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MC - Chapter one manuscript\microcystin_cycle\"/>
    </mc:Choice>
  </mc:AlternateContent>
  <xr:revisionPtr revIDLastSave="0" documentId="13_ncr:1_{E320AC50-1CFE-4684-BCD5-A256F71182D3}" xr6:coauthVersionLast="47" xr6:coauthVersionMax="47" xr10:uidLastSave="{00000000-0000-0000-0000-000000000000}"/>
  <bookViews>
    <workbookView xWindow="-108" yWindow="-108" windowWidth="23256" windowHeight="12456" activeTab="1" xr2:uid="{7C2F8CE9-E435-49DE-BAAA-FEBE432F2E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0" i="2" l="1"/>
  <c r="L110" i="2"/>
  <c r="M79" i="2"/>
  <c r="L79" i="2"/>
  <c r="M78" i="2"/>
  <c r="M75" i="2"/>
  <c r="M74" i="2"/>
  <c r="L78" i="2"/>
  <c r="L75" i="2"/>
  <c r="L74" i="2"/>
  <c r="F15" i="1"/>
  <c r="F14" i="1"/>
  <c r="M105" i="2"/>
  <c r="M104" i="2"/>
  <c r="M103" i="2"/>
  <c r="E10" i="1"/>
  <c r="E9" i="1"/>
  <c r="M6" i="2"/>
  <c r="L6" i="2"/>
  <c r="L5" i="2"/>
  <c r="M69" i="2"/>
  <c r="L69" i="2"/>
  <c r="L52" i="2"/>
  <c r="M62" i="2"/>
  <c r="L62" i="2"/>
  <c r="D15" i="1"/>
  <c r="D14" i="1"/>
  <c r="M86" i="2"/>
  <c r="L86" i="2"/>
  <c r="C15" i="1"/>
  <c r="C14" i="1"/>
  <c r="C7" i="1"/>
  <c r="C5" i="1"/>
  <c r="N91" i="2"/>
  <c r="B9" i="1"/>
  <c r="B8" i="1"/>
  <c r="A42" i="1"/>
  <c r="A43" i="1"/>
</calcChain>
</file>

<file path=xl/sharedStrings.xml><?xml version="1.0" encoding="utf-8"?>
<sst xmlns="http://schemas.openxmlformats.org/spreadsheetml/2006/main" count="851" uniqueCount="115">
  <si>
    <t>wood</t>
  </si>
  <si>
    <t>Xiao</t>
  </si>
  <si>
    <t>pool</t>
  </si>
  <si>
    <t>sediment</t>
  </si>
  <si>
    <t>bulkSediment</t>
  </si>
  <si>
    <t>abiotic</t>
  </si>
  <si>
    <t>#8c510a</t>
  </si>
  <si>
    <t>ug g-1 dw</t>
  </si>
  <si>
    <t>dryWeight</t>
  </si>
  <si>
    <t>original begin value was 0, changed to 0.0001 for plotting</t>
  </si>
  <si>
    <t>biofilm</t>
  </si>
  <si>
    <t>#d8b365</t>
  </si>
  <si>
    <t>macrophyte</t>
  </si>
  <si>
    <t>macrophyteTissue</t>
  </si>
  <si>
    <t>#01665e</t>
  </si>
  <si>
    <t>epiphyte</t>
  </si>
  <si>
    <t>#5ab4ac</t>
  </si>
  <si>
    <t>invertebrate</t>
  </si>
  <si>
    <t>bivalve</t>
  </si>
  <si>
    <t>muscle</t>
  </si>
  <si>
    <t>#3690c0</t>
  </si>
  <si>
    <t>whole</t>
  </si>
  <si>
    <t>#034e7b</t>
  </si>
  <si>
    <t>gastropod</t>
  </si>
  <si>
    <t>chironomid</t>
  </si>
  <si>
    <t>decapod</t>
  </si>
  <si>
    <t>oligochaete</t>
  </si>
  <si>
    <t>zooplankton</t>
  </si>
  <si>
    <t>vertebrate</t>
  </si>
  <si>
    <t>fish</t>
  </si>
  <si>
    <t>reptile</t>
  </si>
  <si>
    <t>amphibian</t>
  </si>
  <si>
    <t>bird</t>
  </si>
  <si>
    <t>type</t>
  </si>
  <si>
    <t>majorGroup</t>
  </si>
  <si>
    <t>group</t>
  </si>
  <si>
    <t>tissue</t>
  </si>
  <si>
    <t>tissueColor</t>
  </si>
  <si>
    <t>units</t>
  </si>
  <si>
    <t>unitNote</t>
  </si>
  <si>
    <t>sTable</t>
  </si>
  <si>
    <t>mean</t>
  </si>
  <si>
    <t>sd</t>
  </si>
  <si>
    <t>n</t>
  </si>
  <si>
    <t>notes</t>
  </si>
  <si>
    <t>only range provided</t>
  </si>
  <si>
    <t>no measure of variance provided</t>
  </si>
  <si>
    <t>no information on reps provided</t>
  </si>
  <si>
    <t>used mean of surface sediments for calculation as most actively exchanging pool</t>
  </si>
  <si>
    <t>zastepa 2015</t>
  </si>
  <si>
    <t>averaged across the 7 lakes in the study</t>
  </si>
  <si>
    <t>used highest value from the surface of the core, no info on replication reported</t>
  </si>
  <si>
    <t>Tsuji et al. (2001)</t>
  </si>
  <si>
    <t>Zastepa et al. (2017b)</t>
  </si>
  <si>
    <t>Romero-Oliva et al. (2014</t>
  </si>
  <si>
    <t>Pawlik-Skowronska et al. (2010)</t>
  </si>
  <si>
    <t>Song et al. (2015)</t>
  </si>
  <si>
    <t>Mohamed and Al Shehri (2010)</t>
  </si>
  <si>
    <t>Zastepa et al. (2015)</t>
  </si>
  <si>
    <t>Chen et al. (2008)</t>
  </si>
  <si>
    <t>Zastepa et al. (2017a)</t>
  </si>
  <si>
    <t>Waters (2016)</t>
  </si>
  <si>
    <t>babica 2006</t>
  </si>
  <si>
    <t>average of ELISA values</t>
  </si>
  <si>
    <t>Babica et al. (2006)</t>
  </si>
  <si>
    <t>Waters et al. (2021)</t>
  </si>
  <si>
    <t>used median value of range provided</t>
  </si>
  <si>
    <t>Mohamed et al. (2007)</t>
  </si>
  <si>
    <t>Asencio 2013</t>
  </si>
  <si>
    <t>Wood et al. (2008)</t>
  </si>
  <si>
    <t>Jones et al. (1995)</t>
  </si>
  <si>
    <t>citation</t>
  </si>
  <si>
    <t>Xiao et al. (2009)</t>
  </si>
  <si>
    <t>Ujvarosi et al. (2019)</t>
  </si>
  <si>
    <t>flux</t>
  </si>
  <si>
    <t>uptake</t>
  </si>
  <si>
    <t>Cao et al. (2019)</t>
  </si>
  <si>
    <t>ug g-1 dw d-1</t>
  </si>
  <si>
    <t>biotransformation</t>
  </si>
  <si>
    <t>sedimentation</t>
  </si>
  <si>
    <t>mg m-2 d-1</t>
  </si>
  <si>
    <t>Umehara et al. (2019)</t>
  </si>
  <si>
    <t>Wormer et al. (2011)</t>
  </si>
  <si>
    <t>median value from reservoirs used</t>
  </si>
  <si>
    <t>burial</t>
  </si>
  <si>
    <t>ug m-2 d-1</t>
  </si>
  <si>
    <t>summed across congeners</t>
  </si>
  <si>
    <t>diffusion</t>
  </si>
  <si>
    <t>aerosol</t>
  </si>
  <si>
    <t>Murby and Haney (2016)</t>
  </si>
  <si>
    <t>air</t>
  </si>
  <si>
    <t>no replication information reported</t>
  </si>
  <si>
    <t>Backer et al. (2010)</t>
  </si>
  <si>
    <t>Wood and Dietrich (2011)</t>
  </si>
  <si>
    <t>Cheng et al. (2007)</t>
  </si>
  <si>
    <t>Olson et al. (2020)</t>
  </si>
  <si>
    <t>ug l-1 air</t>
  </si>
  <si>
    <t>for the three sampling days</t>
  </si>
  <si>
    <t>wood and dietrich</t>
  </si>
  <si>
    <t>waterColumn</t>
  </si>
  <si>
    <t>biodegradation</t>
  </si>
  <si>
    <t>days</t>
  </si>
  <si>
    <t>halflife</t>
  </si>
  <si>
    <t>Chen et al. (2010)</t>
  </si>
  <si>
    <t>Wu et al. 2015</t>
  </si>
  <si>
    <t>Cousins et al. (1996)</t>
  </si>
  <si>
    <t>Zastepa et al. (2014)</t>
  </si>
  <si>
    <t>Song et al. (2014)</t>
  </si>
  <si>
    <t>Ho et al. (2012)</t>
  </si>
  <si>
    <t>chen 2008 (water only)</t>
  </si>
  <si>
    <t>average across ranges of water only for three variants</t>
  </si>
  <si>
    <t>average across range given for three variants in sediment + water incubations</t>
  </si>
  <si>
    <t>no variance information provided</t>
  </si>
  <si>
    <t>average based on range of 3-4 days</t>
  </si>
  <si>
    <t>fluxPool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</si>
</sst>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F392-16A3-4550-A46B-447F00A6C7CE}">
  <dimension ref="A1:F43"/>
  <sheetViews>
    <sheetView topLeftCell="B1" workbookViewId="0">
      <selection activeCell="G1" sqref="G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49</v>
      </c>
      <c r="D1" t="s">
        <v>62</v>
      </c>
      <c r="E1" t="s">
        <v>98</v>
      </c>
      <c r="F1" t="s">
        <v>109</v>
      </c>
    </row>
    <row r="2" spans="1:6" x14ac:dyDescent="0.3">
      <c r="A2">
        <v>26.1</v>
      </c>
      <c r="B2">
        <v>1.1200000000000001</v>
      </c>
      <c r="C2">
        <v>0</v>
      </c>
      <c r="D2">
        <v>4.7E-2</v>
      </c>
      <c r="E2">
        <v>1.6199999999999999E-2</v>
      </c>
      <c r="F2">
        <v>1.0900000000000001</v>
      </c>
    </row>
    <row r="3" spans="1:6" x14ac:dyDescent="0.3">
      <c r="A3">
        <v>74.599999999999994</v>
      </c>
      <c r="B3">
        <v>3.18</v>
      </c>
      <c r="C3">
        <v>0</v>
      </c>
      <c r="D3">
        <v>0.29099999999999998</v>
      </c>
      <c r="E3">
        <v>2.0000000000000001E-4</v>
      </c>
      <c r="F3">
        <v>6.71</v>
      </c>
    </row>
    <row r="4" spans="1:6" x14ac:dyDescent="0.3">
      <c r="A4">
        <v>21.2</v>
      </c>
      <c r="B4">
        <v>7.02</v>
      </c>
      <c r="C4">
        <v>30</v>
      </c>
      <c r="D4">
        <v>1.7999999999999999E-2</v>
      </c>
      <c r="E4">
        <v>2.9999999999999997E-4</v>
      </c>
      <c r="F4">
        <v>1.22</v>
      </c>
    </row>
    <row r="5" spans="1:6" x14ac:dyDescent="0.3">
      <c r="A5">
        <v>19.600000000000001</v>
      </c>
      <c r="B5">
        <v>6.58</v>
      </c>
      <c r="C5">
        <f>343+34.6+33.4</f>
        <v>411</v>
      </c>
      <c r="D5">
        <v>5.8999999999999997E-2</v>
      </c>
      <c r="E5">
        <v>4.3E-3</v>
      </c>
      <c r="F5">
        <v>7.66</v>
      </c>
    </row>
    <row r="6" spans="1:6" x14ac:dyDescent="0.3">
      <c r="A6">
        <v>12</v>
      </c>
      <c r="B6">
        <v>3.39</v>
      </c>
      <c r="C6">
        <v>37.799999999999997</v>
      </c>
      <c r="D6">
        <v>0.02</v>
      </c>
      <c r="E6">
        <v>2.9999999999999997E-4</v>
      </c>
      <c r="F6">
        <v>1.36</v>
      </c>
    </row>
    <row r="7" spans="1:6" x14ac:dyDescent="0.3">
      <c r="A7">
        <v>31.6</v>
      </c>
      <c r="B7">
        <v>3.61</v>
      </c>
      <c r="C7">
        <f>378.1+358</f>
        <v>736.1</v>
      </c>
      <c r="D7">
        <v>2.1999999999999999E-2</v>
      </c>
      <c r="E7">
        <v>1.4E-3</v>
      </c>
      <c r="F7">
        <v>7.15</v>
      </c>
    </row>
    <row r="8" spans="1:6" x14ac:dyDescent="0.3">
      <c r="A8">
        <v>35.6</v>
      </c>
      <c r="B8">
        <f>AVERAGE(B2:B7)</f>
        <v>4.1499999999999995</v>
      </c>
      <c r="C8">
        <v>6.1</v>
      </c>
      <c r="D8">
        <v>0.03</v>
      </c>
      <c r="E8">
        <v>2.0000000000000001E-4</v>
      </c>
      <c r="F8">
        <v>0.9</v>
      </c>
    </row>
    <row r="9" spans="1:6" x14ac:dyDescent="0.3">
      <c r="A9">
        <v>13.7</v>
      </c>
      <c r="B9">
        <f>STDEV(B2:B7)</f>
        <v>2.2419991079391637</v>
      </c>
      <c r="C9">
        <v>274.60000000000002</v>
      </c>
      <c r="D9">
        <v>1.2E-2</v>
      </c>
      <c r="E9">
        <f>AVERAGE(E2:E8)</f>
        <v>3.271428571428571E-3</v>
      </c>
      <c r="F9">
        <v>11.47</v>
      </c>
    </row>
    <row r="10" spans="1:6" x14ac:dyDescent="0.3">
      <c r="A10">
        <v>15.8</v>
      </c>
      <c r="C10">
        <v>0</v>
      </c>
      <c r="D10">
        <v>3.4000000000000002E-2</v>
      </c>
      <c r="E10">
        <f>STDEV(E2:E8)</f>
        <v>5.8911555984979963E-3</v>
      </c>
      <c r="F10">
        <v>0.85</v>
      </c>
    </row>
    <row r="11" spans="1:6" x14ac:dyDescent="0.3">
      <c r="A11">
        <v>132</v>
      </c>
      <c r="C11">
        <v>0</v>
      </c>
      <c r="D11">
        <v>4.2000000000000003E-2</v>
      </c>
      <c r="F11">
        <v>13.35</v>
      </c>
    </row>
    <row r="12" spans="1:6" x14ac:dyDescent="0.3">
      <c r="A12">
        <v>38.200000000000003</v>
      </c>
      <c r="C12">
        <v>829</v>
      </c>
      <c r="D12">
        <v>0.01</v>
      </c>
      <c r="F12">
        <v>0.96</v>
      </c>
    </row>
    <row r="13" spans="1:6" x14ac:dyDescent="0.3">
      <c r="A13">
        <v>25.8</v>
      </c>
      <c r="C13">
        <v>211.8</v>
      </c>
      <c r="D13">
        <v>1.2999999999999999E-2</v>
      </c>
      <c r="F13">
        <v>16.23</v>
      </c>
    </row>
    <row r="14" spans="1:6" x14ac:dyDescent="0.3">
      <c r="A14">
        <v>8</v>
      </c>
      <c r="C14">
        <f>AVERAGE(C2:C13)</f>
        <v>211.36666666666667</v>
      </c>
      <c r="D14">
        <f>AVERAGE(D2:D13)</f>
        <v>4.9833333333333341E-2</v>
      </c>
      <c r="F14">
        <f>AVERAGE(F2:F13)</f>
        <v>5.7458333333333336</v>
      </c>
    </row>
    <row r="15" spans="1:6" x14ac:dyDescent="0.3">
      <c r="A15">
        <v>2.4</v>
      </c>
      <c r="C15">
        <f>STDEV(C2:C13)</f>
        <v>299.16934193114633</v>
      </c>
      <c r="D15">
        <f>STDEV(D2:D13)</f>
        <v>7.7466512804311813E-2</v>
      </c>
      <c r="F15">
        <f>STDEV(F2:F13)</f>
        <v>5.5499671716200822</v>
      </c>
    </row>
    <row r="16" spans="1:6" x14ac:dyDescent="0.3">
      <c r="A16">
        <v>1</v>
      </c>
    </row>
    <row r="17" spans="1:1" x14ac:dyDescent="0.3">
      <c r="A17">
        <v>1.8</v>
      </c>
    </row>
    <row r="18" spans="1:1" x14ac:dyDescent="0.3">
      <c r="A18">
        <v>1.9</v>
      </c>
    </row>
    <row r="19" spans="1:1" x14ac:dyDescent="0.3">
      <c r="A19">
        <v>5.9</v>
      </c>
    </row>
    <row r="20" spans="1:1" x14ac:dyDescent="0.3">
      <c r="A20">
        <v>8.6</v>
      </c>
    </row>
    <row r="21" spans="1:1" x14ac:dyDescent="0.3">
      <c r="A21">
        <v>2.8</v>
      </c>
    </row>
    <row r="22" spans="1:1" x14ac:dyDescent="0.3">
      <c r="A22">
        <v>7.9</v>
      </c>
    </row>
    <row r="23" spans="1:1" x14ac:dyDescent="0.3">
      <c r="A23">
        <v>2.4</v>
      </c>
    </row>
    <row r="24" spans="1:1" x14ac:dyDescent="0.3">
      <c r="A24">
        <v>9.5</v>
      </c>
    </row>
    <row r="25" spans="1:1" x14ac:dyDescent="0.3">
      <c r="A25">
        <v>27.3</v>
      </c>
    </row>
    <row r="26" spans="1:1" x14ac:dyDescent="0.3">
      <c r="A26">
        <v>19.399999999999999</v>
      </c>
    </row>
    <row r="27" spans="1:1" x14ac:dyDescent="0.3">
      <c r="A27">
        <v>0.2</v>
      </c>
    </row>
    <row r="28" spans="1:1" x14ac:dyDescent="0.3">
      <c r="A28">
        <v>40</v>
      </c>
    </row>
    <row r="29" spans="1:1" x14ac:dyDescent="0.3">
      <c r="A29">
        <v>1.3</v>
      </c>
    </row>
    <row r="30" spans="1:1" x14ac:dyDescent="0.3">
      <c r="A30">
        <v>0</v>
      </c>
    </row>
    <row r="31" spans="1:1" x14ac:dyDescent="0.3">
      <c r="A31">
        <v>360</v>
      </c>
    </row>
    <row r="32" spans="1:1" x14ac:dyDescent="0.3">
      <c r="A32">
        <v>8.1999999999999993</v>
      </c>
    </row>
    <row r="33" spans="1:1" x14ac:dyDescent="0.3">
      <c r="A33">
        <v>2.1</v>
      </c>
    </row>
    <row r="34" spans="1:1" x14ac:dyDescent="0.3">
      <c r="A34">
        <v>0.7</v>
      </c>
    </row>
    <row r="35" spans="1:1" x14ac:dyDescent="0.3">
      <c r="A35">
        <v>89.5</v>
      </c>
    </row>
    <row r="36" spans="1:1" x14ac:dyDescent="0.3">
      <c r="A36">
        <v>2960</v>
      </c>
    </row>
    <row r="37" spans="1:1" x14ac:dyDescent="0.3">
      <c r="A37">
        <v>15900</v>
      </c>
    </row>
    <row r="38" spans="1:1" x14ac:dyDescent="0.3">
      <c r="A38">
        <v>8.3000000000000007</v>
      </c>
    </row>
    <row r="39" spans="1:1" x14ac:dyDescent="0.3">
      <c r="A39">
        <v>187</v>
      </c>
    </row>
    <row r="40" spans="1:1" x14ac:dyDescent="0.3">
      <c r="A40">
        <v>0.9</v>
      </c>
    </row>
    <row r="41" spans="1:1" x14ac:dyDescent="0.3">
      <c r="A41">
        <v>1070</v>
      </c>
    </row>
    <row r="42" spans="1:1" x14ac:dyDescent="0.3">
      <c r="A42">
        <f>MEDIAN(A2:A41)/1000</f>
        <v>1.285E-2</v>
      </c>
    </row>
    <row r="43" spans="1:1" x14ac:dyDescent="0.3">
      <c r="A43">
        <f>STDEV(A2:A41)/1000</f>
        <v>2.5405130583576812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85D4-5406-45FF-8238-25EFD786D650}">
  <dimension ref="A1:O110"/>
  <sheetViews>
    <sheetView tabSelected="1" workbookViewId="0">
      <selection activeCell="J1" sqref="J1"/>
    </sheetView>
  </sheetViews>
  <sheetFormatPr defaultRowHeight="14.4" x14ac:dyDescent="0.3"/>
  <cols>
    <col min="14" max="14" width="3" bestFit="1" customWidth="1"/>
  </cols>
  <sheetData>
    <row r="1" spans="1:15" x14ac:dyDescent="0.3">
      <c r="A1" t="s">
        <v>33</v>
      </c>
      <c r="B1" t="s">
        <v>34</v>
      </c>
      <c r="C1" t="s">
        <v>35</v>
      </c>
      <c r="D1" t="s">
        <v>36</v>
      </c>
      <c r="E1" t="s">
        <v>114</v>
      </c>
      <c r="F1" t="s">
        <v>37</v>
      </c>
      <c r="G1" t="s">
        <v>38</v>
      </c>
      <c r="H1" t="s">
        <v>39</v>
      </c>
      <c r="I1" t="s">
        <v>40</v>
      </c>
      <c r="J1" t="s">
        <v>71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3">
      <c r="A2" t="s">
        <v>2</v>
      </c>
      <c r="B2" t="s">
        <v>88</v>
      </c>
      <c r="C2" t="s">
        <v>88</v>
      </c>
      <c r="D2" t="s">
        <v>5</v>
      </c>
      <c r="G2" t="s">
        <v>96</v>
      </c>
      <c r="H2" t="s">
        <v>90</v>
      </c>
      <c r="I2">
        <v>3</v>
      </c>
      <c r="J2" t="s">
        <v>89</v>
      </c>
      <c r="L2">
        <v>0.19850000000000001</v>
      </c>
      <c r="M2">
        <v>0.26233661582020917</v>
      </c>
      <c r="O2" t="s">
        <v>91</v>
      </c>
    </row>
    <row r="3" spans="1:15" x14ac:dyDescent="0.3">
      <c r="A3" t="s">
        <v>2</v>
      </c>
      <c r="B3" t="s">
        <v>88</v>
      </c>
      <c r="C3" t="s">
        <v>88</v>
      </c>
      <c r="D3" t="s">
        <v>5</v>
      </c>
      <c r="G3" t="s">
        <v>96</v>
      </c>
      <c r="H3" t="s">
        <v>90</v>
      </c>
      <c r="I3">
        <v>3</v>
      </c>
      <c r="J3" t="s">
        <v>93</v>
      </c>
      <c r="L3">
        <v>3.0000000000000001E-3</v>
      </c>
      <c r="M3">
        <v>6.0000000000000001E-3</v>
      </c>
      <c r="N3">
        <v>7</v>
      </c>
    </row>
    <row r="4" spans="1:15" x14ac:dyDescent="0.3">
      <c r="A4" t="s">
        <v>2</v>
      </c>
      <c r="B4" t="s">
        <v>88</v>
      </c>
      <c r="C4" t="s">
        <v>88</v>
      </c>
      <c r="D4" t="s">
        <v>5</v>
      </c>
      <c r="G4" t="s">
        <v>96</v>
      </c>
      <c r="H4" t="s">
        <v>90</v>
      </c>
      <c r="I4">
        <v>3</v>
      </c>
      <c r="J4" t="s">
        <v>94</v>
      </c>
      <c r="L4">
        <v>0.2</v>
      </c>
      <c r="M4">
        <v>0.06</v>
      </c>
      <c r="N4">
        <v>4</v>
      </c>
    </row>
    <row r="5" spans="1:15" x14ac:dyDescent="0.3">
      <c r="A5" t="s">
        <v>2</v>
      </c>
      <c r="B5" t="s">
        <v>88</v>
      </c>
      <c r="C5" t="s">
        <v>88</v>
      </c>
      <c r="D5" t="s">
        <v>5</v>
      </c>
      <c r="G5" t="s">
        <v>96</v>
      </c>
      <c r="H5" t="s">
        <v>90</v>
      </c>
      <c r="I5">
        <v>3</v>
      </c>
      <c r="J5" t="s">
        <v>95</v>
      </c>
      <c r="L5">
        <f>50000/1000</f>
        <v>50</v>
      </c>
      <c r="M5">
        <v>20</v>
      </c>
      <c r="N5">
        <v>4</v>
      </c>
    </row>
    <row r="6" spans="1:15" x14ac:dyDescent="0.3">
      <c r="A6" t="s">
        <v>2</v>
      </c>
      <c r="B6" t="s">
        <v>88</v>
      </c>
      <c r="C6" t="s">
        <v>88</v>
      </c>
      <c r="D6" t="s">
        <v>5</v>
      </c>
      <c r="G6" t="s">
        <v>96</v>
      </c>
      <c r="H6" t="s">
        <v>90</v>
      </c>
      <c r="I6">
        <v>3</v>
      </c>
      <c r="J6" t="s">
        <v>92</v>
      </c>
      <c r="L6">
        <f>0.7/3</f>
        <v>0.23333333333333331</v>
      </c>
      <c r="M6">
        <f>STDEV(0.4,0.1,0.2)</f>
        <v>0.1527525231651948</v>
      </c>
      <c r="N6">
        <v>3</v>
      </c>
      <c r="O6" t="s">
        <v>97</v>
      </c>
    </row>
    <row r="7" spans="1:15" x14ac:dyDescent="0.3">
      <c r="A7" t="s">
        <v>2</v>
      </c>
      <c r="B7" t="s">
        <v>17</v>
      </c>
      <c r="C7" t="s">
        <v>18</v>
      </c>
      <c r="D7" t="s">
        <v>19</v>
      </c>
      <c r="F7" t="s">
        <v>20</v>
      </c>
      <c r="G7" t="s">
        <v>7</v>
      </c>
      <c r="H7" t="s">
        <v>8</v>
      </c>
      <c r="I7">
        <v>6</v>
      </c>
      <c r="J7">
        <v>1E-4</v>
      </c>
      <c r="K7">
        <v>0.18</v>
      </c>
      <c r="O7" t="s">
        <v>9</v>
      </c>
    </row>
    <row r="8" spans="1:15" x14ac:dyDescent="0.3">
      <c r="A8" t="s">
        <v>2</v>
      </c>
      <c r="B8" t="s">
        <v>17</v>
      </c>
      <c r="C8" t="s">
        <v>18</v>
      </c>
      <c r="D8" t="s">
        <v>21</v>
      </c>
      <c r="F8" t="s">
        <v>22</v>
      </c>
      <c r="G8" t="s">
        <v>7</v>
      </c>
      <c r="H8" t="s">
        <v>8</v>
      </c>
      <c r="I8">
        <v>6</v>
      </c>
      <c r="J8">
        <v>1E-4</v>
      </c>
      <c r="K8">
        <v>0.53</v>
      </c>
      <c r="O8" t="s">
        <v>9</v>
      </c>
    </row>
    <row r="9" spans="1:15" x14ac:dyDescent="0.3">
      <c r="A9" t="s">
        <v>2</v>
      </c>
      <c r="B9" t="s">
        <v>17</v>
      </c>
      <c r="C9" t="s">
        <v>18</v>
      </c>
      <c r="D9" t="s">
        <v>21</v>
      </c>
      <c r="F9" t="s">
        <v>22</v>
      </c>
      <c r="G9" t="s">
        <v>7</v>
      </c>
      <c r="H9" t="s">
        <v>8</v>
      </c>
      <c r="I9">
        <v>6</v>
      </c>
      <c r="J9">
        <v>1E-3</v>
      </c>
      <c r="K9">
        <v>5.0000000000000001E-3</v>
      </c>
      <c r="O9" t="s">
        <v>9</v>
      </c>
    </row>
    <row r="10" spans="1:15" x14ac:dyDescent="0.3">
      <c r="A10" t="s">
        <v>2</v>
      </c>
      <c r="B10" t="s">
        <v>17</v>
      </c>
      <c r="C10" t="s">
        <v>18</v>
      </c>
      <c r="D10" t="s">
        <v>19</v>
      </c>
      <c r="F10" t="s">
        <v>20</v>
      </c>
      <c r="G10" t="s">
        <v>7</v>
      </c>
      <c r="H10" t="s">
        <v>8</v>
      </c>
      <c r="I10">
        <v>6</v>
      </c>
      <c r="J10">
        <v>6.0000000000000001E-3</v>
      </c>
      <c r="K10">
        <v>2.1999999999999999E-2</v>
      </c>
    </row>
    <row r="11" spans="1:15" x14ac:dyDescent="0.3">
      <c r="A11" t="s">
        <v>2</v>
      </c>
      <c r="B11" t="s">
        <v>17</v>
      </c>
      <c r="C11" t="s">
        <v>18</v>
      </c>
      <c r="D11" t="s">
        <v>21</v>
      </c>
      <c r="F11" t="s">
        <v>22</v>
      </c>
      <c r="G11" t="s">
        <v>7</v>
      </c>
      <c r="H11" t="s">
        <v>8</v>
      </c>
      <c r="I11">
        <v>6</v>
      </c>
      <c r="J11">
        <v>7.0000000000000001E-3</v>
      </c>
      <c r="K11">
        <v>1.9E-2</v>
      </c>
    </row>
    <row r="12" spans="1:15" x14ac:dyDescent="0.3">
      <c r="A12" t="s">
        <v>2</v>
      </c>
      <c r="B12" t="s">
        <v>17</v>
      </c>
      <c r="C12" t="s">
        <v>18</v>
      </c>
      <c r="D12" t="s">
        <v>21</v>
      </c>
      <c r="F12" t="s">
        <v>22</v>
      </c>
      <c r="G12" t="s">
        <v>7</v>
      </c>
      <c r="H12" t="s">
        <v>8</v>
      </c>
      <c r="I12">
        <v>6</v>
      </c>
      <c r="J12">
        <v>2.4E-2</v>
      </c>
      <c r="K12">
        <v>0.52700000000000002</v>
      </c>
    </row>
    <row r="13" spans="1:15" x14ac:dyDescent="0.3">
      <c r="A13" t="s">
        <v>2</v>
      </c>
      <c r="B13" t="s">
        <v>17</v>
      </c>
      <c r="C13" t="s">
        <v>18</v>
      </c>
      <c r="D13" t="s">
        <v>19</v>
      </c>
      <c r="F13" t="s">
        <v>20</v>
      </c>
      <c r="G13" t="s">
        <v>7</v>
      </c>
      <c r="H13" t="s">
        <v>8</v>
      </c>
      <c r="I13">
        <v>6</v>
      </c>
      <c r="J13">
        <v>8.3000000000000004E-2</v>
      </c>
      <c r="K13">
        <v>0.76700000000000002</v>
      </c>
    </row>
    <row r="14" spans="1:15" x14ac:dyDescent="0.3">
      <c r="A14" t="s">
        <v>2</v>
      </c>
      <c r="B14" t="s">
        <v>17</v>
      </c>
      <c r="C14" t="s">
        <v>18</v>
      </c>
      <c r="D14" t="s">
        <v>21</v>
      </c>
      <c r="F14" t="s">
        <v>22</v>
      </c>
      <c r="G14" t="s">
        <v>7</v>
      </c>
      <c r="H14" t="s">
        <v>8</v>
      </c>
      <c r="I14">
        <v>6</v>
      </c>
      <c r="J14">
        <v>6.17</v>
      </c>
      <c r="K14">
        <v>6.17</v>
      </c>
    </row>
    <row r="15" spans="1:15" x14ac:dyDescent="0.3">
      <c r="A15" t="s">
        <v>2</v>
      </c>
      <c r="B15" t="s">
        <v>17</v>
      </c>
      <c r="C15" t="s">
        <v>18</v>
      </c>
      <c r="D15" t="s">
        <v>21</v>
      </c>
      <c r="F15" t="s">
        <v>22</v>
      </c>
      <c r="G15" t="s">
        <v>7</v>
      </c>
      <c r="H15" t="s">
        <v>8</v>
      </c>
      <c r="I15">
        <v>6</v>
      </c>
      <c r="J15">
        <v>8.7100000000000009</v>
      </c>
      <c r="K15">
        <v>8.7100000000000009</v>
      </c>
    </row>
    <row r="16" spans="1:15" ht="12.6" customHeight="1" x14ac:dyDescent="0.3">
      <c r="A16" t="s">
        <v>2</v>
      </c>
      <c r="B16" t="s">
        <v>17</v>
      </c>
      <c r="C16" t="s">
        <v>18</v>
      </c>
      <c r="D16" t="s">
        <v>21</v>
      </c>
      <c r="F16" t="s">
        <v>22</v>
      </c>
      <c r="G16" t="s">
        <v>7</v>
      </c>
      <c r="H16" t="s">
        <v>8</v>
      </c>
      <c r="I16">
        <v>6</v>
      </c>
      <c r="J16">
        <v>10.74</v>
      </c>
      <c r="K16">
        <v>10.74</v>
      </c>
    </row>
    <row r="17" spans="1:15" x14ac:dyDescent="0.3">
      <c r="A17" t="s">
        <v>2</v>
      </c>
      <c r="B17" t="s">
        <v>17</v>
      </c>
      <c r="C17" t="s">
        <v>18</v>
      </c>
      <c r="D17" t="s">
        <v>21</v>
      </c>
      <c r="F17" t="s">
        <v>22</v>
      </c>
      <c r="G17" t="s">
        <v>7</v>
      </c>
      <c r="H17" t="s">
        <v>8</v>
      </c>
      <c r="I17">
        <v>6</v>
      </c>
      <c r="J17">
        <v>11</v>
      </c>
      <c r="K17">
        <v>11</v>
      </c>
    </row>
    <row r="18" spans="1:15" x14ac:dyDescent="0.3">
      <c r="A18" t="s">
        <v>2</v>
      </c>
      <c r="B18" t="s">
        <v>17</v>
      </c>
      <c r="C18" t="s">
        <v>18</v>
      </c>
      <c r="D18" t="s">
        <v>19</v>
      </c>
      <c r="F18" t="s">
        <v>20</v>
      </c>
      <c r="G18" t="s">
        <v>7</v>
      </c>
      <c r="H18" t="s">
        <v>8</v>
      </c>
      <c r="I18">
        <v>6</v>
      </c>
      <c r="J18">
        <v>11.2</v>
      </c>
      <c r="K18">
        <v>70.099999999999994</v>
      </c>
    </row>
    <row r="19" spans="1:15" x14ac:dyDescent="0.3">
      <c r="A19" t="s">
        <v>2</v>
      </c>
      <c r="B19" t="s">
        <v>17</v>
      </c>
      <c r="C19" t="s">
        <v>18</v>
      </c>
      <c r="D19" t="s">
        <v>21</v>
      </c>
      <c r="F19" t="s">
        <v>22</v>
      </c>
      <c r="G19" t="s">
        <v>7</v>
      </c>
      <c r="H19" t="s">
        <v>8</v>
      </c>
      <c r="I19">
        <v>6</v>
      </c>
      <c r="J19">
        <v>12.6</v>
      </c>
      <c r="K19">
        <v>21.6</v>
      </c>
    </row>
    <row r="20" spans="1:15" x14ac:dyDescent="0.3">
      <c r="A20" t="s">
        <v>2</v>
      </c>
      <c r="B20" t="s">
        <v>17</v>
      </c>
      <c r="C20" t="s">
        <v>24</v>
      </c>
      <c r="D20" t="s">
        <v>21</v>
      </c>
      <c r="F20" t="s">
        <v>22</v>
      </c>
      <c r="G20" t="s">
        <v>7</v>
      </c>
      <c r="H20" t="s">
        <v>8</v>
      </c>
      <c r="I20">
        <v>6</v>
      </c>
      <c r="J20">
        <v>1E-4</v>
      </c>
      <c r="K20">
        <v>12</v>
      </c>
      <c r="O20" t="s">
        <v>9</v>
      </c>
    </row>
    <row r="21" spans="1:15" x14ac:dyDescent="0.3">
      <c r="A21" t="s">
        <v>2</v>
      </c>
      <c r="B21" t="s">
        <v>17</v>
      </c>
      <c r="C21" t="s">
        <v>24</v>
      </c>
      <c r="D21" t="s">
        <v>21</v>
      </c>
      <c r="F21" t="s">
        <v>22</v>
      </c>
      <c r="G21" t="s">
        <v>7</v>
      </c>
      <c r="H21" t="s">
        <v>8</v>
      </c>
      <c r="I21">
        <v>6</v>
      </c>
      <c r="J21">
        <v>1.66</v>
      </c>
      <c r="K21">
        <v>11.54</v>
      </c>
    </row>
    <row r="22" spans="1:15" x14ac:dyDescent="0.3">
      <c r="A22" t="s">
        <v>2</v>
      </c>
      <c r="B22" t="s">
        <v>17</v>
      </c>
      <c r="C22" t="s">
        <v>25</v>
      </c>
      <c r="D22" t="s">
        <v>19</v>
      </c>
      <c r="F22" t="s">
        <v>20</v>
      </c>
      <c r="G22" t="s">
        <v>7</v>
      </c>
      <c r="H22" t="s">
        <v>8</v>
      </c>
      <c r="I22">
        <v>6</v>
      </c>
      <c r="J22">
        <v>1E-4</v>
      </c>
      <c r="K22">
        <v>0.1</v>
      </c>
    </row>
    <row r="23" spans="1:15" x14ac:dyDescent="0.3">
      <c r="A23" t="s">
        <v>2</v>
      </c>
      <c r="B23" t="s">
        <v>17</v>
      </c>
      <c r="C23" t="s">
        <v>25</v>
      </c>
      <c r="D23" t="s">
        <v>19</v>
      </c>
      <c r="F23" t="s">
        <v>20</v>
      </c>
      <c r="G23" t="s">
        <v>7</v>
      </c>
      <c r="H23" t="s">
        <v>8</v>
      </c>
      <c r="I23">
        <v>6</v>
      </c>
      <c r="J23">
        <v>0.04</v>
      </c>
      <c r="K23">
        <v>0.04</v>
      </c>
    </row>
    <row r="24" spans="1:15" x14ac:dyDescent="0.3">
      <c r="A24" t="s">
        <v>2</v>
      </c>
      <c r="B24" t="s">
        <v>17</v>
      </c>
      <c r="C24" t="s">
        <v>25</v>
      </c>
      <c r="D24" t="s">
        <v>19</v>
      </c>
      <c r="F24" t="s">
        <v>20</v>
      </c>
      <c r="G24" t="s">
        <v>7</v>
      </c>
      <c r="H24" t="s">
        <v>8</v>
      </c>
      <c r="I24">
        <v>6</v>
      </c>
      <c r="J24">
        <v>0.216</v>
      </c>
      <c r="K24">
        <v>0.32900000000000001</v>
      </c>
    </row>
    <row r="25" spans="1:15" x14ac:dyDescent="0.3">
      <c r="A25" t="s">
        <v>2</v>
      </c>
      <c r="B25" t="s">
        <v>17</v>
      </c>
      <c r="C25" t="s">
        <v>25</v>
      </c>
      <c r="D25" t="s">
        <v>21</v>
      </c>
      <c r="F25" t="s">
        <v>22</v>
      </c>
      <c r="G25" t="s">
        <v>7</v>
      </c>
      <c r="H25" t="s">
        <v>8</v>
      </c>
      <c r="I25">
        <v>6</v>
      </c>
      <c r="J25">
        <v>0.75</v>
      </c>
      <c r="K25">
        <v>2.25</v>
      </c>
    </row>
    <row r="26" spans="1:15" x14ac:dyDescent="0.3">
      <c r="A26" t="s">
        <v>2</v>
      </c>
      <c r="B26" t="s">
        <v>17</v>
      </c>
      <c r="C26" t="s">
        <v>25</v>
      </c>
      <c r="D26" t="s">
        <v>21</v>
      </c>
      <c r="F26" t="s">
        <v>22</v>
      </c>
      <c r="G26" t="s">
        <v>7</v>
      </c>
      <c r="H26" t="s">
        <v>8</v>
      </c>
      <c r="I26">
        <v>6</v>
      </c>
      <c r="J26">
        <v>55</v>
      </c>
      <c r="K26">
        <v>55</v>
      </c>
    </row>
    <row r="27" spans="1:15" x14ac:dyDescent="0.3">
      <c r="A27" t="s">
        <v>2</v>
      </c>
      <c r="B27" t="s">
        <v>17</v>
      </c>
      <c r="C27" t="s">
        <v>23</v>
      </c>
      <c r="D27" t="s">
        <v>21</v>
      </c>
      <c r="F27" t="s">
        <v>22</v>
      </c>
      <c r="G27" t="s">
        <v>7</v>
      </c>
      <c r="H27" t="s">
        <v>8</v>
      </c>
      <c r="I27">
        <v>6</v>
      </c>
      <c r="J27">
        <v>1E-4</v>
      </c>
      <c r="K27">
        <v>4.32</v>
      </c>
      <c r="O27" t="s">
        <v>9</v>
      </c>
    </row>
    <row r="28" spans="1:15" x14ac:dyDescent="0.3">
      <c r="A28" t="s">
        <v>2</v>
      </c>
      <c r="B28" t="s">
        <v>17</v>
      </c>
      <c r="C28" t="s">
        <v>23</v>
      </c>
      <c r="D28" t="s">
        <v>21</v>
      </c>
      <c r="F28" t="s">
        <v>22</v>
      </c>
      <c r="G28" t="s">
        <v>7</v>
      </c>
      <c r="H28" t="s">
        <v>8</v>
      </c>
      <c r="I28">
        <v>6</v>
      </c>
      <c r="J28">
        <v>1E-4</v>
      </c>
      <c r="K28">
        <v>11</v>
      </c>
      <c r="O28" t="s">
        <v>9</v>
      </c>
    </row>
    <row r="29" spans="1:15" x14ac:dyDescent="0.3">
      <c r="A29" t="s">
        <v>2</v>
      </c>
      <c r="B29" t="s">
        <v>17</v>
      </c>
      <c r="C29" t="s">
        <v>23</v>
      </c>
      <c r="D29" t="s">
        <v>21</v>
      </c>
      <c r="F29" t="s">
        <v>22</v>
      </c>
      <c r="G29" t="s">
        <v>7</v>
      </c>
      <c r="H29" t="s">
        <v>8</v>
      </c>
      <c r="I29">
        <v>6</v>
      </c>
      <c r="J29">
        <v>1E-4</v>
      </c>
      <c r="K29">
        <v>77</v>
      </c>
      <c r="O29" t="s">
        <v>9</v>
      </c>
    </row>
    <row r="30" spans="1:15" x14ac:dyDescent="0.3">
      <c r="A30" t="s">
        <v>2</v>
      </c>
      <c r="B30" t="s">
        <v>17</v>
      </c>
      <c r="C30" t="s">
        <v>23</v>
      </c>
      <c r="D30" t="s">
        <v>21</v>
      </c>
      <c r="F30" t="s">
        <v>22</v>
      </c>
      <c r="G30" t="s">
        <v>7</v>
      </c>
      <c r="H30" t="s">
        <v>8</v>
      </c>
      <c r="I30">
        <v>6</v>
      </c>
      <c r="J30">
        <v>1E-4</v>
      </c>
      <c r="K30">
        <v>96</v>
      </c>
      <c r="O30" t="s">
        <v>9</v>
      </c>
    </row>
    <row r="31" spans="1:15" x14ac:dyDescent="0.3">
      <c r="A31" t="s">
        <v>2</v>
      </c>
      <c r="B31" t="s">
        <v>17</v>
      </c>
      <c r="C31" t="s">
        <v>23</v>
      </c>
      <c r="D31" t="s">
        <v>21</v>
      </c>
      <c r="F31" t="s">
        <v>22</v>
      </c>
      <c r="G31" t="s">
        <v>7</v>
      </c>
      <c r="H31" t="s">
        <v>8</v>
      </c>
      <c r="I31">
        <v>6</v>
      </c>
      <c r="J31">
        <v>1E-4</v>
      </c>
      <c r="K31">
        <v>121</v>
      </c>
      <c r="O31" t="s">
        <v>9</v>
      </c>
    </row>
    <row r="32" spans="1:15" x14ac:dyDescent="0.3">
      <c r="A32" t="s">
        <v>2</v>
      </c>
      <c r="B32" t="s">
        <v>17</v>
      </c>
      <c r="C32" t="s">
        <v>23</v>
      </c>
      <c r="D32" t="s">
        <v>21</v>
      </c>
      <c r="F32" t="s">
        <v>22</v>
      </c>
      <c r="G32" t="s">
        <v>7</v>
      </c>
      <c r="H32" t="s">
        <v>8</v>
      </c>
      <c r="I32">
        <v>6</v>
      </c>
      <c r="J32">
        <v>3.0000000000000001E-3</v>
      </c>
      <c r="K32">
        <v>8.9999999999999993E-3</v>
      </c>
    </row>
    <row r="33" spans="1:15" x14ac:dyDescent="0.3">
      <c r="A33" t="s">
        <v>2</v>
      </c>
      <c r="B33" t="s">
        <v>17</v>
      </c>
      <c r="C33" t="s">
        <v>23</v>
      </c>
      <c r="D33" t="s">
        <v>21</v>
      </c>
      <c r="F33" t="s">
        <v>22</v>
      </c>
      <c r="G33" t="s">
        <v>7</v>
      </c>
      <c r="H33" t="s">
        <v>8</v>
      </c>
      <c r="I33">
        <v>6</v>
      </c>
      <c r="J33">
        <v>4.0000000000000001E-3</v>
      </c>
      <c r="K33">
        <v>1.2E-2</v>
      </c>
    </row>
    <row r="34" spans="1:15" x14ac:dyDescent="0.3">
      <c r="A34" t="s">
        <v>2</v>
      </c>
      <c r="B34" t="s">
        <v>17</v>
      </c>
      <c r="C34" t="s">
        <v>23</v>
      </c>
      <c r="D34" t="s">
        <v>21</v>
      </c>
      <c r="F34" t="s">
        <v>22</v>
      </c>
      <c r="G34" t="s">
        <v>7</v>
      </c>
      <c r="H34" t="s">
        <v>8</v>
      </c>
      <c r="I34">
        <v>6</v>
      </c>
      <c r="J34">
        <v>4.0000000000000001E-3</v>
      </c>
      <c r="K34">
        <v>1.4E-2</v>
      </c>
    </row>
    <row r="35" spans="1:15" x14ac:dyDescent="0.3">
      <c r="A35" t="s">
        <v>2</v>
      </c>
      <c r="B35" t="s">
        <v>17</v>
      </c>
      <c r="C35" t="s">
        <v>23</v>
      </c>
      <c r="D35" t="s">
        <v>21</v>
      </c>
      <c r="F35" t="s">
        <v>22</v>
      </c>
      <c r="G35" t="s">
        <v>7</v>
      </c>
      <c r="H35" t="s">
        <v>8</v>
      </c>
      <c r="I35">
        <v>6</v>
      </c>
      <c r="J35">
        <v>6.0000000000000001E-3</v>
      </c>
      <c r="K35">
        <v>6.0000000000000001E-3</v>
      </c>
    </row>
    <row r="36" spans="1:15" x14ac:dyDescent="0.3">
      <c r="A36" t="s">
        <v>2</v>
      </c>
      <c r="B36" t="s">
        <v>17</v>
      </c>
      <c r="C36" t="s">
        <v>23</v>
      </c>
      <c r="D36" t="s">
        <v>21</v>
      </c>
      <c r="F36" t="s">
        <v>22</v>
      </c>
      <c r="G36" t="s">
        <v>7</v>
      </c>
      <c r="H36" t="s">
        <v>8</v>
      </c>
      <c r="I36">
        <v>6</v>
      </c>
      <c r="J36">
        <v>2.4E-2</v>
      </c>
      <c r="K36">
        <v>4.8000000000000001E-2</v>
      </c>
    </row>
    <row r="37" spans="1:15" x14ac:dyDescent="0.3">
      <c r="A37" t="s">
        <v>2</v>
      </c>
      <c r="B37" t="s">
        <v>17</v>
      </c>
      <c r="C37" t="s">
        <v>23</v>
      </c>
      <c r="D37" t="s">
        <v>19</v>
      </c>
      <c r="F37" t="s">
        <v>20</v>
      </c>
      <c r="G37" t="s">
        <v>7</v>
      </c>
      <c r="H37" t="s">
        <v>8</v>
      </c>
      <c r="I37">
        <v>6</v>
      </c>
      <c r="J37">
        <v>0.04</v>
      </c>
      <c r="K37">
        <v>4.45</v>
      </c>
    </row>
    <row r="38" spans="1:15" x14ac:dyDescent="0.3">
      <c r="A38" t="s">
        <v>2</v>
      </c>
      <c r="B38" t="s">
        <v>17</v>
      </c>
      <c r="C38" t="s">
        <v>23</v>
      </c>
      <c r="D38" t="s">
        <v>21</v>
      </c>
      <c r="F38" t="s">
        <v>22</v>
      </c>
      <c r="G38" t="s">
        <v>7</v>
      </c>
      <c r="H38" t="s">
        <v>8</v>
      </c>
      <c r="I38">
        <v>6</v>
      </c>
      <c r="J38">
        <v>5.5E-2</v>
      </c>
      <c r="K38">
        <v>0.13500000000000001</v>
      </c>
    </row>
    <row r="39" spans="1:15" x14ac:dyDescent="0.3">
      <c r="A39" t="s">
        <v>2</v>
      </c>
      <c r="B39" t="s">
        <v>17</v>
      </c>
      <c r="C39" t="s">
        <v>23</v>
      </c>
      <c r="D39" t="s">
        <v>19</v>
      </c>
      <c r="F39" t="s">
        <v>20</v>
      </c>
      <c r="G39" t="s">
        <v>7</v>
      </c>
      <c r="H39" t="s">
        <v>8</v>
      </c>
      <c r="I39">
        <v>6</v>
      </c>
      <c r="J39">
        <v>0.1</v>
      </c>
      <c r="K39">
        <v>0.1</v>
      </c>
    </row>
    <row r="40" spans="1:15" x14ac:dyDescent="0.3">
      <c r="A40" t="s">
        <v>2</v>
      </c>
      <c r="B40" t="s">
        <v>17</v>
      </c>
      <c r="C40" t="s">
        <v>23</v>
      </c>
      <c r="D40" t="s">
        <v>19</v>
      </c>
      <c r="F40" t="s">
        <v>20</v>
      </c>
      <c r="G40" t="s">
        <v>7</v>
      </c>
      <c r="H40" t="s">
        <v>8</v>
      </c>
      <c r="I40">
        <v>6</v>
      </c>
      <c r="J40">
        <v>0.13</v>
      </c>
      <c r="K40">
        <v>0.13</v>
      </c>
    </row>
    <row r="41" spans="1:15" x14ac:dyDescent="0.3">
      <c r="A41" t="s">
        <v>2</v>
      </c>
      <c r="B41" t="s">
        <v>17</v>
      </c>
      <c r="C41" t="s">
        <v>23</v>
      </c>
      <c r="D41" t="s">
        <v>21</v>
      </c>
      <c r="F41" t="s">
        <v>22</v>
      </c>
      <c r="G41" t="s">
        <v>7</v>
      </c>
      <c r="H41" t="s">
        <v>8</v>
      </c>
      <c r="I41">
        <v>6</v>
      </c>
      <c r="J41">
        <v>0.68500000000000005</v>
      </c>
      <c r="K41">
        <v>1.0740000000000001</v>
      </c>
    </row>
    <row r="42" spans="1:15" x14ac:dyDescent="0.3">
      <c r="A42" t="s">
        <v>2</v>
      </c>
      <c r="B42" t="s">
        <v>17</v>
      </c>
      <c r="C42" t="s">
        <v>23</v>
      </c>
      <c r="D42" t="s">
        <v>21</v>
      </c>
      <c r="F42" t="s">
        <v>22</v>
      </c>
      <c r="G42" t="s">
        <v>7</v>
      </c>
      <c r="H42" t="s">
        <v>8</v>
      </c>
      <c r="I42">
        <v>6</v>
      </c>
      <c r="J42">
        <v>0.79900000000000004</v>
      </c>
      <c r="K42">
        <v>1.1719999999999999</v>
      </c>
    </row>
    <row r="43" spans="1:15" x14ac:dyDescent="0.3">
      <c r="A43" t="s">
        <v>2</v>
      </c>
      <c r="B43" t="s">
        <v>17</v>
      </c>
      <c r="C43" t="s">
        <v>26</v>
      </c>
      <c r="D43" t="s">
        <v>21</v>
      </c>
      <c r="F43" t="s">
        <v>22</v>
      </c>
      <c r="G43" t="s">
        <v>7</v>
      </c>
      <c r="H43" t="s">
        <v>8</v>
      </c>
      <c r="I43">
        <v>6</v>
      </c>
      <c r="J43">
        <v>0.23</v>
      </c>
      <c r="K43">
        <v>0.23</v>
      </c>
    </row>
    <row r="44" spans="1:15" x14ac:dyDescent="0.3">
      <c r="A44" t="s">
        <v>2</v>
      </c>
      <c r="B44" t="s">
        <v>17</v>
      </c>
      <c r="C44" t="s">
        <v>26</v>
      </c>
      <c r="D44" t="s">
        <v>21</v>
      </c>
      <c r="F44" t="s">
        <v>22</v>
      </c>
      <c r="G44" t="s">
        <v>7</v>
      </c>
      <c r="H44" t="s">
        <v>8</v>
      </c>
      <c r="I44">
        <v>6</v>
      </c>
      <c r="J44">
        <v>0.3</v>
      </c>
      <c r="K44">
        <v>11.99</v>
      </c>
    </row>
    <row r="45" spans="1:15" x14ac:dyDescent="0.3">
      <c r="A45" t="s">
        <v>2</v>
      </c>
      <c r="B45" t="s">
        <v>17</v>
      </c>
      <c r="C45" t="s">
        <v>27</v>
      </c>
      <c r="D45" t="s">
        <v>21</v>
      </c>
      <c r="F45" t="s">
        <v>22</v>
      </c>
      <c r="G45" t="s">
        <v>7</v>
      </c>
      <c r="H45" t="s">
        <v>8</v>
      </c>
      <c r="I45">
        <v>6</v>
      </c>
      <c r="J45">
        <v>1E-4</v>
      </c>
      <c r="K45">
        <v>67</v>
      </c>
      <c r="O45" t="s">
        <v>9</v>
      </c>
    </row>
    <row r="46" spans="1:15" x14ac:dyDescent="0.3">
      <c r="A46" t="s">
        <v>2</v>
      </c>
      <c r="B46" t="s">
        <v>17</v>
      </c>
      <c r="C46" t="s">
        <v>27</v>
      </c>
      <c r="D46" t="s">
        <v>21</v>
      </c>
      <c r="F46" t="s">
        <v>22</v>
      </c>
      <c r="G46" t="s">
        <v>7</v>
      </c>
      <c r="H46" t="s">
        <v>8</v>
      </c>
      <c r="I46">
        <v>6</v>
      </c>
      <c r="J46">
        <v>0.05</v>
      </c>
      <c r="K46">
        <v>3.21</v>
      </c>
    </row>
    <row r="47" spans="1:15" x14ac:dyDescent="0.3">
      <c r="A47" t="s">
        <v>2</v>
      </c>
      <c r="B47" t="s">
        <v>17</v>
      </c>
      <c r="C47" t="s">
        <v>27</v>
      </c>
      <c r="D47" t="s">
        <v>21</v>
      </c>
      <c r="F47" t="s">
        <v>22</v>
      </c>
      <c r="G47" t="s">
        <v>7</v>
      </c>
      <c r="H47" t="s">
        <v>8</v>
      </c>
      <c r="I47">
        <v>6</v>
      </c>
      <c r="J47">
        <v>74</v>
      </c>
      <c r="K47">
        <v>1099</v>
      </c>
    </row>
    <row r="48" spans="1:15" x14ac:dyDescent="0.3">
      <c r="A48" t="s">
        <v>2</v>
      </c>
      <c r="B48" t="s">
        <v>17</v>
      </c>
      <c r="C48" t="s">
        <v>27</v>
      </c>
      <c r="D48" t="s">
        <v>21</v>
      </c>
      <c r="F48" t="s">
        <v>22</v>
      </c>
      <c r="G48" t="s">
        <v>7</v>
      </c>
      <c r="H48" t="s">
        <v>8</v>
      </c>
      <c r="I48">
        <v>6</v>
      </c>
      <c r="J48">
        <v>80</v>
      </c>
      <c r="K48">
        <v>152</v>
      </c>
    </row>
    <row r="49" spans="1:15" x14ac:dyDescent="0.3">
      <c r="A49" t="s">
        <v>2</v>
      </c>
      <c r="B49" t="s">
        <v>17</v>
      </c>
      <c r="C49" t="s">
        <v>27</v>
      </c>
      <c r="D49" t="s">
        <v>21</v>
      </c>
      <c r="F49" t="s">
        <v>22</v>
      </c>
      <c r="G49" t="s">
        <v>7</v>
      </c>
      <c r="H49" t="s">
        <v>8</v>
      </c>
      <c r="I49">
        <v>6</v>
      </c>
      <c r="J49">
        <v>184</v>
      </c>
      <c r="K49">
        <v>184</v>
      </c>
    </row>
    <row r="50" spans="1:15" x14ac:dyDescent="0.3">
      <c r="A50" t="s">
        <v>2</v>
      </c>
      <c r="B50" t="s">
        <v>17</v>
      </c>
      <c r="C50" t="s">
        <v>27</v>
      </c>
      <c r="D50" t="s">
        <v>21</v>
      </c>
      <c r="F50" t="s">
        <v>22</v>
      </c>
      <c r="G50" t="s">
        <v>7</v>
      </c>
      <c r="H50" t="s">
        <v>8</v>
      </c>
      <c r="I50">
        <v>6</v>
      </c>
      <c r="J50">
        <v>1170</v>
      </c>
      <c r="K50">
        <v>1170</v>
      </c>
    </row>
    <row r="51" spans="1:15" x14ac:dyDescent="0.3">
      <c r="A51" t="s">
        <v>2</v>
      </c>
      <c r="B51" t="s">
        <v>17</v>
      </c>
      <c r="C51" t="s">
        <v>27</v>
      </c>
      <c r="D51" t="s">
        <v>21</v>
      </c>
      <c r="F51" t="s">
        <v>22</v>
      </c>
      <c r="G51" t="s">
        <v>7</v>
      </c>
      <c r="H51" t="s">
        <v>8</v>
      </c>
      <c r="I51">
        <v>6</v>
      </c>
      <c r="J51">
        <v>1260</v>
      </c>
      <c r="K51">
        <v>1260</v>
      </c>
    </row>
    <row r="52" spans="1:15" x14ac:dyDescent="0.3">
      <c r="A52" t="s">
        <v>74</v>
      </c>
      <c r="B52" t="s">
        <v>12</v>
      </c>
      <c r="C52" t="s">
        <v>13</v>
      </c>
      <c r="E52" t="s">
        <v>75</v>
      </c>
      <c r="G52" t="s">
        <v>77</v>
      </c>
      <c r="H52" t="s">
        <v>8</v>
      </c>
      <c r="I52">
        <v>5</v>
      </c>
      <c r="J52" t="s">
        <v>76</v>
      </c>
      <c r="L52">
        <f>3.85/1000</f>
        <v>3.8500000000000001E-3</v>
      </c>
      <c r="M52">
        <v>2.9E-4</v>
      </c>
      <c r="N52">
        <v>12</v>
      </c>
    </row>
    <row r="53" spans="1:15" x14ac:dyDescent="0.3">
      <c r="A53" t="s">
        <v>74</v>
      </c>
      <c r="B53" t="s">
        <v>12</v>
      </c>
      <c r="C53" t="s">
        <v>13</v>
      </c>
      <c r="E53" t="s">
        <v>75</v>
      </c>
      <c r="G53" t="s">
        <v>77</v>
      </c>
      <c r="H53" t="s">
        <v>8</v>
      </c>
      <c r="I53">
        <v>5</v>
      </c>
      <c r="J53" t="s">
        <v>76</v>
      </c>
      <c r="L53">
        <v>3.9699999999999996E-3</v>
      </c>
      <c r="M53">
        <v>4.4000000000000002E-4</v>
      </c>
      <c r="N53">
        <v>12</v>
      </c>
    </row>
    <row r="54" spans="1:15" x14ac:dyDescent="0.3">
      <c r="A54" t="s">
        <v>74</v>
      </c>
      <c r="B54" t="s">
        <v>12</v>
      </c>
      <c r="C54" t="s">
        <v>13</v>
      </c>
      <c r="E54" t="s">
        <v>75</v>
      </c>
      <c r="G54" t="s">
        <v>77</v>
      </c>
      <c r="H54" t="s">
        <v>8</v>
      </c>
      <c r="I54">
        <v>5</v>
      </c>
      <c r="J54" t="s">
        <v>76</v>
      </c>
      <c r="L54">
        <v>2.8600000000000001E-3</v>
      </c>
      <c r="M54">
        <v>5.2999999999999998E-4</v>
      </c>
      <c r="N54">
        <v>12</v>
      </c>
    </row>
    <row r="55" spans="1:15" x14ac:dyDescent="0.3">
      <c r="A55" t="s">
        <v>74</v>
      </c>
      <c r="B55" t="s">
        <v>12</v>
      </c>
      <c r="C55" t="s">
        <v>13</v>
      </c>
      <c r="E55" t="s">
        <v>78</v>
      </c>
      <c r="G55" t="s">
        <v>7</v>
      </c>
      <c r="H55" t="s">
        <v>8</v>
      </c>
      <c r="I55">
        <v>5</v>
      </c>
      <c r="J55" t="s">
        <v>76</v>
      </c>
      <c r="L55">
        <v>1.9499999999999999E-3</v>
      </c>
      <c r="M55">
        <v>6.0000000000000002E-5</v>
      </c>
      <c r="N55">
        <v>12</v>
      </c>
    </row>
    <row r="56" spans="1:15" x14ac:dyDescent="0.3">
      <c r="A56" t="s">
        <v>74</v>
      </c>
      <c r="B56" t="s">
        <v>12</v>
      </c>
      <c r="C56" t="s">
        <v>13</v>
      </c>
      <c r="E56" t="s">
        <v>78</v>
      </c>
      <c r="G56" t="s">
        <v>7</v>
      </c>
      <c r="H56" t="s">
        <v>8</v>
      </c>
      <c r="I56">
        <v>5</v>
      </c>
      <c r="J56" t="s">
        <v>76</v>
      </c>
      <c r="L56">
        <v>3.9699999999999996E-3</v>
      </c>
      <c r="M56">
        <v>4.4000000000000002E-4</v>
      </c>
      <c r="N56">
        <v>12</v>
      </c>
    </row>
    <row r="57" spans="1:15" x14ac:dyDescent="0.3">
      <c r="A57" t="s">
        <v>74</v>
      </c>
      <c r="B57" t="s">
        <v>12</v>
      </c>
      <c r="C57" t="s">
        <v>13</v>
      </c>
      <c r="E57" t="s">
        <v>78</v>
      </c>
      <c r="G57" t="s">
        <v>7</v>
      </c>
      <c r="H57" t="s">
        <v>8</v>
      </c>
      <c r="I57">
        <v>5</v>
      </c>
      <c r="J57" t="s">
        <v>76</v>
      </c>
      <c r="L57">
        <v>2.16E-3</v>
      </c>
      <c r="M57">
        <v>3.8999999999999999E-4</v>
      </c>
      <c r="N57">
        <v>12</v>
      </c>
    </row>
    <row r="58" spans="1:15" ht="15.6" customHeight="1" x14ac:dyDescent="0.3">
      <c r="A58" t="s">
        <v>2</v>
      </c>
      <c r="B58" t="s">
        <v>12</v>
      </c>
      <c r="C58" t="s">
        <v>15</v>
      </c>
      <c r="D58" t="s">
        <v>5</v>
      </c>
      <c r="F58" t="s">
        <v>16</v>
      </c>
      <c r="G58" t="s">
        <v>7</v>
      </c>
      <c r="H58" t="s">
        <v>8</v>
      </c>
      <c r="I58">
        <v>5</v>
      </c>
      <c r="J58" t="s">
        <v>57</v>
      </c>
      <c r="L58">
        <v>1.1599999999999999</v>
      </c>
      <c r="M58">
        <v>0.05</v>
      </c>
      <c r="N58">
        <v>5</v>
      </c>
    </row>
    <row r="59" spans="1:15" ht="15.6" customHeight="1" x14ac:dyDescent="0.3">
      <c r="A59" t="s">
        <v>2</v>
      </c>
      <c r="B59" t="s">
        <v>12</v>
      </c>
      <c r="C59" t="s">
        <v>15</v>
      </c>
      <c r="D59" t="s">
        <v>5</v>
      </c>
      <c r="F59" t="s">
        <v>16</v>
      </c>
      <c r="G59" t="s">
        <v>7</v>
      </c>
      <c r="H59" t="s">
        <v>8</v>
      </c>
      <c r="I59">
        <v>5</v>
      </c>
      <c r="J59" t="s">
        <v>57</v>
      </c>
      <c r="L59">
        <v>1.8</v>
      </c>
      <c r="M59">
        <v>0.5</v>
      </c>
      <c r="N59">
        <v>5</v>
      </c>
    </row>
    <row r="60" spans="1:15" ht="15.6" customHeight="1" x14ac:dyDescent="0.3">
      <c r="A60" t="s">
        <v>2</v>
      </c>
      <c r="B60" t="s">
        <v>12</v>
      </c>
      <c r="C60" t="s">
        <v>15</v>
      </c>
      <c r="D60" t="s">
        <v>5</v>
      </c>
      <c r="F60" t="s">
        <v>16</v>
      </c>
      <c r="G60" t="s">
        <v>7</v>
      </c>
      <c r="H60" t="s">
        <v>8</v>
      </c>
      <c r="I60">
        <v>5</v>
      </c>
      <c r="J60" t="s">
        <v>57</v>
      </c>
      <c r="L60">
        <v>2.7</v>
      </c>
      <c r="M60">
        <v>0.3</v>
      </c>
      <c r="N60">
        <v>5</v>
      </c>
    </row>
    <row r="61" spans="1:15" x14ac:dyDescent="0.3">
      <c r="A61" t="s">
        <v>2</v>
      </c>
      <c r="B61" t="s">
        <v>12</v>
      </c>
      <c r="C61" t="s">
        <v>15</v>
      </c>
      <c r="D61" t="s">
        <v>5</v>
      </c>
      <c r="F61" t="s">
        <v>16</v>
      </c>
      <c r="G61" t="s">
        <v>7</v>
      </c>
      <c r="H61" t="s">
        <v>8</v>
      </c>
      <c r="I61">
        <v>5</v>
      </c>
      <c r="J61" t="s">
        <v>57</v>
      </c>
      <c r="L61">
        <v>3.12</v>
      </c>
      <c r="M61">
        <v>0.4</v>
      </c>
      <c r="N61">
        <v>5</v>
      </c>
    </row>
    <row r="62" spans="1:15" x14ac:dyDescent="0.3">
      <c r="A62" t="s">
        <v>2</v>
      </c>
      <c r="B62" t="s">
        <v>12</v>
      </c>
      <c r="C62" t="s">
        <v>13</v>
      </c>
      <c r="D62" t="s">
        <v>5</v>
      </c>
      <c r="F62" t="s">
        <v>14</v>
      </c>
      <c r="G62" t="s">
        <v>7</v>
      </c>
      <c r="H62" t="s">
        <v>8</v>
      </c>
      <c r="I62">
        <v>5</v>
      </c>
      <c r="J62" t="s">
        <v>72</v>
      </c>
      <c r="L62">
        <f>4.15/1000</f>
        <v>4.15E-3</v>
      </c>
      <c r="M62">
        <f>2.24/1000</f>
        <v>2.2400000000000002E-3</v>
      </c>
      <c r="N62">
        <v>18</v>
      </c>
    </row>
    <row r="63" spans="1:15" x14ac:dyDescent="0.3">
      <c r="A63" t="s">
        <v>2</v>
      </c>
      <c r="B63" t="s">
        <v>12</v>
      </c>
      <c r="C63" t="s">
        <v>13</v>
      </c>
      <c r="D63" t="s">
        <v>5</v>
      </c>
      <c r="F63" t="s">
        <v>14</v>
      </c>
      <c r="G63" t="s">
        <v>7</v>
      </c>
      <c r="H63" t="s">
        <v>8</v>
      </c>
      <c r="I63">
        <v>5</v>
      </c>
      <c r="J63" t="s">
        <v>54</v>
      </c>
      <c r="L63">
        <v>0.57999999999999996</v>
      </c>
      <c r="M63">
        <v>0.105</v>
      </c>
      <c r="N63">
        <v>3</v>
      </c>
    </row>
    <row r="64" spans="1:15" x14ac:dyDescent="0.3">
      <c r="A64" t="s">
        <v>2</v>
      </c>
      <c r="B64" t="s">
        <v>12</v>
      </c>
      <c r="C64" t="s">
        <v>13</v>
      </c>
      <c r="D64" t="s">
        <v>5</v>
      </c>
      <c r="F64" t="s">
        <v>14</v>
      </c>
      <c r="G64" t="s">
        <v>7</v>
      </c>
      <c r="H64" t="s">
        <v>8</v>
      </c>
      <c r="I64">
        <v>5</v>
      </c>
      <c r="J64" t="s">
        <v>73</v>
      </c>
      <c r="K64">
        <v>1.22</v>
      </c>
      <c r="L64">
        <v>1.01</v>
      </c>
      <c r="M64">
        <v>0.21</v>
      </c>
      <c r="O64" t="s">
        <v>47</v>
      </c>
    </row>
    <row r="65" spans="1:15" x14ac:dyDescent="0.3">
      <c r="A65" t="s">
        <v>2</v>
      </c>
      <c r="B65" t="s">
        <v>12</v>
      </c>
      <c r="C65" t="s">
        <v>13</v>
      </c>
      <c r="D65" t="s">
        <v>5</v>
      </c>
      <c r="F65" t="s">
        <v>14</v>
      </c>
      <c r="G65" t="s">
        <v>7</v>
      </c>
      <c r="H65" t="s">
        <v>8</v>
      </c>
      <c r="I65">
        <v>5</v>
      </c>
      <c r="J65" t="s">
        <v>54</v>
      </c>
      <c r="L65">
        <v>1.4</v>
      </c>
      <c r="M65">
        <v>0.27</v>
      </c>
      <c r="N65">
        <v>3</v>
      </c>
    </row>
    <row r="66" spans="1:15" x14ac:dyDescent="0.3">
      <c r="A66" t="s">
        <v>2</v>
      </c>
      <c r="B66" t="s">
        <v>12</v>
      </c>
      <c r="C66" t="s">
        <v>13</v>
      </c>
      <c r="D66" t="s">
        <v>5</v>
      </c>
      <c r="F66" t="s">
        <v>14</v>
      </c>
      <c r="G66" t="s">
        <v>7</v>
      </c>
      <c r="H66" t="s">
        <v>8</v>
      </c>
      <c r="I66">
        <v>5</v>
      </c>
      <c r="J66" t="s">
        <v>54</v>
      </c>
      <c r="L66">
        <v>1.6</v>
      </c>
      <c r="M66">
        <v>0.06</v>
      </c>
      <c r="N66">
        <v>3</v>
      </c>
    </row>
    <row r="67" spans="1:15" x14ac:dyDescent="0.3">
      <c r="A67" t="s">
        <v>2</v>
      </c>
      <c r="B67" t="s">
        <v>12</v>
      </c>
      <c r="C67" t="s">
        <v>13</v>
      </c>
      <c r="D67" t="s">
        <v>5</v>
      </c>
      <c r="F67" t="s">
        <v>14</v>
      </c>
      <c r="G67" t="s">
        <v>7</v>
      </c>
      <c r="H67" t="s">
        <v>8</v>
      </c>
      <c r="I67">
        <v>5</v>
      </c>
      <c r="J67" t="s">
        <v>54</v>
      </c>
      <c r="L67">
        <v>16.899999999999999</v>
      </c>
      <c r="M67">
        <v>2.54</v>
      </c>
      <c r="N67">
        <v>3</v>
      </c>
    </row>
    <row r="68" spans="1:15" x14ac:dyDescent="0.3">
      <c r="A68" t="s">
        <v>74</v>
      </c>
      <c r="B68" t="s">
        <v>3</v>
      </c>
      <c r="C68" t="s">
        <v>4</v>
      </c>
      <c r="E68" t="s">
        <v>79</v>
      </c>
      <c r="G68" t="s">
        <v>80</v>
      </c>
      <c r="I68">
        <v>4</v>
      </c>
      <c r="J68" t="s">
        <v>81</v>
      </c>
      <c r="L68">
        <v>0.83</v>
      </c>
    </row>
    <row r="69" spans="1:15" x14ac:dyDescent="0.3">
      <c r="A69" t="s">
        <v>74</v>
      </c>
      <c r="B69" t="s">
        <v>3</v>
      </c>
      <c r="C69" t="s">
        <v>4</v>
      </c>
      <c r="E69" t="s">
        <v>79</v>
      </c>
      <c r="G69" t="s">
        <v>80</v>
      </c>
      <c r="I69">
        <v>4</v>
      </c>
      <c r="J69" t="s">
        <v>82</v>
      </c>
      <c r="L69">
        <f>MEDIAN(0.43, 2.53)</f>
        <v>1.4799999999999998</v>
      </c>
      <c r="M69">
        <f>STDEV(0.43, 2.53)</f>
        <v>1.4849242404917495</v>
      </c>
      <c r="N69">
        <v>2</v>
      </c>
      <c r="O69" t="s">
        <v>83</v>
      </c>
    </row>
    <row r="70" spans="1:15" x14ac:dyDescent="0.3">
      <c r="A70" t="s">
        <v>74</v>
      </c>
      <c r="B70" t="s">
        <v>3</v>
      </c>
      <c r="C70" t="s">
        <v>4</v>
      </c>
      <c r="E70" t="s">
        <v>84</v>
      </c>
      <c r="G70" t="s">
        <v>85</v>
      </c>
      <c r="I70">
        <v>4</v>
      </c>
      <c r="J70" t="s">
        <v>60</v>
      </c>
      <c r="L70">
        <v>0.13</v>
      </c>
      <c r="M70">
        <v>0.18</v>
      </c>
      <c r="N70">
        <v>6</v>
      </c>
      <c r="O70" t="s">
        <v>86</v>
      </c>
    </row>
    <row r="71" spans="1:15" x14ac:dyDescent="0.3">
      <c r="A71" t="s">
        <v>74</v>
      </c>
      <c r="B71" t="s">
        <v>3</v>
      </c>
      <c r="C71" t="s">
        <v>4</v>
      </c>
      <c r="E71" t="s">
        <v>87</v>
      </c>
      <c r="G71" t="s">
        <v>85</v>
      </c>
      <c r="I71">
        <v>4</v>
      </c>
      <c r="J71" t="s">
        <v>60</v>
      </c>
      <c r="L71">
        <v>1.38</v>
      </c>
      <c r="M71">
        <v>0.04</v>
      </c>
      <c r="N71">
        <v>6</v>
      </c>
      <c r="O71" t="s">
        <v>86</v>
      </c>
    </row>
    <row r="72" spans="1:15" x14ac:dyDescent="0.3">
      <c r="A72" t="s">
        <v>74</v>
      </c>
      <c r="B72" t="s">
        <v>3</v>
      </c>
      <c r="C72" t="s">
        <v>4</v>
      </c>
      <c r="E72" t="s">
        <v>100</v>
      </c>
      <c r="G72" t="s">
        <v>101</v>
      </c>
      <c r="H72" t="s">
        <v>102</v>
      </c>
      <c r="I72">
        <v>2</v>
      </c>
      <c r="J72" t="s">
        <v>103</v>
      </c>
      <c r="L72">
        <v>2.86</v>
      </c>
      <c r="O72" t="s">
        <v>112</v>
      </c>
    </row>
    <row r="73" spans="1:15" x14ac:dyDescent="0.3">
      <c r="A73" t="s">
        <v>74</v>
      </c>
      <c r="B73" t="s">
        <v>3</v>
      </c>
      <c r="C73" t="s">
        <v>4</v>
      </c>
      <c r="E73" t="s">
        <v>100</v>
      </c>
      <c r="G73" t="s">
        <v>101</v>
      </c>
      <c r="H73" t="s">
        <v>102</v>
      </c>
      <c r="I73">
        <v>2</v>
      </c>
      <c r="J73" t="s">
        <v>103</v>
      </c>
      <c r="L73">
        <v>3.86</v>
      </c>
      <c r="O73" t="s">
        <v>112</v>
      </c>
    </row>
    <row r="74" spans="1:15" x14ac:dyDescent="0.3">
      <c r="A74" t="s">
        <v>74</v>
      </c>
      <c r="B74" t="s">
        <v>3</v>
      </c>
      <c r="C74" t="s">
        <v>4</v>
      </c>
      <c r="E74" t="s">
        <v>100</v>
      </c>
      <c r="G74" t="s">
        <v>101</v>
      </c>
      <c r="H74" t="s">
        <v>102</v>
      </c>
      <c r="I74">
        <v>2</v>
      </c>
      <c r="J74" t="s">
        <v>104</v>
      </c>
      <c r="L74">
        <f>AVERAGE(3.26,4.7)</f>
        <v>3.98</v>
      </c>
      <c r="M74">
        <f>STDEV(3.26,4.7)</f>
        <v>1.0182337649086299</v>
      </c>
      <c r="N74">
        <v>2</v>
      </c>
    </row>
    <row r="75" spans="1:15" x14ac:dyDescent="0.3">
      <c r="A75" t="s">
        <v>74</v>
      </c>
      <c r="B75" t="s">
        <v>3</v>
      </c>
      <c r="C75" t="s">
        <v>4</v>
      </c>
      <c r="E75" t="s">
        <v>100</v>
      </c>
      <c r="G75" t="s">
        <v>101</v>
      </c>
      <c r="H75" t="s">
        <v>102</v>
      </c>
      <c r="I75">
        <v>2</v>
      </c>
      <c r="J75" t="s">
        <v>104</v>
      </c>
      <c r="L75">
        <f>AVERAGE(4.7, 7.07)</f>
        <v>5.8849999999999998</v>
      </c>
      <c r="M75">
        <f>STDEV(4.7, 7.07)</f>
        <v>1.6758430714121242</v>
      </c>
      <c r="N75">
        <v>2</v>
      </c>
    </row>
    <row r="76" spans="1:15" x14ac:dyDescent="0.3">
      <c r="A76" t="s">
        <v>74</v>
      </c>
      <c r="B76" t="s">
        <v>3</v>
      </c>
      <c r="C76" t="s">
        <v>4</v>
      </c>
      <c r="E76" t="s">
        <v>100</v>
      </c>
      <c r="G76" t="s">
        <v>101</v>
      </c>
      <c r="H76" t="s">
        <v>102</v>
      </c>
      <c r="I76">
        <v>2</v>
      </c>
      <c r="J76" t="s">
        <v>104</v>
      </c>
      <c r="L76">
        <v>4.33</v>
      </c>
      <c r="N76">
        <v>1</v>
      </c>
    </row>
    <row r="77" spans="1:15" x14ac:dyDescent="0.3">
      <c r="A77" t="s">
        <v>74</v>
      </c>
      <c r="B77" t="s">
        <v>3</v>
      </c>
      <c r="C77" t="s">
        <v>4</v>
      </c>
      <c r="E77" t="s">
        <v>100</v>
      </c>
      <c r="G77" t="s">
        <v>101</v>
      </c>
      <c r="H77" t="s">
        <v>102</v>
      </c>
      <c r="I77">
        <v>2</v>
      </c>
      <c r="J77" t="s">
        <v>104</v>
      </c>
      <c r="L77">
        <v>5.48</v>
      </c>
      <c r="N77">
        <v>1</v>
      </c>
    </row>
    <row r="78" spans="1:15" x14ac:dyDescent="0.3">
      <c r="A78" t="s">
        <v>74</v>
      </c>
      <c r="B78" t="s">
        <v>3</v>
      </c>
      <c r="C78" t="s">
        <v>4</v>
      </c>
      <c r="E78" t="s">
        <v>100</v>
      </c>
      <c r="G78" t="s">
        <v>101</v>
      </c>
      <c r="H78" t="s">
        <v>102</v>
      </c>
      <c r="I78">
        <v>2</v>
      </c>
      <c r="J78" t="s">
        <v>104</v>
      </c>
      <c r="L78">
        <f>AVERAGE(3.29, 6.38, 2.55)</f>
        <v>4.0733333333333333</v>
      </c>
      <c r="M78">
        <f>STDEV(3.29, 6.38, 2.55)</f>
        <v>2.0316085580970906</v>
      </c>
      <c r="N78">
        <v>2</v>
      </c>
    </row>
    <row r="79" spans="1:15" x14ac:dyDescent="0.3">
      <c r="A79" t="s">
        <v>74</v>
      </c>
      <c r="B79" t="s">
        <v>3</v>
      </c>
      <c r="C79" t="s">
        <v>4</v>
      </c>
      <c r="E79" t="s">
        <v>100</v>
      </c>
      <c r="G79" t="s">
        <v>101</v>
      </c>
      <c r="H79" t="s">
        <v>102</v>
      </c>
      <c r="I79">
        <v>2</v>
      </c>
      <c r="J79" t="s">
        <v>107</v>
      </c>
      <c r="L79">
        <f>AVERAGE(13,22,21)/24</f>
        <v>0.77777777777777779</v>
      </c>
      <c r="M79">
        <f>STDEV(13,22,21)/24</f>
        <v>0.20553678592984381</v>
      </c>
      <c r="N79">
        <v>3</v>
      </c>
    </row>
    <row r="80" spans="1:15" x14ac:dyDescent="0.3">
      <c r="A80" t="s">
        <v>2</v>
      </c>
      <c r="B80" t="s">
        <v>3</v>
      </c>
      <c r="C80" t="s">
        <v>10</v>
      </c>
      <c r="D80" t="s">
        <v>5</v>
      </c>
      <c r="E80" t="s">
        <v>10</v>
      </c>
      <c r="F80" t="s">
        <v>11</v>
      </c>
      <c r="G80" t="s">
        <v>7</v>
      </c>
      <c r="H80" t="s">
        <v>8</v>
      </c>
      <c r="I80">
        <v>4</v>
      </c>
      <c r="J80" t="s">
        <v>68</v>
      </c>
      <c r="L80">
        <v>0.54349999999999998</v>
      </c>
      <c r="M80">
        <v>0.69084332521925695</v>
      </c>
      <c r="N80">
        <v>2</v>
      </c>
    </row>
    <row r="81" spans="1:15" x14ac:dyDescent="0.3">
      <c r="A81" t="s">
        <v>2</v>
      </c>
      <c r="B81" t="s">
        <v>3</v>
      </c>
      <c r="C81" t="s">
        <v>10</v>
      </c>
      <c r="D81" t="s">
        <v>5</v>
      </c>
      <c r="E81" t="s">
        <v>10</v>
      </c>
      <c r="F81" t="s">
        <v>11</v>
      </c>
      <c r="G81" t="s">
        <v>7</v>
      </c>
      <c r="H81" t="s">
        <v>8</v>
      </c>
      <c r="I81">
        <v>4</v>
      </c>
      <c r="J81" t="s">
        <v>69</v>
      </c>
      <c r="L81">
        <v>0.53</v>
      </c>
      <c r="M81">
        <v>2.54</v>
      </c>
      <c r="N81">
        <v>40</v>
      </c>
    </row>
    <row r="82" spans="1:15" x14ac:dyDescent="0.3">
      <c r="A82" t="s">
        <v>2</v>
      </c>
      <c r="B82" t="s">
        <v>3</v>
      </c>
      <c r="C82" t="s">
        <v>10</v>
      </c>
      <c r="D82" t="s">
        <v>5</v>
      </c>
      <c r="E82" t="s">
        <v>10</v>
      </c>
      <c r="F82" t="s">
        <v>11</v>
      </c>
      <c r="G82" t="s">
        <v>7</v>
      </c>
      <c r="H82" t="s">
        <v>8</v>
      </c>
      <c r="I82">
        <v>4</v>
      </c>
      <c r="J82" t="s">
        <v>70</v>
      </c>
      <c r="L82">
        <v>2E-3</v>
      </c>
      <c r="O82" t="s">
        <v>46</v>
      </c>
    </row>
    <row r="83" spans="1:15" x14ac:dyDescent="0.3">
      <c r="A83" t="s">
        <v>2</v>
      </c>
      <c r="B83" t="s">
        <v>3</v>
      </c>
      <c r="C83" t="s">
        <v>4</v>
      </c>
      <c r="D83" t="s">
        <v>5</v>
      </c>
      <c r="E83" t="s">
        <v>4</v>
      </c>
      <c r="F83" t="s">
        <v>6</v>
      </c>
      <c r="G83" t="s">
        <v>7</v>
      </c>
      <c r="H83" t="s">
        <v>8</v>
      </c>
      <c r="I83">
        <v>4</v>
      </c>
      <c r="J83" t="s">
        <v>55</v>
      </c>
      <c r="L83">
        <v>0.2</v>
      </c>
      <c r="M83">
        <v>0.01</v>
      </c>
      <c r="N83">
        <v>3</v>
      </c>
      <c r="O83" t="s">
        <v>48</v>
      </c>
    </row>
    <row r="84" spans="1:15" x14ac:dyDescent="0.3">
      <c r="A84" t="s">
        <v>2</v>
      </c>
      <c r="B84" t="s">
        <v>3</v>
      </c>
      <c r="C84" t="s">
        <v>4</v>
      </c>
      <c r="D84" t="s">
        <v>5</v>
      </c>
      <c r="E84" t="s">
        <v>4</v>
      </c>
      <c r="F84" t="s">
        <v>6</v>
      </c>
      <c r="G84" t="s">
        <v>7</v>
      </c>
      <c r="H84" t="s">
        <v>8</v>
      </c>
      <c r="I84">
        <v>4</v>
      </c>
      <c r="J84" t="s">
        <v>60</v>
      </c>
      <c r="L84">
        <v>0.15</v>
      </c>
      <c r="M84">
        <v>0.2</v>
      </c>
      <c r="N84">
        <v>3</v>
      </c>
    </row>
    <row r="85" spans="1:15" x14ac:dyDescent="0.3">
      <c r="A85" t="s">
        <v>2</v>
      </c>
      <c r="B85" t="s">
        <v>3</v>
      </c>
      <c r="C85" t="s">
        <v>4</v>
      </c>
      <c r="D85" t="s">
        <v>5</v>
      </c>
      <c r="E85" t="s">
        <v>4</v>
      </c>
      <c r="F85" t="s">
        <v>6</v>
      </c>
      <c r="G85" t="s">
        <v>7</v>
      </c>
      <c r="H85" t="s">
        <v>8</v>
      </c>
      <c r="I85">
        <v>4</v>
      </c>
      <c r="J85" t="s">
        <v>58</v>
      </c>
      <c r="L85">
        <v>0.21</v>
      </c>
      <c r="M85">
        <v>0.3</v>
      </c>
      <c r="N85">
        <v>12</v>
      </c>
      <c r="O85" t="s">
        <v>50</v>
      </c>
    </row>
    <row r="86" spans="1:15" x14ac:dyDescent="0.3">
      <c r="A86" t="s">
        <v>2</v>
      </c>
      <c r="B86" t="s">
        <v>3</v>
      </c>
      <c r="C86" t="s">
        <v>4</v>
      </c>
      <c r="D86" t="s">
        <v>5</v>
      </c>
      <c r="E86" t="s">
        <v>4</v>
      </c>
      <c r="F86" t="s">
        <v>6</v>
      </c>
      <c r="G86" t="s">
        <v>7</v>
      </c>
      <c r="H86" t="s">
        <v>8</v>
      </c>
      <c r="I86">
        <v>4</v>
      </c>
      <c r="J86" t="s">
        <v>61</v>
      </c>
      <c r="L86">
        <f>AVERAGE(0.0004,0.003)</f>
        <v>1.7000000000000001E-3</v>
      </c>
      <c r="M86">
        <f>STDEV(0.0004,0.003)</f>
        <v>1.8384776310850235E-3</v>
      </c>
    </row>
    <row r="87" spans="1:15" x14ac:dyDescent="0.3">
      <c r="A87" t="s">
        <v>2</v>
      </c>
      <c r="B87" t="s">
        <v>3</v>
      </c>
      <c r="C87" t="s">
        <v>4</v>
      </c>
      <c r="D87" t="s">
        <v>5</v>
      </c>
      <c r="E87" t="s">
        <v>4</v>
      </c>
      <c r="F87" t="s">
        <v>6</v>
      </c>
      <c r="G87" t="s">
        <v>7</v>
      </c>
      <c r="H87" t="s">
        <v>8</v>
      </c>
      <c r="I87">
        <v>4</v>
      </c>
      <c r="J87" t="s">
        <v>53</v>
      </c>
      <c r="L87">
        <v>3</v>
      </c>
      <c r="O87" t="s">
        <v>51</v>
      </c>
    </row>
    <row r="88" spans="1:15" x14ac:dyDescent="0.3">
      <c r="A88" t="s">
        <v>2</v>
      </c>
      <c r="B88" t="s">
        <v>3</v>
      </c>
      <c r="C88" t="s">
        <v>4</v>
      </c>
      <c r="D88" t="s">
        <v>5</v>
      </c>
      <c r="E88" t="s">
        <v>4</v>
      </c>
      <c r="F88" t="s">
        <v>6</v>
      </c>
      <c r="G88" t="s">
        <v>7</v>
      </c>
      <c r="H88" t="s">
        <v>8</v>
      </c>
      <c r="I88">
        <v>4</v>
      </c>
      <c r="J88" t="s">
        <v>55</v>
      </c>
      <c r="L88">
        <v>0.91</v>
      </c>
      <c r="M88">
        <v>0.1</v>
      </c>
      <c r="N88">
        <v>3</v>
      </c>
      <c r="O88" t="s">
        <v>48</v>
      </c>
    </row>
    <row r="89" spans="1:15" x14ac:dyDescent="0.3">
      <c r="A89" t="s">
        <v>2</v>
      </c>
      <c r="B89" t="s">
        <v>3</v>
      </c>
      <c r="C89" t="s">
        <v>4</v>
      </c>
      <c r="D89" t="s">
        <v>5</v>
      </c>
      <c r="E89" t="s">
        <v>4</v>
      </c>
      <c r="F89" t="s">
        <v>6</v>
      </c>
      <c r="G89" t="s">
        <v>7</v>
      </c>
      <c r="H89" t="s">
        <v>8</v>
      </c>
      <c r="I89">
        <v>4</v>
      </c>
      <c r="J89" t="s">
        <v>64</v>
      </c>
      <c r="L89">
        <v>0.05</v>
      </c>
      <c r="M89">
        <v>0.08</v>
      </c>
      <c r="N89">
        <v>34</v>
      </c>
      <c r="O89" t="s">
        <v>63</v>
      </c>
    </row>
    <row r="90" spans="1:15" x14ac:dyDescent="0.3">
      <c r="A90" t="s">
        <v>2</v>
      </c>
      <c r="B90" t="s">
        <v>3</v>
      </c>
      <c r="C90" t="s">
        <v>4</v>
      </c>
      <c r="D90" t="s">
        <v>5</v>
      </c>
      <c r="E90" t="s">
        <v>4</v>
      </c>
      <c r="F90" t="s">
        <v>6</v>
      </c>
      <c r="G90" t="s">
        <v>7</v>
      </c>
      <c r="H90" t="s">
        <v>8</v>
      </c>
      <c r="I90">
        <v>4</v>
      </c>
      <c r="J90" t="s">
        <v>65</v>
      </c>
      <c r="L90">
        <v>6.0499999999999998E-2</v>
      </c>
      <c r="M90">
        <v>5.7275649276110348E-2</v>
      </c>
      <c r="O90" t="s">
        <v>66</v>
      </c>
    </row>
    <row r="91" spans="1:15" x14ac:dyDescent="0.3">
      <c r="A91" t="s">
        <v>2</v>
      </c>
      <c r="B91" t="s">
        <v>3</v>
      </c>
      <c r="C91" t="s">
        <v>4</v>
      </c>
      <c r="D91" t="s">
        <v>5</v>
      </c>
      <c r="E91" t="s">
        <v>4</v>
      </c>
      <c r="F91" t="s">
        <v>6</v>
      </c>
      <c r="G91" t="s">
        <v>7</v>
      </c>
      <c r="H91" t="s">
        <v>8</v>
      </c>
      <c r="I91">
        <v>4</v>
      </c>
      <c r="J91" t="s">
        <v>59</v>
      </c>
      <c r="L91">
        <v>9.5000000000000001E-2</v>
      </c>
      <c r="M91">
        <v>0.10606601717798216</v>
      </c>
      <c r="N91">
        <f>4</f>
        <v>4</v>
      </c>
      <c r="O91" t="s">
        <v>45</v>
      </c>
    </row>
    <row r="92" spans="1:15" x14ac:dyDescent="0.3">
      <c r="A92" t="s">
        <v>2</v>
      </c>
      <c r="B92" t="s">
        <v>3</v>
      </c>
      <c r="C92" t="s">
        <v>4</v>
      </c>
      <c r="D92" t="s">
        <v>5</v>
      </c>
      <c r="E92" t="s">
        <v>4</v>
      </c>
      <c r="F92" t="s">
        <v>6</v>
      </c>
      <c r="G92" t="s">
        <v>7</v>
      </c>
      <c r="H92" t="s">
        <v>8</v>
      </c>
      <c r="I92">
        <v>4</v>
      </c>
      <c r="J92" t="s">
        <v>67</v>
      </c>
      <c r="L92">
        <v>6.5500000000000003E-2</v>
      </c>
      <c r="M92">
        <v>3.747665940288699E-2</v>
      </c>
      <c r="N92">
        <v>14</v>
      </c>
      <c r="O92" t="s">
        <v>66</v>
      </c>
    </row>
    <row r="93" spans="1:15" x14ac:dyDescent="0.3">
      <c r="A93" t="s">
        <v>2</v>
      </c>
      <c r="B93" t="s">
        <v>3</v>
      </c>
      <c r="C93" t="s">
        <v>4</v>
      </c>
      <c r="D93" t="s">
        <v>5</v>
      </c>
      <c r="E93" t="s">
        <v>4</v>
      </c>
      <c r="F93" t="s">
        <v>6</v>
      </c>
      <c r="G93" t="s">
        <v>7</v>
      </c>
      <c r="H93" t="s">
        <v>8</v>
      </c>
      <c r="I93">
        <v>4</v>
      </c>
      <c r="J93" t="s">
        <v>56</v>
      </c>
      <c r="L93">
        <v>0.42000000000000004</v>
      </c>
      <c r="M93">
        <v>0.5091168824543143</v>
      </c>
      <c r="N93">
        <v>16</v>
      </c>
      <c r="O93" t="s">
        <v>45</v>
      </c>
    </row>
    <row r="94" spans="1:15" x14ac:dyDescent="0.3">
      <c r="A94" t="s">
        <v>2</v>
      </c>
      <c r="B94" t="s">
        <v>3</v>
      </c>
      <c r="C94" t="s">
        <v>4</v>
      </c>
      <c r="D94" t="s">
        <v>5</v>
      </c>
      <c r="E94" t="s">
        <v>4</v>
      </c>
      <c r="F94" t="s">
        <v>6</v>
      </c>
      <c r="G94" t="s">
        <v>7</v>
      </c>
      <c r="H94" t="s">
        <v>8</v>
      </c>
      <c r="I94">
        <v>4</v>
      </c>
      <c r="J94" t="s">
        <v>52</v>
      </c>
      <c r="L94">
        <v>2.33</v>
      </c>
      <c r="O94" t="s">
        <v>51</v>
      </c>
    </row>
    <row r="95" spans="1:15" x14ac:dyDescent="0.3">
      <c r="A95" t="s">
        <v>2</v>
      </c>
      <c r="B95" t="s">
        <v>28</v>
      </c>
      <c r="C95" t="s">
        <v>31</v>
      </c>
      <c r="D95" t="s">
        <v>19</v>
      </c>
      <c r="F95" t="s">
        <v>20</v>
      </c>
      <c r="G95" t="s">
        <v>7</v>
      </c>
      <c r="H95" t="s">
        <v>8</v>
      </c>
      <c r="I95">
        <v>7</v>
      </c>
      <c r="J95">
        <v>8.7999999999999995E-2</v>
      </c>
      <c r="K95">
        <v>0.32600000000000001</v>
      </c>
    </row>
    <row r="96" spans="1:15" x14ac:dyDescent="0.3">
      <c r="A96" t="s">
        <v>2</v>
      </c>
      <c r="B96" t="s">
        <v>28</v>
      </c>
      <c r="C96" t="s">
        <v>32</v>
      </c>
      <c r="D96" t="s">
        <v>19</v>
      </c>
      <c r="F96" t="s">
        <v>20</v>
      </c>
      <c r="G96" t="s">
        <v>7</v>
      </c>
      <c r="H96" t="s">
        <v>8</v>
      </c>
      <c r="I96">
        <v>7</v>
      </c>
      <c r="J96">
        <v>3.0000000000000001E-3</v>
      </c>
      <c r="K96">
        <v>3.0000000000000001E-3</v>
      </c>
    </row>
    <row r="97" spans="1:15" x14ac:dyDescent="0.3">
      <c r="A97" t="s">
        <v>2</v>
      </c>
      <c r="B97" t="s">
        <v>28</v>
      </c>
      <c r="C97" t="s">
        <v>32</v>
      </c>
      <c r="D97" t="s">
        <v>19</v>
      </c>
      <c r="F97" t="s">
        <v>20</v>
      </c>
      <c r="G97" t="s">
        <v>7</v>
      </c>
      <c r="H97" t="s">
        <v>8</v>
      </c>
      <c r="I97">
        <v>7</v>
      </c>
      <c r="J97">
        <v>1.6E-2</v>
      </c>
      <c r="K97">
        <v>1.6E-2</v>
      </c>
    </row>
    <row r="98" spans="1:15" x14ac:dyDescent="0.3">
      <c r="A98" t="s">
        <v>2</v>
      </c>
      <c r="B98" t="s">
        <v>28</v>
      </c>
      <c r="C98" t="s">
        <v>29</v>
      </c>
      <c r="D98" t="s">
        <v>19</v>
      </c>
      <c r="F98" t="s">
        <v>20</v>
      </c>
      <c r="G98" t="s">
        <v>7</v>
      </c>
      <c r="H98" t="s">
        <v>8</v>
      </c>
      <c r="I98">
        <v>7</v>
      </c>
      <c r="J98">
        <v>1E-4</v>
      </c>
      <c r="K98">
        <v>3.27</v>
      </c>
    </row>
    <row r="99" spans="1:15" x14ac:dyDescent="0.3">
      <c r="A99" t="s">
        <v>2</v>
      </c>
      <c r="B99" t="s">
        <v>28</v>
      </c>
      <c r="C99" t="s">
        <v>29</v>
      </c>
      <c r="D99" t="s">
        <v>21</v>
      </c>
      <c r="F99" t="s">
        <v>22</v>
      </c>
      <c r="G99" t="s">
        <v>7</v>
      </c>
      <c r="H99" t="s">
        <v>8</v>
      </c>
      <c r="I99">
        <v>7</v>
      </c>
      <c r="J99">
        <v>3.0000000000000001E-3</v>
      </c>
      <c r="K99">
        <v>0.69</v>
      </c>
    </row>
    <row r="100" spans="1:15" x14ac:dyDescent="0.3">
      <c r="A100" t="s">
        <v>2</v>
      </c>
      <c r="B100" t="s">
        <v>28</v>
      </c>
      <c r="C100" t="s">
        <v>30</v>
      </c>
      <c r="D100" t="s">
        <v>19</v>
      </c>
      <c r="F100" t="s">
        <v>20</v>
      </c>
      <c r="G100" t="s">
        <v>7</v>
      </c>
      <c r="H100" t="s">
        <v>8</v>
      </c>
      <c r="I100">
        <v>7</v>
      </c>
      <c r="J100">
        <v>6.0000000000000001E-3</v>
      </c>
      <c r="K100">
        <v>6.0000000000000001E-3</v>
      </c>
    </row>
    <row r="101" spans="1:15" x14ac:dyDescent="0.3">
      <c r="A101" t="s">
        <v>2</v>
      </c>
      <c r="B101" t="s">
        <v>28</v>
      </c>
      <c r="C101" t="s">
        <v>30</v>
      </c>
      <c r="D101" t="s">
        <v>19</v>
      </c>
      <c r="F101" t="s">
        <v>20</v>
      </c>
      <c r="G101" t="s">
        <v>7</v>
      </c>
      <c r="H101" t="s">
        <v>8</v>
      </c>
      <c r="I101">
        <v>7</v>
      </c>
      <c r="J101">
        <v>9.4</v>
      </c>
      <c r="K101">
        <v>9.4</v>
      </c>
    </row>
    <row r="102" spans="1:15" x14ac:dyDescent="0.3">
      <c r="A102" t="s">
        <v>2</v>
      </c>
      <c r="B102" t="s">
        <v>28</v>
      </c>
      <c r="C102" t="s">
        <v>30</v>
      </c>
      <c r="D102" t="s">
        <v>19</v>
      </c>
      <c r="F102" t="s">
        <v>20</v>
      </c>
      <c r="G102" t="s">
        <v>7</v>
      </c>
      <c r="H102" t="s">
        <v>8</v>
      </c>
      <c r="I102">
        <v>7</v>
      </c>
      <c r="J102">
        <v>10.130000000000001</v>
      </c>
      <c r="K102">
        <v>10.130000000000001</v>
      </c>
    </row>
    <row r="103" spans="1:15" x14ac:dyDescent="0.3">
      <c r="A103" t="s">
        <v>74</v>
      </c>
      <c r="B103" t="s">
        <v>99</v>
      </c>
      <c r="C103" t="s">
        <v>99</v>
      </c>
      <c r="E103" t="s">
        <v>100</v>
      </c>
      <c r="G103" t="s">
        <v>101</v>
      </c>
      <c r="H103" t="s">
        <v>102</v>
      </c>
      <c r="I103">
        <v>2</v>
      </c>
      <c r="J103" t="s">
        <v>64</v>
      </c>
      <c r="L103">
        <v>8.25</v>
      </c>
      <c r="M103">
        <f>STDEV(168,228)/24</f>
        <v>1.7677669529663689</v>
      </c>
      <c r="N103">
        <v>2</v>
      </c>
    </row>
    <row r="104" spans="1:15" x14ac:dyDescent="0.3">
      <c r="A104" t="s">
        <v>74</v>
      </c>
      <c r="B104" t="s">
        <v>99</v>
      </c>
      <c r="C104" t="s">
        <v>99</v>
      </c>
      <c r="E104" t="s">
        <v>100</v>
      </c>
      <c r="G104" t="s">
        <v>101</v>
      </c>
      <c r="H104" t="s">
        <v>102</v>
      </c>
      <c r="I104">
        <v>2</v>
      </c>
      <c r="J104" t="s">
        <v>64</v>
      </c>
      <c r="L104">
        <v>0.9</v>
      </c>
      <c r="M104">
        <f>STDEV(20,23)/24</f>
        <v>8.8388347648318433E-2</v>
      </c>
      <c r="N104">
        <v>2</v>
      </c>
    </row>
    <row r="105" spans="1:15" x14ac:dyDescent="0.3">
      <c r="A105" t="s">
        <v>74</v>
      </c>
      <c r="B105" t="s">
        <v>99</v>
      </c>
      <c r="C105" t="s">
        <v>99</v>
      </c>
      <c r="E105" t="s">
        <v>100</v>
      </c>
      <c r="G105" t="s">
        <v>101</v>
      </c>
      <c r="H105" t="s">
        <v>102</v>
      </c>
      <c r="I105">
        <v>2</v>
      </c>
      <c r="J105" t="s">
        <v>59</v>
      </c>
      <c r="L105">
        <v>1.03</v>
      </c>
      <c r="M105">
        <f>STDEV(0.94,1.15,0.87,1.19,0.83,1.18)</f>
        <v>0.16500505042775718</v>
      </c>
      <c r="N105">
        <v>6</v>
      </c>
      <c r="O105" t="s">
        <v>111</v>
      </c>
    </row>
    <row r="106" spans="1:15" x14ac:dyDescent="0.3">
      <c r="A106" t="s">
        <v>74</v>
      </c>
      <c r="B106" t="s">
        <v>99</v>
      </c>
      <c r="C106" t="s">
        <v>99</v>
      </c>
      <c r="E106" t="s">
        <v>100</v>
      </c>
      <c r="G106" t="s">
        <v>101</v>
      </c>
      <c r="H106" t="s">
        <v>102</v>
      </c>
      <c r="I106">
        <v>2</v>
      </c>
      <c r="J106" t="s">
        <v>59</v>
      </c>
      <c r="L106">
        <v>5.75</v>
      </c>
      <c r="M106">
        <v>5.55</v>
      </c>
      <c r="N106">
        <v>12</v>
      </c>
      <c r="O106" t="s">
        <v>110</v>
      </c>
    </row>
    <row r="107" spans="1:15" x14ac:dyDescent="0.3">
      <c r="A107" t="s">
        <v>74</v>
      </c>
      <c r="B107" t="s">
        <v>99</v>
      </c>
      <c r="C107" t="s">
        <v>99</v>
      </c>
      <c r="E107" t="s">
        <v>100</v>
      </c>
      <c r="G107" t="s">
        <v>101</v>
      </c>
      <c r="H107" t="s">
        <v>102</v>
      </c>
      <c r="I107">
        <v>2</v>
      </c>
      <c r="J107" t="s">
        <v>105</v>
      </c>
      <c r="L107">
        <v>3.5</v>
      </c>
      <c r="M107">
        <v>1</v>
      </c>
      <c r="N107">
        <v>2</v>
      </c>
      <c r="O107" t="s">
        <v>113</v>
      </c>
    </row>
    <row r="108" spans="1:15" x14ac:dyDescent="0.3">
      <c r="A108" t="s">
        <v>74</v>
      </c>
      <c r="B108" t="s">
        <v>99</v>
      </c>
      <c r="C108" t="s">
        <v>99</v>
      </c>
      <c r="E108" t="s">
        <v>100</v>
      </c>
      <c r="G108" t="s">
        <v>101</v>
      </c>
      <c r="H108" t="s">
        <v>102</v>
      </c>
      <c r="I108">
        <v>2</v>
      </c>
      <c r="J108" t="s">
        <v>106</v>
      </c>
      <c r="L108">
        <v>8.5</v>
      </c>
      <c r="M108">
        <v>0.5</v>
      </c>
      <c r="N108">
        <v>5</v>
      </c>
    </row>
    <row r="109" spans="1:15" x14ac:dyDescent="0.3">
      <c r="A109" t="s">
        <v>74</v>
      </c>
      <c r="B109" t="s">
        <v>99</v>
      </c>
      <c r="C109" t="s">
        <v>99</v>
      </c>
      <c r="E109" t="s">
        <v>100</v>
      </c>
      <c r="G109" t="s">
        <v>101</v>
      </c>
      <c r="H109" t="s">
        <v>102</v>
      </c>
      <c r="I109">
        <v>2</v>
      </c>
      <c r="J109" t="s">
        <v>106</v>
      </c>
      <c r="L109">
        <v>1.5</v>
      </c>
      <c r="M109">
        <v>0.1</v>
      </c>
      <c r="N109">
        <v>5</v>
      </c>
    </row>
    <row r="110" spans="1:15" x14ac:dyDescent="0.3">
      <c r="A110" t="s">
        <v>74</v>
      </c>
      <c r="B110" t="s">
        <v>99</v>
      </c>
      <c r="C110" t="s">
        <v>99</v>
      </c>
      <c r="E110" t="s">
        <v>100</v>
      </c>
      <c r="G110" t="s">
        <v>101</v>
      </c>
      <c r="H110" t="s">
        <v>102</v>
      </c>
      <c r="I110">
        <v>2</v>
      </c>
      <c r="J110" t="s">
        <v>108</v>
      </c>
      <c r="L110">
        <f>AVERAGE(17,22,5.3,2.2)</f>
        <v>11.625</v>
      </c>
      <c r="M110">
        <f>STDEV(17,22,5.3,2.2)</f>
        <v>9.4050961363153203</v>
      </c>
      <c r="N110">
        <v>4</v>
      </c>
    </row>
  </sheetData>
  <sortState xmlns:xlrd2="http://schemas.microsoft.com/office/spreadsheetml/2017/richdata2" ref="A2:O110">
    <sortCondition ref="B2:B110"/>
    <sortCondition ref="A2:A110"/>
    <sortCondition ref="C2:C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Wilkinson</dc:creator>
  <cp:lastModifiedBy>Grace Wilkinson</cp:lastModifiedBy>
  <dcterms:created xsi:type="dcterms:W3CDTF">2022-11-23T19:49:37Z</dcterms:created>
  <dcterms:modified xsi:type="dcterms:W3CDTF">2022-11-25T17:45:49Z</dcterms:modified>
</cp:coreProperties>
</file>