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238EDE79-AB2D-4250-91CB-74353B125B10}" xr6:coauthVersionLast="47" xr6:coauthVersionMax="47" xr10:uidLastSave="{00000000-0000-0000-0000-000000000000}"/>
  <bookViews>
    <workbookView xWindow="-90" yWindow="-90" windowWidth="19380" windowHeight="10260" tabRatio="473" xr2:uid="{0136EA61-87B7-4DCD-8EF4-D0D6798CF37A}"/>
  </bookViews>
  <sheets>
    <sheet name="L100" sheetId="2" r:id="rId1"/>
    <sheet name="L20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2" l="1"/>
  <c r="N27" i="2"/>
  <c r="O27" i="2" s="1"/>
  <c r="O28" i="2" s="1"/>
  <c r="M27" i="2"/>
  <c r="K18" i="2"/>
  <c r="N17" i="2"/>
  <c r="O17" i="2" s="1"/>
  <c r="O18" i="2" s="1"/>
  <c r="M17" i="2"/>
  <c r="S11" i="2"/>
  <c r="V10" i="2"/>
  <c r="W10" i="2" s="1"/>
  <c r="W11" i="2" s="1"/>
  <c r="U10" i="2"/>
  <c r="K10" i="2"/>
  <c r="N9" i="2"/>
  <c r="O9" i="2" s="1"/>
  <c r="O10" i="2" s="1"/>
  <c r="M9" i="2"/>
  <c r="C12" i="2"/>
  <c r="F11" i="2"/>
  <c r="G11" i="2" s="1"/>
  <c r="G12" i="2" s="1"/>
  <c r="E11" i="2"/>
  <c r="F16" i="3"/>
  <c r="F11" i="3"/>
  <c r="F21" i="2"/>
  <c r="F16" i="2"/>
  <c r="E16" i="3"/>
  <c r="E11" i="3"/>
  <c r="E21" i="2"/>
  <c r="E16" i="2"/>
  <c r="A3" i="3" l="1"/>
  <c r="A2" i="3"/>
  <c r="C14" i="3"/>
  <c r="C19" i="2"/>
  <c r="B22" i="3"/>
  <c r="G7" i="3"/>
  <c r="E7" i="3"/>
  <c r="D6" i="3"/>
  <c r="B7" i="3"/>
  <c r="B6" i="3"/>
  <c r="C17" i="3"/>
  <c r="G16" i="3"/>
  <c r="C12" i="3"/>
  <c r="D19" i="3" s="1"/>
  <c r="G11" i="3"/>
  <c r="G21" i="2"/>
  <c r="G16" i="2"/>
  <c r="C17" i="2"/>
  <c r="C22" i="2"/>
  <c r="G17" i="3" l="1"/>
  <c r="G22" i="2"/>
  <c r="D24" i="2"/>
  <c r="G12" i="3"/>
  <c r="G17" i="2"/>
  <c r="G20" i="3" l="1"/>
  <c r="G24" i="2"/>
  <c r="G25" i="2"/>
  <c r="D25" i="2"/>
  <c r="D20" i="3"/>
  <c r="G19" i="3"/>
</calcChain>
</file>

<file path=xl/sharedStrings.xml><?xml version="1.0" encoding="utf-8"?>
<sst xmlns="http://schemas.openxmlformats.org/spreadsheetml/2006/main" count="106" uniqueCount="28">
  <si>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</si>
  <si>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</si>
  <si>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</si>
  <si>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</si>
  <si>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</si>
  <si>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</si>
  <si>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</si>
  <si>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</si>
  <si>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</si>
  <si>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</si>
  <si>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</si>
  <si>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</si>
  <si>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</si>
  <si>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</si>
  <si>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</si>
  <si>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</si>
  <si>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</si>
  <si>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</si>
  <si>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</si>
  <si>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</si>
  <si>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</si>
  <si>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Department of Mechanical Engineering</t>
  </si>
  <si>
    <t>Faculty of Engineering</t>
  </si>
  <si>
    <t>University of Port Harcourt</t>
  </si>
  <si>
    <t>Year Two 1st Semester</t>
  </si>
  <si>
    <t>Year Two 2nd Semester</t>
  </si>
  <si>
    <t>Department:</t>
  </si>
  <si>
    <t xml:space="preserve">Head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</si>
</sst>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horizontal="center"/>
    </xf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5" xfId="0" applyFont="1" applyBorder="1" applyProtection="1">
      <protection locked="0"/>
    </xf>
    <xf numFmtId="0" fontId="3" fillId="0" borderId="5" xfId="0" applyFont="1" applyBorder="1"/>
    <xf numFmtId="0" fontId="3" fillId="0" borderId="1" xfId="0" applyFont="1" applyBorder="1" applyProtection="1">
      <protection locked="0"/>
    </xf>
    <xf numFmtId="0" fontId="3" fillId="0" borderId="1" xfId="0" applyFont="1" applyBorder="1"/>
    <xf numFmtId="0" fontId="3" fillId="0" borderId="2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/>
    <xf numFmtId="0" fontId="3" fillId="0" borderId="0" xfId="0" applyFont="1" applyProtection="1"/>
    <xf numFmtId="0" fontId="3" fillId="0" borderId="5" xfId="0" applyFont="1" applyBorder="1" applyProtection="1"/>
    <xf numFmtId="0" fontId="3" fillId="0" borderId="1" xfId="0" applyFont="1" applyBorder="1" applyProtection="1"/>
    <xf numFmtId="0" fontId="3" fillId="0" borderId="2" xfId="0" applyFont="1" applyBorder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2" fillId="0" borderId="1" xfId="0" applyNumberFormat="1" applyFont="1" applyBorder="1" applyProtection="1"/>
    <xf numFmtId="0" fontId="2" fillId="0" borderId="0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 applyProtection="1"/>
    <xf numFmtId="0" fontId="2" fillId="0" borderId="0" xfId="1">
      <alignment horizontal="center"/>
    </xf>
    <xf numFmtId="0" fontId="3" fillId="0" borderId="6" xfId="0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 applyProtection="1">
      <alignment horizontal="left"/>
    </xf>
    <xf numFmtId="0" fontId="3" fillId="0" borderId="1" xfId="0" applyFont="1" applyBorder="1"/>
    <xf numFmtId="0" fontId="3" fillId="0" borderId="0" xfId="0" applyFont="1"/>
    <xf numFmtId="0" fontId="3" fillId="0" borderId="0" xfId="0" applyFont="1" applyProtection="1"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/>
    <xf numFmtId="0" fontId="1" fillId="0" borderId="0" xfId="0" applyFont="1" applyAlignment="1" applyProtection="1">
      <alignment horizontal="center"/>
    </xf>
    <xf numFmtId="0" fontId="3" fillId="0" borderId="5" xfId="0" applyFont="1" applyBorder="1" applyProtection="1"/>
    <xf numFmtId="0" fontId="3" fillId="0" borderId="4" xfId="0" applyFont="1" applyBorder="1" applyProtection="1"/>
    <xf numFmtId="0" fontId="3" fillId="0" borderId="1" xfId="0" applyFont="1" applyBorder="1" applyProtection="1"/>
    <xf numFmtId="0" fontId="3" fillId="0" borderId="0" xfId="0" applyFont="1" applyBorder="1" applyAlignment="1">
      <alignment horizontal="right"/>
    </xf>
    <xf numFmtId="0" fontId="3" fillId="0" borderId="0" xfId="0" applyFont="1" applyBorder="1" applyProtection="1">
      <protection locked="0"/>
    </xf>
    <xf numFmtId="0" fontId="3" fillId="0" borderId="0" xfId="0" applyFont="1" applyBorder="1"/>
  </cellXfs>
  <cellStyles count="2">
    <cellStyle name="Normal" xfId="0" builtinId="0" customBuiltin="1"/>
    <cellStyle name="Number Style" xfId="1" xr:uid="{AC7B9499-A25A-4749-8777-7B6BAB93D474}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110"/>
      <tableStyleElement type="headerRow" dxfId="109"/>
      <tableStyleElement type="totalRow" dxfId="1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5:G17" totalsRowCount="1" headerRowDxfId="107" dataDxfId="106" totalsRowDxfId="105">
  <autoFilter ref="A15:G16" xr:uid="{2166DBE8-2D77-4679-B3C1-17AB4323FA7C}"/>
  <tableColumns count="7">
    <tableColumn id="1" xr3:uid="{143D1874-E52E-4649-B541-CB4F2B281B22}" name="Course Code" totalsRowLabel="Total" dataDxfId="104" totalsRowDxfId="103"/>
    <tableColumn id="2" xr3:uid="{A2FA1733-F761-4324-B70B-50DD52530A1A}" name="Course Title" dataDxfId="102" totalsRowDxfId="101"/>
    <tableColumn id="3" xr3:uid="{B486B7EC-352A-40BD-92C7-9BAE4885CF6F}" name="CU" totalsRowFunction="sum" totalsRowDxfId="100" dataCellStyle="Number Style"/>
    <tableColumn id="4" xr3:uid="{B6E798FB-74B4-4175-B14E-5AD591D12EF1}" name="Mark" totalsRowDxfId="99" dataCellStyle="Number Style"/>
    <tableColumn id="5" xr3:uid="{868E38A9-6782-44F8-96E9-6FEF842D2BC9}" name="Grade" totalsRowDxfId="98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97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96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20:G22" totalsRowCount="1" headerRowDxfId="95" dataDxfId="94" totalsRowDxfId="93">
  <autoFilter ref="A20:G21" xr:uid="{72C67E04-0524-4B66-B663-358AE858E0AF}"/>
  <tableColumns count="7">
    <tableColumn id="1" xr3:uid="{3F94AFDB-431F-43FB-9A1A-8F156DBEF053}" name="Course Code" totalsRowLabel="Total" dataDxfId="92" totalsRowDxfId="91"/>
    <tableColumn id="2" xr3:uid="{1B03271A-ABC1-4B85-BDED-0C56B7703ECE}" name="Course Title" dataDxfId="90" totalsRowDxfId="89"/>
    <tableColumn id="3" xr3:uid="{A4651DAB-C035-4FE2-AD35-47765D8074D5}" name="CU" totalsRowFunction="sum" totalsRowDxfId="88" dataCellStyle="Number Style"/>
    <tableColumn id="4" xr3:uid="{A7DEF8C9-33A1-4FE3-B09E-95CF9D9B3D31}" name="Mark" totalsRowDxfId="87" dataCellStyle="Number Style"/>
    <tableColumn id="5" xr3:uid="{38CB5DE5-D190-40D7-BA36-9228B7AEDCCA}" name="Grade" totalsRowDxfId="86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85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84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B65A48-5CC7-41F0-9325-896135ABCF46}" name="S1.16" displayName="S1.16" ref="A10:G12" totalsRowCount="1" headerRowDxfId="59" dataDxfId="58" totalsRowDxfId="57">
  <autoFilter ref="A10:G11" xr:uid="{16B65A48-5CC7-41F0-9325-896135ABCF46}"/>
  <tableColumns count="7">
    <tableColumn id="1" xr3:uid="{E158BD7C-74EA-47F9-9436-85FF749B04EE}" name="Course Code" totalsRowLabel="Total" dataDxfId="55" totalsRowDxfId="56"/>
    <tableColumn id="2" xr3:uid="{AA21BC7B-E534-40E7-88E7-422983909F8A}" name="Course Title" dataDxfId="53" totalsRowDxfId="54"/>
    <tableColumn id="3" xr3:uid="{B00B4990-E5F6-4EDB-BC0E-8F920B7E283D}" name="CU" totalsRowFunction="sum" totalsRowDxfId="52" dataCellStyle="Number Style"/>
    <tableColumn id="4" xr3:uid="{ABAEFF92-2A63-4DAC-8AB1-7A553ED34E13}" name="Mark" totalsRowDxfId="51" dataCellStyle="Number Style"/>
    <tableColumn id="5" xr3:uid="{4CCF7862-6A1B-4641-AC17-329DFCBEEA9D}" name="Grade" totalsRowDxfId="50" dataCellStyle="Number Style">
      <calculatedColumnFormula>IF(S1.16[[#This Row],[Mark]]="","",IF(AND(LEN(S1.16[[#This Row],[Course Code]])=10, S1.16[[#This Row],[Mark]]&gt;=60),"C",IF(S1.16[[#This Row],[Mark]]&lt;40,"F",IF(S1.16[[#This Row],[Mark]]&lt;45,"E",IF(S1.16[[#This Row],[Mark]]&lt;50,"D",IF(S1.16[[#This Row],[Mark]]&lt;60,"C",IF(S1.16[[#This Row],[Mark]]&lt;70,"B",IF(S1.16[[#This Row],[Mark]]&lt;=100,"A", ""))))))))</calculatedColumnFormula>
    </tableColumn>
    <tableColumn id="6" xr3:uid="{33355CC5-C439-4EDF-83EB-D4AD44DEFE15}" name="GP" totalsRowDxfId="49" dataCellStyle="Number Style">
      <calculatedColumnFormula>IF(S1.16[[#This Row],[Mark]]="","",IF(AND(LEN(S1.16[[#This Row],[Course Code]])=10, S1.16[[#This Row],[Mark]]&gt;=60),3,IF(S1.16[[#This Row],[Mark]]&lt;40,0,IF(S1.16[[#This Row],[Mark]]&lt;45,1,IF(S1.16[[#This Row],[Mark]]&lt;50,2,IF(S1.16[[#This Row],[Mark]]&lt;60,3,IF(S1.16[[#This Row],[Mark]]&lt;70,4,IF(S1.16[[#This Row],[Mark]]&lt;=100,5, ""))))))))</calculatedColumnFormula>
    </tableColumn>
    <tableColumn id="7" xr3:uid="{647CFB76-9FBC-490D-B902-C1BDE483FE65}" name="QP" totalsRowFunction="sum" totalsRowDxfId="48" dataCellStyle="Number Style">
      <calculatedColumnFormula>IFERROR(S1.16[[#This Row],[CU]]*S1.16[[#This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71459F-3B45-4FA4-AAD3-DCA12B3CDCA1}" name="S1.167" displayName="S1.167" ref="I8:O10" totalsRowCount="1" headerRowDxfId="47" dataDxfId="46" totalsRowDxfId="45">
  <autoFilter ref="I8:O9" xr:uid="{A071459F-3B45-4FA4-AAD3-DCA12B3CDCA1}"/>
  <tableColumns count="7">
    <tableColumn id="1" xr3:uid="{48CBEC7D-14EB-4916-ACF2-A0694B12D58C}" name="Course Code" totalsRowLabel="Total" dataDxfId="43" totalsRowDxfId="44"/>
    <tableColumn id="2" xr3:uid="{F4BF05E0-8ACB-4976-8391-481854AA35F1}" name="Course Title" dataDxfId="41" totalsRowDxfId="42"/>
    <tableColumn id="3" xr3:uid="{0EFEC4AB-84DF-44AB-AECD-6B39DF51D45E}" name="CU" totalsRowFunction="sum" totalsRowDxfId="40" dataCellStyle="Number Style"/>
    <tableColumn id="4" xr3:uid="{43EAFE70-C6CA-4D3E-B63C-641610534492}" name="Mark" totalsRowDxfId="39" dataCellStyle="Number Style"/>
    <tableColumn id="5" xr3:uid="{6FE901AB-71CA-429B-AD29-27CEA4B7C8BE}" name="Grade" totalsRowDxfId="38" dataCellStyle="Number Style">
      <calculatedColumnFormula>IF(S1.167[[#This Row],[Mark]]="","",IF(AND(LEN(S1.167[[#This Row],[Course Code]])=10, S1.167[[#This Row],[Mark]]&gt;=60),"C",IF(S1.167[[#This Row],[Mark]]&lt;40,"F",IF(S1.167[[#This Row],[Mark]]&lt;45,"E",IF(S1.167[[#This Row],[Mark]]&lt;50,"D",IF(S1.167[[#This Row],[Mark]]&lt;60,"C",IF(S1.167[[#This Row],[Mark]]&lt;70,"B",IF(S1.167[[#This Row],[Mark]]&lt;=100,"A", ""))))))))</calculatedColumnFormula>
    </tableColumn>
    <tableColumn id="6" xr3:uid="{1540FD24-2997-4B7B-BC18-5DC4F322F512}" name="GP" totalsRowDxfId="37" dataCellStyle="Number Style">
      <calculatedColumnFormula>IF(S1.167[[#This Row],[Mark]]="","",IF(AND(LEN(S1.167[[#This Row],[Course Code]])=10, S1.167[[#This Row],[Mark]]&gt;=60),3,IF(S1.167[[#This Row],[Mark]]&lt;40,0,IF(S1.167[[#This Row],[Mark]]&lt;45,1,IF(S1.167[[#This Row],[Mark]]&lt;50,2,IF(S1.167[[#This Row],[Mark]]&lt;60,3,IF(S1.167[[#This Row],[Mark]]&lt;70,4,IF(S1.167[[#This Row],[Mark]]&lt;=100,5, ""))))))))</calculatedColumnFormula>
    </tableColumn>
    <tableColumn id="7" xr3:uid="{B52D2817-4029-4259-925D-552788C79334}" name="QP" totalsRowFunction="sum" totalsRowDxfId="36" dataCellStyle="Number Style">
      <calculatedColumnFormula>IFERROR(S1.167[[#This Row],[CU]]*S1.167[[#This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A88A7-7E59-443D-A000-947E92AE2F86}" name="S1.168" displayName="S1.168" ref="Q9:W11" totalsRowCount="1" headerRowDxfId="35" dataDxfId="34" totalsRowDxfId="33">
  <autoFilter ref="Q9:W10" xr:uid="{7ACA88A7-7E59-443D-A000-947E92AE2F86}"/>
  <tableColumns count="7">
    <tableColumn id="1" xr3:uid="{7E83439F-9360-4D78-87CD-2FDB1B62AAB6}" name="Course Code" totalsRowLabel="Total" dataDxfId="31" totalsRowDxfId="32"/>
    <tableColumn id="2" xr3:uid="{4E16C1C7-95F3-4E34-933A-94A7859646CB}" name="Course Title" dataDxfId="29" totalsRowDxfId="30"/>
    <tableColumn id="3" xr3:uid="{A808012B-1673-47A1-B596-4118A9176DDA}" name="CU" totalsRowFunction="sum" totalsRowDxfId="28" dataCellStyle="Number Style"/>
    <tableColumn id="4" xr3:uid="{56A868C0-BA7B-44A3-93B1-04C832B4F2C5}" name="Mark" totalsRowDxfId="27" dataCellStyle="Number Style"/>
    <tableColumn id="5" xr3:uid="{A7010858-3EA7-4391-80C5-C71B253FD8E2}" name="Grade" totalsRowDxfId="26" dataCellStyle="Number Style">
      <calculatedColumnFormula>IF(S1.168[[#This Row],[Mark]]="","",IF(AND(LEN(S1.168[[#This Row],[Course Code]])=10, S1.168[[#This Row],[Mark]]&gt;=60),"C",IF(S1.168[[#This Row],[Mark]]&lt;40,"F",IF(S1.168[[#This Row],[Mark]]&lt;45,"E",IF(S1.168[[#This Row],[Mark]]&lt;50,"D",IF(S1.168[[#This Row],[Mark]]&lt;60,"C",IF(S1.168[[#This Row],[Mark]]&lt;70,"B",IF(S1.168[[#This Row],[Mark]]&lt;=100,"A", ""))))))))</calculatedColumnFormula>
    </tableColumn>
    <tableColumn id="6" xr3:uid="{CC562E37-8DF1-4AC5-84AB-2594B4811B50}" name="GP" totalsRowDxfId="25" dataCellStyle="Number Style">
      <calculatedColumnFormula>IF(S1.168[[#This Row],[Mark]]="","",IF(AND(LEN(S1.168[[#This Row],[Course Code]])=10, S1.168[[#This Row],[Mark]]&gt;=60),3,IF(S1.168[[#This Row],[Mark]]&lt;40,0,IF(S1.168[[#This Row],[Mark]]&lt;45,1,IF(S1.168[[#This Row],[Mark]]&lt;50,2,IF(S1.168[[#This Row],[Mark]]&lt;60,3,IF(S1.168[[#This Row],[Mark]]&lt;70,4,IF(S1.168[[#This Row],[Mark]]&lt;=100,5, ""))))))))</calculatedColumnFormula>
    </tableColumn>
    <tableColumn id="7" xr3:uid="{F85F1A3D-1D12-4A4B-ACFC-69517D68D2D4}" name="QP" totalsRowFunction="sum" totalsRowDxfId="24" dataCellStyle="Number Style">
      <calculatedColumnFormula>IFERROR(S1.168[[#This Row],[CU]]*S1.168[[#This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A8B3C5-A667-4540-9E09-F0E6B181C38B}" name="S1.169" displayName="S1.169" ref="I16:O18" totalsRowCount="1" headerRowDxfId="23" dataDxfId="22" totalsRowDxfId="21">
  <autoFilter ref="I16:O17" xr:uid="{CBA8B3C5-A667-4540-9E09-F0E6B181C38B}"/>
  <tableColumns count="7">
    <tableColumn id="1" xr3:uid="{D766029D-0924-4796-BBDB-73F5AB0F0CA4}" name="Course Code" totalsRowLabel="Total" dataDxfId="19" totalsRowDxfId="20"/>
    <tableColumn id="2" xr3:uid="{05599B0B-F4FD-44AA-8031-4A4A8DBC72BA}" name="Course Title" dataDxfId="17" totalsRowDxfId="18"/>
    <tableColumn id="3" xr3:uid="{307F6AA8-50CB-48DA-8D6A-BC62A8072E61}" name="CU" totalsRowFunction="sum" totalsRowDxfId="16" dataCellStyle="Number Style"/>
    <tableColumn id="4" xr3:uid="{72C012FB-8FB7-4794-A99F-0BA80B1DF948}" name="Mark" totalsRowDxfId="15" dataCellStyle="Number Style"/>
    <tableColumn id="5" xr3:uid="{0D1EBD7C-6394-4ADE-B553-8AFA0C1754D6}" name="Grade" totalsRowDxfId="14" dataCellStyle="Number Style">
      <calculatedColumnFormula>IF(S1.169[[#This Row],[Mark]]="","",IF(AND(LEN(S1.169[[#This Row],[Course Code]])=10, S1.169[[#This Row],[Mark]]&gt;=60),"C",IF(S1.169[[#This Row],[Mark]]&lt;40,"F",IF(S1.169[[#This Row],[Mark]]&lt;45,"E",IF(S1.169[[#This Row],[Mark]]&lt;50,"D",IF(S1.169[[#This Row],[Mark]]&lt;60,"C",IF(S1.169[[#This Row],[Mark]]&lt;70,"B",IF(S1.169[[#This Row],[Mark]]&lt;=100,"A", ""))))))))</calculatedColumnFormula>
    </tableColumn>
    <tableColumn id="6" xr3:uid="{0443133C-4441-4771-9E34-D478EC5CD80A}" name="GP" totalsRowDxfId="13" dataCellStyle="Number Style">
      <calculatedColumnFormula>IF(S1.169[[#This Row],[Mark]]="","",IF(AND(LEN(S1.169[[#This Row],[Course Code]])=10, S1.169[[#This Row],[Mark]]&gt;=60),3,IF(S1.169[[#This Row],[Mark]]&lt;40,0,IF(S1.169[[#This Row],[Mark]]&lt;45,1,IF(S1.169[[#This Row],[Mark]]&lt;50,2,IF(S1.169[[#This Row],[Mark]]&lt;60,3,IF(S1.169[[#This Row],[Mark]]&lt;70,4,IF(S1.169[[#This Row],[Mark]]&lt;=100,5, ""))))))))</calculatedColumnFormula>
    </tableColumn>
    <tableColumn id="7" xr3:uid="{016A396C-3B2B-4715-80BC-F2FFB936DA4E}" name="QP" totalsRowFunction="sum" totalsRowDxfId="12" dataCellStyle="Number Style">
      <calculatedColumnFormula>IFERROR(S1.169[[#This Row],[CU]]*S1.169[[#This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46232F-7E69-40D7-88D0-86C3CF053010}" name="S1.1610" displayName="S1.1610" ref="I26:O28" totalsRowCount="1" headerRowDxfId="11" dataDxfId="10" totalsRowDxfId="9">
  <autoFilter ref="I26:O27" xr:uid="{D246232F-7E69-40D7-88D0-86C3CF053010}"/>
  <tableColumns count="7">
    <tableColumn id="1" xr3:uid="{BD75DADD-581B-4A25-8918-6F9AE06BFB3E}" name="Course Code" totalsRowLabel="Total" dataDxfId="7" totalsRowDxfId="8"/>
    <tableColumn id="2" xr3:uid="{2EA47324-CBA3-4454-B97A-79FD383BE97A}" name="Course Title" dataDxfId="5" totalsRowDxfId="6"/>
    <tableColumn id="3" xr3:uid="{3320F3FB-6085-4F0C-91FE-3E58C1FE9030}" name="CU" totalsRowFunction="sum" totalsRowDxfId="4" dataCellStyle="Number Style"/>
    <tableColumn id="4" xr3:uid="{22F6FC8C-9A37-4072-9058-A5C676086505}" name="Mark" totalsRowDxfId="3" dataCellStyle="Number Style"/>
    <tableColumn id="5" xr3:uid="{BE869368-7EC4-43E7-AD5D-844FE6060515}" name="Grade" totalsRowDxfId="2" dataCellStyle="Number Style">
      <calculatedColumnFormula>IF(S1.1610[[#This Row],[Mark]]="","",IF(AND(LEN(S1.1610[[#This Row],[Course Code]])=10, S1.1610[[#This Row],[Mark]]&gt;=60),"C",IF(S1.1610[[#This Row],[Mark]]&lt;40,"F",IF(S1.1610[[#This Row],[Mark]]&lt;45,"E",IF(S1.1610[[#This Row],[Mark]]&lt;50,"D",IF(S1.1610[[#This Row],[Mark]]&lt;60,"C",IF(S1.1610[[#This Row],[Mark]]&lt;70,"B",IF(S1.1610[[#This Row],[Mark]]&lt;=100,"A", ""))))))))</calculatedColumnFormula>
    </tableColumn>
    <tableColumn id="6" xr3:uid="{5B024DE5-B968-456E-B716-0ECBCA09B469}" name="GP" totalsRowDxfId="1" dataCellStyle="Number Style">
      <calculatedColumnFormula>IF(S1.1610[[#This Row],[Mark]]="","",IF(AND(LEN(S1.1610[[#This Row],[Course Code]])=10, S1.1610[[#This Row],[Mark]]&gt;=60),3,IF(S1.1610[[#This Row],[Mark]]&lt;40,0,IF(S1.1610[[#This Row],[Mark]]&lt;45,1,IF(S1.1610[[#This Row],[Mark]]&lt;50,2,IF(S1.1610[[#This Row],[Mark]]&lt;60,3,IF(S1.1610[[#This Row],[Mark]]&lt;70,4,IF(S1.1610[[#This Row],[Mark]]&lt;=100,5, ""))))))))</calculatedColumnFormula>
    </tableColumn>
    <tableColumn id="7" xr3:uid="{A80D946B-614A-46F3-B97A-B675FEF88346}" name="QP" totalsRowFunction="sum" totalsRowDxfId="0" dataCellStyle="Number Style">
      <calculatedColumnFormula>IFERROR(S1.1610[[#This Row],[CU]]*S1.1610[[#This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83" dataDxfId="82" totalsRowDxfId="81">
  <autoFilter ref="A10:G11" xr:uid="{2166DBE8-2D77-4679-B3C1-17AB4323FA7C}"/>
  <tableColumns count="7">
    <tableColumn id="1" xr3:uid="{1545C86C-14C2-45FD-B84E-8BF4E7D2C4A3}" name="Course Code" totalsRowLabel="Total" dataDxfId="80" totalsRowDxfId="79"/>
    <tableColumn id="2" xr3:uid="{8C8D2FDE-5B53-4189-945D-FACD49C1A8A7}" name="Course Title" dataDxfId="78" totalsRowDxfId="77"/>
    <tableColumn id="3" xr3:uid="{7EA0EB43-3029-4A4D-B786-EFA69C841EDD}" name="CU" totalsRowFunction="sum" totalsRowDxfId="76" dataCellStyle="Number Style"/>
    <tableColumn id="4" xr3:uid="{A7B8C2F1-15A8-42D5-BD6E-C644E98B26B7}" name="Mark" totalsRowDxfId="75" dataCellStyle="Number Style"/>
    <tableColumn id="5" xr3:uid="{6557EE38-7232-4B4B-A38E-2B7AA4B732AA}" name="Grade" totalsRowDxfId="74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73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72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71" dataDxfId="70" totalsRowDxfId="69">
  <autoFilter ref="A15:G16" xr:uid="{72C67E04-0524-4B66-B663-358AE858E0AF}"/>
  <tableColumns count="7">
    <tableColumn id="1" xr3:uid="{B5A07E8E-F3BE-4048-AA35-25818CB3F400}" name="Course Code" totalsRowLabel="Total" dataDxfId="68" totalsRowDxfId="67"/>
    <tableColumn id="2" xr3:uid="{610ABEB2-82F4-464C-8CEF-30F059DC0292}" name="Course Title" dataDxfId="66" totalsRowDxfId="65"/>
    <tableColumn id="3" xr3:uid="{1E0559C5-69BA-437E-A760-649DE4F2B13C}" name="CU" totalsRowFunction="sum" totalsRowDxfId="64" dataCellStyle="Number Style"/>
    <tableColumn id="4" xr3:uid="{CCE0BF4E-FB2C-4204-B0D0-8B0FD624A5BE}" name="Mark" totalsRowDxfId="63" dataCellStyle="Number Style"/>
    <tableColumn id="5" xr3:uid="{0CF3CEF4-3CF7-451F-A392-2A6742592B48}" name="Grade" totalsRowDxfId="62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61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60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W28"/>
  <sheetViews>
    <sheetView tabSelected="1" zoomScale="70" zoomScaleNormal="70" workbookViewId="0">
      <selection activeCell="I4" sqref="I4"/>
    </sheetView>
  </sheetViews>
  <sheetFormatPr defaultRowHeight="15" customHeight="1" x14ac:dyDescent="0.65"/>
  <cols>
    <col min="1" max="1" width="13.625" style="1" customWidth="1"/>
    <col min="2" max="2" width="43.75" style="1" customWidth="1"/>
    <col min="3" max="7" width="7.5390625" style="1" customWidth="1"/>
    <col min="8" max="16384" width="8.6640625" style="1"/>
  </cols>
  <sheetData>
    <row r="1" spans="1:23" ht="15" customHeight="1" x14ac:dyDescent="0.7">
      <c r="A1" s="37" t="s">
        <v>23</v>
      </c>
      <c r="B1" s="37"/>
      <c r="C1" s="37"/>
      <c r="D1" s="37"/>
      <c r="E1" s="37"/>
      <c r="F1" s="37"/>
      <c r="G1" s="37"/>
    </row>
    <row r="2" spans="1:23" ht="15" customHeight="1" x14ac:dyDescent="0.7">
      <c r="A2" s="38" t="s">
        <v>22</v>
      </c>
      <c r="B2" s="38"/>
      <c r="C2" s="38"/>
      <c r="D2" s="38"/>
      <c r="E2" s="38"/>
      <c r="F2" s="38"/>
      <c r="G2" s="38"/>
    </row>
    <row r="3" spans="1:23" ht="15" customHeight="1" x14ac:dyDescent="0.7">
      <c r="A3" s="38" t="s">
        <v>21</v>
      </c>
      <c r="B3" s="38"/>
      <c r="C3" s="38"/>
      <c r="D3" s="38"/>
      <c r="E3" s="38"/>
      <c r="F3" s="38"/>
      <c r="G3" s="38"/>
    </row>
    <row r="4" spans="1:23" ht="15" customHeight="1" x14ac:dyDescent="0.7">
      <c r="A4" s="35" t="s">
        <v>20</v>
      </c>
      <c r="B4" s="35"/>
      <c r="C4" s="35"/>
      <c r="D4" s="35"/>
      <c r="E4" s="35"/>
      <c r="F4" s="35"/>
      <c r="G4" s="35"/>
    </row>
    <row r="5" spans="1:23" ht="15" customHeight="1" x14ac:dyDescent="0.7">
      <c r="A5" s="2"/>
      <c r="B5" s="2"/>
      <c r="C5" s="2"/>
      <c r="D5" s="2"/>
      <c r="E5" s="2"/>
      <c r="F5" s="2"/>
      <c r="G5" s="2"/>
    </row>
    <row r="6" spans="1:23" ht="15" customHeight="1" x14ac:dyDescent="0.7">
      <c r="A6" s="30" t="s">
        <v>19</v>
      </c>
      <c r="B6" s="3"/>
      <c r="C6" s="4" t="s">
        <v>18</v>
      </c>
      <c r="D6" s="39"/>
      <c r="E6" s="39"/>
      <c r="F6" s="39"/>
      <c r="G6" s="40"/>
    </row>
    <row r="7" spans="1:23" ht="15" customHeight="1" x14ac:dyDescent="0.7">
      <c r="A7" s="31" t="s">
        <v>17</v>
      </c>
      <c r="B7" s="5"/>
      <c r="C7" s="34" t="s">
        <v>16</v>
      </c>
      <c r="D7" s="34"/>
      <c r="E7" s="5"/>
      <c r="F7" s="6" t="s">
        <v>15</v>
      </c>
      <c r="G7" s="7"/>
    </row>
    <row r="8" spans="1:23" ht="15" customHeight="1" x14ac:dyDescent="0.7">
      <c r="A8" s="46"/>
      <c r="B8" s="47"/>
      <c r="C8" s="48"/>
      <c r="D8" s="48"/>
      <c r="E8" s="47"/>
      <c r="F8" s="48"/>
      <c r="G8" s="47"/>
      <c r="I8" s="1" t="s">
        <v>12</v>
      </c>
      <c r="J8" s="1" t="s">
        <v>11</v>
      </c>
      <c r="K8" s="23" t="s">
        <v>10</v>
      </c>
      <c r="L8" s="23" t="s">
        <v>9</v>
      </c>
      <c r="M8" s="23" t="s">
        <v>8</v>
      </c>
      <c r="N8" s="23" t="s">
        <v>7</v>
      </c>
      <c r="O8" s="23" t="s">
        <v>6</v>
      </c>
    </row>
    <row r="9" spans="1:23" ht="15" customHeight="1" x14ac:dyDescent="0.7">
      <c r="A9" s="46"/>
      <c r="B9" s="47"/>
      <c r="C9" s="48"/>
      <c r="D9" s="48"/>
      <c r="E9" s="47"/>
      <c r="F9" s="48"/>
      <c r="G9" s="47"/>
      <c r="I9" s="8"/>
      <c r="J9" s="8"/>
      <c r="K9" s="26"/>
      <c r="L9" s="26"/>
      <c r="M9" s="26" t="str">
        <f>IF(S1.167[[#This Row],[Mark]]="","",IF(AND(LEN(S1.167[[#This Row],[Course Code]])=10, S1.167[[#This Row],[Mark]]&gt;=60),"C",IF(S1.167[[#This Row],[Mark]]&lt;40,"F",IF(S1.167[[#This Row],[Mark]]&lt;45,"E",IF(S1.167[[#This Row],[Mark]]&lt;50,"D",IF(S1.167[[#This Row],[Mark]]&lt;60,"C",IF(S1.167[[#This Row],[Mark]]&lt;70,"B",IF(S1.167[[#This Row],[Mark]]&lt;=100,"A", ""))))))))</f>
        <v/>
      </c>
      <c r="N9" s="26" t="str">
        <f>IF(S1.167[[#This Row],[Mark]]="","",IF(AND(LEN(S1.167[[#This Row],[Course Code]])=10, S1.167[[#This Row],[Mark]]&gt;=60),3,IF(S1.167[[#This Row],[Mark]]&lt;40,0,IF(S1.167[[#This Row],[Mark]]&lt;45,1,IF(S1.167[[#This Row],[Mark]]&lt;50,2,IF(S1.167[[#This Row],[Mark]]&lt;60,3,IF(S1.167[[#This Row],[Mark]]&lt;70,4,IF(S1.167[[#This Row],[Mark]]&lt;=100,5, ""))))))))</f>
        <v/>
      </c>
      <c r="O9" s="26" t="str">
        <f>IFERROR(S1.167[[#This Row],[CU]]*S1.167[[#This Row],[GP]], "")</f>
        <v/>
      </c>
      <c r="Q9" s="1" t="s">
        <v>12</v>
      </c>
      <c r="R9" s="1" t="s">
        <v>11</v>
      </c>
      <c r="S9" s="23" t="s">
        <v>10</v>
      </c>
      <c r="T9" s="23" t="s">
        <v>9</v>
      </c>
      <c r="U9" s="23" t="s">
        <v>8</v>
      </c>
      <c r="V9" s="23" t="s">
        <v>7</v>
      </c>
      <c r="W9" s="23" t="s">
        <v>6</v>
      </c>
    </row>
    <row r="10" spans="1:23" ht="15" customHeight="1" x14ac:dyDescent="0.65">
      <c r="A10" s="1" t="s">
        <v>12</v>
      </c>
      <c r="B10" s="1" t="s">
        <v>11</v>
      </c>
      <c r="C10" s="23" t="s">
        <v>10</v>
      </c>
      <c r="D10" s="23" t="s">
        <v>9</v>
      </c>
      <c r="E10" s="23" t="s">
        <v>8</v>
      </c>
      <c r="F10" s="23" t="s">
        <v>7</v>
      </c>
      <c r="G10" s="23" t="s">
        <v>6</v>
      </c>
      <c r="I10" s="1" t="s">
        <v>5</v>
      </c>
      <c r="K10" s="23">
        <f>SUBTOTAL(109,S1.167[CU])</f>
        <v>0</v>
      </c>
      <c r="L10" s="23"/>
      <c r="M10" s="23"/>
      <c r="N10" s="23"/>
      <c r="O10" s="23">
        <f>SUBTOTAL(109,S1.167[QP])</f>
        <v>0</v>
      </c>
      <c r="Q10" s="8"/>
      <c r="R10" s="8"/>
      <c r="S10" s="26"/>
      <c r="T10" s="26"/>
      <c r="U10" s="26" t="str">
        <f>IF(S1.168[[#This Row],[Mark]]="","",IF(AND(LEN(S1.168[[#This Row],[Course Code]])=10, S1.168[[#This Row],[Mark]]&gt;=60),"C",IF(S1.168[[#This Row],[Mark]]&lt;40,"F",IF(S1.168[[#This Row],[Mark]]&lt;45,"E",IF(S1.168[[#This Row],[Mark]]&lt;50,"D",IF(S1.168[[#This Row],[Mark]]&lt;60,"C",IF(S1.168[[#This Row],[Mark]]&lt;70,"B",IF(S1.168[[#This Row],[Mark]]&lt;=100,"A", ""))))))))</f>
        <v/>
      </c>
      <c r="V10" s="26" t="str">
        <f>IF(S1.168[[#This Row],[Mark]]="","",IF(AND(LEN(S1.168[[#This Row],[Course Code]])=10, S1.168[[#This Row],[Mark]]&gt;=60),3,IF(S1.168[[#This Row],[Mark]]&lt;40,0,IF(S1.168[[#This Row],[Mark]]&lt;45,1,IF(S1.168[[#This Row],[Mark]]&lt;50,2,IF(S1.168[[#This Row],[Mark]]&lt;60,3,IF(S1.168[[#This Row],[Mark]]&lt;70,4,IF(S1.168[[#This Row],[Mark]]&lt;=100,5, ""))))))))</f>
        <v/>
      </c>
      <c r="W10" s="26" t="str">
        <f>IFERROR(S1.168[[#This Row],[CU]]*S1.168[[#This Row],[GP]], "")</f>
        <v/>
      </c>
    </row>
    <row r="11" spans="1:23" ht="15" customHeight="1" x14ac:dyDescent="0.65">
      <c r="A11" s="8"/>
      <c r="B11" s="8"/>
      <c r="C11" s="26"/>
      <c r="D11" s="26"/>
      <c r="E11" s="26" t="str">
        <f>IF(S1.16[[#This Row],[Mark]]="","",IF(AND(LEN(S1.16[[#This Row],[Course Code]])=10, S1.16[[#This Row],[Mark]]&gt;=60),"C",IF(S1.16[[#This Row],[Mark]]&lt;40,"F",IF(S1.16[[#This Row],[Mark]]&lt;45,"E",IF(S1.16[[#This Row],[Mark]]&lt;50,"D",IF(S1.16[[#This Row],[Mark]]&lt;60,"C",IF(S1.16[[#This Row],[Mark]]&lt;70,"B",IF(S1.16[[#This Row],[Mark]]&lt;=100,"A", ""))))))))</f>
        <v/>
      </c>
      <c r="F11" s="26" t="str">
        <f>IF(S1.16[[#This Row],[Mark]]="","",IF(AND(LEN(S1.16[[#This Row],[Course Code]])=10, S1.16[[#This Row],[Mark]]&gt;=60),3,IF(S1.16[[#This Row],[Mark]]&lt;40,0,IF(S1.16[[#This Row],[Mark]]&lt;45,1,IF(S1.16[[#This Row],[Mark]]&lt;50,2,IF(S1.16[[#This Row],[Mark]]&lt;60,3,IF(S1.16[[#This Row],[Mark]]&lt;70,4,IF(S1.16[[#This Row],[Mark]]&lt;=100,5, ""))))))))</f>
        <v/>
      </c>
      <c r="G11" s="26" t="str">
        <f>IFERROR(S1.16[[#This Row],[CU]]*S1.16[[#This Row],[GP]], "")</f>
        <v/>
      </c>
      <c r="Q11" s="1" t="s">
        <v>5</v>
      </c>
      <c r="S11" s="23">
        <f>SUBTOTAL(109,S1.168[CU])</f>
        <v>0</v>
      </c>
      <c r="T11" s="23"/>
      <c r="U11" s="23"/>
      <c r="V11" s="23"/>
      <c r="W11" s="23">
        <f>SUBTOTAL(109,S1.168[QP])</f>
        <v>0</v>
      </c>
    </row>
    <row r="12" spans="1:23" ht="15" customHeight="1" x14ac:dyDescent="0.65">
      <c r="A12" s="1" t="s">
        <v>5</v>
      </c>
      <c r="C12" s="23">
        <f>SUBTOTAL(109,S1.16[CU])</f>
        <v>0</v>
      </c>
      <c r="D12" s="23"/>
      <c r="E12" s="23"/>
      <c r="F12" s="23"/>
      <c r="G12" s="23">
        <f>SUBTOTAL(109,S1.16[QP])</f>
        <v>0</v>
      </c>
    </row>
    <row r="14" spans="1:23" ht="15" customHeight="1" x14ac:dyDescent="0.7">
      <c r="A14" s="35" t="s">
        <v>14</v>
      </c>
      <c r="B14" s="35"/>
      <c r="C14" s="36"/>
      <c r="D14" s="36"/>
      <c r="E14" s="36"/>
      <c r="F14" s="36"/>
      <c r="G14" s="36"/>
    </row>
    <row r="15" spans="1:23" ht="15" customHeight="1" x14ac:dyDescent="0.65">
      <c r="A15" s="1" t="s">
        <v>12</v>
      </c>
      <c r="B15" s="1" t="s">
        <v>11</v>
      </c>
      <c r="C15" s="23" t="s">
        <v>10</v>
      </c>
      <c r="D15" s="23" t="s">
        <v>9</v>
      </c>
      <c r="E15" s="23" t="s">
        <v>8</v>
      </c>
      <c r="F15" s="23" t="s">
        <v>7</v>
      </c>
      <c r="G15" s="23" t="s">
        <v>6</v>
      </c>
    </row>
    <row r="16" spans="1:23" ht="15" customHeight="1" x14ac:dyDescent="0.65">
      <c r="A16" s="8"/>
      <c r="B16" s="8"/>
      <c r="C16" s="26"/>
      <c r="D16" s="26"/>
      <c r="E16" s="26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6" s="26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6" s="26" t="str">
        <f>IFERROR(S1.1[[#This Row],[CU]]*S1.1[[#This Row],[GP]], "")</f>
        <v/>
      </c>
      <c r="I16" s="1" t="s">
        <v>12</v>
      </c>
      <c r="J16" s="1" t="s">
        <v>11</v>
      </c>
      <c r="K16" s="23" t="s">
        <v>10</v>
      </c>
      <c r="L16" s="23" t="s">
        <v>9</v>
      </c>
      <c r="M16" s="23" t="s">
        <v>8</v>
      </c>
      <c r="N16" s="23" t="s">
        <v>7</v>
      </c>
      <c r="O16" s="23" t="s">
        <v>6</v>
      </c>
    </row>
    <row r="17" spans="1:15" ht="15" customHeight="1" x14ac:dyDescent="0.65">
      <c r="A17" s="1" t="s">
        <v>5</v>
      </c>
      <c r="C17" s="23">
        <f>SUBTOTAL(109,S1.1[CU])</f>
        <v>0</v>
      </c>
      <c r="D17" s="23"/>
      <c r="E17" s="23"/>
      <c r="F17" s="23"/>
      <c r="G17" s="23">
        <f>SUBTOTAL(109,S1.1[QP])</f>
        <v>0</v>
      </c>
      <c r="I17" s="8"/>
      <c r="J17" s="8"/>
      <c r="K17" s="26"/>
      <c r="L17" s="26"/>
      <c r="M17" s="26" t="str">
        <f>IF(S1.169[[#This Row],[Mark]]="","",IF(AND(LEN(S1.169[[#This Row],[Course Code]])=10, S1.169[[#This Row],[Mark]]&gt;=60),"C",IF(S1.169[[#This Row],[Mark]]&lt;40,"F",IF(S1.169[[#This Row],[Mark]]&lt;45,"E",IF(S1.169[[#This Row],[Mark]]&lt;50,"D",IF(S1.169[[#This Row],[Mark]]&lt;60,"C",IF(S1.169[[#This Row],[Mark]]&lt;70,"B",IF(S1.169[[#This Row],[Mark]]&lt;=100,"A", ""))))))))</f>
        <v/>
      </c>
      <c r="N17" s="26" t="str">
        <f>IF(S1.169[[#This Row],[Mark]]="","",IF(AND(LEN(S1.169[[#This Row],[Course Code]])=10, S1.169[[#This Row],[Mark]]&gt;=60),3,IF(S1.169[[#This Row],[Mark]]&lt;40,0,IF(S1.169[[#This Row],[Mark]]&lt;45,1,IF(S1.169[[#This Row],[Mark]]&lt;50,2,IF(S1.169[[#This Row],[Mark]]&lt;60,3,IF(S1.169[[#This Row],[Mark]]&lt;70,4,IF(S1.169[[#This Row],[Mark]]&lt;=100,5, ""))))))))</f>
        <v/>
      </c>
      <c r="O17" s="26" t="str">
        <f>IFERROR(S1.169[[#This Row],[CU]]*S1.169[[#This Row],[GP]], "")</f>
        <v/>
      </c>
    </row>
    <row r="18" spans="1:15" ht="15" customHeight="1" x14ac:dyDescent="0.65">
      <c r="I18" s="1" t="s">
        <v>5</v>
      </c>
      <c r="K18" s="23">
        <f>SUBTOTAL(109,S1.169[CU])</f>
        <v>0</v>
      </c>
      <c r="L18" s="23"/>
      <c r="M18" s="23"/>
      <c r="N18" s="23"/>
      <c r="O18" s="23">
        <f>SUBTOTAL(109,S1.169[QP])</f>
        <v>0</v>
      </c>
    </row>
    <row r="19" spans="1:15" ht="15" customHeight="1" x14ac:dyDescent="0.7">
      <c r="A19" s="24" t="s">
        <v>13</v>
      </c>
      <c r="B19" s="24"/>
      <c r="C19" s="24" t="str">
        <f>IF(C14="","",C14)</f>
        <v/>
      </c>
      <c r="D19" s="24"/>
      <c r="E19" s="24"/>
      <c r="F19" s="24"/>
      <c r="G19" s="24"/>
    </row>
    <row r="20" spans="1:15" ht="15" customHeight="1" x14ac:dyDescent="0.65">
      <c r="A20" s="1" t="s">
        <v>12</v>
      </c>
      <c r="B20" s="1" t="s">
        <v>11</v>
      </c>
      <c r="C20" s="23" t="s">
        <v>10</v>
      </c>
      <c r="D20" s="23" t="s">
        <v>9</v>
      </c>
      <c r="E20" s="23" t="s">
        <v>8</v>
      </c>
      <c r="F20" s="23" t="s">
        <v>7</v>
      </c>
      <c r="G20" s="23" t="s">
        <v>6</v>
      </c>
    </row>
    <row r="21" spans="1:15" ht="15" customHeight="1" x14ac:dyDescent="0.65">
      <c r="A21" s="8"/>
      <c r="B21" s="8"/>
      <c r="C21" s="26"/>
      <c r="D21" s="26"/>
      <c r="E21" s="26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21" s="26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21" s="26" t="str">
        <f>IFERROR(S1.2[[#This Row],[CU]]*S1.2[[#This Row],[GP]], "")</f>
        <v/>
      </c>
    </row>
    <row r="22" spans="1:15" ht="15" customHeight="1" x14ac:dyDescent="0.65">
      <c r="A22" s="1" t="s">
        <v>5</v>
      </c>
      <c r="C22" s="23">
        <f>SUBTOTAL(109,S1.2[CU])</f>
        <v>0</v>
      </c>
      <c r="D22" s="23"/>
      <c r="E22" s="23"/>
      <c r="F22" s="23"/>
      <c r="G22" s="23">
        <f>SUBTOTAL(109,S1.2[QP])</f>
        <v>0</v>
      </c>
    </row>
    <row r="24" spans="1:15" ht="15" customHeight="1" x14ac:dyDescent="0.7">
      <c r="C24" s="9" t="s">
        <v>4</v>
      </c>
      <c r="D24" s="10">
        <f>S1.1[[#Totals],[CU]]+S1.2[[#Totals],[CU]]</f>
        <v>0</v>
      </c>
      <c r="F24" s="9" t="s">
        <v>3</v>
      </c>
      <c r="G24" s="32">
        <f>IFERROR((S1.1[[#Totals],[QP]]+S1.2[[#Totals],[QP]])/(S1.1[[#Totals],[CU]]+S1.2[[#Totals],[CU]]),0)</f>
        <v>0</v>
      </c>
    </row>
    <row r="25" spans="1:15" ht="15" customHeight="1" x14ac:dyDescent="0.7">
      <c r="A25" s="21" t="s">
        <v>2</v>
      </c>
      <c r="C25" s="9" t="s">
        <v>1</v>
      </c>
      <c r="D25" s="10">
        <f>S1.1[[#Totals],[QP]]+S1.2[[#Totals],[QP]]</f>
        <v>0</v>
      </c>
      <c r="F25" s="9" t="s">
        <v>0</v>
      </c>
      <c r="G25" s="32">
        <f>IFERROR((S1.1[[#Totals],[QP]]+S1.2[[#Totals],[QP]])/(S1.1[[#Totals],[CU]]+S1.2[[#Totals],[CU]]),0)</f>
        <v>0</v>
      </c>
    </row>
    <row r="26" spans="1:15" ht="15" customHeight="1" x14ac:dyDescent="0.7">
      <c r="A26" s="29" t="s">
        <v>27</v>
      </c>
      <c r="B26" s="11"/>
      <c r="I26" s="1" t="s">
        <v>12</v>
      </c>
      <c r="J26" s="1" t="s">
        <v>11</v>
      </c>
      <c r="K26" s="23" t="s">
        <v>10</v>
      </c>
      <c r="L26" s="23" t="s">
        <v>9</v>
      </c>
      <c r="M26" s="23" t="s">
        <v>8</v>
      </c>
      <c r="N26" s="23" t="s">
        <v>7</v>
      </c>
      <c r="O26" s="23" t="s">
        <v>6</v>
      </c>
    </row>
    <row r="27" spans="1:15" ht="15" customHeight="1" x14ac:dyDescent="0.7">
      <c r="A27" s="29" t="s">
        <v>26</v>
      </c>
      <c r="B27" s="12"/>
      <c r="I27" s="8"/>
      <c r="J27" s="8"/>
      <c r="K27" s="26"/>
      <c r="L27" s="26"/>
      <c r="M27" s="26" t="str">
        <f>IF(S1.1610[[#This Row],[Mark]]="","",IF(AND(LEN(S1.1610[[#This Row],[Course Code]])=10, S1.1610[[#This Row],[Mark]]&gt;=60),"C",IF(S1.1610[[#This Row],[Mark]]&lt;40,"F",IF(S1.1610[[#This Row],[Mark]]&lt;45,"E",IF(S1.1610[[#This Row],[Mark]]&lt;50,"D",IF(S1.1610[[#This Row],[Mark]]&lt;60,"C",IF(S1.1610[[#This Row],[Mark]]&lt;70,"B",IF(S1.1610[[#This Row],[Mark]]&lt;=100,"A", ""))))))))</f>
        <v/>
      </c>
      <c r="N27" s="26" t="str">
        <f>IF(S1.1610[[#This Row],[Mark]]="","",IF(AND(LEN(S1.1610[[#This Row],[Course Code]])=10, S1.1610[[#This Row],[Mark]]&gt;=60),3,IF(S1.1610[[#This Row],[Mark]]&lt;40,0,IF(S1.1610[[#This Row],[Mark]]&lt;45,1,IF(S1.1610[[#This Row],[Mark]]&lt;50,2,IF(S1.1610[[#This Row],[Mark]]&lt;60,3,IF(S1.1610[[#This Row],[Mark]]&lt;70,4,IF(S1.1610[[#This Row],[Mark]]&lt;=100,5, ""))))))))</f>
        <v/>
      </c>
      <c r="O27" s="26" t="str">
        <f>IFERROR(S1.1610[[#This Row],[CU]]*S1.1610[[#This Row],[GP]], "")</f>
        <v/>
      </c>
    </row>
    <row r="28" spans="1:15" ht="15" customHeight="1" x14ac:dyDescent="0.65">
      <c r="I28" s="1" t="s">
        <v>5</v>
      </c>
      <c r="K28" s="23">
        <f>SUBTOTAL(109,S1.1610[CU])</f>
        <v>0</v>
      </c>
      <c r="L28" s="23"/>
      <c r="M28" s="23"/>
      <c r="N28" s="23"/>
      <c r="O28" s="23">
        <f>SUBTOTAL(109,S1.1610[QP])</f>
        <v>0</v>
      </c>
    </row>
  </sheetData>
  <sheetProtection selectLockedCells="1"/>
  <mergeCells count="8">
    <mergeCell ref="C7:D7"/>
    <mergeCell ref="A14:B14"/>
    <mergeCell ref="C14:G14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13" customWidth="1"/>
    <col min="2" max="2" width="43.75" style="13" customWidth="1"/>
    <col min="3" max="7" width="7.5390625" style="13" customWidth="1"/>
    <col min="8" max="16384" width="8.6640625" style="13"/>
  </cols>
  <sheetData>
    <row r="1" spans="1:7" ht="15" customHeight="1" x14ac:dyDescent="0.7">
      <c r="A1" s="42" t="s">
        <v>23</v>
      </c>
      <c r="B1" s="42"/>
      <c r="C1" s="42"/>
      <c r="D1" s="42"/>
      <c r="E1" s="42"/>
      <c r="F1" s="42"/>
      <c r="G1" s="42"/>
    </row>
    <row r="2" spans="1:7" ht="15" customHeight="1" x14ac:dyDescent="0.7">
      <c r="A2" s="42" t="str">
        <f>IF('L100'!A2:G2="","",'L100'!A2:G2)</f>
        <v>Faculty of Engineering</v>
      </c>
      <c r="B2" s="42"/>
      <c r="C2" s="42"/>
      <c r="D2" s="42"/>
      <c r="E2" s="42"/>
      <c r="F2" s="42"/>
      <c r="G2" s="42"/>
    </row>
    <row r="3" spans="1:7" ht="15" customHeight="1" x14ac:dyDescent="0.7">
      <c r="A3" s="42" t="str">
        <f>IF('L100'!A3:G3="","",'L100'!A3:G3)</f>
        <v>Department of Mechanical Engineering</v>
      </c>
      <c r="B3" s="42"/>
      <c r="C3" s="42"/>
      <c r="D3" s="42"/>
      <c r="E3" s="42"/>
      <c r="F3" s="42"/>
      <c r="G3" s="42"/>
    </row>
    <row r="4" spans="1:7" ht="15" customHeight="1" x14ac:dyDescent="0.7">
      <c r="A4" s="41" t="s">
        <v>20</v>
      </c>
      <c r="B4" s="41"/>
      <c r="C4" s="41"/>
      <c r="D4" s="41"/>
      <c r="E4" s="41"/>
      <c r="F4" s="41"/>
      <c r="G4" s="41"/>
    </row>
    <row r="5" spans="1:7" ht="15" customHeight="1" x14ac:dyDescent="0.7">
      <c r="A5" s="14"/>
      <c r="B5" s="14"/>
      <c r="C5" s="14"/>
      <c r="D5" s="14"/>
      <c r="E5" s="14"/>
      <c r="F5" s="14"/>
      <c r="G5" s="14"/>
    </row>
    <row r="6" spans="1:7" ht="15" customHeight="1" x14ac:dyDescent="0.7">
      <c r="A6" s="27" t="s">
        <v>19</v>
      </c>
      <c r="B6" s="15" t="str">
        <f>IF('L100'!B6="","",'L100'!B6)</f>
        <v/>
      </c>
      <c r="C6" s="15" t="s">
        <v>18</v>
      </c>
      <c r="D6" s="43" t="str">
        <f>IF('L100'!D6:G6="","",'L100'!D6:G6)</f>
        <v/>
      </c>
      <c r="E6" s="43"/>
      <c r="F6" s="43"/>
      <c r="G6" s="44"/>
    </row>
    <row r="7" spans="1:7" ht="15" customHeight="1" x14ac:dyDescent="0.7">
      <c r="A7" s="28" t="s">
        <v>17</v>
      </c>
      <c r="B7" s="16" t="str">
        <f>IF('L100'!B7="","",'L100'!B7)</f>
        <v/>
      </c>
      <c r="C7" s="45" t="s">
        <v>16</v>
      </c>
      <c r="D7" s="45"/>
      <c r="E7" s="16" t="str">
        <f>IF('L100'!E7="","",'L100'!E7)</f>
        <v/>
      </c>
      <c r="F7" s="16" t="s">
        <v>15</v>
      </c>
      <c r="G7" s="17" t="str">
        <f>IF('L100'!G7="","",'L100'!G7)</f>
        <v/>
      </c>
    </row>
    <row r="9" spans="1:7" ht="15" customHeight="1" x14ac:dyDescent="0.7">
      <c r="A9" s="41" t="s">
        <v>24</v>
      </c>
      <c r="B9" s="41"/>
      <c r="C9" s="36"/>
      <c r="D9" s="36"/>
      <c r="E9" s="36"/>
      <c r="F9" s="36"/>
      <c r="G9" s="36"/>
    </row>
    <row r="10" spans="1:7" ht="15" customHeight="1" x14ac:dyDescent="0.65">
      <c r="A10" s="13" t="s">
        <v>12</v>
      </c>
      <c r="B10" s="13" t="s">
        <v>11</v>
      </c>
      <c r="C10" s="22" t="s">
        <v>10</v>
      </c>
      <c r="D10" s="22" t="s">
        <v>9</v>
      </c>
      <c r="E10" s="22" t="s">
        <v>8</v>
      </c>
      <c r="F10" s="22" t="s">
        <v>7</v>
      </c>
      <c r="G10" s="22" t="s">
        <v>6</v>
      </c>
    </row>
    <row r="11" spans="1:7" ht="15" customHeight="1" x14ac:dyDescent="0.65">
      <c r="A11" s="8"/>
      <c r="B11" s="8"/>
      <c r="C11" s="26"/>
      <c r="D11" s="26"/>
      <c r="E11" s="26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26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26" t="str">
        <f>IFERROR(S2.1[[#This Row],[CU]]*S2.1[[#This Row],[GP]], "")</f>
        <v/>
      </c>
    </row>
    <row r="12" spans="1:7" ht="15" customHeight="1" x14ac:dyDescent="0.65">
      <c r="A12" s="13" t="s">
        <v>5</v>
      </c>
      <c r="C12" s="22">
        <f>SUBTOTAL(109,S2.1[CU])</f>
        <v>0</v>
      </c>
      <c r="D12" s="22"/>
      <c r="E12" s="22"/>
      <c r="F12" s="22"/>
      <c r="G12" s="22">
        <f>SUBTOTAL(109,S2.1[QP])</f>
        <v>0</v>
      </c>
    </row>
    <row r="14" spans="1:7" ht="15" customHeight="1" x14ac:dyDescent="0.7">
      <c r="A14" s="25" t="s">
        <v>25</v>
      </c>
      <c r="B14" s="25"/>
      <c r="C14" s="24" t="str">
        <f>IF(C9="","",C9)</f>
        <v/>
      </c>
      <c r="D14" s="24"/>
      <c r="E14" s="24"/>
      <c r="F14" s="24"/>
      <c r="G14" s="24"/>
    </row>
    <row r="15" spans="1:7" ht="15" customHeight="1" x14ac:dyDescent="0.65">
      <c r="A15" s="13" t="s">
        <v>12</v>
      </c>
      <c r="B15" s="13" t="s">
        <v>11</v>
      </c>
      <c r="C15" s="22" t="s">
        <v>10</v>
      </c>
      <c r="D15" s="22" t="s">
        <v>9</v>
      </c>
      <c r="E15" s="22" t="s">
        <v>8</v>
      </c>
      <c r="F15" s="22" t="s">
        <v>7</v>
      </c>
      <c r="G15" s="22" t="s">
        <v>6</v>
      </c>
    </row>
    <row r="16" spans="1:7" ht="15" customHeight="1" x14ac:dyDescent="0.65">
      <c r="A16" s="8"/>
      <c r="B16" s="8"/>
      <c r="C16" s="26"/>
      <c r="D16" s="26"/>
      <c r="E16" s="26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26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26" t="str">
        <f>IFERROR(S2.2[[#This Row],[CU]]*S2.2[[#This Row],[GP]], "")</f>
        <v/>
      </c>
    </row>
    <row r="17" spans="1:7" ht="15" customHeight="1" x14ac:dyDescent="0.65">
      <c r="A17" s="13" t="s">
        <v>5</v>
      </c>
      <c r="C17" s="22">
        <f>SUBTOTAL(109,S2.2[CU])</f>
        <v>0</v>
      </c>
      <c r="D17" s="22"/>
      <c r="E17" s="22"/>
      <c r="F17" s="22"/>
      <c r="G17" s="22">
        <f>SUBTOTAL(109,S2.2[QP])</f>
        <v>0</v>
      </c>
    </row>
    <row r="19" spans="1:7" ht="15" customHeight="1" x14ac:dyDescent="0.7">
      <c r="C19" s="18" t="s">
        <v>4</v>
      </c>
      <c r="D19" s="19">
        <f>S2.1[[#Totals],[CU]]+S2.2[[#Totals],[CU]]</f>
        <v>0</v>
      </c>
      <c r="F19" s="18" t="s">
        <v>3</v>
      </c>
      <c r="G19" s="33">
        <f>IFERROR((S2.1[[#Totals],[QP]]+S2.2[[#Totals],[QP]])/(S2.1[[#Totals],[CU]]+S2.2[[#Totals],[CU]]),0)</f>
        <v>0</v>
      </c>
    </row>
    <row r="20" spans="1:7" ht="15" customHeight="1" x14ac:dyDescent="0.7">
      <c r="A20" s="21" t="s">
        <v>2</v>
      </c>
      <c r="C20" s="18" t="s">
        <v>1</v>
      </c>
      <c r="D20" s="19">
        <f>S2.1[[#Totals],[QP]]+S2.2[[#Totals],[QP]]</f>
        <v>0</v>
      </c>
      <c r="F20" s="18" t="s">
        <v>0</v>
      </c>
      <c r="G20" s="32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29" t="s">
        <v>27</v>
      </c>
      <c r="B21" s="11"/>
    </row>
    <row r="22" spans="1:7" ht="15" customHeight="1" x14ac:dyDescent="0.7">
      <c r="A22" s="29" t="s">
        <v>26</v>
      </c>
      <c r="B22" s="20" t="str">
        <f>IF('L100'!B27="","",'L100'!B27)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L100</vt:lpstr>
      <vt:lpstr>L200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2021-09-27T21:24:11Z</cp:lastPrinted>
  <dcterms:created xsi:type="dcterms:W3CDTF">2021-09-26T15:33:53Z</dcterms:created>
  <dcterms:modified xsi:type="dcterms:W3CDTF">2021-10-19T14:42:55Z</dcterms:modified>
</cp:coreProperties>
</file>