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6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7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drawings/drawing8.xml" ContentType="application/vnd.openxmlformats-officedocument.drawing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HOPE ORDU\Documents\excel_converter\static\excel\templates\"/>
    </mc:Choice>
  </mc:AlternateContent>
  <xr:revisionPtr revIDLastSave="0" documentId="13_ncr:1_{2D4FDA8C-4D51-42DC-8D39-FCF261CA30E5}" xr6:coauthVersionLast="47" xr6:coauthVersionMax="47" xr10:uidLastSave="{00000000-0000-0000-0000-000000000000}"/>
  <bookViews>
    <workbookView xWindow="-90" yWindow="-90" windowWidth="19380" windowHeight="10260" tabRatio="473" xr2:uid="{0136EA61-87B7-4DCD-8EF4-D0D6798CF37A}"/>
  </bookViews>
  <sheets>
    <sheet name="L100" sheetId="2" r:id="rId1"/>
    <sheet name="L200" sheetId="3" r:id="rId2"/>
    <sheet name="L300" sheetId="4" r:id="rId3"/>
    <sheet name="L400" sheetId="5" r:id="rId4"/>
    <sheet name="L500" sheetId="6" r:id="rId5"/>
    <sheet name="L600" sheetId="7" r:id="rId6"/>
    <sheet name="L700" sheetId="8" r:id="rId7"/>
    <sheet name="Unknown Course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0" l="1"/>
  <c r="A2" i="10"/>
  <c r="C12" i="10"/>
  <c r="E11" i="10"/>
  <c r="F16" i="8"/>
  <c r="F11" i="8"/>
  <c r="F16" i="7"/>
  <c r="F11" i="7"/>
  <c r="F16" i="6"/>
  <c r="F11" i="6"/>
  <c r="F16" i="5"/>
  <c r="F11" i="5"/>
  <c r="F16" i="4"/>
  <c r="F11" i="4"/>
  <c r="F16" i="3"/>
  <c r="F11" i="3"/>
  <c r="F16" i="2"/>
  <c r="F11" i="2"/>
  <c r="E16" i="8"/>
  <c r="E11" i="8"/>
  <c r="E16" i="7"/>
  <c r="E11" i="7"/>
  <c r="E16" i="6"/>
  <c r="E11" i="6"/>
  <c r="E16" i="5"/>
  <c r="E11" i="5"/>
  <c r="E16" i="4"/>
  <c r="E11" i="4"/>
  <c r="E16" i="3"/>
  <c r="E11" i="3"/>
  <c r="E16" i="2"/>
  <c r="E11" i="2"/>
  <c r="B6" i="6" l="1"/>
  <c r="A3" i="8"/>
  <c r="A2" i="8"/>
  <c r="A3" i="7"/>
  <c r="A2" i="7"/>
  <c r="A3" i="6"/>
  <c r="A2" i="6"/>
  <c r="A3" i="5"/>
  <c r="A2" i="5"/>
  <c r="A3" i="4"/>
  <c r="A2" i="4"/>
  <c r="A3" i="3"/>
  <c r="A2" i="3"/>
  <c r="C14" i="8"/>
  <c r="C14" i="7"/>
  <c r="C14" i="6"/>
  <c r="C14" i="5"/>
  <c r="C14" i="4"/>
  <c r="C14" i="3"/>
  <c r="C14" i="2"/>
  <c r="B22" i="8"/>
  <c r="B22" i="7"/>
  <c r="B22" i="6"/>
  <c r="B22" i="5"/>
  <c r="B22" i="4"/>
  <c r="G7" i="8"/>
  <c r="E7" i="8"/>
  <c r="B7" i="8"/>
  <c r="D6" i="8"/>
  <c r="B6" i="8"/>
  <c r="G7" i="7"/>
  <c r="E7" i="7"/>
  <c r="B7" i="7"/>
  <c r="D6" i="7"/>
  <c r="B6" i="7"/>
  <c r="G7" i="6"/>
  <c r="E7" i="6"/>
  <c r="B7" i="6"/>
  <c r="D6" i="6"/>
  <c r="G7" i="5"/>
  <c r="E7" i="5"/>
  <c r="B7" i="5"/>
  <c r="D6" i="5"/>
  <c r="B6" i="5"/>
  <c r="G7" i="4"/>
  <c r="E7" i="4"/>
  <c r="B7" i="4"/>
  <c r="D6" i="4"/>
  <c r="B6" i="4"/>
  <c r="B22" i="3"/>
  <c r="G7" i="3"/>
  <c r="E7" i="3"/>
  <c r="D6" i="3"/>
  <c r="B7" i="3"/>
  <c r="B6" i="3"/>
  <c r="C17" i="8"/>
  <c r="G16" i="8"/>
  <c r="C12" i="8"/>
  <c r="G11" i="8"/>
  <c r="C17" i="7"/>
  <c r="G16" i="7"/>
  <c r="C12" i="7"/>
  <c r="D19" i="7" s="1"/>
  <c r="G11" i="7"/>
  <c r="G12" i="7" s="1"/>
  <c r="C17" i="6"/>
  <c r="G16" i="6"/>
  <c r="C12" i="6"/>
  <c r="G11" i="6"/>
  <c r="C17" i="5"/>
  <c r="G16" i="5"/>
  <c r="C12" i="5"/>
  <c r="D19" i="5" s="1"/>
  <c r="G11" i="5"/>
  <c r="C17" i="4"/>
  <c r="G16" i="4"/>
  <c r="C12" i="4"/>
  <c r="G11" i="4"/>
  <c r="C17" i="3"/>
  <c r="G16" i="3"/>
  <c r="C12" i="3"/>
  <c r="D19" i="3" s="1"/>
  <c r="G11" i="3"/>
  <c r="G16" i="2"/>
  <c r="G11" i="2"/>
  <c r="C12" i="2"/>
  <c r="C17" i="2"/>
  <c r="D19" i="4" l="1"/>
  <c r="G17" i="7"/>
  <c r="G19" i="7" s="1"/>
  <c r="G17" i="5"/>
  <c r="G17" i="4"/>
  <c r="G17" i="3"/>
  <c r="D19" i="8"/>
  <c r="G17" i="2"/>
  <c r="D19" i="2"/>
  <c r="D19" i="6"/>
  <c r="D22" i="6"/>
  <c r="D22" i="7"/>
  <c r="D22" i="8"/>
  <c r="G12" i="8"/>
  <c r="G17" i="8"/>
  <c r="G17" i="6"/>
  <c r="G12" i="6"/>
  <c r="G12" i="5"/>
  <c r="G12" i="4"/>
  <c r="G12" i="3"/>
  <c r="G12" i="2"/>
  <c r="D20" i="7" l="1"/>
  <c r="G20" i="3"/>
  <c r="G19" i="2"/>
  <c r="G20" i="2"/>
  <c r="G20" i="5"/>
  <c r="G20" i="4"/>
  <c r="D20" i="2"/>
  <c r="G20" i="6"/>
  <c r="G23" i="6" s="1"/>
  <c r="G20" i="7"/>
  <c r="G23" i="7" s="1"/>
  <c r="D23" i="7"/>
  <c r="G20" i="8"/>
  <c r="G23" i="8" s="1"/>
  <c r="D23" i="6"/>
  <c r="D23" i="8"/>
  <c r="D20" i="8"/>
  <c r="G19" i="8"/>
  <c r="D20" i="6"/>
  <c r="G19" i="6"/>
  <c r="D20" i="5"/>
  <c r="G19" i="5"/>
  <c r="D20" i="4"/>
  <c r="G19" i="4"/>
  <c r="D20" i="3"/>
  <c r="G19" i="3"/>
</calcChain>
</file>

<file path=xl/sharedStrings.xml><?xml version="1.0" encoding="utf-8"?>
<sst xmlns="http://schemas.openxmlformats.org/spreadsheetml/2006/main" count="247" uniqueCount="45">
  <si>
    <t>CGPA =</t>
  </si>
  <si>
    <t>TQP =</t>
  </si>
  <si>
    <t>Signed:</t>
  </si>
  <si>
    <t>GPA =</t>
  </si>
  <si>
    <t>TCU =</t>
  </si>
  <si>
    <t>Total</t>
  </si>
  <si>
    <t>QP</t>
  </si>
  <si>
    <t>GP</t>
  </si>
  <si>
    <t>Grade</t>
  </si>
  <si>
    <t>Mark</t>
  </si>
  <si>
    <t>CU</t>
  </si>
  <si>
    <t>Course Title</t>
  </si>
  <si>
    <t>Course Code</t>
  </si>
  <si>
    <t>Year One 2nd Semester</t>
  </si>
  <si>
    <t>Year One 1st Semester</t>
  </si>
  <si>
    <t>Sex:</t>
  </si>
  <si>
    <t>Marital Status:</t>
  </si>
  <si>
    <t>State of origin:</t>
  </si>
  <si>
    <t>Mat No:</t>
  </si>
  <si>
    <t>Name:</t>
  </si>
  <si>
    <t>Student's Spreadsheet</t>
  </si>
  <si>
    <t>Department of Mechanical Engineering</t>
  </si>
  <si>
    <t>Faculty of Engineering</t>
  </si>
  <si>
    <t>University of Port Harcourt</t>
  </si>
  <si>
    <t>Year Two 1st Semester</t>
  </si>
  <si>
    <t>Year Two 2nd Semester</t>
  </si>
  <si>
    <t>Year Three 1st Semester</t>
  </si>
  <si>
    <t>Year Three 2nd Semester</t>
  </si>
  <si>
    <t>Year Four 1st Semester</t>
  </si>
  <si>
    <t>Year Four 2nd Semester</t>
  </si>
  <si>
    <t>Year Five 1st Semester</t>
  </si>
  <si>
    <t>Year Five 2nd Semester</t>
  </si>
  <si>
    <t>Year Six 1st Semester</t>
  </si>
  <si>
    <t>Year Six 2nd Semester</t>
  </si>
  <si>
    <t>Year Seven 1st Semester</t>
  </si>
  <si>
    <t>Year Seven 2nd Semester</t>
  </si>
  <si>
    <t>Final TCU</t>
  </si>
  <si>
    <t>Final TQP</t>
  </si>
  <si>
    <t>Class:</t>
  </si>
  <si>
    <t>Department:</t>
  </si>
  <si>
    <t xml:space="preserve">Head of </t>
  </si>
  <si>
    <t>UNKNOWN COURSES</t>
  </si>
  <si>
    <t>Session</t>
  </si>
  <si>
    <t>2015/2016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</si>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</sst>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Arial"/>
      <family val="2"/>
    </font>
    <font>
      <b/>
      <sz val="9"/>
      <color indexed="8"/>
      <name val="Arial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>
      <alignment horizontal="center"/>
    </xf>
  </cellStyleXfs>
  <cellXfs count="61">
    <xf numFmtId="0" fontId="0" fillId="0" borderId="0" xfId="0"/>
    <xf numFmtId="0" fontId="1" fillId="2" borderId="7" xfId="0" applyFont="1" applyFill="1" applyBorder="1" applyProtection="1"/>
    <xf numFmtId="0" fontId="2" fillId="0" borderId="1" xfId="0" applyFont="1" applyBorder="1" applyProtection="1"/>
    <xf numFmtId="0" fontId="2" fillId="0" borderId="2" xfId="0" applyFont="1" applyBorder="1" applyProtection="1"/>
    <xf numFmtId="0" fontId="1" fillId="2" borderId="8" xfId="0" applyFont="1" applyFill="1" applyBorder="1" applyProtection="1"/>
    <xf numFmtId="0" fontId="3" fillId="0" borderId="0" xfId="0" applyFont="1" applyProtection="1"/>
    <xf numFmtId="0" fontId="4" fillId="0" borderId="3" xfId="0" applyFont="1" applyBorder="1" applyProtection="1"/>
    <xf numFmtId="0" fontId="4" fillId="0" borderId="2" xfId="0" applyFont="1" applyBorder="1" applyAlignment="1" applyProtection="1">
      <alignment horizontal="center"/>
    </xf>
    <xf numFmtId="0" fontId="6" fillId="0" borderId="0" xfId="0" applyFont="1"/>
    <xf numFmtId="0" fontId="7" fillId="0" borderId="0" xfId="0" applyFont="1"/>
    <xf numFmtId="0" fontId="7" fillId="0" borderId="5" xfId="0" applyFont="1" applyBorder="1" applyProtection="1">
      <protection locked="0"/>
    </xf>
    <xf numFmtId="0" fontId="7" fillId="0" borderId="5" xfId="0" applyFont="1" applyBorder="1"/>
    <xf numFmtId="0" fontId="7" fillId="0" borderId="1" xfId="0" applyFont="1" applyBorder="1" applyProtection="1">
      <protection locked="0"/>
    </xf>
    <xf numFmtId="0" fontId="7" fillId="0" borderId="1" xfId="0" applyFont="1" applyBorder="1"/>
    <xf numFmtId="0" fontId="7" fillId="0" borderId="2" xfId="0" applyFont="1" applyBorder="1" applyProtection="1">
      <protection locked="0"/>
    </xf>
    <xf numFmtId="0" fontId="6" fillId="0" borderId="0" xfId="0" applyFont="1" applyProtection="1">
      <protection locked="0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 applyProtection="1">
      <alignment horizontal="center"/>
      <protection locked="0"/>
    </xf>
    <xf numFmtId="0" fontId="6" fillId="0" borderId="1" xfId="0" applyFont="1" applyBorder="1" applyProtection="1">
      <protection locked="0"/>
    </xf>
    <xf numFmtId="0" fontId="6" fillId="0" borderId="0" xfId="0" applyFont="1" applyProtection="1"/>
    <xf numFmtId="0" fontId="7" fillId="0" borderId="0" xfId="0" applyFont="1" applyProtection="1"/>
    <xf numFmtId="0" fontId="7" fillId="0" borderId="5" xfId="0" applyFont="1" applyBorder="1" applyProtection="1"/>
    <xf numFmtId="0" fontId="7" fillId="0" borderId="1" xfId="0" applyFont="1" applyBorder="1" applyProtection="1"/>
    <xf numFmtId="0" fontId="7" fillId="0" borderId="2" xfId="0" applyFont="1" applyBorder="1" applyProtection="1"/>
    <xf numFmtId="0" fontId="7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left"/>
    </xf>
    <xf numFmtId="0" fontId="6" fillId="0" borderId="1" xfId="0" applyNumberFormat="1" applyFont="1" applyBorder="1" applyProtection="1"/>
    <xf numFmtId="0" fontId="6" fillId="0" borderId="10" xfId="0" applyFont="1" applyBorder="1" applyProtection="1"/>
    <xf numFmtId="0" fontId="6" fillId="0" borderId="9" xfId="0" applyFont="1" applyBorder="1" applyProtection="1"/>
    <xf numFmtId="0" fontId="6" fillId="0" borderId="0" xfId="0" applyFont="1" applyBorder="1" applyAlignment="1" applyProtection="1">
      <alignment horizontal="left"/>
    </xf>
    <xf numFmtId="0" fontId="7" fillId="0" borderId="7" xfId="0" applyFont="1" applyBorder="1" applyAlignment="1" applyProtection="1">
      <alignment horizontal="left"/>
    </xf>
    <xf numFmtId="0" fontId="7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6" fillId="0" borderId="0" xfId="0" applyFont="1" applyAlignment="1">
      <alignment horizontal="center"/>
    </xf>
    <xf numFmtId="0" fontId="7" fillId="0" borderId="5" xfId="0" applyFont="1" applyBorder="1" applyProtection="1"/>
    <xf numFmtId="0" fontId="7" fillId="0" borderId="0" xfId="0" applyFont="1" applyAlignment="1"/>
    <xf numFmtId="0" fontId="7" fillId="0" borderId="0" xfId="0" applyFont="1" applyAlignment="1" applyProtection="1"/>
    <xf numFmtId="0" fontId="6" fillId="0" borderId="0" xfId="1">
      <alignment horizontal="center"/>
    </xf>
    <xf numFmtId="0" fontId="7" fillId="0" borderId="6" xfId="0" applyFont="1" applyBorder="1" applyAlignment="1" applyProtection="1">
      <alignment horizontal="right"/>
    </xf>
    <xf numFmtId="0" fontId="7" fillId="0" borderId="3" xfId="0" applyFont="1" applyBorder="1" applyAlignment="1" applyProtection="1">
      <alignment horizontal="right"/>
    </xf>
    <xf numFmtId="0" fontId="7" fillId="0" borderId="0" xfId="0" applyFont="1" applyBorder="1" applyAlignment="1" applyProtection="1">
      <alignment horizontal="left"/>
    </xf>
    <xf numFmtId="0" fontId="0" fillId="0" borderId="10" xfId="0" applyBorder="1"/>
    <xf numFmtId="0" fontId="7" fillId="0" borderId="6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2" fontId="7" fillId="0" borderId="0" xfId="0" applyNumberFormat="1" applyFont="1" applyAlignment="1">
      <alignment horizontal="left"/>
    </xf>
    <xf numFmtId="2" fontId="7" fillId="0" borderId="0" xfId="0" applyNumberFormat="1" applyFont="1" applyAlignment="1" applyProtection="1">
      <alignment horizontal="left"/>
    </xf>
    <xf numFmtId="2" fontId="7" fillId="0" borderId="9" xfId="0" applyNumberFormat="1" applyFont="1" applyBorder="1" applyAlignment="1" applyProtection="1">
      <alignment horizontal="left"/>
    </xf>
    <xf numFmtId="0" fontId="7" fillId="0" borderId="0" xfId="0" applyFont="1" applyAlignment="1" applyProtection="1">
      <protection locked="0"/>
    </xf>
    <xf numFmtId="0" fontId="7" fillId="0" borderId="1" xfId="0" applyFont="1" applyBorder="1"/>
    <xf numFmtId="0" fontId="7" fillId="0" borderId="0" xfId="0" applyFont="1"/>
    <xf numFmtId="0" fontId="7" fillId="0" borderId="0" xfId="0" applyFont="1" applyProtection="1">
      <protection locked="0"/>
    </xf>
    <xf numFmtId="0" fontId="5" fillId="0" borderId="0" xfId="0" applyFont="1" applyAlignment="1">
      <alignment horizontal="center"/>
    </xf>
    <xf numFmtId="0" fontId="5" fillId="0" borderId="0" xfId="0" applyFont="1" applyAlignment="1" applyProtection="1">
      <alignment horizontal="center"/>
      <protection locked="0"/>
    </xf>
    <xf numFmtId="0" fontId="7" fillId="0" borderId="5" xfId="0" applyFont="1" applyBorder="1" applyProtection="1">
      <protection locked="0"/>
    </xf>
    <xf numFmtId="0" fontId="7" fillId="0" borderId="4" xfId="0" applyFont="1" applyBorder="1" applyProtection="1">
      <protection locked="0"/>
    </xf>
    <xf numFmtId="0" fontId="7" fillId="0" borderId="0" xfId="0" applyFont="1" applyProtection="1"/>
    <xf numFmtId="0" fontId="5" fillId="0" borderId="0" xfId="0" applyFont="1" applyAlignment="1" applyProtection="1">
      <alignment horizontal="center"/>
    </xf>
    <xf numFmtId="0" fontId="7" fillId="0" borderId="5" xfId="0" applyFont="1" applyBorder="1" applyProtection="1"/>
    <xf numFmtId="0" fontId="7" fillId="0" borderId="4" xfId="0" applyFont="1" applyBorder="1" applyProtection="1"/>
    <xf numFmtId="0" fontId="7" fillId="0" borderId="1" xfId="0" applyFont="1" applyBorder="1" applyProtection="1"/>
  </cellXfs>
  <cellStyles count="2">
    <cellStyle name="Normal" xfId="0" builtinId="0" customBuiltin="1"/>
    <cellStyle name="Number Style" xfId="1" xr:uid="{AC7B9499-A25A-4749-8777-7B6BAB93D474}"/>
  </cellStyles>
  <dxfs count="1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b/>
        <i val="0"/>
      </font>
    </dxf>
    <dxf>
      <font>
        <b/>
        <i val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Semester Style" pivot="0" count="3" xr9:uid="{9907FA53-AAFE-4AC5-9E70-86FBD65D07FE}">
      <tableStyleElement type="wholeTable" dxfId="181"/>
      <tableStyleElement type="headerRow" dxfId="180"/>
      <tableStyleElement type="totalRow" dxfId="17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547794</xdr:colOff>
      <xdr:row>2</xdr:row>
      <xdr:rowOff>144897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FF20E1-B9CC-4BB1-AD27-7C758AAB5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7794" cy="5258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547794</xdr:colOff>
      <xdr:row>2</xdr:row>
      <xdr:rowOff>144897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B9D1E8-3A15-4419-BC80-3ECFCDB24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7794" cy="5286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547794</xdr:colOff>
      <xdr:row>2</xdr:row>
      <xdr:rowOff>144897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4CB8F3-74E4-4E06-8CB6-EFACE3402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7794" cy="5286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547794</xdr:colOff>
      <xdr:row>2</xdr:row>
      <xdr:rowOff>144897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408ABF-9120-4FEA-8CAB-67487BEFF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7794" cy="52861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547794</xdr:colOff>
      <xdr:row>2</xdr:row>
      <xdr:rowOff>144897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611726-D544-4EFB-9A95-7CCF14646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7794" cy="52861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547794</xdr:colOff>
      <xdr:row>2</xdr:row>
      <xdr:rowOff>144897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DF50DB-9581-4390-B95A-7003EA14F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7794" cy="52861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547794</xdr:colOff>
      <xdr:row>2</xdr:row>
      <xdr:rowOff>144897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AD87E6-3537-412B-B3EB-974982CA9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7794" cy="52861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547794</xdr:colOff>
      <xdr:row>2</xdr:row>
      <xdr:rowOff>144897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1F7C26-8B78-4CF5-98D1-43CCDE777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7794" cy="52589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52E597-B7FA-401C-B3E8-88E9F8623BEB}" name="S1.1" displayName="S1.1" ref="A10:G12" totalsRowCount="1" headerRowDxfId="178" dataDxfId="177" totalsRowDxfId="176">
  <autoFilter ref="A10:G11" xr:uid="{2166DBE8-2D77-4679-B3C1-17AB4323FA7C}"/>
  <tableColumns count="7">
    <tableColumn id="1" xr3:uid="{143D1874-E52E-4649-B541-CB4F2B281B22}" name="Course Code" totalsRowLabel="Total" dataDxfId="175" totalsRowDxfId="174"/>
    <tableColumn id="2" xr3:uid="{A2FA1733-F761-4324-B70B-50DD52530A1A}" name="Course Title" dataDxfId="173" totalsRowDxfId="172"/>
    <tableColumn id="3" xr3:uid="{B486B7EC-352A-40BD-92C7-9BAE4885CF6F}" name="CU" totalsRowFunction="sum" totalsRowDxfId="171" dataCellStyle="Number Style"/>
    <tableColumn id="4" xr3:uid="{B6E798FB-74B4-4175-B14E-5AD591D12EF1}" name="Mark" totalsRowDxfId="170" dataCellStyle="Number Style"/>
    <tableColumn id="5" xr3:uid="{868E38A9-6782-44F8-96E9-6FEF842D2BC9}" name="Grade" totalsRowDxfId="169" dataCellStyle="Number Style">
      <calculatedColumnFormula>IF(S1.1[[#This Row],[Mark]]="","",IF(AND(LEN(S1.1[[#This Row],[Course Code]])=10, S1.1[[#This Row],[Mark]]&gt;=60),"C",IF(S1.1[[#This Row],[Mark]]&lt;40,"F",IF(S1.1[[#This Row],[Mark]]&lt;45,"E",IF(S1.1[[#This Row],[Mark]]&lt;50,"D",IF(S1.1[[#This Row],[Mark]]&lt;60,"C",IF(S1.1[[#This Row],[Mark]]&lt;70,"B",IF(S1.1[[#This Row],[Mark]]&lt;=100,"A", ""))))))))</calculatedColumnFormula>
    </tableColumn>
    <tableColumn id="6" xr3:uid="{ACE6B92C-E74C-4411-A250-042758A737B9}" name="GP" totalsRowDxfId="168" dataCellStyle="Number Style">
      <calculatedColumnFormula>IF(S1.1[[#This Row],[Mark]]="","",IF(AND(LEN(S1.1[[#This Row],[Course Code]])=10, S1.1[[#This Row],[Mark]]&gt;=60),3,IF(S1.1[[#This Row],[Mark]]&lt;40,0,IF(S1.1[[#This Row],[Mark]]&lt;45,1,IF(S1.1[[#This Row],[Mark]]&lt;50,2,IF(S1.1[[#This Row],[Mark]]&lt;60,3,IF(S1.1[[#This Row],[Mark]]&lt;70,4,IF(S1.1[[#This Row],[Mark]]&lt;=100,5, ""))))))))</calculatedColumnFormula>
    </tableColumn>
    <tableColumn id="7" xr3:uid="{F41947E5-B7CE-4B71-BA6B-157F5B092120}" name="QP" totalsRowFunction="sum" totalsRowDxfId="167" dataCellStyle="Number Style">
      <calculatedColumnFormula>IFERROR(S1.1[[#This Row],[CU]]*S1.1[[#This Row],[GP]], "")</calculatedColumnFormula>
    </tableColumn>
  </tableColumns>
  <tableStyleInfo name="Semester 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E48F7B-C7FF-4EBC-93DE-3EBBA7AE9EE2}" name="S1.2" displayName="S1.2" ref="A15:G17" totalsRowCount="1" headerRowDxfId="166" dataDxfId="165" totalsRowDxfId="164">
  <autoFilter ref="A15:G16" xr:uid="{72C67E04-0524-4B66-B663-358AE858E0AF}"/>
  <tableColumns count="7">
    <tableColumn id="1" xr3:uid="{3F94AFDB-431F-43FB-9A1A-8F156DBEF053}" name="Course Code" totalsRowLabel="Total" dataDxfId="163" totalsRowDxfId="162"/>
    <tableColumn id="2" xr3:uid="{1B03271A-ABC1-4B85-BDED-0C56B7703ECE}" name="Course Title" dataDxfId="161" totalsRowDxfId="160"/>
    <tableColumn id="3" xr3:uid="{A4651DAB-C035-4FE2-AD35-47765D8074D5}" name="CU" totalsRowFunction="sum" totalsRowDxfId="159" dataCellStyle="Number Style"/>
    <tableColumn id="4" xr3:uid="{A7DEF8C9-33A1-4FE3-B09E-95CF9D9B3D31}" name="Mark" totalsRowDxfId="158" dataCellStyle="Number Style"/>
    <tableColumn id="5" xr3:uid="{38CB5DE5-D190-40D7-BA36-9228B7AEDCCA}" name="Grade" totalsRowDxfId="157" dataCellStyle="Number Style">
      <calculatedColumnFormula>IF(S1.2[[#This Row],[Mark]]="","",IF(AND(LEN(S1.2[[#This Row],[Course Code]])=10, S1.2[[#This Row],[Mark]]&gt;=60),"C",IF(S1.2[[#This Row],[Mark]]&lt;40,"F",IF(S1.2[[#This Row],[Mark]]&lt;45,"E",IF(S1.2[[#This Row],[Mark]]&lt;50,"D",IF(S1.2[[#This Row],[Mark]]&lt;60,"C",IF(S1.2[[#This Row],[Mark]]&lt;70,"B",IF(S1.2[[#This Row],[Mark]]&lt;=100,"A", ""))))))))</calculatedColumnFormula>
    </tableColumn>
    <tableColumn id="6" xr3:uid="{07962B54-CB9F-4D8B-B98B-11246A0F4124}" name="GP" totalsRowDxfId="156" dataCellStyle="Number Style">
      <calculatedColumnFormula>IF(S1.2[[#This Row],[Mark]]="","",IF(AND(LEN(S1.2[[#This Row],[Course Code]])=10, S1.2[[#This Row],[Mark]]&gt;=60),3,IF(S1.2[[#This Row],[Mark]]&lt;40,0,IF(S1.2[[#This Row],[Mark]]&lt;45,1,IF(S1.2[[#This Row],[Mark]]&lt;50,2,IF(S1.2[[#This Row],[Mark]]&lt;60,3,IF(S1.2[[#This Row],[Mark]]&lt;70,4,IF(S1.2[[#This Row],[Mark]]&lt;=100,5, ""))))))))</calculatedColumnFormula>
    </tableColumn>
    <tableColumn id="7" xr3:uid="{230D538B-9A76-4C0F-BD92-D86A8AEF5FEE}" name="QP" totalsRowFunction="sum" totalsRowDxfId="155" dataCellStyle="Number Style">
      <calculatedColumnFormula>IFERROR(S1.2[[#This Row],[CU]]*S1.2[[#This Row],[GP]], "")</calculatedColumnFormula>
    </tableColumn>
  </tableColumns>
  <tableStyleInfo name="Semester 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8F9649-285F-4F79-8790-BCC0D91CBAD5}" name="S2.1" displayName="S2.1" ref="A10:G12" totalsRowCount="1" headerRowDxfId="154" dataDxfId="153" totalsRowDxfId="152">
  <autoFilter ref="A10:G11" xr:uid="{2166DBE8-2D77-4679-B3C1-17AB4323FA7C}"/>
  <tableColumns count="7">
    <tableColumn id="1" xr3:uid="{1545C86C-14C2-45FD-B84E-8BF4E7D2C4A3}" name="Course Code" totalsRowLabel="Total" dataDxfId="151" totalsRowDxfId="150"/>
    <tableColumn id="2" xr3:uid="{8C8D2FDE-5B53-4189-945D-FACD49C1A8A7}" name="Course Title" dataDxfId="149" totalsRowDxfId="148"/>
    <tableColumn id="3" xr3:uid="{7EA0EB43-3029-4A4D-B786-EFA69C841EDD}" name="CU" totalsRowFunction="sum" totalsRowDxfId="147" dataCellStyle="Number Style"/>
    <tableColumn id="4" xr3:uid="{A7B8C2F1-15A8-42D5-BD6E-C644E98B26B7}" name="Mark" totalsRowDxfId="146" dataCellStyle="Number Style"/>
    <tableColumn id="5" xr3:uid="{6557EE38-7232-4B4B-A38E-2B7AA4B732AA}" name="Grade" totalsRowDxfId="145" dataCellStyle="Number Style">
      <calculatedColumnFormula>IF(S2.1[[#This Row],[Mark]]="","",IF(AND(LEN(S2.1[[#This Row],[Course Code]])=10, S2.1[[#This Row],[Mark]]&gt;=60),"C",IF(S2.1[[#This Row],[Mark]]&lt;40,"F",IF(S2.1[[#This Row],[Mark]]&lt;45,"E",IF(S2.1[[#This Row],[Mark]]&lt;50,"D",IF(S2.1[[#This Row],[Mark]]&lt;60,"C",IF(S2.1[[#This Row],[Mark]]&lt;70,"B",IF(S2.1[[#This Row],[Mark]]&lt;=100,"A", ""))))))))</calculatedColumnFormula>
    </tableColumn>
    <tableColumn id="6" xr3:uid="{02C02D78-1D37-45D0-BAB0-2933122865AB}" name="GP" totalsRowDxfId="144" dataCellStyle="Number Style">
      <calculatedColumnFormula>IF(S2.1[[#This Row],[Mark]]="","",IF(AND(LEN(S2.1[[#This Row],[Course Code]])=10, S2.1[[#This Row],[Mark]]&gt;=60),3,IF(S2.1[[#This Row],[Mark]]&lt;40,0,IF(S2.1[[#This Row],[Mark]]&lt;45,1,IF(S2.1[[#This Row],[Mark]]&lt;50,2,IF(S2.1[[#This Row],[Mark]]&lt;60,3,IF(S2.1[[#This Row],[Mark]]&lt;70,4,IF(S2.1[[#This Row],[Mark]]&lt;=100,5, ""))))))))</calculatedColumnFormula>
    </tableColumn>
    <tableColumn id="7" xr3:uid="{99E31274-D711-49E5-97BB-7BDEBCE7C62E}" name="QP" totalsRowFunction="sum" totalsRowDxfId="143" dataCellStyle="Number Style">
      <calculatedColumnFormula>IFERROR(S2.1[[#This Row],[CU]]*S2.1[[#This Row],[GP]], "")</calculatedColumnFormula>
    </tableColumn>
  </tableColumns>
  <tableStyleInfo name="Semester Sty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0AC645-3B4F-4868-9884-58AED04D9332}" name="S2.2" displayName="S2.2" ref="A15:G17" totalsRowCount="1" headerRowDxfId="142" dataDxfId="141" totalsRowDxfId="140">
  <autoFilter ref="A15:G16" xr:uid="{72C67E04-0524-4B66-B663-358AE858E0AF}"/>
  <tableColumns count="7">
    <tableColumn id="1" xr3:uid="{B5A07E8E-F3BE-4048-AA35-25818CB3F400}" name="Course Code" totalsRowLabel="Total" dataDxfId="139" totalsRowDxfId="138"/>
    <tableColumn id="2" xr3:uid="{610ABEB2-82F4-464C-8CEF-30F059DC0292}" name="Course Title" dataDxfId="137" totalsRowDxfId="136"/>
    <tableColumn id="3" xr3:uid="{1E0559C5-69BA-437E-A760-649DE4F2B13C}" name="CU" totalsRowFunction="sum" totalsRowDxfId="135" dataCellStyle="Number Style"/>
    <tableColumn id="4" xr3:uid="{CCE0BF4E-FB2C-4204-B0D0-8B0FD624A5BE}" name="Mark" totalsRowDxfId="134" dataCellStyle="Number Style"/>
    <tableColumn id="5" xr3:uid="{0CF3CEF4-3CF7-451F-A392-2A6742592B48}" name="Grade" totalsRowDxfId="133" dataCellStyle="Number Style">
      <calculatedColumnFormula>IF(S2.2[[#This Row],[Mark]]="","",IF(AND(LEN(S2.2[[#This Row],[Course Code]])=10, S2.2[[#This Row],[Mark]]&gt;=60),"C",IF(S2.2[[#This Row],[Mark]]&lt;40,"F",IF(S2.2[[#This Row],[Mark]]&lt;45,"E",IF(S2.2[[#This Row],[Mark]]&lt;50,"D",IF(S2.2[[#This Row],[Mark]]&lt;60,"C",IF(S2.2[[#This Row],[Mark]]&lt;70,"B",IF(S2.2[[#This Row],[Mark]]&lt;=100,"A", ""))))))))</calculatedColumnFormula>
    </tableColumn>
    <tableColumn id="6" xr3:uid="{F39389A8-35CE-43AB-994B-EB6D64C43EAB}" name="GP" totalsRowDxfId="132" dataCellStyle="Number Style">
      <calculatedColumnFormula>IF(S2.2[[#This Row],[Mark]]="","",IF(AND(LEN(S2.2[[#This Row],[Course Code]])=10, S2.2[[#This Row],[Mark]]&gt;=60),3,IF(S2.2[[#This Row],[Mark]]&lt;40,0,IF(S2.2[[#This Row],[Mark]]&lt;45,1,IF(S2.2[[#This Row],[Mark]]&lt;50,2,IF(S2.2[[#This Row],[Mark]]&lt;60,3,IF(S2.2[[#This Row],[Mark]]&lt;70,4,IF(S2.2[[#This Row],[Mark]]&lt;=100,5, ""))))))))</calculatedColumnFormula>
    </tableColumn>
    <tableColumn id="7" xr3:uid="{64EEA08C-5481-4401-BC85-B2556C39EB6B}" name="QP" totalsRowFunction="sum" totalsRowDxfId="131" dataCellStyle="Number Style">
      <calculatedColumnFormula>IFERROR(S2.2[[#This Row],[CU]]*S2.2[[#This Row],[GP]], "")</calculatedColumnFormula>
    </tableColumn>
  </tableColumns>
  <tableStyleInfo name="Semester Styl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55ED19-6706-4542-8537-8BBE47EA7476}" name="S3.1" displayName="S3.1" ref="A10:G12" totalsRowCount="1" headerRowDxfId="130" dataDxfId="129" totalsRowDxfId="128">
  <autoFilter ref="A10:G11" xr:uid="{2166DBE8-2D77-4679-B3C1-17AB4323FA7C}"/>
  <tableColumns count="7">
    <tableColumn id="1" xr3:uid="{D18EF69B-4B91-43C6-84DA-7E2A52C7B3E7}" name="Course Code" totalsRowLabel="Total" dataDxfId="127" totalsRowDxfId="126"/>
    <tableColumn id="2" xr3:uid="{87C4A3FF-BC48-4384-A6E2-63149B5E7575}" name="Course Title" dataDxfId="125" totalsRowDxfId="124"/>
    <tableColumn id="3" xr3:uid="{90989901-F6C9-47BC-930A-B649A0C25513}" name="CU" totalsRowFunction="sum" totalsRowDxfId="123" dataCellStyle="Number Style"/>
    <tableColumn id="4" xr3:uid="{A88EDD5C-01A4-40E6-A784-A342F5F35E66}" name="Mark" totalsRowDxfId="122" dataCellStyle="Number Style"/>
    <tableColumn id="5" xr3:uid="{44F6407C-CFDA-4AF6-9CDA-9548F5A9223B}" name="Grade" totalsRowDxfId="121" dataCellStyle="Number Style">
      <calculatedColumnFormula>IF(S3.1[[#This Row],[Mark]]="","",IF(AND(LEN(S3.1[[#This Row],[Course Code]])=10, S3.1[[#This Row],[Mark]]&gt;=60),"C",IF(S3.1[[#This Row],[Mark]]&lt;40,"F",IF(S3.1[[#This Row],[Mark]]&lt;45,"E",IF(S3.1[[#This Row],[Mark]]&lt;50,"D",IF(S3.1[[#This Row],[Mark]]&lt;60,"C",IF(S3.1[[#This Row],[Mark]]&lt;70,"B",IF(S3.1[[#This Row],[Mark]]&lt;=100,"A", ""))))))))</calculatedColumnFormula>
    </tableColumn>
    <tableColumn id="6" xr3:uid="{E73FF6F6-229C-4669-AC2D-FAF982A7129D}" name="GP" totalsRowDxfId="120" dataCellStyle="Number Style">
      <calculatedColumnFormula>IF(S3.1[[#This Row],[Mark]]="","",IF(AND(LEN(S3.1[[#This Row],[Course Code]])=10, S3.1[[#This Row],[Mark]]&gt;=60),3,IF(S3.1[[#This Row],[Mark]]&lt;40,0,IF(S3.1[[#This Row],[Mark]]&lt;45,1,IF(S3.1[[#This Row],[Mark]]&lt;50,2,IF(S3.1[[#This Row],[Mark]]&lt;60,3,IF(S3.1[[#This Row],[Mark]]&lt;70,4,IF(S3.1[[#This Row],[Mark]]&lt;=100,5, ""))))))))</calculatedColumnFormula>
    </tableColumn>
    <tableColumn id="7" xr3:uid="{97CA79E0-1675-44FE-95F8-CA7944417F59}" name="QP" totalsRowFunction="sum" totalsRowDxfId="119" dataCellStyle="Number Style">
      <calculatedColumnFormula>IFERROR(S3.1[[#This Row],[CU]]*S3.1[[#This Row],[GP]], "")</calculatedColumnFormula>
    </tableColumn>
  </tableColumns>
  <tableStyleInfo name="Semester Styl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E398F5-1FE4-437C-8F02-EB87731559DF}" name="S3.2" displayName="S3.2" ref="A15:G17" totalsRowCount="1" headerRowDxfId="118" dataDxfId="117" totalsRowDxfId="116">
  <autoFilter ref="A15:G16" xr:uid="{72C67E04-0524-4B66-B663-358AE858E0AF}"/>
  <tableColumns count="7">
    <tableColumn id="1" xr3:uid="{B195FD40-6FF3-426F-BF52-3639DD800F63}" name="Course Code" totalsRowLabel="Total" dataDxfId="115" totalsRowDxfId="114"/>
    <tableColumn id="2" xr3:uid="{CEF49805-4990-425E-9138-861368275F69}" name="Course Title" dataDxfId="113" totalsRowDxfId="112"/>
    <tableColumn id="3" xr3:uid="{020837AE-2E78-4377-8A08-D56637C65392}" name="CU" totalsRowFunction="sum" totalsRowDxfId="111" dataCellStyle="Number Style"/>
    <tableColumn id="4" xr3:uid="{574F6558-76DC-4F6A-AE0A-02B3A01D5153}" name="Mark" totalsRowDxfId="110" dataCellStyle="Number Style"/>
    <tableColumn id="5" xr3:uid="{00CC7CE1-C72F-44E9-8AD1-FD07D5594CE8}" name="Grade" totalsRowDxfId="109" dataCellStyle="Number Style">
      <calculatedColumnFormula>IF(S3.2[[#This Row],[Mark]]="","",IF(AND(LEN(S3.2[[#This Row],[Course Code]])=10, S3.2[[#This Row],[Mark]]&gt;=60),"C",IF(S3.2[[#This Row],[Mark]]&lt;40,"F",IF(S3.2[[#This Row],[Mark]]&lt;45,"E",IF(S3.2[[#This Row],[Mark]]&lt;50,"D",IF(S3.2[[#This Row],[Mark]]&lt;60,"C",IF(S3.2[[#This Row],[Mark]]&lt;70,"B",IF(S3.2[[#This Row],[Mark]]&lt;=100,"A", ""))))))))</calculatedColumnFormula>
    </tableColumn>
    <tableColumn id="6" xr3:uid="{F6298398-80B0-4F72-833E-D0A7B334B3A0}" name="GP" totalsRowDxfId="108" dataCellStyle="Number Style">
      <calculatedColumnFormula>IF(S3.2[[#This Row],[Mark]]="","",IF(AND(LEN(S3.2[[#This Row],[Course Code]])=10, S3.2[[#This Row],[Mark]]&gt;=60),3,IF(S3.2[[#This Row],[Mark]]&lt;40,0,IF(S3.2[[#This Row],[Mark]]&lt;45,1,IF(S3.2[[#This Row],[Mark]]&lt;50,2,IF(S3.2[[#This Row],[Mark]]&lt;60,3,IF(S3.2[[#This Row],[Mark]]&lt;70,4,IF(S3.2[[#This Row],[Mark]]&lt;=100,5, ""))))))))</calculatedColumnFormula>
    </tableColumn>
    <tableColumn id="7" xr3:uid="{DC3DE242-81C1-4798-BAAA-1AA23F9F57A9}" name="QP" totalsRowFunction="sum" totalsRowDxfId="107" dataCellStyle="Number Style">
      <calculatedColumnFormula>IFERROR(S3.2[[#This Row],[CU]]*S3.2[[#This Row],[GP]], "")</calculatedColumnFormula>
    </tableColumn>
  </tableColumns>
  <tableStyleInfo name="Semester Styl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D20ED8C-7D8D-4810-A2F7-6110E6EE0CBF}" name="S4.1" displayName="S4.1" ref="A10:G12" totalsRowCount="1" headerRowDxfId="106" dataDxfId="105" totalsRowDxfId="104">
  <autoFilter ref="A10:G11" xr:uid="{2166DBE8-2D77-4679-B3C1-17AB4323FA7C}"/>
  <tableColumns count="7">
    <tableColumn id="1" xr3:uid="{1D04466F-90FB-4E91-BB8B-332EE3FF37F7}" name="Course Code" totalsRowLabel="Total" dataDxfId="103" totalsRowDxfId="102"/>
    <tableColumn id="2" xr3:uid="{C2DFB37D-6A23-408E-874D-CFDD15B0F192}" name="Course Title" dataDxfId="101" totalsRowDxfId="100"/>
    <tableColumn id="3" xr3:uid="{28A51089-2E4D-4C1E-A1FF-01ABCF11383E}" name="CU" totalsRowFunction="sum" totalsRowDxfId="99" dataCellStyle="Number Style"/>
    <tableColumn id="4" xr3:uid="{D48867A4-BE47-4CBD-BD6B-49ACA4AAAE6D}" name="Mark" totalsRowDxfId="98" dataCellStyle="Number Style"/>
    <tableColumn id="5" xr3:uid="{B750E9ED-73AB-4C12-B221-67056BBD68C2}" name="Grade" totalsRowDxfId="97" dataCellStyle="Number Style">
      <calculatedColumnFormula>IF(S4.1[[#This Row],[Mark]]="","",IF(AND(LEN(S4.1[[#This Row],[Course Code]])=10, S4.1[[#This Row],[Mark]]&gt;=60),"C",IF(S4.1[[#This Row],[Mark]]&lt;40,"F",IF(S4.1[[#This Row],[Mark]]&lt;45,"E",IF(S4.1[[#This Row],[Mark]]&lt;50,"D",IF(S4.1[[#This Row],[Mark]]&lt;60,"C",IF(S4.1[[#This Row],[Mark]]&lt;70,"B",IF(S4.1[[#This Row],[Mark]]&lt;=100,"A", ""))))))))</calculatedColumnFormula>
    </tableColumn>
    <tableColumn id="6" xr3:uid="{8DA6BBB8-FAD1-42AB-9F71-6A33875AC2D5}" name="GP" totalsRowDxfId="96" dataCellStyle="Number Style">
      <calculatedColumnFormula>IF(S4.1[[#This Row],[Mark]]="","",IF(AND(LEN(S4.1[[#This Row],[Course Code]])=10, S4.1[[#This Row],[Mark]]&gt;=60),3,IF(S4.1[[#This Row],[Mark]]&lt;40,0,IF(S4.1[[#This Row],[Mark]]&lt;45,1,IF(S4.1[[#This Row],[Mark]]&lt;50,2,IF(S4.1[[#This Row],[Mark]]&lt;60,3,IF(S4.1[[#This Row],[Mark]]&lt;70,4,IF(S4.1[[#This Row],[Mark]]&lt;=100,5, ""))))))))</calculatedColumnFormula>
    </tableColumn>
    <tableColumn id="7" xr3:uid="{A5C049D7-F102-4C73-98DF-DC6C9E590523}" name="QP" totalsRowFunction="sum" totalsRowDxfId="95" dataCellStyle="Number Style">
      <calculatedColumnFormula>IFERROR(S4.1[[#This Row],[CU]]*S4.1[[#This Row],[GP]], "")</calculatedColumnFormula>
    </tableColumn>
  </tableColumns>
  <tableStyleInfo name="Semester Style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DC811C-80CD-4F69-AFDB-144BD0BCA6D8}" name="S4.2" displayName="S4.2" ref="A15:G17" totalsRowCount="1" headerRowDxfId="94" dataDxfId="93" totalsRowDxfId="92">
  <autoFilter ref="A15:G16" xr:uid="{72C67E04-0524-4B66-B663-358AE858E0AF}"/>
  <tableColumns count="7">
    <tableColumn id="1" xr3:uid="{A4297557-CA6A-4794-94DB-61ACCAAAF5B3}" name="Course Code" totalsRowLabel="Total" dataDxfId="91" totalsRowDxfId="90"/>
    <tableColumn id="2" xr3:uid="{EC77BE9A-1B0B-4966-B219-7D35BA4B75C7}" name="Course Title" dataDxfId="89" totalsRowDxfId="88"/>
    <tableColumn id="3" xr3:uid="{AF25DB81-E40A-4D38-8EE0-E2BC6DC2FC5A}" name="CU" totalsRowFunction="sum" totalsRowDxfId="87" dataCellStyle="Number Style"/>
    <tableColumn id="4" xr3:uid="{6EB53A13-FF89-4F49-9DAF-4A48D3A39828}" name="Mark" totalsRowDxfId="86" dataCellStyle="Number Style"/>
    <tableColumn id="5" xr3:uid="{F5C230B0-3AFA-42CE-9F15-81CDA9E071EE}" name="Grade" totalsRowDxfId="85" dataCellStyle="Number Style">
      <calculatedColumnFormula>IF(S4.2[[#This Row],[Mark]]="","",IF(AND(LEN(S4.2[[#This Row],[Course Code]])=10, S4.2[[#This Row],[Mark]]&gt;=60),"C",IF(S4.2[[#This Row],[Mark]]&lt;40,"F",IF(S4.2[[#This Row],[Mark]]&lt;45,"E",IF(S4.2[[#This Row],[Mark]]&lt;50,"D",IF(S4.2[[#This Row],[Mark]]&lt;60,"C",IF(S4.2[[#This Row],[Mark]]&lt;70,"B",IF(S4.2[[#This Row],[Mark]]&lt;=100,"A", ""))))))))</calculatedColumnFormula>
    </tableColumn>
    <tableColumn id="6" xr3:uid="{418992FB-EEF5-4874-A92C-5BA5ED94E7FC}" name="GP" totalsRowDxfId="84" dataCellStyle="Number Style">
      <calculatedColumnFormula>IF(S4.2[[#This Row],[Mark]]="","",IF(AND(LEN(S4.2[[#This Row],[Course Code]])=10, S4.2[[#This Row],[Mark]]&gt;=60),3,IF(S4.2[[#This Row],[Mark]]&lt;40,0,IF(S4.2[[#This Row],[Mark]]&lt;45,1,IF(S4.2[[#This Row],[Mark]]&lt;50,2,IF(S4.2[[#This Row],[Mark]]&lt;60,3,IF(S4.2[[#This Row],[Mark]]&lt;70,4,IF(S4.2[[#This Row],[Mark]]&lt;=100,5, ""))))))))</calculatedColumnFormula>
    </tableColumn>
    <tableColumn id="7" xr3:uid="{D6B978F9-705C-443E-846F-EAA2C269EB6B}" name="QP" totalsRowFunction="sum" totalsRowDxfId="83" dataCellStyle="Number Style">
      <calculatedColumnFormula>IFERROR(S4.2[[#This Row],[CU]]*S4.2[[#This Row],[GP]], "")</calculatedColumnFormula>
    </tableColumn>
  </tableColumns>
  <tableStyleInfo name="Semester Style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599AB26-9407-4A14-A9F5-9292DA6A95F0}" name="S5.1" displayName="S5.1" ref="A10:G12" totalsRowCount="1" headerRowDxfId="82" dataDxfId="81" totalsRowDxfId="80">
  <autoFilter ref="A10:G11" xr:uid="{2166DBE8-2D77-4679-B3C1-17AB4323FA7C}"/>
  <tableColumns count="7">
    <tableColumn id="1" xr3:uid="{336B08B4-F01F-4BBC-A43A-1B56D6B7693C}" name="Course Code" totalsRowLabel="Total" dataDxfId="79" totalsRowDxfId="78"/>
    <tableColumn id="2" xr3:uid="{52D04E96-856A-4A0B-B556-B17C071B6569}" name="Course Title" dataDxfId="77" totalsRowDxfId="76"/>
    <tableColumn id="3" xr3:uid="{7CF22717-A719-49E8-8010-18C3F58FDC39}" name="CU" totalsRowFunction="sum" totalsRowDxfId="75" dataCellStyle="Number Style"/>
    <tableColumn id="4" xr3:uid="{E5F42800-6FBC-4D11-885C-42E6362F1499}" name="Mark" totalsRowDxfId="74" dataCellStyle="Number Style"/>
    <tableColumn id="5" xr3:uid="{8DFB5FB2-C3FB-4948-89D8-57E8850F3E7E}" name="Grade" totalsRowDxfId="73" dataCellStyle="Number Style">
      <calculatedColumnFormula>IF(S5.1[[#This Row],[Mark]]="","",IF(AND(LEN(S5.1[[#This Row],[Course Code]])=10, S5.1[[#This Row],[Mark]]&gt;=60),"C",IF(S5.1[[#This Row],[Mark]]&lt;40,"F",IF(S5.1[[#This Row],[Mark]]&lt;45,"E",IF(S5.1[[#This Row],[Mark]]&lt;50,"D",IF(S5.1[[#This Row],[Mark]]&lt;60,"C",IF(S5.1[[#This Row],[Mark]]&lt;70,"B",IF(S5.1[[#This Row],[Mark]]&lt;=100,"A", ""))))))))</calculatedColumnFormula>
    </tableColumn>
    <tableColumn id="6" xr3:uid="{001241F0-D717-45BB-84C0-6E619433CF05}" name="GP" totalsRowDxfId="72" dataCellStyle="Number Style">
      <calculatedColumnFormula>IF(S5.1[[#This Row],[Mark]]="","",IF(AND(LEN(S5.1[[#This Row],[Course Code]])=10, S5.1[[#This Row],[Mark]]&gt;=60),3,IF(S5.1[[#This Row],[Mark]]&lt;40,0,IF(S5.1[[#This Row],[Mark]]&lt;45,1,IF(S5.1[[#This Row],[Mark]]&lt;50,2,IF(S5.1[[#This Row],[Mark]]&lt;60,3,IF(S5.1[[#This Row],[Mark]]&lt;70,4,IF(S5.1[[#This Row],[Mark]]&lt;=100,5, ""))))))))</calculatedColumnFormula>
    </tableColumn>
    <tableColumn id="7" xr3:uid="{A89F0EB7-A761-45C9-AB60-D278A5AF51F1}" name="QP" totalsRowFunction="sum" totalsRowDxfId="71" dataCellStyle="Number Style">
      <calculatedColumnFormula>IFERROR(S5.1[[#This Row],[CU]]*S5.1[[#This Row],[GP]], "")</calculatedColumnFormula>
    </tableColumn>
  </tableColumns>
  <tableStyleInfo name="Semester Styl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C102414-FC32-47BF-9CF9-79C867F18AF2}" name="S5.2" displayName="S5.2" ref="A15:G17" totalsRowCount="1" headerRowDxfId="70" dataDxfId="69" totalsRowDxfId="68">
  <autoFilter ref="A15:G16" xr:uid="{72C67E04-0524-4B66-B663-358AE858E0AF}"/>
  <tableColumns count="7">
    <tableColumn id="1" xr3:uid="{318A193E-8D74-4250-A998-AE37C323E40D}" name="Course Code" totalsRowLabel="Total" dataDxfId="67" totalsRowDxfId="66"/>
    <tableColumn id="2" xr3:uid="{B4148092-6C9F-429A-9ADC-8479BA0E4E13}" name="Course Title" dataDxfId="65" totalsRowDxfId="64"/>
    <tableColumn id="3" xr3:uid="{5A86F6F5-207C-45A2-8547-9C24881743D2}" name="CU" totalsRowFunction="sum" totalsRowDxfId="63" dataCellStyle="Number Style"/>
    <tableColumn id="4" xr3:uid="{43984D7B-69DD-43C6-BC69-1111BDC2AE8F}" name="Mark" totalsRowDxfId="62" dataCellStyle="Number Style"/>
    <tableColumn id="5" xr3:uid="{19BE16CC-06D0-462A-ADDF-6066D7A3294F}" name="Grade" totalsRowDxfId="61" dataCellStyle="Number Style">
      <calculatedColumnFormula>IF(S5.2[[#This Row],[Mark]]="","",IF(AND(LEN(S5.2[[#This Row],[Course Code]])=10, S5.2[[#This Row],[Mark]]&gt;=60),"C",IF(S5.2[[#This Row],[Mark]]&lt;40,"F",IF(S5.2[[#This Row],[Mark]]&lt;45,"E",IF(S5.2[[#This Row],[Mark]]&lt;50,"D",IF(S5.2[[#This Row],[Mark]]&lt;60,"C",IF(S5.2[[#This Row],[Mark]]&lt;70,"B",IF(S5.2[[#This Row],[Mark]]&lt;=100,"A", ""))))))))</calculatedColumnFormula>
    </tableColumn>
    <tableColumn id="6" xr3:uid="{2E68D5CE-4D79-4A9E-9ADB-A24E2CBA0A46}" name="GP" totalsRowDxfId="60" dataCellStyle="Number Style">
      <calculatedColumnFormula>IF(S5.2[[#This Row],[Mark]]="","",IF(AND(LEN(S5.2[[#This Row],[Course Code]])=10, S5.2[[#This Row],[Mark]]&gt;=60),3,IF(S5.2[[#This Row],[Mark]]&lt;40,0,IF(S5.2[[#This Row],[Mark]]&lt;45,1,IF(S5.2[[#This Row],[Mark]]&lt;50,2,IF(S5.2[[#This Row],[Mark]]&lt;60,3,IF(S5.2[[#This Row],[Mark]]&lt;70,4,IF(S5.2[[#This Row],[Mark]]&lt;=100,5, ""))))))))</calculatedColumnFormula>
    </tableColumn>
    <tableColumn id="7" xr3:uid="{6B212538-FD03-4DE2-A613-AC39CABEAB26}" name="QP" totalsRowFunction="sum" totalsRowDxfId="59" dataCellStyle="Number Style">
      <calculatedColumnFormula>IFERROR(S5.2[[#This Row],[CU]]*S5.2[[#This Row],[GP]], "")</calculatedColumnFormula>
    </tableColumn>
  </tableColumns>
  <tableStyleInfo name="Semester Style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260D677-50C4-4608-AB66-B6ABABFBE5F1}" name="S6.1" displayName="S6.1" ref="A10:G12" totalsRowCount="1" headerRowDxfId="58" dataDxfId="57" totalsRowDxfId="56">
  <autoFilter ref="A10:G11" xr:uid="{2166DBE8-2D77-4679-B3C1-17AB4323FA7C}"/>
  <tableColumns count="7">
    <tableColumn id="1" xr3:uid="{12E9A3F6-94AF-4A85-828B-2817BCA9F2B8}" name="Course Code" totalsRowLabel="Total" dataDxfId="55" totalsRowDxfId="54"/>
    <tableColumn id="2" xr3:uid="{1BD1A68B-9652-4CE3-BA4B-7C49ABE63B87}" name="Course Title" dataDxfId="53" totalsRowDxfId="52"/>
    <tableColumn id="3" xr3:uid="{AE780C7B-44A9-4CC6-B40D-2D2526BDB6FC}" name="CU" totalsRowFunction="sum" totalsRowDxfId="51" dataCellStyle="Number Style"/>
    <tableColumn id="4" xr3:uid="{A621E7EB-49AE-44E0-BF3C-EEAF6BFFD9F7}" name="Mark" totalsRowDxfId="50" dataCellStyle="Number Style"/>
    <tableColumn id="5" xr3:uid="{AFD7290B-4CD9-40DB-A716-8DE4B81DBAAC}" name="Grade" totalsRowDxfId="49" dataCellStyle="Number Style">
      <calculatedColumnFormula>IF(S6.1[[#This Row],[Mark]]="","",IF(AND(LEN(S6.1[[#This Row],[Course Code]])=10, S6.1[[#This Row],[Mark]]&gt;=60),"C",IF(S6.1[[#This Row],[Mark]]&lt;40,"F",IF(S6.1[[#This Row],[Mark]]&lt;45,"E",IF(S6.1[[#This Row],[Mark]]&lt;50,"D",IF(S6.1[[#This Row],[Mark]]&lt;60,"C",IF(S6.1[[#This Row],[Mark]]&lt;70,"B",IF(S6.1[[#This Row],[Mark]]&lt;=100,"A", ""))))))))</calculatedColumnFormula>
    </tableColumn>
    <tableColumn id="6" xr3:uid="{839C19EA-45B4-414C-A1D8-D3355F81FA7E}" name="GP" totalsRowDxfId="48" dataCellStyle="Number Style">
      <calculatedColumnFormula>IF(S6.1[[#This Row],[Mark]]="","",IF(AND(LEN(S6.1[[#This Row],[Course Code]])=10, S6.1[[#This Row],[Mark]]&gt;=60),3,IF(S6.1[[#This Row],[Mark]]&lt;40,0,IF(S6.1[[#This Row],[Mark]]&lt;45,1,IF(S6.1[[#This Row],[Mark]]&lt;50,2,IF(S6.1[[#This Row],[Mark]]&lt;60,3,IF(S6.1[[#This Row],[Mark]]&lt;70,4,IF(S6.1[[#This Row],[Mark]]&lt;=100,5, ""))))))))</calculatedColumnFormula>
    </tableColumn>
    <tableColumn id="7" xr3:uid="{6B03D6DF-AC00-4946-875F-9579D40E2252}" name="QP" totalsRowFunction="sum" totalsRowDxfId="47" dataCellStyle="Number Style">
      <calculatedColumnFormula>IFERROR(S6.1[[#This Row],[CU]]*S6.1[[#This Row],[GP]], "")</calculatedColumnFormula>
    </tableColumn>
  </tableColumns>
  <tableStyleInfo name="Semester Style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6CC985D-7D9D-4805-8990-0F4D40A24713}" name="S6.2" displayName="S6.2" ref="A15:G17" totalsRowCount="1" headerRowDxfId="46" dataDxfId="45" totalsRowDxfId="44">
  <autoFilter ref="A15:G16" xr:uid="{72C67E04-0524-4B66-B663-358AE858E0AF}"/>
  <tableColumns count="7">
    <tableColumn id="1" xr3:uid="{73AE99F9-4D7E-4EE8-BB6E-0AE281DD2012}" name="Course Code" totalsRowLabel="Total" dataDxfId="43" totalsRowDxfId="42"/>
    <tableColumn id="2" xr3:uid="{E5FE2EC1-C8D6-44F5-8629-4A837DA729BE}" name="Course Title" dataDxfId="41" totalsRowDxfId="40"/>
    <tableColumn id="3" xr3:uid="{3B1623F2-7092-4305-B147-A550A7CC4D0A}" name="CU" totalsRowFunction="sum" totalsRowDxfId="39" dataCellStyle="Number Style"/>
    <tableColumn id="4" xr3:uid="{4EA59991-8A15-4268-A2FD-A85BA19753D3}" name="Mark" totalsRowDxfId="38" dataCellStyle="Number Style"/>
    <tableColumn id="5" xr3:uid="{784E853E-621F-456F-B3DA-A17B6FA82767}" name="Grade" totalsRowDxfId="37" dataCellStyle="Number Style">
      <calculatedColumnFormula>IF(S6.2[[#This Row],[Mark]]="","",IF(AND(LEN(S6.2[[#This Row],[Course Code]])=10, S6.2[[#This Row],[Mark]]&gt;=60),"C",IF(S6.2[[#This Row],[Mark]]&lt;40,"F",IF(S6.2[[#This Row],[Mark]]&lt;45,"E",IF(S6.2[[#This Row],[Mark]]&lt;50,"D",IF(S6.2[[#This Row],[Mark]]&lt;60,"C",IF(S6.2[[#This Row],[Mark]]&lt;70,"B",IF(S6.2[[#This Row],[Mark]]&lt;=100,"A", ""))))))))</calculatedColumnFormula>
    </tableColumn>
    <tableColumn id="6" xr3:uid="{B1B5AC62-B91D-4B4D-8884-2550C4391A8D}" name="GP" totalsRowDxfId="36" dataCellStyle="Number Style">
      <calculatedColumnFormula>IF(S6.2[[#This Row],[Mark]]="","",IF(AND(LEN(S6.2[[#This Row],[Course Code]])=10, S6.2[[#This Row],[Mark]]&gt;=60),3,IF(S6.2[[#This Row],[Mark]]&lt;40,0,IF(S6.2[[#This Row],[Mark]]&lt;45,1,IF(S6.2[[#This Row],[Mark]]&lt;50,2,IF(S6.2[[#This Row],[Mark]]&lt;60,3,IF(S6.2[[#This Row],[Mark]]&lt;70,4,IF(S6.2[[#This Row],[Mark]]&lt;=100,5, ""))))))))</calculatedColumnFormula>
    </tableColumn>
    <tableColumn id="7" xr3:uid="{2B41BB85-F6E0-4CF2-90A5-151739442998}" name="QP" totalsRowFunction="sum" totalsRowDxfId="35" dataCellStyle="Number Style">
      <calculatedColumnFormula>IFERROR(S6.2[[#This Row],[CU]]*S6.2[[#This Row],[GP]], "")</calculatedColumnFormula>
    </tableColumn>
  </tableColumns>
  <tableStyleInfo name="Semester Style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D147B1C-9646-44DF-89BD-CA6F88CC8B76}" name="S7.1" displayName="S7.1" ref="A10:G12" totalsRowCount="1" headerRowDxfId="34" dataDxfId="33" totalsRowDxfId="32">
  <autoFilter ref="A10:G11" xr:uid="{2166DBE8-2D77-4679-B3C1-17AB4323FA7C}"/>
  <tableColumns count="7">
    <tableColumn id="1" xr3:uid="{F8A74AC6-C3F2-4015-A663-C85E27A7D4A6}" name="Course Code" totalsRowLabel="Total" dataDxfId="31" totalsRowDxfId="30"/>
    <tableColumn id="2" xr3:uid="{83043BE7-6F68-43B6-BC9E-875A1B5EBD52}" name="Course Title" dataDxfId="29" totalsRowDxfId="28"/>
    <tableColumn id="3" xr3:uid="{6FD4E4E0-E0B8-49F2-AB26-91EDA3B5DFE2}" name="CU" totalsRowFunction="sum" totalsRowDxfId="27" dataCellStyle="Number Style"/>
    <tableColumn id="4" xr3:uid="{06A77FBF-CA62-432A-BACB-02910EFA06B3}" name="Mark" totalsRowDxfId="26" dataCellStyle="Number Style"/>
    <tableColumn id="5" xr3:uid="{0B007AB7-561B-4F48-9C4D-F7C62FD9FC1F}" name="Grade" totalsRowDxfId="25" dataCellStyle="Number Style">
      <calculatedColumnFormula>IF(S7.1[[#This Row],[Mark]]="","",IF(AND(LEN(S7.1[[#This Row],[Course Code]])=10, S7.1[[#This Row],[Mark]]&gt;=60),"C",IF(S7.1[[#This Row],[Mark]]&lt;40,"F",IF(S7.1[[#This Row],[Mark]]&lt;45,"E",IF(S7.1[[#This Row],[Mark]]&lt;50,"D",IF(S7.1[[#This Row],[Mark]]&lt;60,"C",IF(S7.1[[#This Row],[Mark]]&lt;70,"B",IF(S7.1[[#This Row],[Mark]]&lt;=100,"A", ""))))))))</calculatedColumnFormula>
    </tableColumn>
    <tableColumn id="6" xr3:uid="{9FC2832D-CCCA-41A6-900E-2D404E28ADA1}" name="GP" totalsRowDxfId="24" dataCellStyle="Number Style">
      <calculatedColumnFormula>IF(S7.1[[#This Row],[Mark]]="","",IF(AND(LEN(S7.1[[#This Row],[Course Code]])=10, S7.1[[#This Row],[Mark]]&gt;=60),3,IF(S7.1[[#This Row],[Mark]]&lt;40,0,IF(S7.1[[#This Row],[Mark]]&lt;45,1,IF(S7.1[[#This Row],[Mark]]&lt;50,2,IF(S7.1[[#This Row],[Mark]]&lt;60,3,IF(S7.1[[#This Row],[Mark]]&lt;70,4,IF(S7.1[[#This Row],[Mark]]&lt;=100,5, ""))))))))</calculatedColumnFormula>
    </tableColumn>
    <tableColumn id="7" xr3:uid="{5BEA7D85-356F-404F-BD0F-8CCF189C70FE}" name="QP" totalsRowFunction="sum" totalsRowDxfId="23" dataCellStyle="Number Style">
      <calculatedColumnFormula>IFERROR(S7.1[[#This Row],[CU]]*S7.1[[#This Row],[GP]], "")</calculatedColumnFormula>
    </tableColumn>
  </tableColumns>
  <tableStyleInfo name="Semester Style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E0582CF-5DEA-4192-8D30-F1C779CFA286}" name="S7.2" displayName="S7.2" ref="A15:G17" totalsRowCount="1" headerRowDxfId="22" dataDxfId="21" totalsRowDxfId="20">
  <autoFilter ref="A15:G16" xr:uid="{72C67E04-0524-4B66-B663-358AE858E0AF}"/>
  <tableColumns count="7">
    <tableColumn id="1" xr3:uid="{690339ED-09C4-4752-B333-0DC82C4140A4}" name="Course Code" totalsRowLabel="Total" dataDxfId="19" totalsRowDxfId="18"/>
    <tableColumn id="2" xr3:uid="{AA305358-3BDF-4040-A6AE-702BEF6A4591}" name="Course Title" dataDxfId="17" totalsRowDxfId="16"/>
    <tableColumn id="3" xr3:uid="{2479E734-480D-4B6D-B5D5-5FC474A8F0AB}" name="CU" totalsRowFunction="sum" totalsRowDxfId="15" dataCellStyle="Number Style"/>
    <tableColumn id="4" xr3:uid="{50773009-2506-43E9-86E0-5D7FF51EB350}" name="Mark" totalsRowDxfId="14" dataCellStyle="Number Style"/>
    <tableColumn id="5" xr3:uid="{0B6EF311-F7A5-40B1-BBDB-5AC5D4F4023D}" name="Grade" totalsRowDxfId="13" dataCellStyle="Number Style">
      <calculatedColumnFormula>IF(S7.2[[#This Row],[Mark]]="","",IF(AND(LEN(S7.2[[#This Row],[Course Code]])=10, S7.2[[#This Row],[Mark]]&gt;=60),"C",IF(S7.2[[#This Row],[Mark]]&lt;40,"F",IF(S7.2[[#This Row],[Mark]]&lt;45,"E",IF(S7.2[[#This Row],[Mark]]&lt;50,"D",IF(S7.2[[#This Row],[Mark]]&lt;60,"C",IF(S7.2[[#This Row],[Mark]]&lt;70,"B",IF(S7.2[[#This Row],[Mark]]&lt;=100,"A", ""))))))))</calculatedColumnFormula>
    </tableColumn>
    <tableColumn id="6" xr3:uid="{26D86D42-1427-4E1F-B7A2-8C4BA3BFBDCC}" name="GP" totalsRowDxfId="12" dataCellStyle="Number Style">
      <calculatedColumnFormula>IF(S7.2[[#This Row],[Mark]]="","",IF(AND(LEN(S7.2[[#This Row],[Course Code]])=10, S7.2[[#This Row],[Mark]]&gt;=60),3,IF(S7.2[[#This Row],[Mark]]&lt;40,0,IF(S7.2[[#This Row],[Mark]]&lt;45,1,IF(S7.2[[#This Row],[Mark]]&lt;50,2,IF(S7.2[[#This Row],[Mark]]&lt;60,3,IF(S7.2[[#This Row],[Mark]]&lt;70,4,IF(S7.2[[#This Row],[Mark]]&lt;=100,5, ""))))))))</calculatedColumnFormula>
    </tableColumn>
    <tableColumn id="7" xr3:uid="{6E1E0B5F-E672-4EFB-9B59-C1DD0B97F14F}" name="QP" totalsRowFunction="sum" totalsRowDxfId="11" dataCellStyle="Number Style">
      <calculatedColumnFormula>IFERROR(S7.2[[#This Row],[CU]]*S7.2[[#This Row],[GP]], "")</calculatedColumnFormula>
    </tableColumn>
  </tableColumns>
  <tableStyleInfo name="Semester Style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E86BDB-1EB0-47F7-B67A-5254E8ACB7F9}" name="Unknown" displayName="Unknown" ref="A10:F12" totalsRowCount="1" headerRowDxfId="10" dataDxfId="9" totalsRowDxfId="8">
  <autoFilter ref="A10:F11" xr:uid="{2166DBE8-2D77-4679-B3C1-17AB4323FA7C}"/>
  <tableColumns count="6">
    <tableColumn id="1" xr3:uid="{0D71691D-7F7E-4B59-88E3-429729BC7D2F}" name="Course Code" totalsRowLabel="Total" dataDxfId="7" totalsRowDxfId="6"/>
    <tableColumn id="2" xr3:uid="{CB569699-B578-48F6-B2E2-3B413A081639}" name="Course Title" dataDxfId="5" totalsRowDxfId="4"/>
    <tableColumn id="3" xr3:uid="{24A0094C-5F9B-41E4-AFAB-5BCCF07AACF9}" name="CU" totalsRowFunction="sum" totalsRowDxfId="3" dataCellStyle="Number Style"/>
    <tableColumn id="4" xr3:uid="{9A2CE1DE-DA19-49AA-B590-C18AAE09C407}" name="Mark" totalsRowDxfId="2" dataCellStyle="Number Style"/>
    <tableColumn id="5" xr3:uid="{7D83F5D9-5C41-4C41-92AA-0C2BD46455C3}" name="Grade" totalsRowDxfId="1" dataCellStyle="Number Style">
      <calculatedColumnFormula>IF(Unknown[[#This Row],[Mark]]="","",IF(AND(LEN(Unknown[[#This Row],[Course Code]])=10, Unknown[[#This Row],[Mark]]&gt;=60),"C",IF(Unknown[[#This Row],[Mark]]&lt;40,"F",IF(Unknown[[#This Row],[Mark]]&lt;45,"E",IF(Unknown[[#This Row],[Mark]]&lt;50,"D",IF(Unknown[[#This Row],[Mark]]&lt;60,"C",IF(Unknown[[#This Row],[Mark]]&lt;70,"B",IF(Unknown[[#This Row],[Mark]]&lt;=100,"A", ""))))))))</calculatedColumnFormula>
    </tableColumn>
    <tableColumn id="6" xr3:uid="{202943B2-296D-4CD9-B93E-D078524D9D8E}" name="Session" totalsRowDxfId="0" dataCellStyle="Number Style"/>
  </tableColumns>
  <tableStyleInfo name="Semester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1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1CB9-78CC-45D6-9F58-57E875E7B037}">
  <sheetPr>
    <pageSetUpPr fitToPage="1"/>
  </sheetPr>
  <dimension ref="A1:G22"/>
  <sheetViews>
    <sheetView tabSelected="1" zoomScale="70" zoomScaleNormal="70" workbookViewId="0">
      <selection activeCell="B6" sqref="B6"/>
    </sheetView>
  </sheetViews>
  <sheetFormatPr defaultRowHeight="15" customHeight="1" x14ac:dyDescent="0.65"/>
  <cols>
    <col min="1" max="1" width="13.625" style="8" customWidth="1"/>
    <col min="2" max="2" width="43.75" style="8" customWidth="1"/>
    <col min="3" max="7" width="7.5390625" style="8" customWidth="1"/>
    <col min="8" max="16384" width="8.6640625" style="8"/>
  </cols>
  <sheetData>
    <row r="1" spans="1:7" ht="15" customHeight="1" x14ac:dyDescent="0.7">
      <c r="A1" s="52" t="s">
        <v>23</v>
      </c>
      <c r="B1" s="52"/>
      <c r="C1" s="52"/>
      <c r="D1" s="52"/>
      <c r="E1" s="52"/>
      <c r="F1" s="52"/>
      <c r="G1" s="52"/>
    </row>
    <row r="2" spans="1:7" ht="15" customHeight="1" x14ac:dyDescent="0.7">
      <c r="A2" s="53" t="s">
        <v>22</v>
      </c>
      <c r="B2" s="53"/>
      <c r="C2" s="53"/>
      <c r="D2" s="53"/>
      <c r="E2" s="53"/>
      <c r="F2" s="53"/>
      <c r="G2" s="53"/>
    </row>
    <row r="3" spans="1:7" ht="15" customHeight="1" x14ac:dyDescent="0.7">
      <c r="A3" s="53" t="s">
        <v>21</v>
      </c>
      <c r="B3" s="53"/>
      <c r="C3" s="53"/>
      <c r="D3" s="53"/>
      <c r="E3" s="53"/>
      <c r="F3" s="53"/>
      <c r="G3" s="53"/>
    </row>
    <row r="4" spans="1:7" ht="15" customHeight="1" x14ac:dyDescent="0.7">
      <c r="A4" s="50" t="s">
        <v>20</v>
      </c>
      <c r="B4" s="50"/>
      <c r="C4" s="50"/>
      <c r="D4" s="50"/>
      <c r="E4" s="50"/>
      <c r="F4" s="50"/>
      <c r="G4" s="50"/>
    </row>
    <row r="5" spans="1:7" ht="15" customHeight="1" x14ac:dyDescent="0.7">
      <c r="A5" s="9"/>
      <c r="B5" s="9"/>
      <c r="C5" s="9"/>
      <c r="D5" s="9"/>
      <c r="E5" s="9"/>
      <c r="F5" s="9"/>
      <c r="G5" s="9"/>
    </row>
    <row r="6" spans="1:7" ht="15" customHeight="1" x14ac:dyDescent="0.7">
      <c r="A6" s="43" t="s">
        <v>19</v>
      </c>
      <c r="B6" s="10"/>
      <c r="C6" s="11" t="s">
        <v>18</v>
      </c>
      <c r="D6" s="54"/>
      <c r="E6" s="54"/>
      <c r="F6" s="54"/>
      <c r="G6" s="55"/>
    </row>
    <row r="7" spans="1:7" ht="15" customHeight="1" x14ac:dyDescent="0.7">
      <c r="A7" s="44" t="s">
        <v>17</v>
      </c>
      <c r="B7" s="12"/>
      <c r="C7" s="49" t="s">
        <v>16</v>
      </c>
      <c r="D7" s="49"/>
      <c r="E7" s="12"/>
      <c r="F7" s="13" t="s">
        <v>15</v>
      </c>
      <c r="G7" s="14"/>
    </row>
    <row r="9" spans="1:7" ht="15" customHeight="1" x14ac:dyDescent="0.7">
      <c r="A9" s="50" t="s">
        <v>14</v>
      </c>
      <c r="B9" s="50"/>
      <c r="C9" s="51"/>
      <c r="D9" s="51"/>
      <c r="E9" s="51"/>
      <c r="F9" s="51"/>
      <c r="G9" s="51"/>
    </row>
    <row r="10" spans="1:7" ht="15" customHeight="1" x14ac:dyDescent="0.65">
      <c r="A10" s="8" t="s">
        <v>12</v>
      </c>
      <c r="B10" s="8" t="s">
        <v>11</v>
      </c>
      <c r="C10" s="34" t="s">
        <v>10</v>
      </c>
      <c r="D10" s="34" t="s">
        <v>9</v>
      </c>
      <c r="E10" s="34" t="s">
        <v>8</v>
      </c>
      <c r="F10" s="34" t="s">
        <v>7</v>
      </c>
      <c r="G10" s="34" t="s">
        <v>6</v>
      </c>
    </row>
    <row r="11" spans="1:7" ht="15" customHeight="1" x14ac:dyDescent="0.65">
      <c r="A11" s="15"/>
      <c r="B11" s="15"/>
      <c r="C11" s="38"/>
      <c r="D11" s="38"/>
      <c r="E11" s="38" t="str">
        <f>IF(S1.1[[#This Row],[Mark]]="","",IF(AND(LEN(S1.1[[#This Row],[Course Code]])=10, S1.1[[#This Row],[Mark]]&gt;=60),"C",IF(S1.1[[#This Row],[Mark]]&lt;40,"F",IF(S1.1[[#This Row],[Mark]]&lt;45,"E",IF(S1.1[[#This Row],[Mark]]&lt;50,"D",IF(S1.1[[#This Row],[Mark]]&lt;60,"C",IF(S1.1[[#This Row],[Mark]]&lt;70,"B",IF(S1.1[[#This Row],[Mark]]&lt;=100,"A", ""))))))))</f>
        <v/>
      </c>
      <c r="F11" s="38" t="str">
        <f>IF(S1.1[[#This Row],[Mark]]="","",IF(AND(LEN(S1.1[[#This Row],[Course Code]])=10, S1.1[[#This Row],[Mark]]&gt;=60),3,IF(S1.1[[#This Row],[Mark]]&lt;40,0,IF(S1.1[[#This Row],[Mark]]&lt;45,1,IF(S1.1[[#This Row],[Mark]]&lt;50,2,IF(S1.1[[#This Row],[Mark]]&lt;60,3,IF(S1.1[[#This Row],[Mark]]&lt;70,4,IF(S1.1[[#This Row],[Mark]]&lt;=100,5, ""))))))))</f>
        <v/>
      </c>
      <c r="G11" s="38" t="str">
        <f>IFERROR(S1.1[[#This Row],[CU]]*S1.1[[#This Row],[GP]], "")</f>
        <v/>
      </c>
    </row>
    <row r="12" spans="1:7" ht="15" customHeight="1" x14ac:dyDescent="0.65">
      <c r="A12" s="8" t="s">
        <v>5</v>
      </c>
      <c r="C12" s="34">
        <f>SUBTOTAL(109,S1.1[CU])</f>
        <v>0</v>
      </c>
      <c r="D12" s="34"/>
      <c r="E12" s="34"/>
      <c r="F12" s="34"/>
      <c r="G12" s="34">
        <f>SUBTOTAL(109,S1.1[QP])</f>
        <v>0</v>
      </c>
    </row>
    <row r="14" spans="1:7" ht="15" customHeight="1" x14ac:dyDescent="0.7">
      <c r="A14" s="36" t="s">
        <v>13</v>
      </c>
      <c r="B14" s="36"/>
      <c r="C14" s="36" t="str">
        <f>IF(C9="","",C9)</f>
        <v/>
      </c>
      <c r="D14" s="36"/>
      <c r="E14" s="36"/>
      <c r="F14" s="36"/>
      <c r="G14" s="36"/>
    </row>
    <row r="15" spans="1:7" ht="15" customHeight="1" x14ac:dyDescent="0.65">
      <c r="A15" s="8" t="s">
        <v>12</v>
      </c>
      <c r="B15" s="8" t="s">
        <v>11</v>
      </c>
      <c r="C15" s="34" t="s">
        <v>10</v>
      </c>
      <c r="D15" s="34" t="s">
        <v>9</v>
      </c>
      <c r="E15" s="34" t="s">
        <v>8</v>
      </c>
      <c r="F15" s="34" t="s">
        <v>7</v>
      </c>
      <c r="G15" s="34" t="s">
        <v>6</v>
      </c>
    </row>
    <row r="16" spans="1:7" ht="15" customHeight="1" x14ac:dyDescent="0.65">
      <c r="A16" s="15"/>
      <c r="B16" s="15"/>
      <c r="C16" s="38"/>
      <c r="D16" s="38"/>
      <c r="E16" s="38" t="str">
        <f>IF(S1.2[[#This Row],[Mark]]="","",IF(AND(LEN(S1.2[[#This Row],[Course Code]])=10, S1.2[[#This Row],[Mark]]&gt;=60),"C",IF(S1.2[[#This Row],[Mark]]&lt;40,"F",IF(S1.2[[#This Row],[Mark]]&lt;45,"E",IF(S1.2[[#This Row],[Mark]]&lt;50,"D",IF(S1.2[[#This Row],[Mark]]&lt;60,"C",IF(S1.2[[#This Row],[Mark]]&lt;70,"B",IF(S1.2[[#This Row],[Mark]]&lt;=100,"A", ""))))))))</f>
        <v/>
      </c>
      <c r="F16" s="38" t="str">
        <f>IF(S1.2[[#This Row],[Mark]]="","",IF(AND(LEN(S1.2[[#This Row],[Course Code]])=10, S1.2[[#This Row],[Mark]]&gt;=60),3,IF(S1.2[[#This Row],[Mark]]&lt;40,0,IF(S1.2[[#This Row],[Mark]]&lt;45,1,IF(S1.2[[#This Row],[Mark]]&lt;50,2,IF(S1.2[[#This Row],[Mark]]&lt;60,3,IF(S1.2[[#This Row],[Mark]]&lt;70,4,IF(S1.2[[#This Row],[Mark]]&lt;=100,5, ""))))))))</f>
        <v/>
      </c>
      <c r="G16" s="38" t="str">
        <f>IFERROR(S1.2[[#This Row],[CU]]*S1.2[[#This Row],[GP]], "")</f>
        <v/>
      </c>
    </row>
    <row r="17" spans="1:7" ht="15" customHeight="1" x14ac:dyDescent="0.65">
      <c r="A17" s="8" t="s">
        <v>5</v>
      </c>
      <c r="C17" s="34">
        <f>SUBTOTAL(109,S1.2[CU])</f>
        <v>0</v>
      </c>
      <c r="D17" s="34"/>
      <c r="E17" s="34"/>
      <c r="F17" s="34"/>
      <c r="G17" s="34">
        <f>SUBTOTAL(109,S1.2[QP])</f>
        <v>0</v>
      </c>
    </row>
    <row r="19" spans="1:7" ht="15" customHeight="1" x14ac:dyDescent="0.7">
      <c r="C19" s="16" t="s">
        <v>4</v>
      </c>
      <c r="D19" s="17">
        <f>S1.1[[#Totals],[CU]]+S1.2[[#Totals],[CU]]</f>
        <v>0</v>
      </c>
      <c r="F19" s="16" t="s">
        <v>3</v>
      </c>
      <c r="G19" s="45">
        <f>IFERROR((S1.1[[#Totals],[QP]]+S1.2[[#Totals],[QP]])/(S1.1[[#Totals],[CU]]+S1.2[[#Totals],[CU]]),0)</f>
        <v>0</v>
      </c>
    </row>
    <row r="20" spans="1:7" ht="15" customHeight="1" x14ac:dyDescent="0.7">
      <c r="A20" s="30" t="s">
        <v>2</v>
      </c>
      <c r="C20" s="16" t="s">
        <v>1</v>
      </c>
      <c r="D20" s="17">
        <f>S1.1[[#Totals],[QP]]+S1.2[[#Totals],[QP]]</f>
        <v>0</v>
      </c>
      <c r="F20" s="16" t="s">
        <v>0</v>
      </c>
      <c r="G20" s="45">
        <f>IFERROR((S1.1[[#Totals],[QP]]+S1.2[[#Totals],[QP]])/(S1.1[[#Totals],[CU]]+S1.2[[#Totals],[CU]]),0)</f>
        <v>0</v>
      </c>
    </row>
    <row r="21" spans="1:7" ht="15" customHeight="1" x14ac:dyDescent="0.7">
      <c r="A21" s="41" t="s">
        <v>40</v>
      </c>
      <c r="B21" s="18"/>
    </row>
    <row r="22" spans="1:7" ht="15" customHeight="1" x14ac:dyDescent="0.7">
      <c r="A22" s="41" t="s">
        <v>39</v>
      </c>
      <c r="B22" s="19"/>
    </row>
  </sheetData>
  <sheetProtection selectLockedCells="1"/>
  <mergeCells count="8">
    <mergeCell ref="C7:D7"/>
    <mergeCell ref="A9:B9"/>
    <mergeCell ref="C9:G9"/>
    <mergeCell ref="A1:G1"/>
    <mergeCell ref="A2:G2"/>
    <mergeCell ref="A3:G3"/>
    <mergeCell ref="A4:G4"/>
    <mergeCell ref="D6:G6"/>
  </mergeCells>
  <pageMargins left="0.7" right="0.7" top="0.75" bottom="0.75" header="0.3" footer="0.3"/>
  <pageSetup scale="87" fitToHeight="0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D1C2-BBDC-4638-8469-889AFF1CD58A}">
  <sheetPr>
    <pageSetUpPr fitToPage="1"/>
  </sheetPr>
  <dimension ref="A1:G22"/>
  <sheetViews>
    <sheetView zoomScale="70" zoomScaleNormal="70" workbookViewId="0">
      <selection activeCell="B6" sqref="B6"/>
    </sheetView>
  </sheetViews>
  <sheetFormatPr defaultRowHeight="15" customHeight="1" x14ac:dyDescent="0.65"/>
  <cols>
    <col min="1" max="1" width="13.625" style="20" customWidth="1"/>
    <col min="2" max="2" width="43.75" style="20" customWidth="1"/>
    <col min="3" max="7" width="7.5390625" style="20" customWidth="1"/>
    <col min="8" max="16384" width="8.6640625" style="20"/>
  </cols>
  <sheetData>
    <row r="1" spans="1:7" ht="15" customHeight="1" x14ac:dyDescent="0.7">
      <c r="A1" s="57" t="s">
        <v>23</v>
      </c>
      <c r="B1" s="57"/>
      <c r="C1" s="57"/>
      <c r="D1" s="57"/>
      <c r="E1" s="57"/>
      <c r="F1" s="57"/>
      <c r="G1" s="57"/>
    </row>
    <row r="2" spans="1:7" ht="15" customHeight="1" x14ac:dyDescent="0.7">
      <c r="A2" s="57" t="str">
        <f>IF('L100'!A2:G2="","",'L100'!A2:G2)</f>
        <v>Faculty of Engineering</v>
      </c>
      <c r="B2" s="57"/>
      <c r="C2" s="57"/>
      <c r="D2" s="57"/>
      <c r="E2" s="57"/>
      <c r="F2" s="57"/>
      <c r="G2" s="57"/>
    </row>
    <row r="3" spans="1:7" ht="15" customHeight="1" x14ac:dyDescent="0.7">
      <c r="A3" s="57" t="str">
        <f>IF('L100'!A3:G3="","",'L100'!A3:G3)</f>
        <v>Department of Mechanical Engineering</v>
      </c>
      <c r="B3" s="57"/>
      <c r="C3" s="57"/>
      <c r="D3" s="57"/>
      <c r="E3" s="57"/>
      <c r="F3" s="57"/>
      <c r="G3" s="57"/>
    </row>
    <row r="4" spans="1:7" ht="15" customHeight="1" x14ac:dyDescent="0.7">
      <c r="A4" s="56" t="s">
        <v>20</v>
      </c>
      <c r="B4" s="56"/>
      <c r="C4" s="56"/>
      <c r="D4" s="56"/>
      <c r="E4" s="56"/>
      <c r="F4" s="56"/>
      <c r="G4" s="56"/>
    </row>
    <row r="5" spans="1:7" ht="15" customHeight="1" x14ac:dyDescent="0.7">
      <c r="A5" s="21"/>
      <c r="B5" s="21"/>
      <c r="C5" s="21"/>
      <c r="D5" s="21"/>
      <c r="E5" s="21"/>
      <c r="F5" s="21"/>
      <c r="G5" s="21"/>
    </row>
    <row r="6" spans="1:7" ht="15" customHeight="1" x14ac:dyDescent="0.7">
      <c r="A6" s="39" t="s">
        <v>19</v>
      </c>
      <c r="B6" s="22" t="str">
        <f>IF('L100'!B6="","",'L100'!B6)</f>
        <v/>
      </c>
      <c r="C6" s="22" t="s">
        <v>18</v>
      </c>
      <c r="D6" s="58" t="str">
        <f>IF('L100'!D6:G6="","",'L100'!D6:G6)</f>
        <v/>
      </c>
      <c r="E6" s="58"/>
      <c r="F6" s="58"/>
      <c r="G6" s="59"/>
    </row>
    <row r="7" spans="1:7" ht="15" customHeight="1" x14ac:dyDescent="0.7">
      <c r="A7" s="40" t="s">
        <v>17</v>
      </c>
      <c r="B7" s="23" t="str">
        <f>IF('L100'!B7="","",'L100'!B7)</f>
        <v/>
      </c>
      <c r="C7" s="60" t="s">
        <v>16</v>
      </c>
      <c r="D7" s="60"/>
      <c r="E7" s="23" t="str">
        <f>IF('L100'!E7="","",'L100'!E7)</f>
        <v/>
      </c>
      <c r="F7" s="23" t="s">
        <v>15</v>
      </c>
      <c r="G7" s="24" t="str">
        <f>IF('L100'!G7="","",'L100'!G7)</f>
        <v/>
      </c>
    </row>
    <row r="9" spans="1:7" ht="15" customHeight="1" x14ac:dyDescent="0.7">
      <c r="A9" s="56" t="s">
        <v>24</v>
      </c>
      <c r="B9" s="56"/>
      <c r="C9" s="51"/>
      <c r="D9" s="51"/>
      <c r="E9" s="51"/>
      <c r="F9" s="51"/>
      <c r="G9" s="51"/>
    </row>
    <row r="10" spans="1:7" ht="15" customHeight="1" x14ac:dyDescent="0.65">
      <c r="A10" s="20" t="s">
        <v>12</v>
      </c>
      <c r="B10" s="20" t="s">
        <v>11</v>
      </c>
      <c r="C10" s="33" t="s">
        <v>10</v>
      </c>
      <c r="D10" s="33" t="s">
        <v>9</v>
      </c>
      <c r="E10" s="33" t="s">
        <v>8</v>
      </c>
      <c r="F10" s="33" t="s">
        <v>7</v>
      </c>
      <c r="G10" s="33" t="s">
        <v>6</v>
      </c>
    </row>
    <row r="11" spans="1:7" ht="15" customHeight="1" x14ac:dyDescent="0.65">
      <c r="A11" s="15"/>
      <c r="B11" s="15"/>
      <c r="C11" s="38"/>
      <c r="D11" s="38"/>
      <c r="E11" s="38" t="str">
        <f>IF(S2.1[[#This Row],[Mark]]="","",IF(AND(LEN(S2.1[[#This Row],[Course Code]])=10, S2.1[[#This Row],[Mark]]&gt;=60),"C",IF(S2.1[[#This Row],[Mark]]&lt;40,"F",IF(S2.1[[#This Row],[Mark]]&lt;45,"E",IF(S2.1[[#This Row],[Mark]]&lt;50,"D",IF(S2.1[[#This Row],[Mark]]&lt;60,"C",IF(S2.1[[#This Row],[Mark]]&lt;70,"B",IF(S2.1[[#This Row],[Mark]]&lt;=100,"A", ""))))))))</f>
        <v/>
      </c>
      <c r="F11" s="38" t="str">
        <f>IF(S2.1[[#This Row],[Mark]]="","",IF(AND(LEN(S2.1[[#This Row],[Course Code]])=10, S2.1[[#This Row],[Mark]]&gt;=60),3,IF(S2.1[[#This Row],[Mark]]&lt;40,0,IF(S2.1[[#This Row],[Mark]]&lt;45,1,IF(S2.1[[#This Row],[Mark]]&lt;50,2,IF(S2.1[[#This Row],[Mark]]&lt;60,3,IF(S2.1[[#This Row],[Mark]]&lt;70,4,IF(S2.1[[#This Row],[Mark]]&lt;=100,5, ""))))))))</f>
        <v/>
      </c>
      <c r="G11" s="38" t="str">
        <f>IFERROR(S2.1[[#This Row],[CU]]*S2.1[[#This Row],[GP]], "")</f>
        <v/>
      </c>
    </row>
    <row r="12" spans="1:7" ht="15" customHeight="1" x14ac:dyDescent="0.65">
      <c r="A12" s="20" t="s">
        <v>5</v>
      </c>
      <c r="C12" s="33">
        <f>SUBTOTAL(109,S2.1[CU])</f>
        <v>0</v>
      </c>
      <c r="D12" s="33"/>
      <c r="E12" s="33"/>
      <c r="F12" s="33"/>
      <c r="G12" s="33">
        <f>SUBTOTAL(109,S2.1[QP])</f>
        <v>0</v>
      </c>
    </row>
    <row r="14" spans="1:7" ht="15" customHeight="1" x14ac:dyDescent="0.7">
      <c r="A14" s="37" t="s">
        <v>25</v>
      </c>
      <c r="B14" s="37"/>
      <c r="C14" s="36" t="str">
        <f>IF(C9="","",C9)</f>
        <v/>
      </c>
      <c r="D14" s="36"/>
      <c r="E14" s="36"/>
      <c r="F14" s="36"/>
      <c r="G14" s="36"/>
    </row>
    <row r="15" spans="1:7" ht="15" customHeight="1" x14ac:dyDescent="0.65">
      <c r="A15" s="20" t="s">
        <v>12</v>
      </c>
      <c r="B15" s="20" t="s">
        <v>11</v>
      </c>
      <c r="C15" s="33" t="s">
        <v>10</v>
      </c>
      <c r="D15" s="33" t="s">
        <v>9</v>
      </c>
      <c r="E15" s="33" t="s">
        <v>8</v>
      </c>
      <c r="F15" s="33" t="s">
        <v>7</v>
      </c>
      <c r="G15" s="33" t="s">
        <v>6</v>
      </c>
    </row>
    <row r="16" spans="1:7" ht="15" customHeight="1" x14ac:dyDescent="0.65">
      <c r="A16" s="15"/>
      <c r="B16" s="15"/>
      <c r="C16" s="38"/>
      <c r="D16" s="38"/>
      <c r="E16" s="38" t="str">
        <f>IF(S2.2[[#This Row],[Mark]]="","",IF(AND(LEN(S2.2[[#This Row],[Course Code]])=10, S2.2[[#This Row],[Mark]]&gt;=60),"C",IF(S2.2[[#This Row],[Mark]]&lt;40,"F",IF(S2.2[[#This Row],[Mark]]&lt;45,"E",IF(S2.2[[#This Row],[Mark]]&lt;50,"D",IF(S2.2[[#This Row],[Mark]]&lt;60,"C",IF(S2.2[[#This Row],[Mark]]&lt;70,"B",IF(S2.2[[#This Row],[Mark]]&lt;=100,"A", ""))))))))</f>
        <v/>
      </c>
      <c r="F16" s="38" t="str">
        <f>IF(S2.2[[#This Row],[Mark]]="","",IF(AND(LEN(S2.2[[#This Row],[Course Code]])=10, S2.2[[#This Row],[Mark]]&gt;=60),3,IF(S2.2[[#This Row],[Mark]]&lt;40,0,IF(S2.2[[#This Row],[Mark]]&lt;45,1,IF(S2.2[[#This Row],[Mark]]&lt;50,2,IF(S2.2[[#This Row],[Mark]]&lt;60,3,IF(S2.2[[#This Row],[Mark]]&lt;70,4,IF(S2.2[[#This Row],[Mark]]&lt;=100,5, ""))))))))</f>
        <v/>
      </c>
      <c r="G16" s="38" t="str">
        <f>IFERROR(S2.2[[#This Row],[CU]]*S2.2[[#This Row],[GP]], "")</f>
        <v/>
      </c>
    </row>
    <row r="17" spans="1:7" ht="15" customHeight="1" x14ac:dyDescent="0.65">
      <c r="A17" s="20" t="s">
        <v>5</v>
      </c>
      <c r="C17" s="33">
        <f>SUBTOTAL(109,S2.2[CU])</f>
        <v>0</v>
      </c>
      <c r="D17" s="33"/>
      <c r="E17" s="33"/>
      <c r="F17" s="33"/>
      <c r="G17" s="33">
        <f>SUBTOTAL(109,S2.2[QP])</f>
        <v>0</v>
      </c>
    </row>
    <row r="19" spans="1:7" ht="15" customHeight="1" x14ac:dyDescent="0.7">
      <c r="C19" s="25" t="s">
        <v>4</v>
      </c>
      <c r="D19" s="26">
        <f>S2.1[[#Totals],[CU]]+S2.2[[#Totals],[CU]]</f>
        <v>0</v>
      </c>
      <c r="F19" s="25" t="s">
        <v>3</v>
      </c>
      <c r="G19" s="46">
        <f>IFERROR((S2.1[[#Totals],[QP]]+S2.2[[#Totals],[QP]])/(S2.1[[#Totals],[CU]]+S2.2[[#Totals],[CU]]),0)</f>
        <v>0</v>
      </c>
    </row>
    <row r="20" spans="1:7" ht="15" customHeight="1" x14ac:dyDescent="0.7">
      <c r="A20" s="30" t="s">
        <v>2</v>
      </c>
      <c r="C20" s="25" t="s">
        <v>1</v>
      </c>
      <c r="D20" s="26">
        <f>S2.1[[#Totals],[QP]]+S2.2[[#Totals],[QP]]</f>
        <v>0</v>
      </c>
      <c r="F20" s="25" t="s">
        <v>0</v>
      </c>
      <c r="G20" s="45">
        <f>IFERROR((S1.1[[#Totals],[QP]]+S1.2[[#Totals],[QP]]+S2.1[[#Totals],[QP]]+S2.2[[#Totals],[QP]])/(S1.1[[#Totals],[CU]]+S1.2[[#Totals],[CU]]+S2.1[[#Totals],[CU]]+S2.2[[#Totals],[CU]]),0)</f>
        <v>0</v>
      </c>
    </row>
    <row r="21" spans="1:7" ht="15" customHeight="1" x14ac:dyDescent="0.7">
      <c r="A21" s="41" t="s">
        <v>40</v>
      </c>
      <c r="B21" s="18"/>
    </row>
    <row r="22" spans="1:7" ht="15" customHeight="1" x14ac:dyDescent="0.7">
      <c r="A22" s="41" t="s">
        <v>39</v>
      </c>
      <c r="B22" s="27" t="str">
        <f>IF('L100'!B22="","",'L100'!B22)</f>
        <v/>
      </c>
    </row>
  </sheetData>
  <sheetProtection selectLockedCells="1"/>
  <mergeCells count="8">
    <mergeCell ref="A9:B9"/>
    <mergeCell ref="C9:G9"/>
    <mergeCell ref="A1:G1"/>
    <mergeCell ref="A2:G2"/>
    <mergeCell ref="A3:G3"/>
    <mergeCell ref="A4:G4"/>
    <mergeCell ref="D6:G6"/>
    <mergeCell ref="C7:D7"/>
  </mergeCells>
  <pageMargins left="0.7" right="0.7" top="0.75" bottom="0.75" header="0.3" footer="0.3"/>
  <pageSetup scale="83" fitToHeight="0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6C1B-3CFA-4254-B055-81AAC49EECC9}">
  <sheetPr>
    <pageSetUpPr fitToPage="1"/>
  </sheetPr>
  <dimension ref="A1:G22"/>
  <sheetViews>
    <sheetView zoomScale="70" zoomScaleNormal="70" workbookViewId="0">
      <selection activeCell="B6" sqref="B6"/>
    </sheetView>
  </sheetViews>
  <sheetFormatPr defaultRowHeight="15" customHeight="1" x14ac:dyDescent="0.65"/>
  <cols>
    <col min="1" max="1" width="13.625" style="20" customWidth="1"/>
    <col min="2" max="2" width="43.75" style="20" customWidth="1"/>
    <col min="3" max="7" width="7.5390625" style="20" customWidth="1"/>
    <col min="8" max="16384" width="8.6640625" style="20"/>
  </cols>
  <sheetData>
    <row r="1" spans="1:7" ht="15" customHeight="1" x14ac:dyDescent="0.7">
      <c r="A1" s="57" t="s">
        <v>23</v>
      </c>
      <c r="B1" s="57"/>
      <c r="C1" s="57"/>
      <c r="D1" s="57"/>
      <c r="E1" s="57"/>
      <c r="F1" s="57"/>
      <c r="G1" s="57"/>
    </row>
    <row r="2" spans="1:7" ht="15" customHeight="1" x14ac:dyDescent="0.7">
      <c r="A2" s="57" t="str">
        <f>IF('L100'!A2:G2="","",'L100'!A2:G2)</f>
        <v>Faculty of Engineering</v>
      </c>
      <c r="B2" s="57"/>
      <c r="C2" s="57"/>
      <c r="D2" s="57"/>
      <c r="E2" s="57"/>
      <c r="F2" s="57"/>
      <c r="G2" s="57"/>
    </row>
    <row r="3" spans="1:7" ht="15" customHeight="1" x14ac:dyDescent="0.7">
      <c r="A3" s="57" t="str">
        <f>IF('L100'!A3:G3="","",'L100'!A3:G3)</f>
        <v>Department of Mechanical Engineering</v>
      </c>
      <c r="B3" s="57"/>
      <c r="C3" s="57"/>
      <c r="D3" s="57"/>
      <c r="E3" s="57"/>
      <c r="F3" s="57"/>
      <c r="G3" s="57"/>
    </row>
    <row r="4" spans="1:7" ht="15" customHeight="1" x14ac:dyDescent="0.7">
      <c r="A4" s="56" t="s">
        <v>20</v>
      </c>
      <c r="B4" s="56"/>
      <c r="C4" s="56"/>
      <c r="D4" s="56"/>
      <c r="E4" s="56"/>
      <c r="F4" s="56"/>
      <c r="G4" s="56"/>
    </row>
    <row r="5" spans="1:7" ht="15" customHeight="1" x14ac:dyDescent="0.7">
      <c r="A5" s="21"/>
      <c r="B5" s="21"/>
      <c r="C5" s="21"/>
      <c r="D5" s="21"/>
      <c r="E5" s="21"/>
      <c r="F5" s="21"/>
      <c r="G5" s="21"/>
    </row>
    <row r="6" spans="1:7" ht="15" customHeight="1" x14ac:dyDescent="0.7">
      <c r="A6" s="39" t="s">
        <v>19</v>
      </c>
      <c r="B6" s="22" t="str">
        <f>IF('L100'!B6="","",'L100'!B6)</f>
        <v/>
      </c>
      <c r="C6" s="22" t="s">
        <v>18</v>
      </c>
      <c r="D6" s="58" t="str">
        <f>IF('L100'!D6:G6="","",'L100'!D6:G6)</f>
        <v/>
      </c>
      <c r="E6" s="58"/>
      <c r="F6" s="58"/>
      <c r="G6" s="59"/>
    </row>
    <row r="7" spans="1:7" ht="15" customHeight="1" x14ac:dyDescent="0.7">
      <c r="A7" s="40" t="s">
        <v>17</v>
      </c>
      <c r="B7" s="23" t="str">
        <f>IF('L100'!B7="","",'L100'!B7)</f>
        <v/>
      </c>
      <c r="C7" s="60" t="s">
        <v>16</v>
      </c>
      <c r="D7" s="60"/>
      <c r="E7" s="23" t="str">
        <f>IF('L100'!E7="","",'L100'!E7)</f>
        <v/>
      </c>
      <c r="F7" s="23" t="s">
        <v>15</v>
      </c>
      <c r="G7" s="24" t="str">
        <f>IF('L100'!G7="","",'L100'!G7)</f>
        <v/>
      </c>
    </row>
    <row r="9" spans="1:7" ht="15" customHeight="1" x14ac:dyDescent="0.7">
      <c r="A9" s="56" t="s">
        <v>26</v>
      </c>
      <c r="B9" s="56"/>
      <c r="C9" s="51"/>
      <c r="D9" s="51"/>
      <c r="E9" s="51"/>
      <c r="F9" s="51"/>
      <c r="G9" s="51"/>
    </row>
    <row r="10" spans="1:7" ht="15" customHeight="1" x14ac:dyDescent="0.65">
      <c r="A10" s="20" t="s">
        <v>12</v>
      </c>
      <c r="B10" s="20" t="s">
        <v>11</v>
      </c>
      <c r="C10" s="33" t="s">
        <v>10</v>
      </c>
      <c r="D10" s="33" t="s">
        <v>9</v>
      </c>
      <c r="E10" s="33" t="s">
        <v>8</v>
      </c>
      <c r="F10" s="33" t="s">
        <v>7</v>
      </c>
      <c r="G10" s="33" t="s">
        <v>6</v>
      </c>
    </row>
    <row r="11" spans="1:7" ht="15" customHeight="1" x14ac:dyDescent="0.65">
      <c r="A11" s="15"/>
      <c r="B11" s="15"/>
      <c r="C11" s="38"/>
      <c r="D11" s="38"/>
      <c r="E11" s="38" t="str">
        <f>IF(S3.1[[#This Row],[Mark]]="","",IF(AND(LEN(S3.1[[#This Row],[Course Code]])=10, S3.1[[#This Row],[Mark]]&gt;=60),"C",IF(S3.1[[#This Row],[Mark]]&lt;40,"F",IF(S3.1[[#This Row],[Mark]]&lt;45,"E",IF(S3.1[[#This Row],[Mark]]&lt;50,"D",IF(S3.1[[#This Row],[Mark]]&lt;60,"C",IF(S3.1[[#This Row],[Mark]]&lt;70,"B",IF(S3.1[[#This Row],[Mark]]&lt;=100,"A", ""))))))))</f>
        <v/>
      </c>
      <c r="F11" s="38" t="str">
        <f>IF(S3.1[[#This Row],[Mark]]="","",IF(AND(LEN(S3.1[[#This Row],[Course Code]])=10, S3.1[[#This Row],[Mark]]&gt;=60),3,IF(S3.1[[#This Row],[Mark]]&lt;40,0,IF(S3.1[[#This Row],[Mark]]&lt;45,1,IF(S3.1[[#This Row],[Mark]]&lt;50,2,IF(S3.1[[#This Row],[Mark]]&lt;60,3,IF(S3.1[[#This Row],[Mark]]&lt;70,4,IF(S3.1[[#This Row],[Mark]]&lt;=100,5, ""))))))))</f>
        <v/>
      </c>
      <c r="G11" s="38" t="str">
        <f>IFERROR(S3.1[[#This Row],[CU]]*S3.1[[#This Row],[GP]], "")</f>
        <v/>
      </c>
    </row>
    <row r="12" spans="1:7" ht="15" customHeight="1" x14ac:dyDescent="0.65">
      <c r="A12" s="20" t="s">
        <v>5</v>
      </c>
      <c r="C12" s="33">
        <f>SUBTOTAL(109,S3.1[CU])</f>
        <v>0</v>
      </c>
      <c r="D12" s="33"/>
      <c r="E12" s="33"/>
      <c r="F12" s="33"/>
      <c r="G12" s="33">
        <f>SUBTOTAL(109,S3.1[QP])</f>
        <v>0</v>
      </c>
    </row>
    <row r="14" spans="1:7" ht="15" customHeight="1" x14ac:dyDescent="0.7">
      <c r="A14" s="37" t="s">
        <v>27</v>
      </c>
      <c r="B14" s="37"/>
      <c r="C14" s="36" t="str">
        <f>IF(C9="","",C9)</f>
        <v/>
      </c>
      <c r="D14" s="36"/>
      <c r="E14" s="36"/>
      <c r="F14" s="36"/>
      <c r="G14" s="36"/>
    </row>
    <row r="15" spans="1:7" ht="15" customHeight="1" x14ac:dyDescent="0.65">
      <c r="A15" s="20" t="s">
        <v>12</v>
      </c>
      <c r="B15" s="20" t="s">
        <v>11</v>
      </c>
      <c r="C15" s="33" t="s">
        <v>10</v>
      </c>
      <c r="D15" s="33" t="s">
        <v>9</v>
      </c>
      <c r="E15" s="33" t="s">
        <v>8</v>
      </c>
      <c r="F15" s="33" t="s">
        <v>7</v>
      </c>
      <c r="G15" s="33" t="s">
        <v>6</v>
      </c>
    </row>
    <row r="16" spans="1:7" ht="15" customHeight="1" x14ac:dyDescent="0.65">
      <c r="A16" s="15"/>
      <c r="B16" s="15"/>
      <c r="C16" s="38"/>
      <c r="D16" s="38"/>
      <c r="E16" s="38" t="str">
        <f>IF(S3.2[[#This Row],[Mark]]="","",IF(AND(LEN(S3.2[[#This Row],[Course Code]])=10, S3.2[[#This Row],[Mark]]&gt;=60),"C",IF(S3.2[[#This Row],[Mark]]&lt;40,"F",IF(S3.2[[#This Row],[Mark]]&lt;45,"E",IF(S3.2[[#This Row],[Mark]]&lt;50,"D",IF(S3.2[[#This Row],[Mark]]&lt;60,"C",IF(S3.2[[#This Row],[Mark]]&lt;70,"B",IF(S3.2[[#This Row],[Mark]]&lt;=100,"A", ""))))))))</f>
        <v/>
      </c>
      <c r="F16" s="38" t="str">
        <f>IF(S3.2[[#This Row],[Mark]]="","",IF(AND(LEN(S3.2[[#This Row],[Course Code]])=10, S3.2[[#This Row],[Mark]]&gt;=60),3,IF(S3.2[[#This Row],[Mark]]&lt;40,0,IF(S3.2[[#This Row],[Mark]]&lt;45,1,IF(S3.2[[#This Row],[Mark]]&lt;50,2,IF(S3.2[[#This Row],[Mark]]&lt;60,3,IF(S3.2[[#This Row],[Mark]]&lt;70,4,IF(S3.2[[#This Row],[Mark]]&lt;=100,5, ""))))))))</f>
        <v/>
      </c>
      <c r="G16" s="38" t="str">
        <f>IFERROR(S3.2[[#This Row],[CU]]*S3.2[[#This Row],[GP]], "")</f>
        <v/>
      </c>
    </row>
    <row r="17" spans="1:7" ht="15" customHeight="1" x14ac:dyDescent="0.65">
      <c r="A17" s="20" t="s">
        <v>5</v>
      </c>
      <c r="C17" s="33">
        <f>SUBTOTAL(109,S3.2[CU])</f>
        <v>0</v>
      </c>
      <c r="D17" s="33"/>
      <c r="E17" s="33"/>
      <c r="F17" s="33"/>
      <c r="G17" s="33">
        <f>SUBTOTAL(109,S3.2[QP])</f>
        <v>0</v>
      </c>
    </row>
    <row r="19" spans="1:7" ht="15" customHeight="1" x14ac:dyDescent="0.7">
      <c r="C19" s="25" t="s">
        <v>4</v>
      </c>
      <c r="D19" s="26">
        <f>S3.1[[#Totals],[CU]]+S3.2[[#Totals],[CU]]</f>
        <v>0</v>
      </c>
      <c r="F19" s="25" t="s">
        <v>3</v>
      </c>
      <c r="G19" s="46">
        <f>IFERROR((S3.1[[#Totals],[QP]]+S3.2[[#Totals],[QP]])/(S3.1[[#Totals],[CU]]+S3.2[[#Totals],[CU]]),0)</f>
        <v>0</v>
      </c>
    </row>
    <row r="20" spans="1:7" ht="15" customHeight="1" x14ac:dyDescent="0.7">
      <c r="A20" s="30" t="s">
        <v>2</v>
      </c>
      <c r="C20" s="25" t="s">
        <v>1</v>
      </c>
      <c r="D20" s="26">
        <f>S3.1[[#Totals],[QP]]+S3.2[[#Totals],[QP]]</f>
        <v>0</v>
      </c>
      <c r="F20" s="25" t="s">
        <v>0</v>
      </c>
      <c r="G20" s="46">
        <f>IFERROR((S1.1[[#Totals],[QP]]+S1.2[[#Totals],[QP]]+S2.1[[#Totals],[QP]]+S2.2[[#Totals],[QP]]+S3.1[[#Totals],[QP]]+S3.2[[#Totals],[QP]])/(S1.1[[#Totals],[CU]]+S1.2[[#Totals],[CU]]+S2.1[[#Totals],[CU]]+S2.2[[#Totals],[CU]]+S3.1[[#Totals],[CU]]+S3.2[[#Totals],[CU]]),0)</f>
        <v>0</v>
      </c>
    </row>
    <row r="21" spans="1:7" ht="15" customHeight="1" x14ac:dyDescent="0.7">
      <c r="A21" s="41" t="s">
        <v>40</v>
      </c>
      <c r="B21" s="18"/>
    </row>
    <row r="22" spans="1:7" ht="15" customHeight="1" x14ac:dyDescent="0.7">
      <c r="A22" s="41" t="s">
        <v>39</v>
      </c>
      <c r="B22" s="27" t="str">
        <f>IF('L100'!B22="","",'L100'!B22)</f>
        <v/>
      </c>
    </row>
  </sheetData>
  <sheetProtection selectLockedCells="1"/>
  <mergeCells count="8">
    <mergeCell ref="A9:B9"/>
    <mergeCell ref="C9:G9"/>
    <mergeCell ref="A1:G1"/>
    <mergeCell ref="A2:G2"/>
    <mergeCell ref="A3:G3"/>
    <mergeCell ref="A4:G4"/>
    <mergeCell ref="D6:G6"/>
    <mergeCell ref="C7:D7"/>
  </mergeCells>
  <pageMargins left="0.7" right="0.7" top="0.75" bottom="0.75" header="0.3" footer="0.3"/>
  <pageSetup scale="83" fitToHeight="0" orientation="portrait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7E57-BCAC-468B-AE45-028328E688A6}">
  <sheetPr>
    <pageSetUpPr fitToPage="1"/>
  </sheetPr>
  <dimension ref="A1:G22"/>
  <sheetViews>
    <sheetView zoomScale="70" zoomScaleNormal="70" workbookViewId="0">
      <selection activeCell="B6" sqref="B6"/>
    </sheetView>
  </sheetViews>
  <sheetFormatPr defaultRowHeight="15" customHeight="1" x14ac:dyDescent="0.65"/>
  <cols>
    <col min="1" max="1" width="13.625" style="20" customWidth="1"/>
    <col min="2" max="2" width="43.75" style="20" customWidth="1"/>
    <col min="3" max="7" width="7.5390625" style="20" customWidth="1"/>
    <col min="8" max="16384" width="8.6640625" style="20"/>
  </cols>
  <sheetData>
    <row r="1" spans="1:7" ht="15" customHeight="1" x14ac:dyDescent="0.7">
      <c r="A1" s="57" t="s">
        <v>23</v>
      </c>
      <c r="B1" s="57"/>
      <c r="C1" s="57"/>
      <c r="D1" s="57"/>
      <c r="E1" s="57"/>
      <c r="F1" s="57"/>
      <c r="G1" s="57"/>
    </row>
    <row r="2" spans="1:7" ht="15" customHeight="1" x14ac:dyDescent="0.7">
      <c r="A2" s="57" t="str">
        <f>IF('L100'!A2:G2="","",'L100'!A2:G2)</f>
        <v>Faculty of Engineering</v>
      </c>
      <c r="B2" s="57"/>
      <c r="C2" s="57"/>
      <c r="D2" s="57"/>
      <c r="E2" s="57"/>
      <c r="F2" s="57"/>
      <c r="G2" s="57"/>
    </row>
    <row r="3" spans="1:7" ht="15" customHeight="1" x14ac:dyDescent="0.7">
      <c r="A3" s="57" t="str">
        <f>IF('L100'!A3:G3="","",'L100'!A3:G3)</f>
        <v>Department of Mechanical Engineering</v>
      </c>
      <c r="B3" s="57"/>
      <c r="C3" s="57"/>
      <c r="D3" s="57"/>
      <c r="E3" s="57"/>
      <c r="F3" s="57"/>
      <c r="G3" s="57"/>
    </row>
    <row r="4" spans="1:7" ht="15" customHeight="1" x14ac:dyDescent="0.7">
      <c r="A4" s="56" t="s">
        <v>20</v>
      </c>
      <c r="B4" s="56"/>
      <c r="C4" s="56"/>
      <c r="D4" s="56"/>
      <c r="E4" s="56"/>
      <c r="F4" s="56"/>
      <c r="G4" s="56"/>
    </row>
    <row r="5" spans="1:7" ht="15" customHeight="1" x14ac:dyDescent="0.7">
      <c r="A5" s="21"/>
      <c r="B5" s="21"/>
      <c r="C5" s="21"/>
      <c r="D5" s="21"/>
      <c r="E5" s="21"/>
      <c r="F5" s="21"/>
      <c r="G5" s="21"/>
    </row>
    <row r="6" spans="1:7" ht="15" customHeight="1" x14ac:dyDescent="0.7">
      <c r="A6" s="39" t="s">
        <v>19</v>
      </c>
      <c r="B6" s="22" t="str">
        <f>IF('L100'!B6="","",'L100'!B6)</f>
        <v/>
      </c>
      <c r="C6" s="22" t="s">
        <v>18</v>
      </c>
      <c r="D6" s="58" t="str">
        <f>IF('L100'!D6:G6="","",'L100'!D6:G6)</f>
        <v/>
      </c>
      <c r="E6" s="58"/>
      <c r="F6" s="58"/>
      <c r="G6" s="59"/>
    </row>
    <row r="7" spans="1:7" ht="15" customHeight="1" x14ac:dyDescent="0.7">
      <c r="A7" s="40" t="s">
        <v>17</v>
      </c>
      <c r="B7" s="23" t="str">
        <f>IF('L100'!B7="","",'L100'!B7)</f>
        <v/>
      </c>
      <c r="C7" s="60" t="s">
        <v>16</v>
      </c>
      <c r="D7" s="60"/>
      <c r="E7" s="23" t="str">
        <f>IF('L100'!E7="","",'L100'!E7)</f>
        <v/>
      </c>
      <c r="F7" s="23" t="s">
        <v>15</v>
      </c>
      <c r="G7" s="24" t="str">
        <f>IF('L100'!G7="","",'L100'!G7)</f>
        <v/>
      </c>
    </row>
    <row r="9" spans="1:7" ht="15" customHeight="1" x14ac:dyDescent="0.7">
      <c r="A9" s="56" t="s">
        <v>28</v>
      </c>
      <c r="B9" s="56"/>
      <c r="C9" s="51"/>
      <c r="D9" s="51"/>
      <c r="E9" s="51"/>
      <c r="F9" s="51"/>
      <c r="G9" s="51"/>
    </row>
    <row r="10" spans="1:7" ht="15" customHeight="1" x14ac:dyDescent="0.65">
      <c r="A10" s="20" t="s">
        <v>12</v>
      </c>
      <c r="B10" s="20" t="s">
        <v>11</v>
      </c>
      <c r="C10" s="33" t="s">
        <v>10</v>
      </c>
      <c r="D10" s="33" t="s">
        <v>9</v>
      </c>
      <c r="E10" s="33" t="s">
        <v>8</v>
      </c>
      <c r="F10" s="33" t="s">
        <v>7</v>
      </c>
      <c r="G10" s="33" t="s">
        <v>6</v>
      </c>
    </row>
    <row r="11" spans="1:7" ht="15" customHeight="1" x14ac:dyDescent="0.65">
      <c r="A11" s="15"/>
      <c r="B11" s="15"/>
      <c r="C11" s="38"/>
      <c r="D11" s="38"/>
      <c r="E11" s="38" t="str">
        <f>IF(S4.1[[#This Row],[Mark]]="","",IF(AND(LEN(S4.1[[#This Row],[Course Code]])=10, S4.1[[#This Row],[Mark]]&gt;=60),"C",IF(S4.1[[#This Row],[Mark]]&lt;40,"F",IF(S4.1[[#This Row],[Mark]]&lt;45,"E",IF(S4.1[[#This Row],[Mark]]&lt;50,"D",IF(S4.1[[#This Row],[Mark]]&lt;60,"C",IF(S4.1[[#This Row],[Mark]]&lt;70,"B",IF(S4.1[[#This Row],[Mark]]&lt;=100,"A", ""))))))))</f>
        <v/>
      </c>
      <c r="F11" s="38" t="str">
        <f>IF(S4.1[[#This Row],[Mark]]="","",IF(AND(LEN(S4.1[[#This Row],[Course Code]])=10, S4.1[[#This Row],[Mark]]&gt;=60),3,IF(S4.1[[#This Row],[Mark]]&lt;40,0,IF(S4.1[[#This Row],[Mark]]&lt;45,1,IF(S4.1[[#This Row],[Mark]]&lt;50,2,IF(S4.1[[#This Row],[Mark]]&lt;60,3,IF(S4.1[[#This Row],[Mark]]&lt;70,4,IF(S4.1[[#This Row],[Mark]]&lt;=100,5, ""))))))))</f>
        <v/>
      </c>
      <c r="G11" s="38" t="str">
        <f>IFERROR(S4.1[[#This Row],[CU]]*S4.1[[#This Row],[GP]], "")</f>
        <v/>
      </c>
    </row>
    <row r="12" spans="1:7" ht="15" customHeight="1" x14ac:dyDescent="0.65">
      <c r="A12" s="20" t="s">
        <v>5</v>
      </c>
      <c r="C12" s="33">
        <f>SUBTOTAL(109,S4.1[CU])</f>
        <v>0</v>
      </c>
      <c r="D12" s="33"/>
      <c r="E12" s="33"/>
      <c r="F12" s="33"/>
      <c r="G12" s="33">
        <f>SUBTOTAL(109,S4.1[QP])</f>
        <v>0</v>
      </c>
    </row>
    <row r="14" spans="1:7" ht="15" customHeight="1" x14ac:dyDescent="0.7">
      <c r="A14" s="37" t="s">
        <v>29</v>
      </c>
      <c r="B14" s="37"/>
      <c r="C14" s="36" t="str">
        <f>IF(C9="","",C9)</f>
        <v/>
      </c>
      <c r="D14" s="36"/>
      <c r="E14" s="36"/>
      <c r="F14" s="36"/>
      <c r="G14" s="36"/>
    </row>
    <row r="15" spans="1:7" ht="15" customHeight="1" x14ac:dyDescent="0.65">
      <c r="A15" s="20" t="s">
        <v>12</v>
      </c>
      <c r="B15" s="20" t="s">
        <v>11</v>
      </c>
      <c r="C15" s="33" t="s">
        <v>10</v>
      </c>
      <c r="D15" s="33" t="s">
        <v>9</v>
      </c>
      <c r="E15" s="33" t="s">
        <v>8</v>
      </c>
      <c r="F15" s="33" t="s">
        <v>7</v>
      </c>
      <c r="G15" s="33" t="s">
        <v>6</v>
      </c>
    </row>
    <row r="16" spans="1:7" ht="15" customHeight="1" x14ac:dyDescent="0.65">
      <c r="A16" s="15"/>
      <c r="B16" s="15"/>
      <c r="C16" s="38"/>
      <c r="D16" s="38"/>
      <c r="E16" s="38" t="str">
        <f>IF(S4.2[[#This Row],[Mark]]="","",IF(AND(LEN(S4.2[[#This Row],[Course Code]])=10, S4.2[[#This Row],[Mark]]&gt;=60),"C",IF(S4.2[[#This Row],[Mark]]&lt;40,"F",IF(S4.2[[#This Row],[Mark]]&lt;45,"E",IF(S4.2[[#This Row],[Mark]]&lt;50,"D",IF(S4.2[[#This Row],[Mark]]&lt;60,"C",IF(S4.2[[#This Row],[Mark]]&lt;70,"B",IF(S4.2[[#This Row],[Mark]]&lt;=100,"A", ""))))))))</f>
        <v/>
      </c>
      <c r="F16" s="38" t="str">
        <f>IF(S4.2[[#This Row],[Mark]]="","",IF(AND(LEN(S4.2[[#This Row],[Course Code]])=10, S4.2[[#This Row],[Mark]]&gt;=60),3,IF(S4.2[[#This Row],[Mark]]&lt;40,0,IF(S4.2[[#This Row],[Mark]]&lt;45,1,IF(S4.2[[#This Row],[Mark]]&lt;50,2,IF(S4.2[[#This Row],[Mark]]&lt;60,3,IF(S4.2[[#This Row],[Mark]]&lt;70,4,IF(S4.2[[#This Row],[Mark]]&lt;=100,5, ""))))))))</f>
        <v/>
      </c>
      <c r="G16" s="38" t="str">
        <f>IFERROR(S4.2[[#This Row],[CU]]*S4.2[[#This Row],[GP]], "")</f>
        <v/>
      </c>
    </row>
    <row r="17" spans="1:7" ht="15" customHeight="1" x14ac:dyDescent="0.65">
      <c r="A17" s="20" t="s">
        <v>5</v>
      </c>
      <c r="C17" s="33">
        <f>SUBTOTAL(109,S4.2[CU])</f>
        <v>0</v>
      </c>
      <c r="D17" s="33"/>
      <c r="E17" s="33"/>
      <c r="F17" s="33"/>
      <c r="G17" s="33">
        <f>SUBTOTAL(109,S4.2[QP])</f>
        <v>0</v>
      </c>
    </row>
    <row r="19" spans="1:7" ht="15" customHeight="1" x14ac:dyDescent="0.7">
      <c r="C19" s="25" t="s">
        <v>4</v>
      </c>
      <c r="D19" s="26">
        <f>S4.1[[#Totals],[CU]]+S4.2[[#Totals],[CU]]</f>
        <v>0</v>
      </c>
      <c r="F19" s="25" t="s">
        <v>3</v>
      </c>
      <c r="G19" s="46">
        <f>IFERROR((S4.1[[#Totals],[QP]]+S4.2[[#Totals],[QP]])/(S4.1[[#Totals],[CU]]+S4.2[[#Totals],[CU]]),0)</f>
        <v>0</v>
      </c>
    </row>
    <row r="20" spans="1:7" ht="15" customHeight="1" x14ac:dyDescent="0.7">
      <c r="A20" s="30" t="s">
        <v>2</v>
      </c>
      <c r="C20" s="25" t="s">
        <v>1</v>
      </c>
      <c r="D20" s="26">
        <f>S4.1[[#Totals],[QP]]+S4.2[[#Totals],[QP]]</f>
        <v>0</v>
      </c>
      <c r="F20" s="25" t="s">
        <v>0</v>
      </c>
      <c r="G20" s="46">
        <f>IFERROR((S1.1[[#Totals],[QP]]+S1.2[[#Totals],[QP]]+S2.1[[#Totals],[QP]]+S2.2[[#Totals],[QP]]+S3.1[[#Totals],[QP]]+S3.2[[#Totals],[QP]]+S4.1[[#Totals],[QP]]+S4.2[[#Totals],[QP]])/(S1.1[[#Totals],[CU]]+S1.2[[#Totals],[CU]]+S2.1[[#Totals],[CU]]+S2.2[[#Totals],[CU]]+S3.1[[#Totals],[CU]]+S3.2[[#Totals],[CU]]+S4.1[[#Totals],[CU]]+S4.2[[#Totals],[CU]]),0)</f>
        <v>0</v>
      </c>
    </row>
    <row r="21" spans="1:7" ht="15" customHeight="1" x14ac:dyDescent="0.7">
      <c r="A21" s="41" t="s">
        <v>40</v>
      </c>
      <c r="B21" s="18"/>
    </row>
    <row r="22" spans="1:7" ht="15" customHeight="1" x14ac:dyDescent="0.7">
      <c r="A22" s="41" t="s">
        <v>39</v>
      </c>
      <c r="B22" s="27" t="str">
        <f>IF('L100'!B22="","",'L100'!B22)</f>
        <v/>
      </c>
    </row>
  </sheetData>
  <sheetProtection selectLockedCells="1"/>
  <mergeCells count="8">
    <mergeCell ref="A9:B9"/>
    <mergeCell ref="C9:G9"/>
    <mergeCell ref="A1:G1"/>
    <mergeCell ref="A2:G2"/>
    <mergeCell ref="A3:G3"/>
    <mergeCell ref="A4:G4"/>
    <mergeCell ref="D6:G6"/>
    <mergeCell ref="C7:D7"/>
  </mergeCells>
  <pageMargins left="0.7" right="0.7" top="0.75" bottom="0.75" header="0.3" footer="0.3"/>
  <pageSetup scale="83" fitToHeight="0"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68840-AA73-41B1-BAF8-77AF732F9A99}">
  <sheetPr>
    <pageSetUpPr fitToPage="1"/>
  </sheetPr>
  <dimension ref="A1:G23"/>
  <sheetViews>
    <sheetView zoomScale="70" zoomScaleNormal="90" workbookViewId="0">
      <selection activeCell="B6" sqref="B6"/>
    </sheetView>
  </sheetViews>
  <sheetFormatPr defaultRowHeight="15" customHeight="1" x14ac:dyDescent="0.65"/>
  <cols>
    <col min="1" max="1" width="13.625" style="20" customWidth="1"/>
    <col min="2" max="2" width="43.75" style="20" customWidth="1"/>
    <col min="3" max="3" width="7.5390625" style="20" bestFit="1" customWidth="1"/>
    <col min="4" max="7" width="7.5390625" style="20" customWidth="1"/>
    <col min="8" max="16384" width="8.6640625" style="20"/>
  </cols>
  <sheetData>
    <row r="1" spans="1:7" ht="15" customHeight="1" x14ac:dyDescent="0.7">
      <c r="A1" s="57" t="s">
        <v>23</v>
      </c>
      <c r="B1" s="57"/>
      <c r="C1" s="57"/>
      <c r="D1" s="57"/>
      <c r="E1" s="57"/>
      <c r="F1" s="57"/>
      <c r="G1" s="57"/>
    </row>
    <row r="2" spans="1:7" ht="15" customHeight="1" x14ac:dyDescent="0.7">
      <c r="A2" s="57" t="str">
        <f>IF('L100'!A2:G2="","",'L100'!A2:G2)</f>
        <v>Faculty of Engineering</v>
      </c>
      <c r="B2" s="57"/>
      <c r="C2" s="57"/>
      <c r="D2" s="57"/>
      <c r="E2" s="57"/>
      <c r="F2" s="57"/>
      <c r="G2" s="57"/>
    </row>
    <row r="3" spans="1:7" ht="15" customHeight="1" x14ac:dyDescent="0.7">
      <c r="A3" s="57" t="str">
        <f>IF('L100'!A3:G3="","",'L100'!A3:G3)</f>
        <v>Department of Mechanical Engineering</v>
      </c>
      <c r="B3" s="57"/>
      <c r="C3" s="57"/>
      <c r="D3" s="57"/>
      <c r="E3" s="57"/>
      <c r="F3" s="57"/>
      <c r="G3" s="57"/>
    </row>
    <row r="4" spans="1:7" ht="15" customHeight="1" x14ac:dyDescent="0.7">
      <c r="A4" s="56" t="s">
        <v>20</v>
      </c>
      <c r="B4" s="56"/>
      <c r="C4" s="56"/>
      <c r="D4" s="56"/>
      <c r="E4" s="56"/>
      <c r="F4" s="56"/>
      <c r="G4" s="56"/>
    </row>
    <row r="5" spans="1:7" ht="15" customHeight="1" x14ac:dyDescent="0.7">
      <c r="A5" s="21"/>
      <c r="B5" s="21"/>
      <c r="C5" s="21"/>
      <c r="D5" s="21"/>
      <c r="E5" s="21"/>
      <c r="F5" s="21"/>
      <c r="G5" s="21"/>
    </row>
    <row r="6" spans="1:7" ht="15" customHeight="1" x14ac:dyDescent="0.7">
      <c r="A6" s="39" t="s">
        <v>19</v>
      </c>
      <c r="B6" s="35" t="str">
        <f>IF('L100'!B6="","",'L100'!B6)</f>
        <v/>
      </c>
      <c r="C6" s="22" t="s">
        <v>18</v>
      </c>
      <c r="D6" s="58" t="str">
        <f>IF('L100'!D6:G6="","",'L100'!D6:G6)</f>
        <v/>
      </c>
      <c r="E6" s="58"/>
      <c r="F6" s="58"/>
      <c r="G6" s="59"/>
    </row>
    <row r="7" spans="1:7" ht="15" customHeight="1" x14ac:dyDescent="0.7">
      <c r="A7" s="40" t="s">
        <v>17</v>
      </c>
      <c r="B7" s="23" t="str">
        <f>IF('L100'!B7="","",'L100'!B7)</f>
        <v/>
      </c>
      <c r="C7" s="60" t="s">
        <v>16</v>
      </c>
      <c r="D7" s="60"/>
      <c r="E7" s="23" t="str">
        <f>IF('L100'!E7="","",'L100'!E7)</f>
        <v/>
      </c>
      <c r="F7" s="23" t="s">
        <v>15</v>
      </c>
      <c r="G7" s="24" t="str">
        <f>IF('L100'!G7="","",'L100'!G7)</f>
        <v/>
      </c>
    </row>
    <row r="9" spans="1:7" ht="15" customHeight="1" x14ac:dyDescent="0.7">
      <c r="A9" s="56" t="s">
        <v>30</v>
      </c>
      <c r="B9" s="56"/>
      <c r="C9" s="51"/>
      <c r="D9" s="51"/>
      <c r="E9" s="51"/>
      <c r="F9" s="51"/>
      <c r="G9" s="51"/>
    </row>
    <row r="10" spans="1:7" ht="15" customHeight="1" x14ac:dyDescent="0.65">
      <c r="A10" s="20" t="s">
        <v>12</v>
      </c>
      <c r="B10" s="20" t="s">
        <v>11</v>
      </c>
      <c r="C10" s="33" t="s">
        <v>10</v>
      </c>
      <c r="D10" s="33" t="s">
        <v>9</v>
      </c>
      <c r="E10" s="33" t="s">
        <v>8</v>
      </c>
      <c r="F10" s="33" t="s">
        <v>7</v>
      </c>
      <c r="G10" s="33" t="s">
        <v>6</v>
      </c>
    </row>
    <row r="11" spans="1:7" ht="15" customHeight="1" x14ac:dyDescent="0.65">
      <c r="A11" s="15"/>
      <c r="B11" s="15"/>
      <c r="C11" s="38"/>
      <c r="D11" s="38"/>
      <c r="E11" s="38" t="str">
        <f>IF(S5.1[[#This Row],[Mark]]="","",IF(AND(LEN(S5.1[[#This Row],[Course Code]])=10, S5.1[[#This Row],[Mark]]&gt;=60),"C",IF(S5.1[[#This Row],[Mark]]&lt;40,"F",IF(S5.1[[#This Row],[Mark]]&lt;45,"E",IF(S5.1[[#This Row],[Mark]]&lt;50,"D",IF(S5.1[[#This Row],[Mark]]&lt;60,"C",IF(S5.1[[#This Row],[Mark]]&lt;70,"B",IF(S5.1[[#This Row],[Mark]]&lt;=100,"A", ""))))))))</f>
        <v/>
      </c>
      <c r="F11" s="38" t="str">
        <f>IF(S5.1[[#This Row],[Mark]]="","",IF(AND(LEN(S5.1[[#This Row],[Course Code]])=10, S5.1[[#This Row],[Mark]]&gt;=60),3,IF(S5.1[[#This Row],[Mark]]&lt;40,0,IF(S5.1[[#This Row],[Mark]]&lt;45,1,IF(S5.1[[#This Row],[Mark]]&lt;50,2,IF(S5.1[[#This Row],[Mark]]&lt;60,3,IF(S5.1[[#This Row],[Mark]]&lt;70,4,IF(S5.1[[#This Row],[Mark]]&lt;=100,5, ""))))))))</f>
        <v/>
      </c>
      <c r="G11" s="38" t="str">
        <f>IFERROR(S5.1[[#This Row],[CU]]*S5.1[[#This Row],[GP]], "")</f>
        <v/>
      </c>
    </row>
    <row r="12" spans="1:7" ht="15" customHeight="1" x14ac:dyDescent="0.65">
      <c r="A12" s="20" t="s">
        <v>5</v>
      </c>
      <c r="C12" s="33">
        <f>SUBTOTAL(109,S5.1[CU])</f>
        <v>0</v>
      </c>
      <c r="D12" s="33"/>
      <c r="E12" s="33"/>
      <c r="F12" s="33"/>
      <c r="G12" s="33">
        <f>SUBTOTAL(109,S5.1[QP])</f>
        <v>0</v>
      </c>
    </row>
    <row r="14" spans="1:7" ht="15" customHeight="1" x14ac:dyDescent="0.7">
      <c r="A14" s="37" t="s">
        <v>31</v>
      </c>
      <c r="B14" s="37"/>
      <c r="C14" s="36" t="str">
        <f>IF(C9="","",C9)</f>
        <v/>
      </c>
      <c r="D14" s="36"/>
      <c r="E14" s="36"/>
      <c r="F14" s="36"/>
      <c r="G14" s="36"/>
    </row>
    <row r="15" spans="1:7" ht="15" customHeight="1" x14ac:dyDescent="0.65">
      <c r="A15" s="20" t="s">
        <v>12</v>
      </c>
      <c r="B15" s="20" t="s">
        <v>11</v>
      </c>
      <c r="C15" s="33" t="s">
        <v>10</v>
      </c>
      <c r="D15" s="33" t="s">
        <v>9</v>
      </c>
      <c r="E15" s="33" t="s">
        <v>8</v>
      </c>
      <c r="F15" s="33" t="s">
        <v>7</v>
      </c>
      <c r="G15" s="33" t="s">
        <v>6</v>
      </c>
    </row>
    <row r="16" spans="1:7" ht="15" customHeight="1" x14ac:dyDescent="0.65">
      <c r="A16" s="15"/>
      <c r="B16" s="15"/>
      <c r="C16" s="38"/>
      <c r="D16" s="38"/>
      <c r="E16" s="38" t="str">
        <f>IF(S5.2[[#This Row],[Mark]]="","",IF(AND(LEN(S5.2[[#This Row],[Course Code]])=10, S5.2[[#This Row],[Mark]]&gt;=60),"C",IF(S5.2[[#This Row],[Mark]]&lt;40,"F",IF(S5.2[[#This Row],[Mark]]&lt;45,"E",IF(S5.2[[#This Row],[Mark]]&lt;50,"D",IF(S5.2[[#This Row],[Mark]]&lt;60,"C",IF(S5.2[[#This Row],[Mark]]&lt;70,"B",IF(S5.2[[#This Row],[Mark]]&lt;=100,"A", ""))))))))</f>
        <v/>
      </c>
      <c r="F16" s="38" t="str">
        <f>IF(S5.2[[#This Row],[Mark]]="","",IF(AND(LEN(S5.2[[#This Row],[Course Code]])=10, S5.2[[#This Row],[Mark]]&gt;=60),3,IF(S5.2[[#This Row],[Mark]]&lt;40,0,IF(S5.2[[#This Row],[Mark]]&lt;45,1,IF(S5.2[[#This Row],[Mark]]&lt;50,2,IF(S5.2[[#This Row],[Mark]]&lt;60,3,IF(S5.2[[#This Row],[Mark]]&lt;70,4,IF(S5.2[[#This Row],[Mark]]&lt;=100,5, ""))))))))</f>
        <v/>
      </c>
      <c r="G16" s="38" t="str">
        <f>IFERROR(S5.2[[#This Row],[CU]]*S5.2[[#This Row],[GP]], "")</f>
        <v/>
      </c>
    </row>
    <row r="17" spans="1:7" ht="15" customHeight="1" x14ac:dyDescent="0.65">
      <c r="A17" s="20" t="s">
        <v>5</v>
      </c>
      <c r="C17" s="33">
        <f>SUBTOTAL(109,S5.2[CU])</f>
        <v>0</v>
      </c>
      <c r="D17" s="33"/>
      <c r="E17" s="33"/>
      <c r="F17" s="33"/>
      <c r="G17" s="33">
        <f>SUBTOTAL(109,S5.2[QP])</f>
        <v>0</v>
      </c>
    </row>
    <row r="18" spans="1:7" ht="15" customHeight="1" x14ac:dyDescent="0.65">
      <c r="A18" s="28"/>
      <c r="G18" s="29"/>
    </row>
    <row r="19" spans="1:7" ht="15" customHeight="1" x14ac:dyDescent="0.7">
      <c r="A19" s="42"/>
      <c r="C19" s="25" t="s">
        <v>4</v>
      </c>
      <c r="D19" s="26">
        <f>S5.1[[#Totals],[CU]]+S5.2[[#Totals],[CU]]</f>
        <v>0</v>
      </c>
      <c r="F19" s="25" t="s">
        <v>3</v>
      </c>
      <c r="G19" s="47">
        <f>IFERROR((S5.1[[#Totals],[QP]]+S5.2[[#Totals],[QP]])/(S5.1[[#Totals],[CU]]+S5.2[[#Totals],[CU]]),0)</f>
        <v>0</v>
      </c>
    </row>
    <row r="20" spans="1:7" ht="15" customHeight="1" x14ac:dyDescent="0.7">
      <c r="A20" s="30" t="s">
        <v>2</v>
      </c>
      <c r="C20" s="25" t="s">
        <v>1</v>
      </c>
      <c r="D20" s="26">
        <f>S5.1[[#Totals],[QP]]+S5.2[[#Totals],[QP]]</f>
        <v>0</v>
      </c>
      <c r="F20" s="25" t="s">
        <v>0</v>
      </c>
      <c r="G20" s="47">
        <f>IFERROR((S1.1[[#Totals],[QP]]+S1.2[[#Totals],[QP]]+S2.1[[#Totals],[QP]]+S2.2[[#Totals],[QP]]+S3.1[[#Totals],[QP]]+S3.2[[#Totals],[QP]]+S4.1[[#Totals],[QP]]+S4.2[[#Totals],[QP]]+S5.1[[#Totals],[QP]]+S5.2[[#Totals],[QP]])/(S1.1[[#Totals],[CU]]+S1.2[[#Totals],[CU]]+S2.1[[#Totals],[CU]]+S2.2[[#Totals],[CU]]+S3.1[[#Totals],[CU]]+S3.2[[#Totals],[CU]]+S4.1[[#Totals],[CU]]+S4.2[[#Totals],[CU]]+S5.1[[#Totals],[CU]]+S5.2[[#Totals],[CU]]),0)</f>
        <v>0</v>
      </c>
    </row>
    <row r="21" spans="1:7" ht="15" customHeight="1" x14ac:dyDescent="0.7">
      <c r="A21" s="41" t="s">
        <v>40</v>
      </c>
      <c r="B21" s="18"/>
      <c r="G21" s="29"/>
    </row>
    <row r="22" spans="1:7" ht="15" customHeight="1" x14ac:dyDescent="0.7">
      <c r="A22" s="41" t="s">
        <v>39</v>
      </c>
      <c r="B22" s="27" t="str">
        <f>IF('L100'!B22="","",'L100'!B22)</f>
        <v/>
      </c>
      <c r="C22" s="1" t="s">
        <v>36</v>
      </c>
      <c r="D22" s="31">
        <f>S1.1[[#Totals],[CU]]+S1.2[[#Totals],[CU]]+S2.1[[#Totals],[CU]]+S2.2[[#Totals],[CU]]+S3.1[[#Totals],[CU]]+S3.2[[#Totals],[CU]]+S4.1[[#Totals],[CU]]+S4.2[[#Totals],[CU]]+S5.1[[#Totals],[CU]]+S5.2[[#Totals],[CU]]</f>
        <v>0</v>
      </c>
      <c r="E22" s="2"/>
      <c r="F22" s="2"/>
      <c r="G22" s="3"/>
    </row>
    <row r="23" spans="1:7" ht="15" customHeight="1" x14ac:dyDescent="0.7">
      <c r="C23" s="4" t="s">
        <v>37</v>
      </c>
      <c r="D23" s="31">
        <f>S1.1[[#Totals],[QP]]+S1.2[[#Totals],[QP]]+S2.1[[#Totals],[QP]]+S2.2[[#Totals],[QP]]+S3.1[[#Totals],[QP]]+S3.2[[#Totals],[QP]]+S4.1[[#Totals],[QP]]+S4.2[[#Totals],[QP]]+S5.1[[#Totals],[QP]]+S5.2[[#Totals],[QP]]</f>
        <v>0</v>
      </c>
      <c r="E23" s="5"/>
      <c r="F23" s="6" t="s">
        <v>38</v>
      </c>
      <c r="G23" s="7" t="str">
        <f>IF(G20&gt;4.49,"1",IF(G20&gt;3.49,"2.1",IF(G20&gt;2.39,"2.2",IF(G20&gt;1.49,"3rd","Pass"))))</f>
        <v>Pass</v>
      </c>
    </row>
  </sheetData>
  <sheetProtection selectLockedCells="1"/>
  <mergeCells count="8">
    <mergeCell ref="A9:B9"/>
    <mergeCell ref="C9:G9"/>
    <mergeCell ref="A1:G1"/>
    <mergeCell ref="A2:G2"/>
    <mergeCell ref="A3:G3"/>
    <mergeCell ref="A4:G4"/>
    <mergeCell ref="D6:G6"/>
    <mergeCell ref="C7:D7"/>
  </mergeCells>
  <pageMargins left="0.7" right="0.7" top="0.75" bottom="0.75" header="0.3" footer="0.3"/>
  <pageSetup scale="87" fitToHeight="0" orientation="portrait" r:id="rId1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5D95-F92B-4097-B1A0-BF410E87070F}">
  <sheetPr>
    <pageSetUpPr fitToPage="1"/>
  </sheetPr>
  <dimension ref="A1:G23"/>
  <sheetViews>
    <sheetView zoomScale="70" zoomScaleNormal="70" workbookViewId="0">
      <selection activeCell="B6" sqref="B6"/>
    </sheetView>
  </sheetViews>
  <sheetFormatPr defaultRowHeight="15" customHeight="1" x14ac:dyDescent="0.65"/>
  <cols>
    <col min="1" max="1" width="13.625" style="20" customWidth="1"/>
    <col min="2" max="2" width="43.75" style="20" customWidth="1"/>
    <col min="3" max="7" width="7.5390625" style="20" customWidth="1"/>
    <col min="8" max="16384" width="8.6640625" style="20"/>
  </cols>
  <sheetData>
    <row r="1" spans="1:7" ht="15" customHeight="1" x14ac:dyDescent="0.7">
      <c r="A1" s="57" t="s">
        <v>23</v>
      </c>
      <c r="B1" s="57"/>
      <c r="C1" s="57"/>
      <c r="D1" s="57"/>
      <c r="E1" s="57"/>
      <c r="F1" s="57"/>
      <c r="G1" s="57"/>
    </row>
    <row r="2" spans="1:7" ht="15" customHeight="1" x14ac:dyDescent="0.7">
      <c r="A2" s="57" t="str">
        <f>IF('L100'!A2:G2="","",'L100'!A2:G2)</f>
        <v>Faculty of Engineering</v>
      </c>
      <c r="B2" s="57"/>
      <c r="C2" s="57"/>
      <c r="D2" s="57"/>
      <c r="E2" s="57"/>
      <c r="F2" s="57"/>
      <c r="G2" s="57"/>
    </row>
    <row r="3" spans="1:7" ht="15" customHeight="1" x14ac:dyDescent="0.7">
      <c r="A3" s="57" t="str">
        <f>IF('L100'!A3:G3="","",'L100'!A3:G3)</f>
        <v>Department of Mechanical Engineering</v>
      </c>
      <c r="B3" s="57"/>
      <c r="C3" s="57"/>
      <c r="D3" s="57"/>
      <c r="E3" s="57"/>
      <c r="F3" s="57"/>
      <c r="G3" s="57"/>
    </row>
    <row r="4" spans="1:7" ht="15" customHeight="1" x14ac:dyDescent="0.7">
      <c r="A4" s="56" t="s">
        <v>20</v>
      </c>
      <c r="B4" s="56"/>
      <c r="C4" s="56"/>
      <c r="D4" s="56"/>
      <c r="E4" s="56"/>
      <c r="F4" s="56"/>
      <c r="G4" s="56"/>
    </row>
    <row r="5" spans="1:7" ht="15" customHeight="1" x14ac:dyDescent="0.7">
      <c r="A5" s="21"/>
      <c r="B5" s="21"/>
      <c r="C5" s="21"/>
      <c r="D5" s="21"/>
      <c r="E5" s="21"/>
      <c r="F5" s="21"/>
      <c r="G5" s="21"/>
    </row>
    <row r="6" spans="1:7" ht="15" customHeight="1" x14ac:dyDescent="0.7">
      <c r="A6" s="39" t="s">
        <v>19</v>
      </c>
      <c r="B6" s="22" t="str">
        <f>IF('L100'!B6="","",'L100'!B6)</f>
        <v/>
      </c>
      <c r="C6" s="22" t="s">
        <v>18</v>
      </c>
      <c r="D6" s="58" t="str">
        <f>IF('L100'!D6:G6="","",'L100'!D6:G6)</f>
        <v/>
      </c>
      <c r="E6" s="58"/>
      <c r="F6" s="58"/>
      <c r="G6" s="59"/>
    </row>
    <row r="7" spans="1:7" ht="15" customHeight="1" x14ac:dyDescent="0.7">
      <c r="A7" s="40" t="s">
        <v>17</v>
      </c>
      <c r="B7" s="23" t="str">
        <f>IF('L100'!B7="","",'L100'!B7)</f>
        <v/>
      </c>
      <c r="C7" s="60" t="s">
        <v>16</v>
      </c>
      <c r="D7" s="60"/>
      <c r="E7" s="23" t="str">
        <f>IF('L100'!E7="","",'L100'!E7)</f>
        <v/>
      </c>
      <c r="F7" s="23" t="s">
        <v>15</v>
      </c>
      <c r="G7" s="24" t="str">
        <f>IF('L100'!G7="","",'L100'!G7)</f>
        <v/>
      </c>
    </row>
    <row r="9" spans="1:7" ht="15" customHeight="1" x14ac:dyDescent="0.7">
      <c r="A9" s="56" t="s">
        <v>32</v>
      </c>
      <c r="B9" s="56"/>
      <c r="C9" s="51"/>
      <c r="D9" s="51"/>
      <c r="E9" s="51"/>
      <c r="F9" s="51"/>
      <c r="G9" s="51"/>
    </row>
    <row r="10" spans="1:7" ht="15" customHeight="1" x14ac:dyDescent="0.65">
      <c r="A10" s="20" t="s">
        <v>12</v>
      </c>
      <c r="B10" s="20" t="s">
        <v>11</v>
      </c>
      <c r="C10" s="33" t="s">
        <v>10</v>
      </c>
      <c r="D10" s="33" t="s">
        <v>9</v>
      </c>
      <c r="E10" s="33" t="s">
        <v>8</v>
      </c>
      <c r="F10" s="33" t="s">
        <v>7</v>
      </c>
      <c r="G10" s="33" t="s">
        <v>6</v>
      </c>
    </row>
    <row r="11" spans="1:7" ht="15" customHeight="1" x14ac:dyDescent="0.65">
      <c r="A11" s="15"/>
      <c r="B11" s="15"/>
      <c r="C11" s="38"/>
      <c r="D11" s="38"/>
      <c r="E11" s="38" t="str">
        <f>IF(S6.1[[#This Row],[Mark]]="","",IF(AND(LEN(S6.1[[#This Row],[Course Code]])=10, S6.1[[#This Row],[Mark]]&gt;=60),"C",IF(S6.1[[#This Row],[Mark]]&lt;40,"F",IF(S6.1[[#This Row],[Mark]]&lt;45,"E",IF(S6.1[[#This Row],[Mark]]&lt;50,"D",IF(S6.1[[#This Row],[Mark]]&lt;60,"C",IF(S6.1[[#This Row],[Mark]]&lt;70,"B",IF(S6.1[[#This Row],[Mark]]&lt;=100,"A", ""))))))))</f>
        <v/>
      </c>
      <c r="F11" s="38" t="str">
        <f>IF(S6.1[[#This Row],[Mark]]="","",IF(AND(LEN(S6.1[[#This Row],[Course Code]])=10, S6.1[[#This Row],[Mark]]&gt;=60),3,IF(S6.1[[#This Row],[Mark]]&lt;40,0,IF(S6.1[[#This Row],[Mark]]&lt;45,1,IF(S6.1[[#This Row],[Mark]]&lt;50,2,IF(S6.1[[#This Row],[Mark]]&lt;60,3,IF(S6.1[[#This Row],[Mark]]&lt;70,4,IF(S6.1[[#This Row],[Mark]]&lt;=100,5, ""))))))))</f>
        <v/>
      </c>
      <c r="G11" s="38" t="str">
        <f>IFERROR(S6.1[[#This Row],[CU]]*S6.1[[#This Row],[GP]], "")</f>
        <v/>
      </c>
    </row>
    <row r="12" spans="1:7" ht="15" customHeight="1" x14ac:dyDescent="0.65">
      <c r="A12" s="20" t="s">
        <v>5</v>
      </c>
      <c r="C12" s="33">
        <f>SUBTOTAL(109,S6.1[CU])</f>
        <v>0</v>
      </c>
      <c r="D12" s="33"/>
      <c r="E12" s="33"/>
      <c r="F12" s="33"/>
      <c r="G12" s="33">
        <f>SUBTOTAL(109,S6.1[QP])</f>
        <v>0</v>
      </c>
    </row>
    <row r="14" spans="1:7" ht="15" customHeight="1" x14ac:dyDescent="0.7">
      <c r="A14" s="37" t="s">
        <v>33</v>
      </c>
      <c r="B14" s="37"/>
      <c r="C14" s="36" t="str">
        <f>IF(C9="","",C9)</f>
        <v/>
      </c>
      <c r="D14" s="36"/>
      <c r="E14" s="36"/>
      <c r="F14" s="36"/>
      <c r="G14" s="36"/>
    </row>
    <row r="15" spans="1:7" ht="15" customHeight="1" x14ac:dyDescent="0.65">
      <c r="A15" s="20" t="s">
        <v>12</v>
      </c>
      <c r="B15" s="20" t="s">
        <v>11</v>
      </c>
      <c r="C15" s="33" t="s">
        <v>10</v>
      </c>
      <c r="D15" s="33" t="s">
        <v>9</v>
      </c>
      <c r="E15" s="33" t="s">
        <v>8</v>
      </c>
      <c r="F15" s="33" t="s">
        <v>7</v>
      </c>
      <c r="G15" s="33" t="s">
        <v>6</v>
      </c>
    </row>
    <row r="16" spans="1:7" ht="15" customHeight="1" x14ac:dyDescent="0.65">
      <c r="A16" s="15"/>
      <c r="B16" s="15"/>
      <c r="C16" s="38"/>
      <c r="D16" s="38"/>
      <c r="E16" s="38" t="str">
        <f>IF(S6.2[[#This Row],[Mark]]="","",IF(AND(LEN(S6.2[[#This Row],[Course Code]])=10, S6.2[[#This Row],[Mark]]&gt;=60),"C",IF(S6.2[[#This Row],[Mark]]&lt;40,"F",IF(S6.2[[#This Row],[Mark]]&lt;45,"E",IF(S6.2[[#This Row],[Mark]]&lt;50,"D",IF(S6.2[[#This Row],[Mark]]&lt;60,"C",IF(S6.2[[#This Row],[Mark]]&lt;70,"B",IF(S6.2[[#This Row],[Mark]]&lt;=100,"A", ""))))))))</f>
        <v/>
      </c>
      <c r="F16" s="38" t="str">
        <f>IF(S6.2[[#This Row],[Mark]]="","",IF(AND(LEN(S6.2[[#This Row],[Course Code]])=10, S6.2[[#This Row],[Mark]]&gt;=60),3,IF(S6.2[[#This Row],[Mark]]&lt;40,0,IF(S6.2[[#This Row],[Mark]]&lt;45,1,IF(S6.2[[#This Row],[Mark]]&lt;50,2,IF(S6.2[[#This Row],[Mark]]&lt;60,3,IF(S6.2[[#This Row],[Mark]]&lt;70,4,IF(S6.2[[#This Row],[Mark]]&lt;=100,5, ""))))))))</f>
        <v/>
      </c>
      <c r="G16" s="38" t="str">
        <f>IFERROR(S6.2[[#This Row],[CU]]*S6.2[[#This Row],[GP]], "")</f>
        <v/>
      </c>
    </row>
    <row r="17" spans="1:7" ht="15" customHeight="1" x14ac:dyDescent="0.65">
      <c r="A17" s="20" t="s">
        <v>5</v>
      </c>
      <c r="C17" s="33">
        <f>SUBTOTAL(109,S6.2[CU])</f>
        <v>0</v>
      </c>
      <c r="D17" s="33"/>
      <c r="E17" s="33"/>
      <c r="F17" s="33"/>
      <c r="G17" s="33">
        <f>SUBTOTAL(109,S6.2[QP])</f>
        <v>0</v>
      </c>
    </row>
    <row r="18" spans="1:7" ht="15" customHeight="1" x14ac:dyDescent="0.65">
      <c r="A18" s="28"/>
      <c r="G18" s="29"/>
    </row>
    <row r="19" spans="1:7" ht="15" customHeight="1" x14ac:dyDescent="0.7">
      <c r="A19" s="28"/>
      <c r="C19" s="25" t="s">
        <v>4</v>
      </c>
      <c r="D19" s="26">
        <f>S6.1[[#Totals],[CU]]+S6.2[[#Totals],[CU]]</f>
        <v>0</v>
      </c>
      <c r="F19" s="25" t="s">
        <v>3</v>
      </c>
      <c r="G19" s="47">
        <f>IFERROR((S6.1[[#Totals],[QP]]+S6.2[[#Totals],[QP]])/(S6.1[[#Totals],[CU]]+S6.2[[#Totals],[CU]]),0)</f>
        <v>0</v>
      </c>
    </row>
    <row r="20" spans="1:7" ht="15" customHeight="1" x14ac:dyDescent="0.7">
      <c r="A20" s="30" t="s">
        <v>2</v>
      </c>
      <c r="B20" s="32"/>
      <c r="C20" s="25" t="s">
        <v>1</v>
      </c>
      <c r="D20" s="26">
        <f>S6.1[[#Totals],[QP]]+S6.2[[#Totals],[QP]]</f>
        <v>0</v>
      </c>
      <c r="F20" s="25" t="s">
        <v>0</v>
      </c>
      <c r="G20" s="47">
        <f>IFERROR((S1.1[[#Totals],[QP]]+S1.2[[#Totals],[QP]]+S2.1[[#Totals],[QP]]+S2.2[[#Totals],[QP]]+S3.1[[#Totals],[QP]]+S3.2[[#Totals],[QP]]+S4.1[[#Totals],[QP]]+S4.2[[#Totals],[QP]]+S5.1[[#Totals],[QP]]+S5.2[[#Totals],[QP]]+S6.1[[#Totals],[QP]]+S6.2[[#Totals],[QP]])/(S1.1[[#Totals],[CU]]+S1.2[[#Totals],[CU]]+S2.1[[#Totals],[CU]]+S2.2[[#Totals],[CU]]+S3.1[[#Totals],[CU]]+S3.2[[#Totals],[CU]]+S4.1[[#Totals],[CU]]+S4.2[[#Totals],[CU]]+S5.1[[#Totals],[CU]]+S5.2[[#Totals],[CU]]+S6.1[[#Totals],[CU]]+S6.2[[#Totals],[CU]]),0)</f>
        <v>0</v>
      </c>
    </row>
    <row r="21" spans="1:7" ht="15" customHeight="1" x14ac:dyDescent="0.7">
      <c r="A21" s="41" t="s">
        <v>40</v>
      </c>
      <c r="B21" s="18"/>
      <c r="G21" s="29"/>
    </row>
    <row r="22" spans="1:7" ht="15" customHeight="1" x14ac:dyDescent="0.7">
      <c r="A22" s="41" t="s">
        <v>39</v>
      </c>
      <c r="B22" s="27" t="str">
        <f>IF('L100'!B22="","",'L100'!B22)</f>
        <v/>
      </c>
      <c r="C22" s="1" t="s">
        <v>36</v>
      </c>
      <c r="D22" s="31">
        <f>S1.1[[#Totals],[CU]]+S1.2[[#Totals],[CU]]+S2.1[[#Totals],[CU]]+S2.2[[#Totals],[CU]]+S3.1[[#Totals],[CU]]+S3.2[[#Totals],[CU]]+S4.1[[#Totals],[CU]]+S4.2[[#Totals],[CU]]+S5.1[[#Totals],[CU]]+S5.2[[#Totals],[CU]]+S6.1[[#Totals],[CU]]+S6.2[[#Totals],[CU]]</f>
        <v>0</v>
      </c>
      <c r="E22" s="2"/>
      <c r="F22" s="2"/>
      <c r="G22" s="3"/>
    </row>
    <row r="23" spans="1:7" ht="15" customHeight="1" x14ac:dyDescent="0.7">
      <c r="C23" s="4" t="s">
        <v>37</v>
      </c>
      <c r="D23" s="31">
        <f>S1.1[[#Totals],[QP]]+S1.2[[#Totals],[QP]]+S2.1[[#Totals],[QP]]+S2.2[[#Totals],[QP]]+S3.1[[#Totals],[QP]]+S3.2[[#Totals],[QP]]+S4.1[[#Totals],[QP]]+S4.2[[#Totals],[QP]]+S5.1[[#Totals],[QP]]+S5.2[[#Totals],[QP]]+S6.1[[#Totals],[QP]]+S6.2[[#Totals],[QP]]</f>
        <v>0</v>
      </c>
      <c r="E23" s="5"/>
      <c r="F23" s="6" t="s">
        <v>38</v>
      </c>
      <c r="G23" s="7" t="str">
        <f>IF(G20&gt;4.49,"1",IF(G20&gt;3.49,"2.1",IF(G20&gt;2.39,"2.2",IF(G20&gt;1.49,"3rd","Pass"))))</f>
        <v>Pass</v>
      </c>
    </row>
  </sheetData>
  <sheetProtection selectLockedCells="1"/>
  <mergeCells count="8">
    <mergeCell ref="A9:B9"/>
    <mergeCell ref="C9:G9"/>
    <mergeCell ref="A1:G1"/>
    <mergeCell ref="A2:G2"/>
    <mergeCell ref="A3:G3"/>
    <mergeCell ref="A4:G4"/>
    <mergeCell ref="D6:G6"/>
    <mergeCell ref="C7:D7"/>
  </mergeCells>
  <pageMargins left="0.7" right="0.7" top="0.75" bottom="0.75" header="0.3" footer="0.3"/>
  <pageSetup scale="83" fitToHeight="0" orientation="portrait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B866-890F-42DA-B864-CAC63B0C3E08}">
  <sheetPr>
    <pageSetUpPr fitToPage="1"/>
  </sheetPr>
  <dimension ref="A1:G23"/>
  <sheetViews>
    <sheetView zoomScale="70" zoomScaleNormal="70" workbookViewId="0">
      <selection activeCell="K13" sqref="K13"/>
    </sheetView>
  </sheetViews>
  <sheetFormatPr defaultRowHeight="15" customHeight="1" x14ac:dyDescent="0.65"/>
  <cols>
    <col min="1" max="1" width="13.625" style="20" customWidth="1"/>
    <col min="2" max="2" width="43.75" style="20" customWidth="1"/>
    <col min="3" max="7" width="7.5390625" style="20" customWidth="1"/>
    <col min="8" max="16384" width="8.6640625" style="20"/>
  </cols>
  <sheetData>
    <row r="1" spans="1:7" ht="15" customHeight="1" x14ac:dyDescent="0.7">
      <c r="A1" s="57" t="s">
        <v>23</v>
      </c>
      <c r="B1" s="57"/>
      <c r="C1" s="57"/>
      <c r="D1" s="57"/>
      <c r="E1" s="57"/>
      <c r="F1" s="57"/>
      <c r="G1" s="57"/>
    </row>
    <row r="2" spans="1:7" ht="15" customHeight="1" x14ac:dyDescent="0.7">
      <c r="A2" s="57" t="str">
        <f>IF('L100'!A2:G2="","",'L100'!A2:G2)</f>
        <v>Faculty of Engineering</v>
      </c>
      <c r="B2" s="57"/>
      <c r="C2" s="57"/>
      <c r="D2" s="57"/>
      <c r="E2" s="57"/>
      <c r="F2" s="57"/>
      <c r="G2" s="57"/>
    </row>
    <row r="3" spans="1:7" ht="15" customHeight="1" x14ac:dyDescent="0.7">
      <c r="A3" s="57" t="str">
        <f>IF('L100'!A3:G3="","",'L100'!A3:G3)</f>
        <v>Department of Mechanical Engineering</v>
      </c>
      <c r="B3" s="57"/>
      <c r="C3" s="57"/>
      <c r="D3" s="57"/>
      <c r="E3" s="57"/>
      <c r="F3" s="57"/>
      <c r="G3" s="57"/>
    </row>
    <row r="4" spans="1:7" ht="15" customHeight="1" x14ac:dyDescent="0.7">
      <c r="A4" s="56" t="s">
        <v>20</v>
      </c>
      <c r="B4" s="56"/>
      <c r="C4" s="56"/>
      <c r="D4" s="56"/>
      <c r="E4" s="56"/>
      <c r="F4" s="56"/>
      <c r="G4" s="56"/>
    </row>
    <row r="5" spans="1:7" ht="15" customHeight="1" x14ac:dyDescent="0.7">
      <c r="A5" s="21"/>
      <c r="B5" s="21"/>
      <c r="C5" s="21"/>
      <c r="D5" s="21"/>
      <c r="E5" s="21"/>
      <c r="F5" s="21"/>
      <c r="G5" s="21"/>
    </row>
    <row r="6" spans="1:7" ht="15" customHeight="1" x14ac:dyDescent="0.7">
      <c r="A6" s="39" t="s">
        <v>19</v>
      </c>
      <c r="B6" s="22" t="str">
        <f>IF('L100'!B6="","",'L100'!B6)</f>
        <v/>
      </c>
      <c r="C6" s="22" t="s">
        <v>18</v>
      </c>
      <c r="D6" s="58" t="str">
        <f>IF('L100'!D6:G6="","",'L100'!D6:G6)</f>
        <v/>
      </c>
      <c r="E6" s="58"/>
      <c r="F6" s="58"/>
      <c r="G6" s="59"/>
    </row>
    <row r="7" spans="1:7" ht="15" customHeight="1" x14ac:dyDescent="0.7">
      <c r="A7" s="40" t="s">
        <v>17</v>
      </c>
      <c r="B7" s="23" t="str">
        <f>IF('L100'!B7="","",'L100'!B7)</f>
        <v/>
      </c>
      <c r="C7" s="60" t="s">
        <v>16</v>
      </c>
      <c r="D7" s="60"/>
      <c r="E7" s="23" t="str">
        <f>IF('L100'!E7="","",'L100'!E7)</f>
        <v/>
      </c>
      <c r="F7" s="23" t="s">
        <v>15</v>
      </c>
      <c r="G7" s="24" t="str">
        <f>IF('L100'!G7="","",'L100'!G7)</f>
        <v/>
      </c>
    </row>
    <row r="9" spans="1:7" ht="15" customHeight="1" x14ac:dyDescent="0.7">
      <c r="A9" s="56" t="s">
        <v>34</v>
      </c>
      <c r="B9" s="56"/>
      <c r="C9" s="51"/>
      <c r="D9" s="51"/>
      <c r="E9" s="51"/>
      <c r="F9" s="51"/>
      <c r="G9" s="51"/>
    </row>
    <row r="10" spans="1:7" ht="15" customHeight="1" x14ac:dyDescent="0.65">
      <c r="A10" s="20" t="s">
        <v>12</v>
      </c>
      <c r="B10" s="20" t="s">
        <v>11</v>
      </c>
      <c r="C10" s="33" t="s">
        <v>10</v>
      </c>
      <c r="D10" s="33" t="s">
        <v>9</v>
      </c>
      <c r="E10" s="33" t="s">
        <v>8</v>
      </c>
      <c r="F10" s="33" t="s">
        <v>7</v>
      </c>
      <c r="G10" s="33" t="s">
        <v>6</v>
      </c>
    </row>
    <row r="11" spans="1:7" ht="15" customHeight="1" x14ac:dyDescent="0.65">
      <c r="A11" s="15"/>
      <c r="B11" s="15"/>
      <c r="C11" s="38"/>
      <c r="D11" s="38"/>
      <c r="E11" s="38" t="str">
        <f>IF(S7.1[[#This Row],[Mark]]="","",IF(AND(LEN(S7.1[[#This Row],[Course Code]])=10, S7.1[[#This Row],[Mark]]&gt;=60),"C",IF(S7.1[[#This Row],[Mark]]&lt;40,"F",IF(S7.1[[#This Row],[Mark]]&lt;45,"E",IF(S7.1[[#This Row],[Mark]]&lt;50,"D",IF(S7.1[[#This Row],[Mark]]&lt;60,"C",IF(S7.1[[#This Row],[Mark]]&lt;70,"B",IF(S7.1[[#This Row],[Mark]]&lt;=100,"A", ""))))))))</f>
        <v/>
      </c>
      <c r="F11" s="38" t="str">
        <f>IF(S7.1[[#This Row],[Mark]]="","",IF(AND(LEN(S7.1[[#This Row],[Course Code]])=10, S7.1[[#This Row],[Mark]]&gt;=60),3,IF(S7.1[[#This Row],[Mark]]&lt;40,0,IF(S7.1[[#This Row],[Mark]]&lt;45,1,IF(S7.1[[#This Row],[Mark]]&lt;50,2,IF(S7.1[[#This Row],[Mark]]&lt;60,3,IF(S7.1[[#This Row],[Mark]]&lt;70,4,IF(S7.1[[#This Row],[Mark]]&lt;=100,5, ""))))))))</f>
        <v/>
      </c>
      <c r="G11" s="38" t="str">
        <f>IFERROR(S7.1[[#This Row],[CU]]*S7.1[[#This Row],[GP]], "")</f>
        <v/>
      </c>
    </row>
    <row r="12" spans="1:7" ht="15" customHeight="1" x14ac:dyDescent="0.65">
      <c r="A12" s="20" t="s">
        <v>5</v>
      </c>
      <c r="C12" s="33">
        <f>SUBTOTAL(109,S7.1[CU])</f>
        <v>0</v>
      </c>
      <c r="D12" s="33"/>
      <c r="E12" s="33"/>
      <c r="F12" s="33"/>
      <c r="G12" s="33">
        <f>SUBTOTAL(109,S7.1[QP])</f>
        <v>0</v>
      </c>
    </row>
    <row r="14" spans="1:7" ht="15" customHeight="1" x14ac:dyDescent="0.7">
      <c r="A14" s="37" t="s">
        <v>35</v>
      </c>
      <c r="B14" s="37"/>
      <c r="C14" s="36" t="str">
        <f>IF(C9="","",C9)</f>
        <v/>
      </c>
      <c r="D14" s="36"/>
      <c r="E14" s="36"/>
      <c r="F14" s="36"/>
      <c r="G14" s="36"/>
    </row>
    <row r="15" spans="1:7" ht="15" customHeight="1" x14ac:dyDescent="0.65">
      <c r="A15" s="20" t="s">
        <v>12</v>
      </c>
      <c r="B15" s="20" t="s">
        <v>11</v>
      </c>
      <c r="C15" s="33" t="s">
        <v>10</v>
      </c>
      <c r="D15" s="33" t="s">
        <v>9</v>
      </c>
      <c r="E15" s="33" t="s">
        <v>8</v>
      </c>
      <c r="F15" s="33" t="s">
        <v>7</v>
      </c>
      <c r="G15" s="33" t="s">
        <v>6</v>
      </c>
    </row>
    <row r="16" spans="1:7" ht="15" customHeight="1" x14ac:dyDescent="0.65">
      <c r="A16" s="15"/>
      <c r="B16" s="15"/>
      <c r="C16" s="38"/>
      <c r="D16" s="38"/>
      <c r="E16" s="38" t="str">
        <f>IF(S7.2[[#This Row],[Mark]]="","",IF(AND(LEN(S7.2[[#This Row],[Course Code]])=10, S7.2[[#This Row],[Mark]]&gt;=60),"C",IF(S7.2[[#This Row],[Mark]]&lt;40,"F",IF(S7.2[[#This Row],[Mark]]&lt;45,"E",IF(S7.2[[#This Row],[Mark]]&lt;50,"D",IF(S7.2[[#This Row],[Mark]]&lt;60,"C",IF(S7.2[[#This Row],[Mark]]&lt;70,"B",IF(S7.2[[#This Row],[Mark]]&lt;=100,"A", ""))))))))</f>
        <v/>
      </c>
      <c r="F16" s="38" t="str">
        <f>IF(S7.2[[#This Row],[Mark]]="","",IF(AND(LEN(S7.2[[#This Row],[Course Code]])=10, S7.2[[#This Row],[Mark]]&gt;=60),3,IF(S7.2[[#This Row],[Mark]]&lt;40,0,IF(S7.2[[#This Row],[Mark]]&lt;45,1,IF(S7.2[[#This Row],[Mark]]&lt;50,2,IF(S7.2[[#This Row],[Mark]]&lt;60,3,IF(S7.2[[#This Row],[Mark]]&lt;70,4,IF(S7.2[[#This Row],[Mark]]&lt;=100,5, ""))))))))</f>
        <v/>
      </c>
      <c r="G16" s="38" t="str">
        <f>IFERROR(S7.2[[#This Row],[CU]]*S7.2[[#This Row],[GP]], "")</f>
        <v/>
      </c>
    </row>
    <row r="17" spans="1:7" ht="15" customHeight="1" x14ac:dyDescent="0.65">
      <c r="A17" s="20" t="s">
        <v>5</v>
      </c>
      <c r="C17" s="33">
        <f>SUBTOTAL(109,S7.2[CU])</f>
        <v>0</v>
      </c>
      <c r="D17" s="33"/>
      <c r="E17" s="33"/>
      <c r="F17" s="33"/>
      <c r="G17" s="33">
        <f>SUBTOTAL(109,S7.2[QP])</f>
        <v>0</v>
      </c>
    </row>
    <row r="18" spans="1:7" ht="15" customHeight="1" x14ac:dyDescent="0.65">
      <c r="A18" s="28"/>
      <c r="G18" s="29"/>
    </row>
    <row r="19" spans="1:7" ht="15" customHeight="1" x14ac:dyDescent="0.7">
      <c r="A19" s="28"/>
      <c r="C19" s="25" t="s">
        <v>4</v>
      </c>
      <c r="D19" s="26">
        <f>S7.1[[#Totals],[CU]]+S7.2[[#Totals],[CU]]</f>
        <v>0</v>
      </c>
      <c r="F19" s="25" t="s">
        <v>3</v>
      </c>
      <c r="G19" s="47">
        <f>IFERROR((S7.1[[#Totals],[QP]]+S7.2[[#Totals],[QP]])/(S7.1[[#Totals],[CU]]+S7.2[[#Totals],[CU]]),0)</f>
        <v>0</v>
      </c>
    </row>
    <row r="20" spans="1:7" ht="15" customHeight="1" x14ac:dyDescent="0.7">
      <c r="A20" s="30" t="s">
        <v>2</v>
      </c>
      <c r="B20" s="32"/>
      <c r="C20" s="25" t="s">
        <v>1</v>
      </c>
      <c r="D20" s="26">
        <f>S7.1[[#Totals],[QP]]+S7.2[[#Totals],[QP]]</f>
        <v>0</v>
      </c>
      <c r="F20" s="25" t="s">
        <v>0</v>
      </c>
      <c r="G20" s="47">
        <f>IFERROR((S1.1[[#Totals],[QP]]+S1.2[[#Totals],[QP]]+S2.1[[#Totals],[QP]]+S2.2[[#Totals],[QP]]+S3.1[[#Totals],[QP]]+S3.2[[#Totals],[QP]]+S4.1[[#Totals],[QP]]+S4.2[[#Totals],[QP]]+S5.1[[#Totals],[QP]]+S5.2[[#Totals],[QP]]+S6.1[[#Totals],[QP]]+S6.2[[#Totals],[QP]]+S7.1[[#Totals],[QP]]+S7.2[[#Totals],[QP]])/(S1.1[[#Totals],[CU]]+S1.2[[#Totals],[CU]]+S2.1[[#Totals],[CU]]+S2.2[[#Totals],[CU]]+S3.1[[#Totals],[CU]]+S3.2[[#Totals],[CU]]+S4.1[[#Totals],[CU]]+S4.2[[#Totals],[CU]]+S5.1[[#Totals],[CU]]+S5.2[[#Totals],[CU]]+S6.1[[#Totals],[CU]]+S6.2[[#Totals],[CU]]+S7.1[[#Totals],[CU]]+S7.2[[#Totals],[CU]]),0)</f>
        <v>0</v>
      </c>
    </row>
    <row r="21" spans="1:7" ht="15" customHeight="1" x14ac:dyDescent="0.7">
      <c r="A21" s="41" t="s">
        <v>40</v>
      </c>
      <c r="B21" s="18"/>
      <c r="G21" s="29"/>
    </row>
    <row r="22" spans="1:7" ht="15" customHeight="1" x14ac:dyDescent="0.7">
      <c r="A22" s="41" t="s">
        <v>39</v>
      </c>
      <c r="B22" s="27" t="str">
        <f>IF('L100'!B22="","",'L100'!B22)</f>
        <v/>
      </c>
      <c r="C22" s="1" t="s">
        <v>36</v>
      </c>
      <c r="D22" s="31">
        <f>S1.1[[#Totals],[CU]]+S1.2[[#Totals],[CU]]+S2.1[[#Totals],[CU]]+S2.2[[#Totals],[CU]]+S3.1[[#Totals],[CU]]+S3.2[[#Totals],[CU]]+S4.1[[#Totals],[CU]]+S4.2[[#Totals],[CU]]+S5.1[[#Totals],[CU]]+S5.2[[#Totals],[CU]]+S6.1[[#Totals],[CU]]+S6.2[[#Totals],[CU]]+S7.1[[#Totals],[CU]]+S7.2[[#Totals],[CU]]</f>
        <v>0</v>
      </c>
      <c r="E22" s="2"/>
      <c r="F22" s="2"/>
      <c r="G22" s="3"/>
    </row>
    <row r="23" spans="1:7" ht="15" customHeight="1" x14ac:dyDescent="0.7">
      <c r="C23" s="4" t="s">
        <v>37</v>
      </c>
      <c r="D23" s="31">
        <f>S1.1[[#Totals],[QP]]+S1.2[[#Totals],[QP]]+S2.1[[#Totals],[QP]]+S2.2[[#Totals],[QP]]+S3.1[[#Totals],[QP]]+S3.2[[#Totals],[QP]]+S4.1[[#Totals],[QP]]+S4.2[[#Totals],[QP]]+S5.1[[#Totals],[QP]]+S5.2[[#Totals],[QP]]+S6.1[[#Totals],[QP]]+S6.2[[#Totals],[QP]]+S7.1[[#Totals],[QP]]+S7.2[[#Totals],[QP]]</f>
        <v>0</v>
      </c>
      <c r="E23" s="5"/>
      <c r="F23" s="6" t="s">
        <v>38</v>
      </c>
      <c r="G23" s="7" t="str">
        <f>IF(G20&gt;4.49,"1",IF(G20&gt;3.49,"2.1",IF(G20&gt;2.39,"2.2",IF(G20&gt;1.49,"3rd","Pass"))))</f>
        <v>Pass</v>
      </c>
    </row>
  </sheetData>
  <sheetProtection selectLockedCells="1"/>
  <mergeCells count="8">
    <mergeCell ref="A9:B9"/>
    <mergeCell ref="C9:G9"/>
    <mergeCell ref="A1:G1"/>
    <mergeCell ref="A2:G2"/>
    <mergeCell ref="A3:G3"/>
    <mergeCell ref="A4:G4"/>
    <mergeCell ref="D6:G6"/>
    <mergeCell ref="C7:D7"/>
  </mergeCells>
  <pageMargins left="0.7" right="0.7" top="0.75" bottom="0.75" header="0.3" footer="0.3"/>
  <pageSetup scale="87" fitToHeight="0" orientation="portrait" r:id="rId1"/>
  <drawing r:id="rId2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F737-54B9-47CB-A89F-BC77BB63DB8D}">
  <sheetPr>
    <pageSetUpPr fitToPage="1"/>
  </sheetPr>
  <dimension ref="A1:F26"/>
  <sheetViews>
    <sheetView zoomScale="70" zoomScaleNormal="70" workbookViewId="0">
      <selection activeCell="A7" sqref="A7"/>
    </sheetView>
  </sheetViews>
  <sheetFormatPr defaultRowHeight="15" customHeight="1" x14ac:dyDescent="0.65"/>
  <cols>
    <col min="1" max="1" width="13.625" style="20" customWidth="1"/>
    <col min="2" max="2" width="33.20703125" style="20" customWidth="1"/>
    <col min="3" max="5" width="7.5390625" style="20" customWidth="1"/>
    <col min="6" max="6" width="13.83203125" style="20" customWidth="1"/>
    <col min="7" max="16384" width="8.6640625" style="20"/>
  </cols>
  <sheetData>
    <row r="1" spans="1:6" ht="15" customHeight="1" x14ac:dyDescent="0.7">
      <c r="A1" s="57" t="s">
        <v>23</v>
      </c>
      <c r="B1" s="57"/>
      <c r="C1" s="57"/>
      <c r="D1" s="57"/>
      <c r="E1" s="57"/>
      <c r="F1" s="57"/>
    </row>
    <row r="2" spans="1:6" ht="15" customHeight="1" x14ac:dyDescent="0.7">
      <c r="A2" s="57" t="str">
        <f>IF('L100'!A2:G2="","",'L100'!A2:G2)</f>
        <v>Faculty of Engineering</v>
      </c>
      <c r="B2" s="57"/>
      <c r="C2" s="57"/>
      <c r="D2" s="57"/>
      <c r="E2" s="57"/>
      <c r="F2" s="57"/>
    </row>
    <row r="3" spans="1:6" ht="15" customHeight="1" x14ac:dyDescent="0.7">
      <c r="A3" s="57" t="str">
        <f>IF('L100'!A3:G3="","",'L100'!A3:G3)</f>
        <v>Department of Mechanical Engineering</v>
      </c>
      <c r="B3" s="57"/>
      <c r="C3" s="57"/>
      <c r="D3" s="57"/>
      <c r="E3" s="57"/>
      <c r="F3" s="57"/>
    </row>
    <row r="6" spans="1:6" ht="15" customHeight="1" x14ac:dyDescent="0.7">
      <c r="A6" s="57" t="s">
        <v>41</v>
      </c>
      <c r="B6" s="57"/>
      <c r="C6" s="57"/>
      <c r="D6" s="57"/>
      <c r="E6" s="57"/>
      <c r="F6" s="57"/>
    </row>
    <row r="7" spans="1:6" ht="15" customHeight="1" x14ac:dyDescent="0.65">
      <c r="A7"/>
      <c r="B7"/>
      <c r="C7"/>
      <c r="D7"/>
      <c r="E7"/>
      <c r="F7"/>
    </row>
    <row r="8" spans="1:6" ht="15" customHeight="1" x14ac:dyDescent="0.65">
      <c r="A8"/>
      <c r="B8"/>
      <c r="C8"/>
      <c r="D8"/>
      <c r="E8"/>
      <c r="F8"/>
    </row>
    <row r="9" spans="1:6" ht="15" customHeight="1" x14ac:dyDescent="0.7">
      <c r="A9" s="37"/>
      <c r="B9" s="37"/>
      <c r="C9" s="48"/>
      <c r="D9" s="48"/>
      <c r="E9" s="48"/>
      <c r="F9" s="48"/>
    </row>
    <row r="10" spans="1:6" ht="15" customHeight="1" x14ac:dyDescent="0.65">
      <c r="A10" s="20" t="s">
        <v>12</v>
      </c>
      <c r="B10" s="20" t="s">
        <v>11</v>
      </c>
      <c r="C10" s="33" t="s">
        <v>10</v>
      </c>
      <c r="D10" s="33" t="s">
        <v>9</v>
      </c>
      <c r="E10" s="33" t="s">
        <v>8</v>
      </c>
      <c r="F10" s="33" t="s">
        <v>42</v>
      </c>
    </row>
    <row r="11" spans="1:6" ht="15" customHeight="1" x14ac:dyDescent="0.65">
      <c r="A11" s="15"/>
      <c r="B11" s="15" t="s">
        <v>44</v>
      </c>
      <c r="C11" s="38" t="s">
        <v>44</v>
      </c>
      <c r="D11" s="38"/>
      <c r="E11" s="38" t="str">
        <f>IF(Unknown[[#This Row],[Mark]]="","",IF(AND(LEN(Unknown[[#This Row],[Course Code]])=10, Unknown[[#This Row],[Mark]]&gt;=60),"C",IF(Unknown[[#This Row],[Mark]]&lt;40,"F",IF(Unknown[[#This Row],[Mark]]&lt;45,"E",IF(Unknown[[#This Row],[Mark]]&lt;50,"D",IF(Unknown[[#This Row],[Mark]]&lt;60,"C",IF(Unknown[[#This Row],[Mark]]&lt;70,"B",IF(Unknown[[#This Row],[Mark]]&lt;=100,"A", ""))))))))</f>
        <v/>
      </c>
      <c r="F11" s="38" t="s">
        <v>43</v>
      </c>
    </row>
    <row r="12" spans="1:6" ht="15" customHeight="1" x14ac:dyDescent="0.65">
      <c r="A12" s="20" t="s">
        <v>5</v>
      </c>
      <c r="C12" s="33">
        <f>SUBTOTAL(109,Unknown[CU])</f>
        <v>0</v>
      </c>
      <c r="D12" s="33"/>
      <c r="E12" s="33"/>
      <c r="F12" s="33"/>
    </row>
    <row r="14" spans="1:6" ht="15" customHeight="1" x14ac:dyDescent="0.65">
      <c r="A14"/>
      <c r="B14"/>
      <c r="C14"/>
      <c r="D14"/>
      <c r="E14"/>
      <c r="F14"/>
    </row>
    <row r="15" spans="1:6" ht="15" customHeight="1" x14ac:dyDescent="0.65">
      <c r="A15"/>
      <c r="B15"/>
      <c r="C15"/>
      <c r="D15"/>
      <c r="E15"/>
      <c r="F15"/>
    </row>
    <row r="16" spans="1:6" ht="15" customHeight="1" x14ac:dyDescent="0.65">
      <c r="A16"/>
      <c r="B16"/>
      <c r="C16"/>
      <c r="D16"/>
      <c r="E16"/>
      <c r="F16"/>
    </row>
    <row r="17" spans="1:6" ht="15" customHeight="1" x14ac:dyDescent="0.65">
      <c r="A17"/>
      <c r="B17"/>
      <c r="C17"/>
      <c r="D17"/>
      <c r="E17"/>
      <c r="F17"/>
    </row>
    <row r="18" spans="1:6" ht="15" customHeight="1" x14ac:dyDescent="0.65">
      <c r="A18"/>
      <c r="B18"/>
      <c r="C18"/>
      <c r="D18"/>
      <c r="E18"/>
      <c r="F18"/>
    </row>
    <row r="19" spans="1:6" ht="15" customHeight="1" x14ac:dyDescent="0.65">
      <c r="A19"/>
      <c r="B19"/>
      <c r="C19"/>
      <c r="D19"/>
      <c r="E19"/>
      <c r="F19"/>
    </row>
    <row r="20" spans="1:6" ht="15" customHeight="1" x14ac:dyDescent="0.65">
      <c r="A20"/>
      <c r="B20"/>
      <c r="C20"/>
      <c r="D20"/>
      <c r="E20"/>
      <c r="F20"/>
    </row>
    <row r="21" spans="1:6" ht="15" customHeight="1" x14ac:dyDescent="0.65">
      <c r="A21"/>
      <c r="B21"/>
      <c r="C21"/>
      <c r="D21"/>
      <c r="E21"/>
      <c r="F21"/>
    </row>
    <row r="22" spans="1:6" ht="15" customHeight="1" x14ac:dyDescent="0.65">
      <c r="A22"/>
      <c r="B22"/>
      <c r="C22"/>
      <c r="D22"/>
      <c r="E22"/>
      <c r="F22"/>
    </row>
    <row r="23" spans="1:6" ht="15" customHeight="1" x14ac:dyDescent="0.65">
      <c r="A23"/>
      <c r="B23"/>
      <c r="C23"/>
      <c r="D23"/>
      <c r="E23"/>
      <c r="F23"/>
    </row>
    <row r="24" spans="1:6" ht="15" customHeight="1" x14ac:dyDescent="0.65">
      <c r="A24"/>
      <c r="B24"/>
      <c r="C24"/>
      <c r="D24"/>
      <c r="E24"/>
      <c r="F24"/>
    </row>
    <row r="25" spans="1:6" ht="15" customHeight="1" x14ac:dyDescent="0.65">
      <c r="A25"/>
      <c r="B25"/>
      <c r="C25"/>
      <c r="D25"/>
      <c r="E25"/>
      <c r="F25"/>
    </row>
    <row r="26" spans="1:6" ht="15" customHeight="1" x14ac:dyDescent="0.65">
      <c r="A26"/>
      <c r="B26"/>
      <c r="C26"/>
      <c r="D26"/>
      <c r="E26"/>
      <c r="F26"/>
    </row>
  </sheetData>
  <sheetProtection selectLockedCells="1"/>
  <mergeCells count="4">
    <mergeCell ref="A2:F2"/>
    <mergeCell ref="A1:F1"/>
    <mergeCell ref="A6:F6"/>
    <mergeCell ref="A3:F3"/>
  </mergeCells>
  <pageMargins left="0.7" right="0.7" top="0.75" bottom="0.75" header="0.3" footer="0.3"/>
  <pageSetup fitToHeight="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L100</vt:lpstr>
      <vt:lpstr>L200</vt:lpstr>
      <vt:lpstr>L300</vt:lpstr>
      <vt:lpstr>L400</vt:lpstr>
      <vt:lpstr>L500</vt:lpstr>
      <vt:lpstr>L600</vt:lpstr>
      <vt:lpstr>L700</vt:lpstr>
      <vt:lpstr>Unknown 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Goodhope Ordu</dc:creator>
  <cp:lastModifiedBy>Goodhope Ordu</cp:lastModifiedBy>
  <cp:lastPrinted>2021-10-22T17:02:42Z</cp:lastPrinted>
  <dcterms:created xsi:type="dcterms:W3CDTF">2021-09-26T15:33:53Z</dcterms:created>
  <dcterms:modified xsi:type="dcterms:W3CDTF">2021-10-22T17:36:38Z</dcterms:modified>
</cp:coreProperties>
</file>