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ata\dev\vba\register\"/>
    </mc:Choice>
  </mc:AlternateContent>
  <xr:revisionPtr revIDLastSave="0" documentId="13_ncr:1_{0C249C58-5683-4BD4-8231-358956BB9468}" xr6:coauthVersionLast="47" xr6:coauthVersionMax="47" xr10:uidLastSave="{00000000-0000-0000-0000-000000000000}"/>
  <bookViews>
    <workbookView xWindow="-120" yWindow="480" windowWidth="19440" windowHeight="15000" xr2:uid="{F14B2533-DCCC-4BF8-AE08-EF79DA4E2040}"/>
  </bookViews>
  <sheets>
    <sheet name="計算" sheetId="1" r:id="rId1"/>
    <sheet name="設定" sheetId="2" r:id="rId2"/>
  </sheets>
  <definedNames>
    <definedName name="カテゴリー名">設定!$O$2:$O$4</definedName>
    <definedName name="システム名">設定!$B$3:$B$7</definedName>
    <definedName name="数量">設定!$N$2:$N$11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O4" i="2" l="1"/>
  <c r="A2" i="2" l="1"/>
  <c r="A3" i="2"/>
  <c r="O2" i="2"/>
  <c r="O3" i="2"/>
  <c r="D15" i="1"/>
  <c r="D5" i="1"/>
  <c r="D17" i="1"/>
  <c r="D13" i="1"/>
  <c r="C5" i="1"/>
  <c r="D14" i="1"/>
  <c r="D18" i="1"/>
  <c r="D11" i="1"/>
  <c r="D12" i="1"/>
  <c r="D10" i="1"/>
  <c r="D16" i="1"/>
  <c r="D19" i="1"/>
  <c r="D7" i="1" l="1"/>
  <c r="C6" i="1"/>
  <c r="D6" i="1"/>
  <c r="D8" i="1" l="1"/>
</calcChain>
</file>

<file path=xl/sharedStrings.xml><?xml version="1.0" encoding="utf-8"?>
<sst xmlns="http://schemas.openxmlformats.org/spreadsheetml/2006/main" count="72" uniqueCount="52">
  <si>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</si>
  <si>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</si>
  <si>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時間　時</t>
    <rPh sb="0" eb="2">
      <t>ジカン</t>
    </rPh>
    <rPh sb="3" eb="4">
      <t>ジ</t>
    </rPh>
    <phoneticPr fontId="1"/>
  </si>
  <si>
    <t>時間　分</t>
    <rPh sb="0" eb="2">
      <t>ジカン</t>
    </rPh>
    <rPh sb="3" eb="4">
      <t>フン</t>
    </rPh>
    <phoneticPr fontId="1"/>
  </si>
  <si>
    <t>滞在時間</t>
    <rPh sb="0" eb="4">
      <t>タイザイジカン</t>
    </rPh>
    <phoneticPr fontId="1"/>
  </si>
  <si>
    <t>チャージ</t>
  </si>
  <si>
    <t>チャージ</t>
    <phoneticPr fontId="1"/>
  </si>
  <si>
    <t>延長</t>
    <rPh sb="0" eb="2">
      <t>エンチョウ</t>
    </rPh>
    <phoneticPr fontId="1"/>
  </si>
  <si>
    <t>チャージ　金額</t>
    <rPh sb="5" eb="7">
      <t>キンガク</t>
    </rPh>
    <phoneticPr fontId="1"/>
  </si>
  <si>
    <t>チャージ　時間</t>
    <rPh sb="5" eb="7">
      <t>ジカン</t>
    </rPh>
    <phoneticPr fontId="1"/>
  </si>
  <si>
    <t>延長　時間</t>
    <rPh sb="0" eb="2">
      <t>エンチョウ</t>
    </rPh>
    <rPh sb="3" eb="5">
      <t>ジカン</t>
    </rPh>
    <phoneticPr fontId="1"/>
  </si>
  <si>
    <t>延長　金額</t>
    <rPh sb="3" eb="5">
      <t>キンガク</t>
    </rPh>
    <phoneticPr fontId="1"/>
  </si>
  <si>
    <t>ソフトドリンク</t>
    <phoneticPr fontId="1"/>
  </si>
  <si>
    <t>ご主人様</t>
    <rPh sb="1" eb="4">
      <t>シュジンサマ</t>
    </rPh>
    <phoneticPr fontId="1"/>
  </si>
  <si>
    <t>お嬢様</t>
    <rPh sb="1" eb="3">
      <t>ジョウサマ</t>
    </rPh>
    <phoneticPr fontId="1"/>
  </si>
  <si>
    <t>お客様</t>
    <rPh sb="1" eb="3">
      <t>キャクサマ</t>
    </rPh>
    <phoneticPr fontId="1"/>
  </si>
  <si>
    <t>カテゴリー</t>
    <phoneticPr fontId="1"/>
  </si>
  <si>
    <t>アイテム</t>
    <phoneticPr fontId="1"/>
  </si>
  <si>
    <t>数量</t>
    <rPh sb="0" eb="2">
      <t>スウリョウ</t>
    </rPh>
    <phoneticPr fontId="1"/>
  </si>
  <si>
    <t>アルコール</t>
    <phoneticPr fontId="1"/>
  </si>
  <si>
    <t>ご褒美ドリンク</t>
    <phoneticPr fontId="1"/>
  </si>
  <si>
    <t>ご褒美ドリンク (ミニ)</t>
    <phoneticPr fontId="1"/>
  </si>
  <si>
    <t>メイドとチェキ</t>
    <phoneticPr fontId="1"/>
  </si>
  <si>
    <t>金額</t>
    <rPh sb="0" eb="2">
      <t>キンガク</t>
    </rPh>
    <phoneticPr fontId="1"/>
  </si>
  <si>
    <t>ドリンク</t>
    <phoneticPr fontId="1"/>
  </si>
  <si>
    <t>アミューズメント</t>
    <phoneticPr fontId="1"/>
  </si>
  <si>
    <t>ドリンク他</t>
    <rPh sb="4" eb="5">
      <t>ホカ</t>
    </rPh>
    <phoneticPr fontId="1"/>
  </si>
  <si>
    <t>合計</t>
    <rPh sb="0" eb="2">
      <t>ゴウケイ</t>
    </rPh>
    <phoneticPr fontId="1"/>
  </si>
  <si>
    <t>システム</t>
    <phoneticPr fontId="1"/>
  </si>
  <si>
    <t>飲み放題</t>
    <rPh sb="0" eb="1">
      <t>ノ</t>
    </rPh>
    <phoneticPr fontId="1"/>
  </si>
  <si>
    <t>初めてセット</t>
    <phoneticPr fontId="1"/>
  </si>
  <si>
    <t>のんびりセット【平日限定】</t>
    <phoneticPr fontId="1"/>
  </si>
  <si>
    <t>列1</t>
  </si>
  <si>
    <t>列2</t>
  </si>
  <si>
    <t>列3</t>
  </si>
  <si>
    <t>ノンアルシャンパン</t>
    <phoneticPr fontId="1"/>
  </si>
  <si>
    <t>スペシャル</t>
    <phoneticPr fontId="1"/>
  </si>
  <si>
    <t>イベント</t>
    <phoneticPr fontId="1"/>
  </si>
  <si>
    <t>限定オリカク</t>
    <rPh sb="0" eb="2">
      <t>ゲンテイ</t>
    </rPh>
    <phoneticPr fontId="1"/>
  </si>
  <si>
    <t>お絵描きフード</t>
    <rPh sb="1" eb="3">
      <t>エカ</t>
    </rPh>
    <phoneticPr fontId="1"/>
  </si>
  <si>
    <t>ご褒美ドリンクアルコール</t>
    <phoneticPr fontId="1"/>
  </si>
  <si>
    <t>PURPOM</t>
    <phoneticPr fontId="1"/>
  </si>
  <si>
    <t>CAPRICE</t>
    <phoneticPr fontId="1"/>
  </si>
  <si>
    <t>PIERRE</t>
    <phoneticPr fontId="1"/>
  </si>
  <si>
    <t>FILLICO</t>
    <phoneticPr fontId="1"/>
  </si>
  <si>
    <t>MAVAM</t>
    <phoneticPr fontId="1"/>
  </si>
  <si>
    <t>CAFE DE PARIS</t>
    <phoneticPr fontId="1"/>
  </si>
  <si>
    <t>お嬢様</t>
  </si>
  <si>
    <t>ドリンク</t>
  </si>
  <si>
    <t>ソフトドリンク</t>
  </si>
  <si>
    <t>アミューズメント</t>
  </si>
  <si>
    <t>メイドとチェキ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</si>
</sst>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00"/>
    <numFmt numFmtId="177" formatCode="hh:mm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Protection="1">
      <alignment vertical="center"/>
      <protection locked="0"/>
    </xf>
    <xf numFmtId="177" fontId="0" fillId="0" borderId="0" xfId="0" applyNumberFormat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Protection="1">
      <alignment vertical="center"/>
    </xf>
    <xf numFmtId="5" fontId="0" fillId="0" borderId="0" xfId="0" applyNumberFormat="1" applyProtection="1">
      <alignment vertical="center"/>
    </xf>
    <xf numFmtId="177" fontId="0" fillId="0" borderId="0" xfId="0" applyNumberFormat="1" applyProtection="1">
      <alignment vertical="center"/>
    </xf>
    <xf numFmtId="0" fontId="0" fillId="0" borderId="0" xfId="0" quotePrefix="1" applyProtection="1">
      <alignment vertical="center"/>
    </xf>
    <xf numFmtId="0" fontId="0" fillId="0" borderId="2" xfId="0" applyBorder="1" applyProtection="1">
      <alignment vertical="center"/>
    </xf>
    <xf numFmtId="0" fontId="0" fillId="0" borderId="3" xfId="0" applyBorder="1" applyProtection="1">
      <alignment vertical="center"/>
    </xf>
    <xf numFmtId="0" fontId="0" fillId="0" borderId="3" xfId="0" applyNumberFormat="1" applyBorder="1" applyProtection="1">
      <alignment vertical="center"/>
    </xf>
    <xf numFmtId="0" fontId="0" fillId="0" borderId="3" xfId="0" applyBorder="1" applyProtection="1">
      <alignment vertical="center"/>
      <protection locked="0"/>
    </xf>
    <xf numFmtId="0" fontId="0" fillId="0" borderId="3" xfId="0" applyNumberFormat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0" xfId="0" applyNumberFormat="1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6" xfId="0" applyNumberFormat="1" applyBorder="1" applyProtection="1">
      <alignment vertical="center"/>
      <protection locked="0"/>
    </xf>
    <xf numFmtId="0" fontId="2" fillId="0" borderId="0" xfId="0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176" fontId="0" fillId="0" borderId="1" xfId="0" applyNumberForma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5" fontId="0" fillId="0" borderId="7" xfId="0" applyNumberFormat="1" applyBorder="1" applyProtection="1">
      <alignment vertical="center"/>
    </xf>
    <xf numFmtId="5" fontId="0" fillId="0" borderId="8" xfId="0" applyNumberFormat="1" applyBorder="1" applyProtection="1">
      <alignment vertical="center"/>
    </xf>
    <xf numFmtId="5" fontId="0" fillId="0" borderId="9" xfId="0" applyNumberFormat="1" applyBorder="1" applyProtection="1">
      <alignment vertical="center"/>
    </xf>
    <xf numFmtId="0" fontId="2" fillId="0" borderId="0" xfId="0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</cellXfs>
  <cellStyles count="1">
    <cellStyle name="標準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7" formatCode="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7" formatCode="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7" formatCode="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7" formatCode="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283BC-B120-47BB-A2C1-E7730C78464F}" name="ドリンク" displayName="ドリンク" ref="P1:Q3" totalsRowShown="0">
  <autoFilter ref="P1:Q3" xr:uid="{D632FFFF-9B02-4A10-BEB2-6CED9ABBB066}"/>
  <tableColumns count="2">
    <tableColumn id="1" xr3:uid="{6C3424DA-94DC-44ED-B3F8-36459E73D934}" name="ドリンク"/>
    <tableColumn id="2" xr3:uid="{C54BEC11-943B-42B1-8054-C3E47A02442F}" name="金額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D251CF-9B73-45FC-BD19-D133FA51453B}" name="アミューズメント" displayName="アミューズメント" ref="R1:S5" totalsRowShown="0">
  <autoFilter ref="R1:S5" xr:uid="{EFA42002-1977-43DE-B7D7-7EAD0E2A5B53}"/>
  <tableColumns count="2">
    <tableColumn id="1" xr3:uid="{17DCFAF3-8F53-49CE-900C-43F676DA4B92}" name="アミューズメント"/>
    <tableColumn id="2" xr3:uid="{88A3CF25-A4EF-4C9C-8502-F033237B8974}" name="金額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6D9426-E83F-4FAC-A632-C49B05488B18}" name="ご主人様" displayName="ご主人様" ref="B2:F7" totalsRowShown="0" headerRowDxfId="13" dataDxfId="12">
  <autoFilter ref="B2:F7" xr:uid="{EE87A9C2-5465-4BF6-93FD-50061D32905F}"/>
  <tableColumns count="5">
    <tableColumn id="1" xr3:uid="{690643C4-E8FF-413C-93F6-3E12810197CF}" name="システム" dataDxfId="11"/>
    <tableColumn id="2" xr3:uid="{90221F22-9F4C-4712-9C63-F04DEAAD1EA3}" name="ご主人様" dataDxfId="10"/>
    <tableColumn id="3" xr3:uid="{A2C3089D-2EFA-4A86-A1E5-2F0A10FC31CC}" name="列1" dataDxfId="9"/>
    <tableColumn id="4" xr3:uid="{A5333CB4-A4F8-457C-94B9-17262AD36982}" name="列2" dataDxfId="8"/>
    <tableColumn id="5" xr3:uid="{39BB8AD1-4CD9-477E-84EF-FBCE68BA26FC}" name="列3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5F9235-FDC8-4D6E-ABC4-A77209624D01}" name="お嬢様" displayName="お嬢様" ref="G2:K7" totalsRowShown="0" headerRowDxfId="6" dataDxfId="5">
  <autoFilter ref="G2:K7" xr:uid="{E795A11C-D5F1-4ED0-B2A5-7C08084DADBD}"/>
  <tableColumns count="5">
    <tableColumn id="1" xr3:uid="{CF32B12E-295E-4548-A175-F1D941E6336E}" name="システム" dataDxfId="4"/>
    <tableColumn id="2" xr3:uid="{F9FA1D86-F0F6-47B7-9429-A56934FC040C}" name="お嬢様" dataDxfId="3"/>
    <tableColumn id="3" xr3:uid="{73B76BAC-0E96-49E1-A03E-A0E932414410}" name="列1" dataDxfId="2"/>
    <tableColumn id="4" xr3:uid="{AD63652E-A017-4ACA-8D77-E1037275ECED}" name="列2" dataDxfId="1"/>
    <tableColumn id="5" xr3:uid="{E50F9CED-EB98-4ED0-8977-04B08C051476}" name="列3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79F03-E7F8-4026-B7D5-EECCAA54FE66}" name="スペシャル" displayName="スペシャル" ref="T1:U10" totalsRowShown="0">
  <autoFilter ref="T1:U10" xr:uid="{838DFC70-6B7A-4838-823D-4B8A99083856}"/>
  <tableColumns count="2">
    <tableColumn id="1" xr3:uid="{23784625-76D3-4E67-BB00-EBDDD33787E5}" name="スペシャル"/>
    <tableColumn id="2" xr3:uid="{B86CF3E4-DDC4-4ED3-BF28-DC03B19B988C}" name="金額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3B79-17DA-4627-AE29-CDF47D9F7B9A}">
  <sheetPr codeName="Sheet1"/>
  <dimension ref="A1:F19"/>
  <sheetViews>
    <sheetView tabSelected="1" zoomScale="200" zoomScaleNormal="200" workbookViewId="0">
      <selection activeCell="B1" sqref="B1"/>
    </sheetView>
  </sheetViews>
  <sheetFormatPr defaultColWidth="9" defaultRowHeight="18.75" customHeight="1" x14ac:dyDescent="0.4"/>
  <cols>
    <col min="1" max="1" width="15.25" style="5" customWidth="1"/>
    <col min="2" max="2" width="16.625" style="5" customWidth="1"/>
    <col min="3" max="3" width="11.125" style="5" bestFit="1" customWidth="1"/>
    <col min="4" max="4" width="9.375" style="6" bestFit="1" customWidth="1"/>
    <col min="5" max="5" width="9" style="7"/>
    <col min="6" max="16384" width="9" style="5"/>
  </cols>
  <sheetData>
    <row r="1" spans="1:6" ht="18.75" customHeight="1" x14ac:dyDescent="0.4">
      <c r="A1" s="5" t="s">
        <v>28</v>
      </c>
      <c r="B1" s="26" t="s">
        <v>47</v>
      </c>
      <c r="C1" s="27" t="s">
        <v>5</v>
      </c>
    </row>
    <row r="2" spans="1:6" ht="18.75" customHeight="1" x14ac:dyDescent="0.4">
      <c r="A2" s="5" t="s">
        <v>0</v>
      </c>
      <c r="B2" s="27">
        <v>17</v>
      </c>
      <c r="C2" s="26">
        <v>0</v>
      </c>
    </row>
    <row r="3" spans="1:6" ht="18.75" customHeight="1" x14ac:dyDescent="0.4">
      <c r="A3" s="5" t="s">
        <v>1</v>
      </c>
      <c r="B3" s="27">
        <v>18</v>
      </c>
      <c r="C3" s="26">
        <v>30</v>
      </c>
    </row>
    <row r="4" spans="1:6" ht="18.75" customHeight="1" x14ac:dyDescent="0.4">
      <c r="A4" s="5" t="s">
        <v>4</v>
      </c>
      <c r="C4" s="8">
        <f>($B$3*60+$C$3-$B$2*60-$C$2)/(24*60)</f>
        <v>6.25E-2</v>
      </c>
      <c r="D4" s="8"/>
    </row>
    <row r="5" spans="1:6" ht="18.75" customHeight="1" x14ac:dyDescent="0.4">
      <c r="A5" s="5" t="s">
        <v>6</v>
      </c>
      <c r="C5" s="8">
        <f ca="1">IFERROR(VLOOKUP($C$1,INDIRECT($B$1),2,0),"")</f>
        <v>4.1666666666666664E-2</v>
      </c>
      <c r="D5" s="7">
        <f ca="1">IFERROR(VLOOKUP($C$1,INDIRECT($B$1),3,0),"")</f>
        <v>600</v>
      </c>
      <c r="E5" s="5"/>
    </row>
    <row r="6" spans="1:6" ht="18.75" customHeight="1" x14ac:dyDescent="0.4">
      <c r="A6" s="5" t="s">
        <v>7</v>
      </c>
      <c r="C6" s="8">
        <f ca="1">IFERROR(ROUNDUP((C4-C5)/VLOOKUP($C$1,INDIRECT($B$1),4,0),0)*VLOOKUP($C$1,INDIRECT($B$1),4,0),"")</f>
        <v>2.0833333333333332E-2</v>
      </c>
      <c r="D6" s="7">
        <f ca="1">IFERROR(C6/VLOOKUP($C$1,INDIRECT($B$1),4,0)*VLOOKUP($C$1,INDIRECT($B$1),5,0),0)</f>
        <v>300</v>
      </c>
      <c r="E6" s="5"/>
      <c r="F6" s="9"/>
    </row>
    <row r="7" spans="1:6" ht="18.75" customHeight="1" x14ac:dyDescent="0.4">
      <c r="C7" s="6" t="s">
        <v>26</v>
      </c>
      <c r="D7" s="7">
        <f ca="1">SUM(D10:D19)</f>
        <v>1900</v>
      </c>
      <c r="E7" s="5"/>
      <c r="F7" s="9"/>
    </row>
    <row r="8" spans="1:6" ht="18.75" customHeight="1" x14ac:dyDescent="0.4">
      <c r="C8" s="6" t="s">
        <v>27</v>
      </c>
      <c r="D8" s="7">
        <f ca="1">SUM(D5:D7)</f>
        <v>2800</v>
      </c>
      <c r="E8" s="5"/>
      <c r="F8" s="9"/>
    </row>
    <row r="9" spans="1:6" ht="18.75" customHeight="1" x14ac:dyDescent="0.4">
      <c r="A9" s="10" t="s">
        <v>16</v>
      </c>
      <c r="B9" s="11" t="s">
        <v>17</v>
      </c>
      <c r="C9" s="12" t="s">
        <v>18</v>
      </c>
      <c r="D9" s="28" t="s">
        <v>23</v>
      </c>
      <c r="E9" s="5"/>
    </row>
    <row r="10" spans="1:6" ht="18.75" customHeight="1" x14ac:dyDescent="0.4">
      <c r="A10" s="4" t="s">
        <v>48</v>
      </c>
      <c r="B10" s="13" t="s">
        <v>49</v>
      </c>
      <c r="C10" s="14">
        <v>2</v>
      </c>
      <c r="D10" s="28">
        <f t="shared" ref="D10:D19" ca="1" si="0">IFERROR(VLOOKUP($B10,INDIRECT($A10),2,0)*C10,"")</f>
        <v>1000</v>
      </c>
      <c r="E10" s="5"/>
    </row>
    <row r="11" spans="1:6" ht="18.75" customHeight="1" x14ac:dyDescent="0.4">
      <c r="A11" s="15" t="s">
        <v>50</v>
      </c>
      <c r="B11" s="16" t="s">
        <v>51</v>
      </c>
      <c r="C11" s="17">
        <v>1</v>
      </c>
      <c r="D11" s="29">
        <f t="shared" ca="1" si="0"/>
        <v>900</v>
      </c>
      <c r="E11" s="5"/>
    </row>
    <row r="12" spans="1:6" ht="18.75" customHeight="1" x14ac:dyDescent="0.4">
      <c r="A12" s="15"/>
      <c r="B12" s="16"/>
      <c r="C12" s="17"/>
      <c r="D12" s="29" t="str">
        <f t="shared" ca="1" si="0"/>
        <v/>
      </c>
      <c r="E12" s="5"/>
    </row>
    <row r="13" spans="1:6" ht="18.75" customHeight="1" x14ac:dyDescent="0.4">
      <c r="A13" s="15"/>
      <c r="B13" s="16"/>
      <c r="C13" s="17"/>
      <c r="D13" s="29" t="str">
        <f t="shared" ca="1" si="0"/>
        <v/>
      </c>
      <c r="E13" s="5"/>
    </row>
    <row r="14" spans="1:6" ht="18.75" customHeight="1" x14ac:dyDescent="0.4">
      <c r="A14" s="15"/>
      <c r="B14" s="16"/>
      <c r="C14" s="17"/>
      <c r="D14" s="29" t="str">
        <f t="shared" ca="1" si="0"/>
        <v/>
      </c>
      <c r="E14" s="5"/>
    </row>
    <row r="15" spans="1:6" ht="18.75" customHeight="1" x14ac:dyDescent="0.4">
      <c r="A15" s="15"/>
      <c r="B15" s="16"/>
      <c r="C15" s="17"/>
      <c r="D15" s="29" t="str">
        <f t="shared" ca="1" si="0"/>
        <v/>
      </c>
      <c r="E15" s="5"/>
    </row>
    <row r="16" spans="1:6" ht="18.75" customHeight="1" x14ac:dyDescent="0.4">
      <c r="A16" s="15"/>
      <c r="B16" s="16"/>
      <c r="C16" s="17"/>
      <c r="D16" s="29" t="str">
        <f t="shared" ca="1" si="0"/>
        <v/>
      </c>
      <c r="E16" s="5"/>
    </row>
    <row r="17" spans="1:5" ht="18.75" customHeight="1" x14ac:dyDescent="0.4">
      <c r="A17" s="15"/>
      <c r="B17" s="16"/>
      <c r="C17" s="17"/>
      <c r="D17" s="29" t="str">
        <f t="shared" ca="1" si="0"/>
        <v/>
      </c>
      <c r="E17" s="5"/>
    </row>
    <row r="18" spans="1:5" ht="18.75" customHeight="1" x14ac:dyDescent="0.4">
      <c r="A18" s="15"/>
      <c r="B18" s="16"/>
      <c r="C18" s="17"/>
      <c r="D18" s="29" t="str">
        <f t="shared" ca="1" si="0"/>
        <v/>
      </c>
      <c r="E18" s="5"/>
    </row>
    <row r="19" spans="1:5" ht="18.75" customHeight="1" x14ac:dyDescent="0.4">
      <c r="A19" s="18"/>
      <c r="B19" s="19"/>
      <c r="C19" s="20"/>
      <c r="D19" s="30" t="str">
        <f t="shared" ca="1" si="0"/>
        <v/>
      </c>
      <c r="E19" s="5"/>
    </row>
  </sheetData>
  <sheetProtection sheet="1" objects="1" scenarios="1" selectLockedCells="1"/>
  <phoneticPr fontId="1"/>
  <dataValidations count="4">
    <dataValidation type="list" allowBlank="1" showInputMessage="1" showErrorMessage="1" sqref="B10:B19" xr:uid="{ACDCCF83-7466-41A3-8F10-9C98F8F59F3C}">
      <formula1>INDIRECT($A10&amp;"["&amp;$A10&amp;"]")</formula1>
    </dataValidation>
    <dataValidation type="list" allowBlank="1" showInputMessage="1" showErrorMessage="1" sqref="C1" xr:uid="{88AE943F-B758-4529-AF3B-6D61DC2665E8}">
      <formula1>システム名</formula1>
    </dataValidation>
    <dataValidation type="list" allowBlank="1" showInputMessage="1" showErrorMessage="1" sqref="A10:A19" xr:uid="{C683564C-AC46-4E8D-9FDF-93BF90F0A505}">
      <formula1>カテゴリー名</formula1>
    </dataValidation>
    <dataValidation type="list" allowBlank="1" showInputMessage="1" showErrorMessage="1" sqref="C10" xr:uid="{6DD581BE-FEA1-4C86-A0C2-73BA1EA21C34}">
      <formula1>数量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5A63E46-11A6-40BF-A104-7FAB78F2F401}">
          <x14:formula1>
            <xm:f>設定!$N$2:$N$11</xm:f>
          </x14:formula1>
          <xm:sqref>C11:C19</xm:sqref>
        </x14:dataValidation>
        <x14:dataValidation type="list" allowBlank="1" showInputMessage="1" showErrorMessage="1" xr:uid="{D2A7F116-C478-4A7A-B02C-986124CC10F3}">
          <x14:formula1>
            <xm:f>設定!$L$2:$L$9</xm:f>
          </x14:formula1>
          <xm:sqref>B2:B3</xm:sqref>
        </x14:dataValidation>
        <x14:dataValidation type="list" allowBlank="1" showInputMessage="1" showErrorMessage="1" xr:uid="{CF8522C5-3CB6-4DE8-A8F4-0E1EE035E77B}">
          <x14:formula1>
            <xm:f>設定!$M$2:$M$7</xm:f>
          </x14:formula1>
          <xm:sqref>C2:C3</xm:sqref>
        </x14:dataValidation>
        <x14:dataValidation type="list" allowBlank="1" showInputMessage="1" showErrorMessage="1" xr:uid="{FDB0E7FD-DA36-473D-927B-E8B9C84A8C72}">
          <x14:formula1>
            <xm:f>設定!$A$2:$A$3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86FD0-84B5-4352-A495-6BCD2D1B3647}">
  <sheetPr codeName="Sheet2"/>
  <dimension ref="A1:U11"/>
  <sheetViews>
    <sheetView workbookViewId="0">
      <selection activeCell="C3" sqref="C3"/>
    </sheetView>
  </sheetViews>
  <sheetFormatPr defaultRowHeight="18.75" x14ac:dyDescent="0.4"/>
  <cols>
    <col min="2" max="2" width="27.625" bestFit="1" customWidth="1"/>
    <col min="3" max="3" width="15.875" style="3" customWidth="1"/>
    <col min="4" max="4" width="15.875" customWidth="1"/>
    <col min="5" max="6" width="12.125" customWidth="1"/>
    <col min="7" max="7" width="27.625" bestFit="1" customWidth="1"/>
    <col min="8" max="8" width="17" style="3" customWidth="1"/>
    <col min="9" max="9" width="17" customWidth="1"/>
    <col min="10" max="11" width="13.25" customWidth="1"/>
    <col min="12" max="14" width="11" customWidth="1"/>
    <col min="15" max="15" width="17.25" bestFit="1" customWidth="1"/>
    <col min="16" max="16" width="15.125" bestFit="1" customWidth="1"/>
    <col min="18" max="18" width="21.5" bestFit="1" customWidth="1"/>
    <col min="20" max="20" width="12.125" customWidth="1"/>
  </cols>
  <sheetData>
    <row r="1" spans="1:21" x14ac:dyDescent="0.4">
      <c r="A1" t="s">
        <v>15</v>
      </c>
      <c r="C1" s="24" t="s">
        <v>9</v>
      </c>
      <c r="D1" s="23" t="s">
        <v>8</v>
      </c>
      <c r="E1" s="24" t="s">
        <v>10</v>
      </c>
      <c r="F1" s="23" t="s">
        <v>11</v>
      </c>
      <c r="G1" s="23"/>
      <c r="H1" s="24" t="s">
        <v>9</v>
      </c>
      <c r="I1" s="23" t="s">
        <v>8</v>
      </c>
      <c r="J1" s="24" t="s">
        <v>10</v>
      </c>
      <c r="K1" s="23" t="s">
        <v>11</v>
      </c>
      <c r="L1" t="s">
        <v>2</v>
      </c>
      <c r="M1" t="s">
        <v>3</v>
      </c>
      <c r="N1" s="3" t="s">
        <v>18</v>
      </c>
      <c r="O1" s="2" t="s">
        <v>16</v>
      </c>
      <c r="P1" t="s">
        <v>24</v>
      </c>
      <c r="Q1" t="s">
        <v>23</v>
      </c>
      <c r="R1" t="s">
        <v>25</v>
      </c>
      <c r="S1" t="s">
        <v>23</v>
      </c>
      <c r="T1" t="s">
        <v>36</v>
      </c>
      <c r="U1" t="s">
        <v>23</v>
      </c>
    </row>
    <row r="2" spans="1:21" x14ac:dyDescent="0.4">
      <c r="A2" t="str">
        <f ca="1">OFFSET($C$2,0,(ROW()-2)*5)</f>
        <v>ご主人様</v>
      </c>
      <c r="B2" s="23" t="s">
        <v>28</v>
      </c>
      <c r="C2" s="25" t="s">
        <v>13</v>
      </c>
      <c r="D2" s="25" t="s">
        <v>32</v>
      </c>
      <c r="E2" s="25" t="s">
        <v>33</v>
      </c>
      <c r="F2" s="25" t="s">
        <v>34</v>
      </c>
      <c r="G2" s="23" t="s">
        <v>28</v>
      </c>
      <c r="H2" s="25" t="s">
        <v>14</v>
      </c>
      <c r="I2" s="23" t="s">
        <v>32</v>
      </c>
      <c r="J2" s="24" t="s">
        <v>33</v>
      </c>
      <c r="K2" s="23" t="s">
        <v>34</v>
      </c>
      <c r="L2">
        <v>15</v>
      </c>
      <c r="M2" s="1">
        <v>0</v>
      </c>
      <c r="N2">
        <v>1</v>
      </c>
      <c r="O2" t="str">
        <f ca="1">OFFSET($P$1,0,(ROW()-2)*2)</f>
        <v>ドリンク</v>
      </c>
      <c r="P2" t="s">
        <v>12</v>
      </c>
      <c r="Q2">
        <v>500</v>
      </c>
      <c r="R2" t="s">
        <v>20</v>
      </c>
      <c r="S2">
        <v>1000</v>
      </c>
      <c r="T2" t="s">
        <v>35</v>
      </c>
      <c r="U2">
        <v>4000</v>
      </c>
    </row>
    <row r="3" spans="1:21" x14ac:dyDescent="0.4">
      <c r="A3" t="str">
        <f ca="1">OFFSET($C$2,0,(ROW()-2)*5)</f>
        <v>お嬢様</v>
      </c>
      <c r="B3" s="21" t="s">
        <v>6</v>
      </c>
      <c r="C3" s="22">
        <v>4.1666666666666664E-2</v>
      </c>
      <c r="D3" s="21">
        <v>1000</v>
      </c>
      <c r="E3" s="22">
        <v>2.0833333333333332E-2</v>
      </c>
      <c r="F3" s="21">
        <v>500</v>
      </c>
      <c r="G3" s="21" t="s">
        <v>6</v>
      </c>
      <c r="H3" s="22">
        <v>4.1666666666666664E-2</v>
      </c>
      <c r="I3" s="21">
        <v>600</v>
      </c>
      <c r="J3" s="22">
        <v>2.0833333333333332E-2</v>
      </c>
      <c r="K3" s="21">
        <v>300</v>
      </c>
      <c r="L3">
        <v>16</v>
      </c>
      <c r="M3" s="1">
        <v>10</v>
      </c>
      <c r="N3">
        <v>2</v>
      </c>
      <c r="O3" t="str">
        <f ca="1">OFFSET($P$1,0,(ROW()-2)*2)</f>
        <v>アミューズメント</v>
      </c>
      <c r="P3" t="s">
        <v>19</v>
      </c>
      <c r="Q3">
        <v>800</v>
      </c>
      <c r="R3" t="s">
        <v>21</v>
      </c>
      <c r="S3">
        <v>600</v>
      </c>
      <c r="T3" t="s">
        <v>38</v>
      </c>
      <c r="U3">
        <v>1000</v>
      </c>
    </row>
    <row r="4" spans="1:21" x14ac:dyDescent="0.4">
      <c r="B4" s="21" t="s">
        <v>29</v>
      </c>
      <c r="C4" s="22">
        <v>4.1666666666666664E-2</v>
      </c>
      <c r="D4" s="21">
        <v>2200</v>
      </c>
      <c r="E4" s="22">
        <v>2.0833333333333332E-2</v>
      </c>
      <c r="F4" s="21">
        <v>500</v>
      </c>
      <c r="G4" s="21" t="s">
        <v>29</v>
      </c>
      <c r="H4" s="22">
        <v>4.1666666666666664E-2</v>
      </c>
      <c r="I4" s="21">
        <v>2200</v>
      </c>
      <c r="J4" s="22">
        <v>2.0833333333333332E-2</v>
      </c>
      <c r="K4" s="21">
        <v>300</v>
      </c>
      <c r="L4">
        <v>17</v>
      </c>
      <c r="M4" s="1">
        <v>20</v>
      </c>
      <c r="N4">
        <v>3</v>
      </c>
      <c r="O4" t="str">
        <f ca="1">OFFSET($P$1,0,(ROW()-2)*2)</f>
        <v>スペシャル</v>
      </c>
      <c r="R4" t="s">
        <v>40</v>
      </c>
      <c r="S4">
        <v>1200</v>
      </c>
      <c r="T4" t="s">
        <v>39</v>
      </c>
      <c r="U4">
        <v>1100</v>
      </c>
    </row>
    <row r="5" spans="1:21" x14ac:dyDescent="0.4">
      <c r="B5" s="21" t="s">
        <v>30</v>
      </c>
      <c r="C5" s="22">
        <v>4.1666666666666664E-2</v>
      </c>
      <c r="D5" s="21">
        <v>2000</v>
      </c>
      <c r="E5" s="22">
        <v>2.0833333333333332E-2</v>
      </c>
      <c r="F5" s="21">
        <v>500</v>
      </c>
      <c r="G5" s="21" t="s">
        <v>30</v>
      </c>
      <c r="H5" s="22">
        <v>4.1666666666666664E-2</v>
      </c>
      <c r="I5" s="21">
        <v>2000</v>
      </c>
      <c r="J5" s="22">
        <v>2.0833333333333332E-2</v>
      </c>
      <c r="K5" s="21">
        <v>300</v>
      </c>
      <c r="L5">
        <v>18</v>
      </c>
      <c r="M5" s="1">
        <v>30</v>
      </c>
      <c r="N5">
        <v>4</v>
      </c>
      <c r="R5" t="s">
        <v>22</v>
      </c>
      <c r="S5">
        <v>900</v>
      </c>
      <c r="T5" t="s">
        <v>41</v>
      </c>
      <c r="U5">
        <v>4000</v>
      </c>
    </row>
    <row r="6" spans="1:21" x14ac:dyDescent="0.4">
      <c r="B6" s="21" t="s">
        <v>31</v>
      </c>
      <c r="C6" s="22">
        <v>0</v>
      </c>
      <c r="D6" s="21">
        <v>3600</v>
      </c>
      <c r="E6" s="22">
        <v>0</v>
      </c>
      <c r="F6" s="21">
        <v>0</v>
      </c>
      <c r="G6" s="21" t="s">
        <v>31</v>
      </c>
      <c r="H6" s="22">
        <v>0</v>
      </c>
      <c r="I6" s="21">
        <v>3600</v>
      </c>
      <c r="J6" s="22">
        <v>0</v>
      </c>
      <c r="K6" s="21">
        <v>0</v>
      </c>
      <c r="L6">
        <v>19</v>
      </c>
      <c r="M6" s="1">
        <v>40</v>
      </c>
      <c r="N6">
        <v>5</v>
      </c>
      <c r="T6" t="s">
        <v>42</v>
      </c>
      <c r="U6">
        <v>7000</v>
      </c>
    </row>
    <row r="7" spans="1:21" x14ac:dyDescent="0.4">
      <c r="B7" s="31" t="s">
        <v>37</v>
      </c>
      <c r="C7" s="32">
        <v>0</v>
      </c>
      <c r="D7" s="31">
        <v>1000</v>
      </c>
      <c r="E7" s="32">
        <v>0</v>
      </c>
      <c r="F7" s="31">
        <v>0</v>
      </c>
      <c r="G7" s="31" t="s">
        <v>37</v>
      </c>
      <c r="H7" s="32">
        <v>0</v>
      </c>
      <c r="I7" s="31">
        <v>500</v>
      </c>
      <c r="J7" s="32">
        <v>0</v>
      </c>
      <c r="K7" s="31">
        <v>0</v>
      </c>
      <c r="L7">
        <v>20</v>
      </c>
      <c r="M7" s="1">
        <v>50</v>
      </c>
      <c r="N7">
        <v>6</v>
      </c>
      <c r="T7" t="s">
        <v>43</v>
      </c>
      <c r="U7">
        <v>9000</v>
      </c>
    </row>
    <row r="8" spans="1:21" x14ac:dyDescent="0.4">
      <c r="L8">
        <v>21</v>
      </c>
      <c r="M8" s="1"/>
      <c r="N8">
        <v>7</v>
      </c>
      <c r="T8" t="s">
        <v>44</v>
      </c>
      <c r="U8">
        <v>60000</v>
      </c>
    </row>
    <row r="9" spans="1:21" x14ac:dyDescent="0.4">
      <c r="L9">
        <v>22</v>
      </c>
      <c r="M9" s="1"/>
      <c r="N9">
        <v>8</v>
      </c>
      <c r="T9" t="s">
        <v>46</v>
      </c>
      <c r="U9">
        <v>7000</v>
      </c>
    </row>
    <row r="10" spans="1:21" x14ac:dyDescent="0.4">
      <c r="N10">
        <v>9</v>
      </c>
      <c r="T10" t="s">
        <v>45</v>
      </c>
      <c r="U10">
        <v>15000</v>
      </c>
    </row>
    <row r="11" spans="1:21" x14ac:dyDescent="0.4">
      <c r="N11">
        <v>10</v>
      </c>
    </row>
  </sheetData>
  <sheetProtection selectLockedCells="1"/>
  <phoneticPr fontId="1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計算</vt:lpstr>
      <vt:lpstr>設定</vt:lpstr>
      <vt:lpstr>カテゴリー名</vt:lpstr>
      <vt:lpstr>システム名</vt:lpstr>
      <vt:lpstr>数量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2021-11-07T00:38:06Z</dcterms:created>
  <dcterms:modified xsi:type="dcterms:W3CDTF">2022-03-19T06:12:26Z</dcterms:modified>
</cp:coreProperties>
</file>