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0116"/>
  <workbookPr filterPrivacy="1" autoCompressPictures="0" defaultThemeVersion="124226"/>
  <bookViews>
    <workbookView minimized="1" xWindow="0" yWindow="460" windowWidth="25600" windowHeight="15540" tabRatio="871" firstSheet="45" activeTab="60"/>
  </bookViews>
  <sheets>
    <sheet name="！地图" sheetId="4" r:id="rId1"/>
    <sheet name="！基础属性" sheetId="29" r:id="rId2"/>
    <sheet name="！升级（新）" sheetId="103" r:id="rId3"/>
    <sheet name="！升级" sheetId="5" r:id="rId4"/>
    <sheet name="！商品" sheetId="6" r:id="rId5"/>
    <sheet name="！食物" sheetId="34" r:id="rId6"/>
    <sheet name="！武器" sheetId="36" r:id="rId7"/>
    <sheet name="！船体" sheetId="37" r:id="rId8"/>
    <sheet name="！船首像" sheetId="81" r:id="rId9"/>
    <sheet name="！装甲" sheetId="82" r:id="rId10"/>
    <sheet name="！撞角" sheetId="83" r:id="rId11"/>
    <sheet name="！船帆" sheetId="84" r:id="rId12"/>
    <sheet name="！装备属性及功能" sheetId="39" r:id="rId13"/>
    <sheet name="！装备技能池" sheetId="80" r:id="rId14"/>
    <sheet name="！道具" sheetId="32" r:id="rId15"/>
    <sheet name="！海上事件" sheetId="7" r:id="rId16"/>
    <sheet name="！探险说明" sheetId="13" r:id="rId17"/>
    <sheet name="！主线探险" sheetId="17" r:id="rId18"/>
    <sheet name="！战斗探险" sheetId="14" r:id="rId19"/>
    <sheet name="！支线探险" sheetId="16" r:id="rId20"/>
    <sheet name="！旗舰与护卫舰" sheetId="25" r:id="rId21"/>
    <sheet name="！副官" sheetId="24" r:id="rId22"/>
    <sheet name="！副官经验表" sheetId="27" r:id="rId23"/>
    <sheet name="！卡包" sheetId="40" r:id="rId24"/>
    <sheet name="！副官功能" sheetId="20" r:id="rId25"/>
    <sheet name="！副官池" sheetId="23" r:id="rId26"/>
    <sheet name="！技能池" sheetId="67" r:id="rId27"/>
    <sheet name="！必杀技" sheetId="99" r:id="rId28"/>
    <sheet name="！阵型战斗" sheetId="12" r:id="rId29"/>
    <sheet name="！战斗" sheetId="26" r:id="rId30"/>
    <sheet name="！战斗类型" sheetId="41" r:id="rId31"/>
    <sheet name="！竞技场" sheetId="35" r:id="rId32"/>
    <sheet name="！宝箱" sheetId="30" r:id="rId33"/>
    <sheet name="！平衡" sheetId="28" r:id="rId34"/>
    <sheet name="！其他" sheetId="33" r:id="rId35"/>
    <sheet name="！聊天" sheetId="44" r:id="rId36"/>
    <sheet name="！通知信息" sheetId="45" r:id="rId37"/>
    <sheet name="！王宫" sheetId="49" r:id="rId38"/>
    <sheet name="！新手引导" sheetId="62" r:id="rId39"/>
    <sheet name="！充值" sheetId="47" r:id="rId40"/>
    <sheet name="！城市" sheetId="51" r:id="rId41"/>
    <sheet name="！排行榜" sheetId="52" r:id="rId42"/>
    <sheet name="！粗略介绍" sheetId="57" r:id="rId43"/>
    <sheet name="！详细介绍" sheetId="58" r:id="rId44"/>
    <sheet name="！强制引导" sheetId="66" r:id="rId45"/>
    <sheet name="！引导任务" sheetId="65" r:id="rId46"/>
    <sheet name="！玩家行为控制" sheetId="72" r:id="rId47"/>
    <sheet name="！日常任务" sheetId="55" r:id="rId48"/>
    <sheet name="！NPC任务" sheetId="54" r:id="rId49"/>
    <sheet name="！称号" sheetId="59" r:id="rId50"/>
    <sheet name="！奖励" sheetId="60" r:id="rId51"/>
    <sheet name="！酒馆功能" sheetId="61" r:id="rId52"/>
    <sheet name="！质量分级" sheetId="64" r:id="rId53"/>
    <sheet name="！活动" sheetId="68" r:id="rId54"/>
    <sheet name="！节奏控制" sheetId="71" r:id="rId55"/>
    <sheet name="！商店" sheetId="73" r:id="rId56"/>
    <sheet name="！国家" sheetId="74" r:id="rId57"/>
    <sheet name="！声望" sheetId="75" r:id="rId58"/>
    <sheet name="！公会" sheetId="76" r:id="rId59"/>
    <sheet name="！游戏资源划分" sheetId="77" r:id="rId60"/>
    <sheet name="！玩家行为规划" sheetId="78" r:id="rId61"/>
    <sheet name="紧急事件" sheetId="85" r:id="rId62"/>
    <sheet name="！收集品" sheetId="86" r:id="rId63"/>
    <sheet name="！支线剧情" sheetId="87" r:id="rId64"/>
    <sheet name="！环境事件" sheetId="89" r:id="rId65"/>
    <sheet name="！物品制造" sheetId="90" r:id="rId66"/>
    <sheet name="！商品对应卷轴" sheetId="91" r:id="rId67"/>
    <sheet name="！卷轴表" sheetId="92" r:id="rId68"/>
    <sheet name="！副本规则" sheetId="93" r:id="rId69"/>
    <sheet name="！副本数据" sheetId="94" r:id="rId70"/>
    <sheet name="！VIP" sheetId="95" r:id="rId71"/>
    <sheet name="！签到奖励" sheetId="96" r:id="rId72"/>
    <sheet name="！战斗模拟" sheetId="101" r:id="rId73"/>
    <sheet name="！帮助" sheetId="102" r:id="rId74"/>
  </sheets>
  <definedNames>
    <definedName name="_xlnm._FilterDatabase" localSheetId="27" hidden="1">'！必杀技'!$A$1:$L$88</definedName>
    <definedName name="_xlnm._FilterDatabase" localSheetId="40" hidden="1">'！城市'!$A$21:$M$202</definedName>
    <definedName name="_xlnm._FilterDatabase" localSheetId="11" hidden="1">'！船帆'!$A$1:$Q$31</definedName>
    <definedName name="_xlnm._FilterDatabase" localSheetId="8" hidden="1">'！船首像'!$A$1:$N$33</definedName>
    <definedName name="_xlnm._FilterDatabase" localSheetId="7" hidden="1">'！船体'!$A$1:$O$62</definedName>
    <definedName name="_xlnm._FilterDatabase" localSheetId="25" hidden="1">'！副官池'!$B$1:$AI$124</definedName>
    <definedName name="_xlnm._FilterDatabase" localSheetId="26" hidden="1">'！技能池'!$A$1:$W$246</definedName>
    <definedName name="_xlnm._FilterDatabase" localSheetId="67" hidden="1">'！卷轴表'!$A$1:$L$155</definedName>
    <definedName name="_xlnm._FilterDatabase" localSheetId="4" hidden="1">'！商品'!$A$6:$D$212</definedName>
    <definedName name="_xlnm._FilterDatabase" localSheetId="57" hidden="1">'！声望'!$A$1:$K$1</definedName>
    <definedName name="_xlnm._FilterDatabase" localSheetId="6" hidden="1">'！武器'!$A$1:$R$63</definedName>
    <definedName name="_xlnm._FilterDatabase" localSheetId="9" hidden="1">'！装甲'!$A$1:$N$34</definedName>
    <definedName name="_xlnm._FilterDatabase" localSheetId="10" hidden="1">'！撞角'!$A$1:$Q$34</definedName>
  </definedNames>
  <calcPr calcId="162913" concurrentCalc="0"/>
  <extLst>
    <ext xmlns:mx="http://schemas.microsoft.com/office/mac/excel/2008/main" uri="{7523E5D3-25F3-A5E0-1632-64F254C22452}">
      <mx:ArchID Flags="2"/>
    </ext>
  </extLst>
</workbook>
</file>

<file path=xl/calcChain.xml><?xml version="1.0" encoding="utf-8"?>
<calcChain xmlns="http://schemas.openxmlformats.org/spreadsheetml/2006/main">
  <c r="H21" i="73" l="1"/>
  <c r="H22" i="73"/>
  <c r="H23" i="73"/>
  <c r="H24" i="73"/>
  <c r="H25" i="73"/>
  <c r="H26" i="73"/>
  <c r="H27" i="73"/>
  <c r="H28" i="73"/>
  <c r="H29" i="73"/>
  <c r="H30" i="73"/>
  <c r="H31" i="73"/>
  <c r="H32" i="73"/>
  <c r="H33" i="73"/>
  <c r="H34" i="73"/>
  <c r="H35" i="73"/>
  <c r="H36" i="73"/>
  <c r="H37" i="73"/>
  <c r="H38" i="73"/>
  <c r="H39" i="73"/>
  <c r="H40" i="73"/>
  <c r="H41" i="73"/>
  <c r="H42" i="73"/>
  <c r="H43" i="73"/>
  <c r="H44" i="73"/>
  <c r="H45" i="73"/>
  <c r="H46" i="73"/>
  <c r="H20" i="73"/>
  <c r="G100" i="103"/>
  <c r="C100" i="103"/>
  <c r="H100" i="103"/>
  <c r="G99" i="103"/>
  <c r="C99" i="103"/>
  <c r="H99" i="103"/>
  <c r="G98" i="103"/>
  <c r="C98" i="103"/>
  <c r="H98" i="103"/>
  <c r="G97" i="103"/>
  <c r="C97" i="103"/>
  <c r="H97" i="103"/>
  <c r="G96" i="103"/>
  <c r="C96" i="103"/>
  <c r="H96" i="103"/>
  <c r="G95" i="103"/>
  <c r="C95" i="103"/>
  <c r="H95" i="103"/>
  <c r="G94" i="103"/>
  <c r="C94" i="103"/>
  <c r="G93" i="103"/>
  <c r="C93" i="103"/>
  <c r="H93" i="103"/>
  <c r="G92" i="103"/>
  <c r="C92" i="103"/>
  <c r="H92" i="103"/>
  <c r="G91" i="103"/>
  <c r="C91" i="103"/>
  <c r="H91" i="103"/>
  <c r="G90" i="103"/>
  <c r="C90" i="103"/>
  <c r="H90" i="103"/>
  <c r="G89" i="103"/>
  <c r="C89" i="103"/>
  <c r="H89" i="103"/>
  <c r="G88" i="103"/>
  <c r="C88" i="103"/>
  <c r="H88" i="103"/>
  <c r="G87" i="103"/>
  <c r="C87" i="103"/>
  <c r="H87" i="103"/>
  <c r="G86" i="103"/>
  <c r="C86" i="103"/>
  <c r="G85" i="103"/>
  <c r="C85" i="103"/>
  <c r="H85" i="103"/>
  <c r="G84" i="103"/>
  <c r="C84" i="103"/>
  <c r="H84" i="103"/>
  <c r="G83" i="103"/>
  <c r="C83" i="103"/>
  <c r="H83" i="103"/>
  <c r="G82" i="103"/>
  <c r="C82" i="103"/>
  <c r="H82" i="103"/>
  <c r="G81" i="103"/>
  <c r="C81" i="103"/>
  <c r="H81" i="103"/>
  <c r="G80" i="103"/>
  <c r="C80" i="103"/>
  <c r="H80" i="103"/>
  <c r="G79" i="103"/>
  <c r="C79" i="103"/>
  <c r="H79" i="103"/>
  <c r="G78" i="103"/>
  <c r="C78" i="103"/>
  <c r="G77" i="103"/>
  <c r="C77" i="103"/>
  <c r="H77" i="103"/>
  <c r="G76" i="103"/>
  <c r="C76" i="103"/>
  <c r="H76" i="103"/>
  <c r="G75" i="103"/>
  <c r="C75" i="103"/>
  <c r="H75" i="103"/>
  <c r="G74" i="103"/>
  <c r="C74" i="103"/>
  <c r="H74" i="103"/>
  <c r="G73" i="103"/>
  <c r="C73" i="103"/>
  <c r="H73" i="103"/>
  <c r="G72" i="103"/>
  <c r="C72" i="103"/>
  <c r="H72" i="103"/>
  <c r="G71" i="103"/>
  <c r="C71" i="103"/>
  <c r="H71" i="103"/>
  <c r="G70" i="103"/>
  <c r="C70" i="103"/>
  <c r="G69" i="103"/>
  <c r="C69" i="103"/>
  <c r="H69" i="103"/>
  <c r="G68" i="103"/>
  <c r="C68" i="103"/>
  <c r="H68" i="103"/>
  <c r="G67" i="103"/>
  <c r="C67" i="103"/>
  <c r="H67" i="103"/>
  <c r="G66" i="103"/>
  <c r="C66" i="103"/>
  <c r="H66" i="103"/>
  <c r="G65" i="103"/>
  <c r="C65" i="103"/>
  <c r="H65" i="103"/>
  <c r="G64" i="103"/>
  <c r="C64" i="103"/>
  <c r="H64" i="103"/>
  <c r="G63" i="103"/>
  <c r="C63" i="103"/>
  <c r="H63" i="103"/>
  <c r="G62" i="103"/>
  <c r="C62" i="103"/>
  <c r="G61" i="103"/>
  <c r="C61" i="103"/>
  <c r="H61" i="103"/>
  <c r="G60" i="103"/>
  <c r="C60" i="103"/>
  <c r="H60" i="103"/>
  <c r="G59" i="103"/>
  <c r="C59" i="103"/>
  <c r="H59" i="103"/>
  <c r="G58" i="103"/>
  <c r="C58" i="103"/>
  <c r="G57" i="103"/>
  <c r="C57" i="103"/>
  <c r="H57" i="103"/>
  <c r="G56" i="103"/>
  <c r="C56" i="103"/>
  <c r="H56" i="103"/>
  <c r="G55" i="103"/>
  <c r="C55" i="103"/>
  <c r="H55" i="103"/>
  <c r="G54" i="103"/>
  <c r="C54" i="103"/>
  <c r="H54" i="103"/>
  <c r="G53" i="103"/>
  <c r="C53" i="103"/>
  <c r="H53" i="103"/>
  <c r="G52" i="103"/>
  <c r="C52" i="103"/>
  <c r="H52" i="103"/>
  <c r="G51" i="103"/>
  <c r="C51" i="103"/>
  <c r="H51" i="103"/>
  <c r="G50" i="103"/>
  <c r="C50" i="103"/>
  <c r="H50" i="103"/>
  <c r="G49" i="103"/>
  <c r="C49" i="103"/>
  <c r="H49" i="103"/>
  <c r="G48" i="103"/>
  <c r="C48" i="103"/>
  <c r="H48" i="103"/>
  <c r="G47" i="103"/>
  <c r="C47" i="103"/>
  <c r="H47" i="103"/>
  <c r="G46" i="103"/>
  <c r="C46" i="103"/>
  <c r="G45" i="103"/>
  <c r="C45" i="103"/>
  <c r="H45" i="103"/>
  <c r="G44" i="103"/>
  <c r="C44" i="103"/>
  <c r="H44" i="103"/>
  <c r="G43" i="103"/>
  <c r="C43" i="103"/>
  <c r="H43" i="103"/>
  <c r="G42" i="103"/>
  <c r="C42" i="103"/>
  <c r="G41" i="103"/>
  <c r="C41" i="103"/>
  <c r="H41" i="103"/>
  <c r="G40" i="103"/>
  <c r="C40" i="103"/>
  <c r="H40" i="103"/>
  <c r="G39" i="103"/>
  <c r="C39" i="103"/>
  <c r="H39" i="103"/>
  <c r="G38" i="103"/>
  <c r="C38" i="103"/>
  <c r="H38" i="103"/>
  <c r="G37" i="103"/>
  <c r="C37" i="103"/>
  <c r="H37" i="103"/>
  <c r="G36" i="103"/>
  <c r="C36" i="103"/>
  <c r="H36" i="103"/>
  <c r="G35" i="103"/>
  <c r="C35" i="103"/>
  <c r="H35" i="103"/>
  <c r="G34" i="103"/>
  <c r="C34" i="103"/>
  <c r="H34" i="103"/>
  <c r="G33" i="103"/>
  <c r="C33" i="103"/>
  <c r="H33" i="103"/>
  <c r="G32" i="103"/>
  <c r="C32" i="103"/>
  <c r="H32" i="103"/>
  <c r="G31" i="103"/>
  <c r="C31" i="103"/>
  <c r="H31" i="103"/>
  <c r="G30" i="103"/>
  <c r="C30" i="103"/>
  <c r="H30" i="103"/>
  <c r="G29" i="103"/>
  <c r="C29" i="103"/>
  <c r="H29" i="103"/>
  <c r="G28" i="103"/>
  <c r="C28" i="103"/>
  <c r="H28" i="103"/>
  <c r="G27" i="103"/>
  <c r="C27" i="103"/>
  <c r="H27" i="103"/>
  <c r="G26" i="103"/>
  <c r="C26" i="103"/>
  <c r="G25" i="103"/>
  <c r="C25" i="103"/>
  <c r="H25" i="103"/>
  <c r="G24" i="103"/>
  <c r="C24" i="103"/>
  <c r="H24" i="103"/>
  <c r="G23" i="103"/>
  <c r="C23" i="103"/>
  <c r="H23" i="103"/>
  <c r="G22" i="103"/>
  <c r="C22" i="103"/>
  <c r="G21" i="103"/>
  <c r="C21" i="103"/>
  <c r="H21" i="103"/>
  <c r="G20" i="103"/>
  <c r="C20" i="103"/>
  <c r="H20" i="103"/>
  <c r="G19" i="103"/>
  <c r="C19" i="103"/>
  <c r="H19" i="103"/>
  <c r="G18" i="103"/>
  <c r="C18" i="103"/>
  <c r="G17" i="103"/>
  <c r="C17" i="103"/>
  <c r="H17" i="103"/>
  <c r="G16" i="103"/>
  <c r="C16" i="103"/>
  <c r="H16" i="103"/>
  <c r="G15" i="103"/>
  <c r="C15" i="103"/>
  <c r="H15" i="103"/>
  <c r="G14" i="103"/>
  <c r="C14" i="103"/>
  <c r="G13" i="103"/>
  <c r="C13" i="103"/>
  <c r="H13" i="103"/>
  <c r="G12" i="103"/>
  <c r="C12" i="103"/>
  <c r="H12" i="103"/>
  <c r="G11" i="103"/>
  <c r="C11" i="103"/>
  <c r="H11" i="103"/>
  <c r="G10" i="103"/>
  <c r="C10" i="103"/>
  <c r="H10" i="103"/>
  <c r="G9" i="103"/>
  <c r="C9" i="103"/>
  <c r="H9" i="103"/>
  <c r="G8" i="103"/>
  <c r="C8" i="103"/>
  <c r="H8" i="103"/>
  <c r="G7" i="103"/>
  <c r="C7" i="103"/>
  <c r="H7" i="103"/>
  <c r="G6" i="103"/>
  <c r="C6" i="103"/>
  <c r="G5" i="103"/>
  <c r="C5" i="103"/>
  <c r="H5" i="103"/>
  <c r="G4" i="103"/>
  <c r="C4" i="103"/>
  <c r="H4" i="103"/>
  <c r="G3" i="103"/>
  <c r="C3" i="103"/>
  <c r="H3" i="103"/>
  <c r="B2" i="103"/>
  <c r="C2" i="103"/>
  <c r="B3" i="103"/>
  <c r="B4" i="103"/>
  <c r="B5" i="103"/>
  <c r="B6" i="103"/>
  <c r="G2" i="103"/>
  <c r="H2" i="103"/>
  <c r="F2" i="103"/>
  <c r="F3" i="103"/>
  <c r="F4" i="103"/>
  <c r="F5" i="103"/>
  <c r="F6" i="103"/>
  <c r="F7" i="103"/>
  <c r="F8" i="103"/>
  <c r="F9" i="103"/>
  <c r="F10" i="103"/>
  <c r="F11" i="103"/>
  <c r="F12" i="103"/>
  <c r="F13" i="103"/>
  <c r="F14" i="103"/>
  <c r="F15" i="103"/>
  <c r="F16" i="103"/>
  <c r="F17" i="103"/>
  <c r="F18" i="103"/>
  <c r="F19" i="103"/>
  <c r="F20" i="103"/>
  <c r="F21" i="103"/>
  <c r="F22" i="103"/>
  <c r="F23" i="103"/>
  <c r="F24" i="103"/>
  <c r="F25" i="103"/>
  <c r="F26" i="103"/>
  <c r="F27" i="103"/>
  <c r="F28" i="103"/>
  <c r="F29" i="103"/>
  <c r="F30" i="103"/>
  <c r="F31" i="103"/>
  <c r="F32" i="103"/>
  <c r="F33" i="103"/>
  <c r="F34" i="103"/>
  <c r="F35" i="103"/>
  <c r="F36" i="103"/>
  <c r="F37" i="103"/>
  <c r="F38" i="103"/>
  <c r="F39" i="103"/>
  <c r="F40" i="103"/>
  <c r="F41" i="103"/>
  <c r="F42" i="103"/>
  <c r="F43" i="103"/>
  <c r="F44" i="103"/>
  <c r="F45" i="103"/>
  <c r="F46" i="103"/>
  <c r="F47" i="103"/>
  <c r="F48" i="103"/>
  <c r="F49" i="103"/>
  <c r="F50" i="103"/>
  <c r="F51" i="103"/>
  <c r="F52" i="103"/>
  <c r="F53" i="103"/>
  <c r="F54" i="103"/>
  <c r="F55" i="103"/>
  <c r="F56" i="103"/>
  <c r="F57" i="103"/>
  <c r="F58" i="103"/>
  <c r="F59" i="103"/>
  <c r="F60" i="103"/>
  <c r="F61" i="103"/>
  <c r="F62" i="103"/>
  <c r="F63" i="103"/>
  <c r="F64" i="103"/>
  <c r="F65" i="103"/>
  <c r="F66" i="103"/>
  <c r="F67" i="103"/>
  <c r="F68" i="103"/>
  <c r="F69" i="103"/>
  <c r="F70" i="103"/>
  <c r="F71" i="103"/>
  <c r="F72" i="103"/>
  <c r="F73" i="103"/>
  <c r="F74" i="103"/>
  <c r="F75" i="103"/>
  <c r="F76" i="103"/>
  <c r="F77" i="103"/>
  <c r="F78" i="103"/>
  <c r="F79" i="103"/>
  <c r="F80" i="103"/>
  <c r="F81" i="103"/>
  <c r="F82" i="103"/>
  <c r="F83" i="103"/>
  <c r="F84" i="103"/>
  <c r="F85" i="103"/>
  <c r="F86" i="103"/>
  <c r="F87" i="103"/>
  <c r="F88" i="103"/>
  <c r="F89" i="103"/>
  <c r="F90" i="103"/>
  <c r="F91" i="103"/>
  <c r="F92" i="103"/>
  <c r="F93" i="103"/>
  <c r="F94" i="103"/>
  <c r="F95" i="103"/>
  <c r="F96" i="103"/>
  <c r="F97" i="103"/>
  <c r="F98" i="103"/>
  <c r="F99" i="103"/>
  <c r="F100" i="103"/>
  <c r="B7" i="103"/>
  <c r="I6" i="103"/>
  <c r="J6" i="103"/>
  <c r="H18" i="103"/>
  <c r="H22" i="103"/>
  <c r="H6" i="103"/>
  <c r="H14" i="103"/>
  <c r="H26" i="103"/>
  <c r="H46" i="103"/>
  <c r="H42" i="103"/>
  <c r="H58" i="103"/>
  <c r="H62" i="103"/>
  <c r="H70" i="103"/>
  <c r="H78" i="103"/>
  <c r="H86" i="103"/>
  <c r="H94" i="103"/>
  <c r="I7" i="103"/>
  <c r="J7" i="103"/>
  <c r="B8" i="103"/>
  <c r="I8" i="103"/>
  <c r="J8" i="103"/>
  <c r="B9" i="103"/>
  <c r="B10" i="103"/>
  <c r="I9" i="103"/>
  <c r="J9" i="103"/>
  <c r="B11" i="103"/>
  <c r="I10" i="103"/>
  <c r="J10" i="103"/>
  <c r="I11" i="103"/>
  <c r="J11" i="103"/>
  <c r="B12" i="103"/>
  <c r="I12" i="103"/>
  <c r="J12" i="103"/>
  <c r="B13" i="103"/>
  <c r="B14" i="103"/>
  <c r="I13" i="103"/>
  <c r="J13" i="103"/>
  <c r="B15" i="103"/>
  <c r="I14" i="103"/>
  <c r="J14" i="103"/>
  <c r="I15" i="103"/>
  <c r="J15" i="103"/>
  <c r="B16" i="103"/>
  <c r="I16" i="103"/>
  <c r="J16" i="103"/>
  <c r="B17" i="103"/>
  <c r="B18" i="103"/>
  <c r="I17" i="103"/>
  <c r="J17" i="103"/>
  <c r="B19" i="103"/>
  <c r="I18" i="103"/>
  <c r="J18" i="103"/>
  <c r="I19" i="103"/>
  <c r="J19" i="103"/>
  <c r="B20" i="103"/>
  <c r="I20" i="103"/>
  <c r="J20" i="103"/>
  <c r="B21" i="103"/>
  <c r="B22" i="103"/>
  <c r="I21" i="103"/>
  <c r="J21" i="103"/>
  <c r="B23" i="103"/>
  <c r="I22" i="103"/>
  <c r="J22" i="103"/>
  <c r="I23" i="103"/>
  <c r="J23" i="103"/>
  <c r="B24" i="103"/>
  <c r="I24" i="103"/>
  <c r="J24" i="103"/>
  <c r="B25" i="103"/>
  <c r="B26" i="103"/>
  <c r="I25" i="103"/>
  <c r="J25" i="103"/>
  <c r="B27" i="103"/>
  <c r="I26" i="103"/>
  <c r="J26" i="103"/>
  <c r="I27" i="103"/>
  <c r="J27" i="103"/>
  <c r="B28" i="103"/>
  <c r="I28" i="103"/>
  <c r="J28" i="103"/>
  <c r="B29" i="103"/>
  <c r="B30" i="103"/>
  <c r="I29" i="103"/>
  <c r="J29" i="103"/>
  <c r="B31" i="103"/>
  <c r="I30" i="103"/>
  <c r="J30" i="103"/>
  <c r="I31" i="103"/>
  <c r="J31" i="103"/>
  <c r="B32" i="103"/>
  <c r="I32" i="103"/>
  <c r="J32" i="103"/>
  <c r="B33" i="103"/>
  <c r="B34" i="103"/>
  <c r="I33" i="103"/>
  <c r="J33" i="103"/>
  <c r="I34" i="103"/>
  <c r="J34" i="103"/>
  <c r="B35" i="103"/>
  <c r="I35" i="103"/>
  <c r="J35" i="103"/>
  <c r="B36" i="103"/>
  <c r="B37" i="103"/>
  <c r="I36" i="103"/>
  <c r="J36" i="103"/>
  <c r="B38" i="103"/>
  <c r="I37" i="103"/>
  <c r="J37" i="103"/>
  <c r="B39" i="103"/>
  <c r="I38" i="103"/>
  <c r="J38" i="103"/>
  <c r="I39" i="103"/>
  <c r="J39" i="103"/>
  <c r="B40" i="103"/>
  <c r="B41" i="103"/>
  <c r="I40" i="103"/>
  <c r="J40" i="103"/>
  <c r="B42" i="103"/>
  <c r="I41" i="103"/>
  <c r="J41" i="103"/>
  <c r="B43" i="103"/>
  <c r="I42" i="103"/>
  <c r="J42" i="103"/>
  <c r="I43" i="103"/>
  <c r="J43" i="103"/>
  <c r="B44" i="103"/>
  <c r="B45" i="103"/>
  <c r="I44" i="103"/>
  <c r="J44" i="103"/>
  <c r="B46" i="103"/>
  <c r="I45" i="103"/>
  <c r="J45" i="103"/>
  <c r="I46" i="103"/>
  <c r="J46" i="103"/>
  <c r="B47" i="103"/>
  <c r="I47" i="103"/>
  <c r="J47" i="103"/>
  <c r="B48" i="103"/>
  <c r="I48" i="103"/>
  <c r="J48" i="103"/>
  <c r="B49" i="103"/>
  <c r="B50" i="103"/>
  <c r="I49" i="103"/>
  <c r="J49" i="103"/>
  <c r="I50" i="103"/>
  <c r="J50" i="103"/>
  <c r="B51" i="103"/>
  <c r="I51" i="103"/>
  <c r="J51" i="103"/>
  <c r="B52" i="103"/>
  <c r="B53" i="103"/>
  <c r="I52" i="103"/>
  <c r="J52" i="103"/>
  <c r="B54" i="103"/>
  <c r="I53" i="103"/>
  <c r="J53" i="103"/>
  <c r="B55" i="103"/>
  <c r="I54" i="103"/>
  <c r="J54" i="103"/>
  <c r="I55" i="103"/>
  <c r="J55" i="103"/>
  <c r="B56" i="103"/>
  <c r="B57" i="103"/>
  <c r="I56" i="103"/>
  <c r="J56" i="103"/>
  <c r="B58" i="103"/>
  <c r="I57" i="103"/>
  <c r="J57" i="103"/>
  <c r="B59" i="103"/>
  <c r="I58" i="103"/>
  <c r="J58" i="103"/>
  <c r="I59" i="103"/>
  <c r="J59" i="103"/>
  <c r="B60" i="103"/>
  <c r="I60" i="103"/>
  <c r="J60" i="103"/>
  <c r="B61" i="103"/>
  <c r="B62" i="103"/>
  <c r="I61" i="103"/>
  <c r="J61" i="103"/>
  <c r="B63" i="103"/>
  <c r="I62" i="103"/>
  <c r="J62" i="103"/>
  <c r="I63" i="103"/>
  <c r="J63" i="103"/>
  <c r="B64" i="103"/>
  <c r="I64" i="103"/>
  <c r="J64" i="103"/>
  <c r="B65" i="103"/>
  <c r="B66" i="103"/>
  <c r="I65" i="103"/>
  <c r="J65" i="103"/>
  <c r="B67" i="103"/>
  <c r="I66" i="103"/>
  <c r="J66" i="103"/>
  <c r="I67" i="103"/>
  <c r="J67" i="103"/>
  <c r="B68" i="103"/>
  <c r="I68" i="103"/>
  <c r="J68" i="103"/>
  <c r="B69" i="103"/>
  <c r="B70" i="103"/>
  <c r="I69" i="103"/>
  <c r="J69" i="103"/>
  <c r="B71" i="103"/>
  <c r="I70" i="103"/>
  <c r="J70" i="103"/>
  <c r="I71" i="103"/>
  <c r="J71" i="103"/>
  <c r="B72" i="103"/>
  <c r="I72" i="103"/>
  <c r="J72" i="103"/>
  <c r="B73" i="103"/>
  <c r="B74" i="103"/>
  <c r="I73" i="103"/>
  <c r="J73" i="103"/>
  <c r="B75" i="103"/>
  <c r="I74" i="103"/>
  <c r="J74" i="103"/>
  <c r="I75" i="103"/>
  <c r="J75" i="103"/>
  <c r="B76" i="103"/>
  <c r="I76" i="103"/>
  <c r="J76" i="103"/>
  <c r="B77" i="103"/>
  <c r="B78" i="103"/>
  <c r="I77" i="103"/>
  <c r="J77" i="103"/>
  <c r="B79" i="103"/>
  <c r="I78" i="103"/>
  <c r="J78" i="103"/>
  <c r="I79" i="103"/>
  <c r="J79" i="103"/>
  <c r="B80" i="103"/>
  <c r="I80" i="103"/>
  <c r="J80" i="103"/>
  <c r="B81" i="103"/>
  <c r="B82" i="103"/>
  <c r="I81" i="103"/>
  <c r="J81" i="103"/>
  <c r="B83" i="103"/>
  <c r="I82" i="103"/>
  <c r="J82" i="103"/>
  <c r="I83" i="103"/>
  <c r="J83" i="103"/>
  <c r="B84" i="103"/>
  <c r="I84" i="103"/>
  <c r="J84" i="103"/>
  <c r="B85" i="103"/>
  <c r="B86" i="103"/>
  <c r="I85" i="103"/>
  <c r="J85" i="103"/>
  <c r="B87" i="103"/>
  <c r="I86" i="103"/>
  <c r="J86" i="103"/>
  <c r="I87" i="103"/>
  <c r="J87" i="103"/>
  <c r="B88" i="103"/>
  <c r="I88" i="103"/>
  <c r="J88" i="103"/>
  <c r="B89" i="103"/>
  <c r="B90" i="103"/>
  <c r="I89" i="103"/>
  <c r="J89" i="103"/>
  <c r="B91" i="103"/>
  <c r="I90" i="103"/>
  <c r="J90" i="103"/>
  <c r="I91" i="103"/>
  <c r="J91" i="103"/>
  <c r="B92" i="103"/>
  <c r="I92" i="103"/>
  <c r="J92" i="103"/>
  <c r="B93" i="103"/>
  <c r="B94" i="103"/>
  <c r="I93" i="103"/>
  <c r="J93" i="103"/>
  <c r="B95" i="103"/>
  <c r="I94" i="103"/>
  <c r="J94" i="103"/>
  <c r="I95" i="103"/>
  <c r="J95" i="103"/>
  <c r="B96" i="103"/>
  <c r="I96" i="103"/>
  <c r="J96" i="103"/>
  <c r="B97" i="103"/>
  <c r="B98" i="103"/>
  <c r="I97" i="103"/>
  <c r="J97" i="103"/>
  <c r="B99" i="103"/>
  <c r="I98" i="103"/>
  <c r="J98" i="103"/>
  <c r="I99" i="103"/>
  <c r="J99" i="103"/>
  <c r="B100" i="103"/>
  <c r="I100" i="103"/>
  <c r="J100" i="103"/>
  <c r="L119" i="23"/>
  <c r="L114" i="23"/>
  <c r="L124" i="23"/>
  <c r="N148" i="23"/>
  <c r="M148" i="23"/>
  <c r="L148" i="23"/>
  <c r="M114" i="23"/>
  <c r="M142" i="23"/>
  <c r="N139" i="23"/>
  <c r="M139" i="23"/>
  <c r="L139" i="23"/>
  <c r="L128" i="23"/>
  <c r="L130" i="23"/>
  <c r="N128" i="23"/>
  <c r="M128" i="23"/>
  <c r="N119" i="23"/>
  <c r="N112" i="23"/>
  <c r="N122" i="23"/>
  <c r="M110" i="23"/>
  <c r="M119" i="23"/>
  <c r="M120" i="23"/>
  <c r="M124" i="23"/>
  <c r="N114" i="23"/>
  <c r="N142" i="23"/>
  <c r="M151" i="23"/>
  <c r="L151" i="23"/>
  <c r="N113" i="23"/>
  <c r="N141" i="23"/>
  <c r="M113" i="23"/>
  <c r="M141" i="23"/>
  <c r="L113" i="23"/>
  <c r="L150" i="23"/>
  <c r="N149" i="23"/>
  <c r="M112" i="23"/>
  <c r="M140" i="23"/>
  <c r="L112" i="23"/>
  <c r="L131" i="23"/>
  <c r="N110" i="23"/>
  <c r="N138" i="23"/>
  <c r="M129" i="23"/>
  <c r="L110" i="23"/>
  <c r="L147" i="23"/>
  <c r="N133" i="23"/>
  <c r="N120" i="23"/>
  <c r="N140" i="23"/>
  <c r="M147" i="23"/>
  <c r="M122" i="23"/>
  <c r="M121" i="23"/>
  <c r="L132" i="23"/>
  <c r="L141" i="23"/>
  <c r="N147" i="23"/>
  <c r="N123" i="23"/>
  <c r="N121" i="23"/>
  <c r="M132" i="23"/>
  <c r="L142" i="23"/>
  <c r="L123" i="23"/>
  <c r="M131" i="23"/>
  <c r="N132" i="23"/>
  <c r="L138" i="23"/>
  <c r="L122" i="23"/>
  <c r="M123" i="23"/>
  <c r="N124" i="23"/>
  <c r="L129" i="23"/>
  <c r="M130" i="23"/>
  <c r="N131" i="23"/>
  <c r="L133" i="23"/>
  <c r="M138" i="23"/>
  <c r="L149" i="23"/>
  <c r="M150" i="23"/>
  <c r="N151" i="23"/>
  <c r="L121" i="23"/>
  <c r="N130" i="23"/>
  <c r="M133" i="23"/>
  <c r="L140" i="23"/>
  <c r="M149" i="23"/>
  <c r="N150" i="23"/>
  <c r="L120" i="23"/>
  <c r="N129" i="23"/>
  <c r="K121" i="99"/>
  <c r="J121" i="99"/>
  <c r="I121" i="99"/>
  <c r="O121" i="99"/>
  <c r="H121" i="99"/>
  <c r="M121" i="99"/>
  <c r="K120" i="99"/>
  <c r="J120" i="99"/>
  <c r="I120" i="99"/>
  <c r="O120" i="99"/>
  <c r="H120" i="99"/>
  <c r="M120" i="99"/>
  <c r="K119" i="99"/>
  <c r="J119" i="99"/>
  <c r="I119" i="99"/>
  <c r="O119" i="99"/>
  <c r="H119" i="99"/>
  <c r="L119" i="99"/>
  <c r="K118" i="99"/>
  <c r="J118" i="99"/>
  <c r="I118" i="99"/>
  <c r="O118" i="99"/>
  <c r="H118" i="99"/>
  <c r="L118" i="99"/>
  <c r="K117" i="99"/>
  <c r="J117" i="99"/>
  <c r="I117" i="99"/>
  <c r="O117" i="99"/>
  <c r="H117" i="99"/>
  <c r="L117" i="99"/>
  <c r="K116" i="99"/>
  <c r="J116" i="99"/>
  <c r="I116" i="99"/>
  <c r="O116" i="99"/>
  <c r="H116" i="99"/>
  <c r="L116" i="99"/>
  <c r="L120" i="99"/>
  <c r="L121" i="99"/>
  <c r="M116" i="99"/>
  <c r="M117" i="99"/>
  <c r="M118" i="99"/>
  <c r="M119" i="99"/>
  <c r="N116" i="99"/>
  <c r="N117" i="99"/>
  <c r="N118" i="99"/>
  <c r="N119" i="99"/>
  <c r="N120" i="99"/>
  <c r="N121" i="99"/>
  <c r="K29" i="14"/>
  <c r="K25" i="14"/>
  <c r="K21" i="14"/>
  <c r="I3" i="27"/>
  <c r="I4" i="27"/>
  <c r="I5" i="27"/>
  <c r="I6" i="27"/>
  <c r="I7" i="27"/>
  <c r="I8" i="27"/>
  <c r="I9"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C3" i="27"/>
  <c r="C4" i="27"/>
  <c r="C5" i="27"/>
  <c r="C6" i="27"/>
  <c r="C7" i="27"/>
  <c r="C8" i="27"/>
  <c r="C9" i="27"/>
  <c r="C10" i="27"/>
  <c r="C11" i="27"/>
  <c r="C12" i="27"/>
  <c r="C13" i="27"/>
  <c r="C14" i="27"/>
  <c r="C15" i="27"/>
  <c r="C16" i="27"/>
  <c r="C17" i="27"/>
  <c r="C18" i="27"/>
  <c r="C19" i="27"/>
  <c r="C20" i="27"/>
  <c r="C21" i="27"/>
  <c r="C22" i="27"/>
  <c r="C23" i="27"/>
  <c r="C24" i="27"/>
  <c r="C25" i="27"/>
  <c r="C26" i="27"/>
  <c r="C27" i="27"/>
  <c r="C28" i="27"/>
  <c r="C29" i="27"/>
  <c r="C30" i="27"/>
  <c r="C31" i="27"/>
  <c r="C32" i="27"/>
  <c r="C33" i="27"/>
  <c r="C34" i="27"/>
  <c r="C35" i="27"/>
  <c r="C36" i="27"/>
  <c r="C37" i="27"/>
  <c r="C38" i="27"/>
  <c r="C39" i="27"/>
  <c r="C40" i="27"/>
  <c r="C41" i="27"/>
  <c r="C42" i="27"/>
  <c r="C43" i="27"/>
  <c r="C44" i="27"/>
  <c r="C45" i="27"/>
  <c r="C46" i="27"/>
  <c r="C47" i="27"/>
  <c r="C48" i="27"/>
  <c r="C49" i="27"/>
  <c r="C50" i="27"/>
  <c r="C51" i="27"/>
  <c r="C52" i="27"/>
  <c r="C53" i="27"/>
  <c r="C54" i="27"/>
  <c r="C55" i="27"/>
  <c r="C56" i="27"/>
  <c r="C57" i="27"/>
  <c r="C58" i="27"/>
  <c r="C59" i="27"/>
  <c r="C60" i="27"/>
  <c r="C61" i="27"/>
  <c r="C62" i="27"/>
  <c r="C63" i="27"/>
  <c r="C64" i="27"/>
  <c r="C65" i="27"/>
  <c r="C66" i="27"/>
  <c r="C67" i="27"/>
  <c r="C68" i="27"/>
  <c r="C69" i="27"/>
  <c r="C70" i="27"/>
  <c r="C71" i="27"/>
  <c r="C72" i="27"/>
  <c r="C73" i="27"/>
  <c r="C74" i="27"/>
  <c r="C75" i="27"/>
  <c r="C76" i="27"/>
  <c r="C77" i="27"/>
  <c r="C78" i="27"/>
  <c r="C79" i="27"/>
  <c r="C80" i="27"/>
  <c r="C81" i="27"/>
  <c r="C82" i="27"/>
  <c r="C83" i="27"/>
  <c r="C84" i="27"/>
  <c r="C85" i="27"/>
  <c r="C86" i="27"/>
  <c r="C87" i="27"/>
  <c r="C88" i="27"/>
  <c r="C89" i="27"/>
  <c r="C90" i="27"/>
  <c r="C91" i="27"/>
  <c r="C92" i="27"/>
  <c r="C93" i="27"/>
  <c r="C94" i="27"/>
  <c r="C95" i="27"/>
  <c r="C96" i="27"/>
  <c r="C97" i="27"/>
  <c r="C98" i="27"/>
  <c r="C99" i="27"/>
  <c r="C100" i="27"/>
  <c r="B3" i="27"/>
  <c r="G3" i="27"/>
  <c r="B4" i="27"/>
  <c r="G4" i="27"/>
  <c r="B5" i="27"/>
  <c r="G5" i="27"/>
  <c r="G6" i="27"/>
  <c r="G7" i="27"/>
  <c r="G8" i="27"/>
  <c r="G9" i="27"/>
  <c r="G10" i="27"/>
  <c r="G11" i="27"/>
  <c r="G12" i="27"/>
  <c r="G13" i="27"/>
  <c r="G14" i="27"/>
  <c r="G15" i="27"/>
  <c r="G16" i="27"/>
  <c r="G17" i="27"/>
  <c r="G18" i="27"/>
  <c r="G19" i="27"/>
  <c r="G20" i="27"/>
  <c r="G21" i="27"/>
  <c r="G22" i="27"/>
  <c r="G23" i="27"/>
  <c r="G24" i="27"/>
  <c r="G25" i="27"/>
  <c r="G26" i="27"/>
  <c r="G27" i="27"/>
  <c r="G28" i="27"/>
  <c r="G29" i="27"/>
  <c r="G30" i="27"/>
  <c r="G31" i="27"/>
  <c r="G32" i="27"/>
  <c r="G33" i="27"/>
  <c r="G34" i="27"/>
  <c r="G35" i="27"/>
  <c r="G36" i="27"/>
  <c r="G37" i="27"/>
  <c r="G38" i="27"/>
  <c r="G39" i="27"/>
  <c r="G40" i="27"/>
  <c r="G41" i="27"/>
  <c r="G42" i="27"/>
  <c r="G43" i="27"/>
  <c r="G44" i="27"/>
  <c r="G45" i="27"/>
  <c r="G46" i="27"/>
  <c r="G47" i="27"/>
  <c r="G48" i="27"/>
  <c r="G49" i="27"/>
  <c r="G50" i="27"/>
  <c r="G51" i="27"/>
  <c r="G52" i="27"/>
  <c r="G53" i="27"/>
  <c r="G54" i="27"/>
  <c r="G55" i="27"/>
  <c r="G56" i="27"/>
  <c r="G57" i="27"/>
  <c r="G58" i="27"/>
  <c r="G59" i="27"/>
  <c r="G60" i="27"/>
  <c r="G61" i="27"/>
  <c r="G62" i="27"/>
  <c r="G63" i="27"/>
  <c r="G64" i="27"/>
  <c r="G65" i="27"/>
  <c r="G66" i="27"/>
  <c r="G67" i="27"/>
  <c r="G68" i="27"/>
  <c r="G69" i="27"/>
  <c r="G70" i="27"/>
  <c r="G71" i="27"/>
  <c r="G72" i="27"/>
  <c r="G73" i="27"/>
  <c r="G74" i="27"/>
  <c r="G75" i="27"/>
  <c r="G76" i="27"/>
  <c r="G77" i="27"/>
  <c r="G78" i="27"/>
  <c r="G79" i="27"/>
  <c r="G80" i="27"/>
  <c r="G81" i="27"/>
  <c r="G82" i="27"/>
  <c r="G83" i="27"/>
  <c r="G84" i="27"/>
  <c r="G85" i="27"/>
  <c r="G86" i="27"/>
  <c r="G87" i="27"/>
  <c r="G88" i="27"/>
  <c r="G89" i="27"/>
  <c r="G90" i="27"/>
  <c r="G91" i="27"/>
  <c r="G92" i="27"/>
  <c r="G93" i="27"/>
  <c r="G94" i="27"/>
  <c r="G95" i="27"/>
  <c r="G96" i="27"/>
  <c r="G97" i="27"/>
  <c r="G98" i="27"/>
  <c r="G99" i="27"/>
  <c r="G100" i="27"/>
  <c r="E3" i="27"/>
  <c r="M3" i="27"/>
  <c r="E4" i="27"/>
  <c r="M4" i="27"/>
  <c r="E5" i="27"/>
  <c r="M5" i="27"/>
  <c r="E6" i="27"/>
  <c r="M6" i="27"/>
  <c r="E7" i="27"/>
  <c r="M7" i="27"/>
  <c r="E8" i="27"/>
  <c r="M8" i="27"/>
  <c r="E9" i="27"/>
  <c r="M9" i="27"/>
  <c r="E10" i="27"/>
  <c r="M10" i="27"/>
  <c r="E11" i="27"/>
  <c r="M11" i="27"/>
  <c r="E12" i="27"/>
  <c r="M12" i="27"/>
  <c r="E13" i="27"/>
  <c r="M13" i="27"/>
  <c r="E14" i="27"/>
  <c r="M14" i="27"/>
  <c r="E15" i="27"/>
  <c r="M15" i="27"/>
  <c r="E16" i="27"/>
  <c r="M16" i="27"/>
  <c r="E17" i="27"/>
  <c r="M17" i="27"/>
  <c r="E18" i="27"/>
  <c r="M18" i="27"/>
  <c r="E19" i="27"/>
  <c r="M19" i="27"/>
  <c r="E20" i="27"/>
  <c r="M20" i="27"/>
  <c r="E21" i="27"/>
  <c r="M21" i="27"/>
  <c r="E22" i="27"/>
  <c r="M22" i="27"/>
  <c r="E23" i="27"/>
  <c r="M23" i="27"/>
  <c r="E24" i="27"/>
  <c r="M24" i="27"/>
  <c r="E25" i="27"/>
  <c r="M25" i="27"/>
  <c r="E26" i="27"/>
  <c r="M26" i="27"/>
  <c r="E27" i="27"/>
  <c r="M27" i="27"/>
  <c r="E28" i="27"/>
  <c r="M28" i="27"/>
  <c r="E29" i="27"/>
  <c r="M29" i="27"/>
  <c r="E30" i="27"/>
  <c r="M30" i="27"/>
  <c r="E31" i="27"/>
  <c r="M31" i="27"/>
  <c r="E32" i="27"/>
  <c r="M32" i="27"/>
  <c r="E33" i="27"/>
  <c r="M33" i="27"/>
  <c r="E34" i="27"/>
  <c r="M34" i="27"/>
  <c r="E35" i="27"/>
  <c r="M35" i="27"/>
  <c r="E36" i="27"/>
  <c r="M36" i="27"/>
  <c r="E37" i="27"/>
  <c r="M37" i="27"/>
  <c r="E38" i="27"/>
  <c r="M38" i="27"/>
  <c r="E39" i="27"/>
  <c r="M39" i="27"/>
  <c r="E40" i="27"/>
  <c r="M40" i="27"/>
  <c r="E41" i="27"/>
  <c r="M41" i="27"/>
  <c r="E42" i="27"/>
  <c r="M42" i="27"/>
  <c r="E43" i="27"/>
  <c r="M43" i="27"/>
  <c r="E44" i="27"/>
  <c r="M44" i="27"/>
  <c r="E45" i="27"/>
  <c r="M45" i="27"/>
  <c r="E46" i="27"/>
  <c r="M46" i="27"/>
  <c r="E47" i="27"/>
  <c r="M47" i="27"/>
  <c r="E48" i="27"/>
  <c r="M48" i="27"/>
  <c r="E49" i="27"/>
  <c r="M49" i="27"/>
  <c r="E50" i="27"/>
  <c r="M50" i="27"/>
  <c r="E51" i="27"/>
  <c r="M51" i="27"/>
  <c r="E52" i="27"/>
  <c r="O3" i="27"/>
  <c r="O4" i="27"/>
  <c r="M52" i="27"/>
  <c r="M53" i="27"/>
  <c r="M54" i="27"/>
  <c r="M55" i="27"/>
  <c r="M56" i="27"/>
  <c r="M57" i="27"/>
  <c r="M58" i="27"/>
  <c r="M59" i="27"/>
  <c r="M60" i="27"/>
  <c r="M61" i="27"/>
  <c r="M62" i="27"/>
  <c r="M63" i="27"/>
  <c r="M64" i="27"/>
  <c r="M65" i="27"/>
  <c r="M66" i="27"/>
  <c r="M67" i="27"/>
  <c r="M68" i="27"/>
  <c r="M69" i="27"/>
  <c r="M70" i="27"/>
  <c r="M71" i="27"/>
  <c r="M72" i="27"/>
  <c r="M73" i="27"/>
  <c r="M74" i="27"/>
  <c r="M75" i="27"/>
  <c r="M76" i="27"/>
  <c r="M77" i="27"/>
  <c r="M78" i="27"/>
  <c r="M79" i="27"/>
  <c r="M80" i="27"/>
  <c r="M81" i="27"/>
  <c r="M82" i="27"/>
  <c r="M83" i="27"/>
  <c r="M84" i="27"/>
  <c r="M85" i="27"/>
  <c r="M86" i="27"/>
  <c r="M87" i="27"/>
  <c r="M88" i="27"/>
  <c r="M89" i="27"/>
  <c r="M90" i="27"/>
  <c r="M91" i="27"/>
  <c r="M92" i="27"/>
  <c r="M93" i="27"/>
  <c r="M94" i="27"/>
  <c r="M95" i="27"/>
  <c r="M96" i="27"/>
  <c r="M97" i="27"/>
  <c r="M98" i="27"/>
  <c r="M99" i="27"/>
  <c r="M100" i="27"/>
  <c r="K3" i="27"/>
  <c r="K4" i="27"/>
  <c r="K5" i="27"/>
  <c r="K6" i="27"/>
  <c r="K7" i="27"/>
  <c r="K8" i="27"/>
  <c r="K9" i="27"/>
  <c r="K10" i="27"/>
  <c r="K11" i="27"/>
  <c r="K12" i="27"/>
  <c r="K13" i="27"/>
  <c r="K14" i="27"/>
  <c r="K15" i="27"/>
  <c r="K16" i="27"/>
  <c r="K17" i="27"/>
  <c r="K18" i="27"/>
  <c r="K19" i="27"/>
  <c r="K20" i="27"/>
  <c r="K21" i="27"/>
  <c r="K22" i="27"/>
  <c r="K23" i="27"/>
  <c r="K24" i="27"/>
  <c r="K25" i="27"/>
  <c r="K26" i="27"/>
  <c r="K27" i="27"/>
  <c r="K28" i="27"/>
  <c r="K29" i="27"/>
  <c r="K30" i="27"/>
  <c r="K31" i="27"/>
  <c r="K32" i="27"/>
  <c r="K33" i="27"/>
  <c r="K34" i="27"/>
  <c r="K35" i="27"/>
  <c r="K36" i="27"/>
  <c r="K37" i="27"/>
  <c r="K38" i="27"/>
  <c r="K39" i="27"/>
  <c r="K40" i="27"/>
  <c r="K41" i="27"/>
  <c r="K42" i="27"/>
  <c r="K43" i="27"/>
  <c r="K44" i="27"/>
  <c r="K45" i="27"/>
  <c r="K46" i="27"/>
  <c r="K47" i="27"/>
  <c r="K48" i="27"/>
  <c r="K49" i="27"/>
  <c r="K50" i="27"/>
  <c r="K51" i="27"/>
  <c r="K52" i="27"/>
  <c r="K53" i="27"/>
  <c r="K54" i="27"/>
  <c r="K55" i="27"/>
  <c r="K56" i="27"/>
  <c r="K57" i="27"/>
  <c r="K58" i="27"/>
  <c r="K59" i="27"/>
  <c r="K60" i="27"/>
  <c r="K61" i="27"/>
  <c r="K62" i="27"/>
  <c r="K63" i="27"/>
  <c r="K64" i="27"/>
  <c r="K65" i="27"/>
  <c r="K66" i="27"/>
  <c r="K67" i="27"/>
  <c r="K68" i="27"/>
  <c r="K69" i="27"/>
  <c r="K70" i="27"/>
  <c r="K71" i="27"/>
  <c r="K72" i="27"/>
  <c r="K73" i="27"/>
  <c r="K74" i="27"/>
  <c r="K75" i="27"/>
  <c r="K76" i="27"/>
  <c r="K77" i="27"/>
  <c r="K78" i="27"/>
  <c r="K79" i="27"/>
  <c r="K80" i="27"/>
  <c r="K81" i="27"/>
  <c r="K82" i="27"/>
  <c r="K83" i="27"/>
  <c r="K84" i="27"/>
  <c r="K85" i="27"/>
  <c r="K86" i="27"/>
  <c r="K87" i="27"/>
  <c r="K88" i="27"/>
  <c r="K89" i="27"/>
  <c r="K90" i="27"/>
  <c r="K91" i="27"/>
  <c r="K92" i="27"/>
  <c r="K93" i="27"/>
  <c r="K94" i="27"/>
  <c r="K95" i="27"/>
  <c r="K96" i="27"/>
  <c r="K97" i="27"/>
  <c r="K98" i="27"/>
  <c r="K99" i="27"/>
  <c r="K100" i="27"/>
  <c r="F3" i="27"/>
  <c r="F4" i="27"/>
  <c r="D3" i="27"/>
  <c r="E53" i="27"/>
  <c r="E54" i="27"/>
  <c r="E55" i="27"/>
  <c r="E56" i="27"/>
  <c r="E57" i="27"/>
  <c r="E58" i="27"/>
  <c r="E59" i="27"/>
  <c r="E60" i="27"/>
  <c r="E61" i="27"/>
  <c r="E62" i="27"/>
  <c r="E63" i="27"/>
  <c r="E64" i="27"/>
  <c r="E65" i="27"/>
  <c r="E66" i="27"/>
  <c r="E67" i="27"/>
  <c r="E68" i="27"/>
  <c r="E69" i="27"/>
  <c r="E70" i="27"/>
  <c r="E71" i="27"/>
  <c r="E72" i="27"/>
  <c r="E73" i="27"/>
  <c r="E74" i="27"/>
  <c r="E75" i="27"/>
  <c r="E76" i="27"/>
  <c r="E77" i="27"/>
  <c r="E78" i="27"/>
  <c r="E79" i="27"/>
  <c r="E80" i="27"/>
  <c r="E81" i="27"/>
  <c r="E82" i="27"/>
  <c r="E83" i="27"/>
  <c r="E84" i="27"/>
  <c r="E85" i="27"/>
  <c r="E86" i="27"/>
  <c r="E87" i="27"/>
  <c r="E88" i="27"/>
  <c r="E89" i="27"/>
  <c r="E90" i="27"/>
  <c r="E91" i="27"/>
  <c r="E92" i="27"/>
  <c r="E93" i="27"/>
  <c r="E94" i="27"/>
  <c r="E95" i="27"/>
  <c r="E96" i="27"/>
  <c r="E97" i="27"/>
  <c r="E98" i="27"/>
  <c r="E99" i="27"/>
  <c r="E100" i="27"/>
  <c r="O5" i="27"/>
  <c r="O6" i="27"/>
  <c r="O7" i="27"/>
  <c r="O8" i="27"/>
  <c r="O9" i="27"/>
  <c r="O10" i="27"/>
  <c r="O11" i="27"/>
  <c r="O12" i="27"/>
  <c r="O13" i="27"/>
  <c r="O14" i="27"/>
  <c r="O15" i="27"/>
  <c r="O16" i="27"/>
  <c r="O17" i="27"/>
  <c r="O18" i="27"/>
  <c r="O19" i="27"/>
  <c r="O20" i="27"/>
  <c r="O21" i="27"/>
  <c r="O22" i="27"/>
  <c r="O23" i="27"/>
  <c r="O24" i="27"/>
  <c r="O25" i="27"/>
  <c r="O26" i="27"/>
  <c r="O27" i="27"/>
  <c r="O28" i="27"/>
  <c r="O29" i="27"/>
  <c r="O30" i="27"/>
  <c r="O31" i="27"/>
  <c r="O32" i="27"/>
  <c r="O33" i="27"/>
  <c r="O34" i="27"/>
  <c r="O35" i="27"/>
  <c r="O36" i="27"/>
  <c r="O37" i="27"/>
  <c r="O38" i="27"/>
  <c r="O39" i="27"/>
  <c r="O40" i="27"/>
  <c r="O41" i="27"/>
  <c r="O42" i="27"/>
  <c r="O43" i="27"/>
  <c r="O44" i="27"/>
  <c r="O45" i="27"/>
  <c r="O46" i="27"/>
  <c r="O47" i="27"/>
  <c r="O48" i="27"/>
  <c r="O49" i="27"/>
  <c r="O50" i="27"/>
  <c r="O51" i="27"/>
  <c r="O52" i="27"/>
  <c r="O53" i="27"/>
  <c r="O54" i="27"/>
  <c r="O55" i="27"/>
  <c r="O56" i="27"/>
  <c r="O57" i="27"/>
  <c r="O58" i="27"/>
  <c r="O59" i="27"/>
  <c r="O60" i="27"/>
  <c r="O61" i="27"/>
  <c r="O62" i="27"/>
  <c r="O63" i="27"/>
  <c r="O64" i="27"/>
  <c r="O65" i="27"/>
  <c r="O66" i="27"/>
  <c r="O67" i="27"/>
  <c r="O68" i="27"/>
  <c r="O69" i="27"/>
  <c r="O70" i="27"/>
  <c r="O71" i="27"/>
  <c r="O72" i="27"/>
  <c r="O73" i="27"/>
  <c r="O74" i="27"/>
  <c r="O75" i="27"/>
  <c r="O76" i="27"/>
  <c r="O77" i="27"/>
  <c r="O78" i="27"/>
  <c r="O79" i="27"/>
  <c r="O80" i="27"/>
  <c r="O81" i="27"/>
  <c r="O82" i="27"/>
  <c r="O83" i="27"/>
  <c r="O84" i="27"/>
  <c r="O85" i="27"/>
  <c r="O86" i="27"/>
  <c r="O87" i="27"/>
  <c r="O88" i="27"/>
  <c r="O89" i="27"/>
  <c r="O90" i="27"/>
  <c r="O91" i="27"/>
  <c r="O92" i="27"/>
  <c r="O93" i="27"/>
  <c r="O94" i="27"/>
  <c r="O95" i="27"/>
  <c r="O96" i="27"/>
  <c r="O97" i="27"/>
  <c r="O98" i="27"/>
  <c r="O99" i="27"/>
  <c r="O100" i="27"/>
  <c r="F5" i="27"/>
  <c r="F6" i="27"/>
  <c r="F7" i="27"/>
  <c r="F8" i="27"/>
  <c r="F9" i="27"/>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F97" i="27"/>
  <c r="F98" i="27"/>
  <c r="F99" i="27"/>
  <c r="F100" i="27"/>
  <c r="B6" i="27"/>
  <c r="B7" i="27"/>
  <c r="B8" i="27"/>
  <c r="B9" i="27"/>
  <c r="B10" i="27"/>
  <c r="B11" i="27"/>
  <c r="B12" i="27"/>
  <c r="B13"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43" i="27"/>
  <c r="B44" i="27"/>
  <c r="B45" i="27"/>
  <c r="B46" i="27"/>
  <c r="B47" i="27"/>
  <c r="B48" i="27"/>
  <c r="B49" i="27"/>
  <c r="B50" i="27"/>
  <c r="B51" i="27"/>
  <c r="B52" i="27"/>
  <c r="B53" i="27"/>
  <c r="B54" i="27"/>
  <c r="B55" i="27"/>
  <c r="B56" i="27"/>
  <c r="B57" i="27"/>
  <c r="B58" i="27"/>
  <c r="B59" i="27"/>
  <c r="B60" i="27"/>
  <c r="B61" i="27"/>
  <c r="B62" i="27"/>
  <c r="B63" i="27"/>
  <c r="B64" i="27"/>
  <c r="B65" i="27"/>
  <c r="B66" i="27"/>
  <c r="B67" i="27"/>
  <c r="B68" i="27"/>
  <c r="B69" i="27"/>
  <c r="B70" i="27"/>
  <c r="B71" i="27"/>
  <c r="B72" i="27"/>
  <c r="B73" i="27"/>
  <c r="B74" i="27"/>
  <c r="B75" i="27"/>
  <c r="B76" i="27"/>
  <c r="B77" i="27"/>
  <c r="B78" i="27"/>
  <c r="B79" i="27"/>
  <c r="B80" i="27"/>
  <c r="B81" i="27"/>
  <c r="B82" i="27"/>
  <c r="B83" i="27"/>
  <c r="B84" i="27"/>
  <c r="B85" i="27"/>
  <c r="B86" i="27"/>
  <c r="B87" i="27"/>
  <c r="B88" i="27"/>
  <c r="B89" i="27"/>
  <c r="B90" i="27"/>
  <c r="B91" i="27"/>
  <c r="B92" i="27"/>
  <c r="B93" i="27"/>
  <c r="B94" i="27"/>
  <c r="B95" i="27"/>
  <c r="B96" i="27"/>
  <c r="B97" i="27"/>
  <c r="B98" i="27"/>
  <c r="B99" i="27"/>
  <c r="B100" i="27"/>
  <c r="D4" i="27"/>
  <c r="D5" i="27"/>
  <c r="D6"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P16" i="16"/>
  <c r="P18" i="16"/>
  <c r="P19" i="16"/>
  <c r="P20" i="16"/>
  <c r="P21" i="16"/>
  <c r="P22" i="16"/>
  <c r="P23" i="16"/>
  <c r="P24" i="16"/>
  <c r="P25" i="16"/>
  <c r="P26" i="16"/>
  <c r="P27" i="16"/>
  <c r="P28" i="16"/>
  <c r="P29" i="16"/>
  <c r="P30" i="16"/>
  <c r="P31" i="16"/>
  <c r="P32" i="16"/>
  <c r="P33" i="16"/>
  <c r="P34" i="16"/>
  <c r="P35" i="16"/>
  <c r="P36" i="16"/>
  <c r="P37" i="16"/>
  <c r="P38" i="16"/>
  <c r="P39" i="16"/>
  <c r="P40" i="16"/>
  <c r="P41" i="16"/>
  <c r="P42" i="16"/>
  <c r="P43" i="16"/>
  <c r="P44" i="16"/>
  <c r="P45" i="16"/>
  <c r="P46" i="16"/>
  <c r="P47" i="16"/>
  <c r="P48" i="16"/>
  <c r="P49" i="16"/>
  <c r="P50" i="16"/>
  <c r="P51" i="16"/>
  <c r="P52" i="16"/>
  <c r="P53" i="16"/>
  <c r="P54" i="16"/>
  <c r="P55" i="16"/>
  <c r="P56" i="16"/>
  <c r="P57" i="16"/>
  <c r="P58" i="16"/>
  <c r="P59" i="16"/>
  <c r="P60" i="16"/>
  <c r="P61" i="16"/>
  <c r="P62" i="16"/>
  <c r="P63" i="16"/>
  <c r="P64" i="16"/>
  <c r="P65" i="16"/>
  <c r="P66" i="16"/>
  <c r="P67" i="16"/>
  <c r="P68" i="16"/>
  <c r="P69" i="16"/>
  <c r="P70" i="16"/>
  <c r="P71" i="16"/>
  <c r="P72" i="16"/>
  <c r="P73" i="16"/>
  <c r="P74" i="16"/>
  <c r="P75" i="16"/>
  <c r="P76" i="16"/>
  <c r="P77" i="16"/>
  <c r="P78" i="16"/>
  <c r="P79" i="16"/>
  <c r="P80" i="16"/>
  <c r="P81" i="16"/>
  <c r="P82" i="16"/>
  <c r="P83" i="16"/>
  <c r="P84" i="16"/>
  <c r="P85" i="16"/>
  <c r="P86" i="16"/>
  <c r="K116" i="14"/>
  <c r="K115" i="14"/>
  <c r="K114" i="14"/>
  <c r="K113" i="14"/>
  <c r="K112" i="14"/>
  <c r="K111" i="14"/>
  <c r="K110" i="14"/>
  <c r="K109" i="14"/>
  <c r="K108" i="14"/>
  <c r="K107" i="14"/>
  <c r="K106" i="14"/>
  <c r="K105" i="14"/>
  <c r="K104" i="14"/>
  <c r="K103" i="14"/>
  <c r="K102" i="14"/>
  <c r="K101" i="14"/>
  <c r="K100" i="14"/>
  <c r="K99" i="14"/>
  <c r="K98" i="14"/>
  <c r="K97" i="14"/>
  <c r="K96" i="14"/>
  <c r="K95" i="14"/>
  <c r="K94" i="14"/>
  <c r="K93" i="14"/>
  <c r="K92" i="14"/>
  <c r="K91" i="14"/>
  <c r="K90" i="14"/>
  <c r="K89" i="14"/>
  <c r="K88" i="14"/>
  <c r="K87" i="14"/>
  <c r="K86" i="14"/>
  <c r="K85" i="14"/>
  <c r="K84" i="14"/>
  <c r="K83" i="14"/>
  <c r="K82" i="14"/>
  <c r="K81" i="14"/>
  <c r="K80" i="14"/>
  <c r="K79" i="14"/>
  <c r="K78" i="14"/>
  <c r="K77" i="14"/>
  <c r="K76" i="14"/>
  <c r="K75" i="14"/>
  <c r="K74" i="14"/>
  <c r="K73" i="14"/>
  <c r="K72" i="14"/>
  <c r="K71" i="14"/>
  <c r="K70" i="14"/>
  <c r="K69" i="14"/>
  <c r="K68" i="14"/>
  <c r="K67" i="14"/>
  <c r="K66" i="14"/>
  <c r="K65" i="14"/>
  <c r="K64" i="14"/>
  <c r="K63" i="14"/>
  <c r="K62" i="14"/>
  <c r="K61" i="14"/>
  <c r="K60" i="14"/>
  <c r="K59" i="14"/>
  <c r="K58" i="14"/>
  <c r="K57" i="14"/>
  <c r="K56" i="14"/>
  <c r="K55" i="14"/>
  <c r="K54" i="14"/>
  <c r="K53" i="14"/>
  <c r="K52" i="14"/>
  <c r="K51" i="14"/>
  <c r="K50" i="14"/>
  <c r="K49" i="14"/>
  <c r="K48" i="14"/>
  <c r="K47" i="14"/>
  <c r="K46" i="14"/>
  <c r="K45" i="14"/>
  <c r="K44" i="14"/>
  <c r="K43" i="14"/>
  <c r="K42" i="14"/>
  <c r="K41" i="14"/>
  <c r="K40" i="14"/>
  <c r="K39" i="14"/>
  <c r="K38" i="14"/>
  <c r="K37" i="14"/>
  <c r="K36" i="14"/>
  <c r="K35" i="14"/>
  <c r="K34" i="14"/>
  <c r="K33" i="14"/>
  <c r="K32" i="14"/>
  <c r="K31" i="14"/>
  <c r="K30" i="14"/>
  <c r="K28" i="14"/>
  <c r="K27" i="14"/>
  <c r="K26" i="14"/>
  <c r="K24" i="14"/>
  <c r="K23" i="14"/>
  <c r="K22" i="14"/>
  <c r="K20" i="14"/>
  <c r="K19" i="14"/>
  <c r="K18" i="14"/>
  <c r="K17" i="14"/>
  <c r="G62" i="37"/>
  <c r="D62" i="37"/>
  <c r="G61" i="37"/>
  <c r="D61" i="37"/>
  <c r="G60" i="37"/>
  <c r="D60" i="37"/>
  <c r="G59" i="37"/>
  <c r="D59" i="37"/>
  <c r="G58" i="37"/>
  <c r="D58" i="37"/>
  <c r="G57" i="37"/>
  <c r="D57" i="37"/>
  <c r="G56" i="37"/>
  <c r="D56" i="37"/>
  <c r="G55" i="37"/>
  <c r="D55" i="37"/>
  <c r="G54" i="37"/>
  <c r="D54" i="37"/>
  <c r="G53" i="37"/>
  <c r="D53" i="37"/>
  <c r="G52" i="37"/>
  <c r="D52" i="37"/>
  <c r="G51" i="37"/>
  <c r="D51" i="37"/>
  <c r="G50" i="37"/>
  <c r="D50" i="37"/>
  <c r="G49" i="37"/>
  <c r="D49" i="37"/>
  <c r="G48" i="37"/>
  <c r="D48" i="37"/>
  <c r="G47" i="37"/>
  <c r="D47" i="37"/>
  <c r="G46" i="37"/>
  <c r="D46" i="37"/>
  <c r="G45" i="37"/>
  <c r="D45" i="37"/>
  <c r="G44" i="37"/>
  <c r="D44" i="37"/>
  <c r="G43" i="37"/>
  <c r="D43" i="37"/>
  <c r="G42" i="37"/>
  <c r="D42" i="37"/>
  <c r="G41" i="37"/>
  <c r="D41" i="37"/>
  <c r="G40" i="37"/>
  <c r="D40" i="37"/>
  <c r="G39" i="37"/>
  <c r="D39" i="37"/>
  <c r="G38" i="37"/>
  <c r="D38" i="37"/>
  <c r="G37" i="37"/>
  <c r="D37" i="37"/>
  <c r="G36" i="37"/>
  <c r="D36" i="37"/>
  <c r="G35" i="37"/>
  <c r="D35" i="37"/>
  <c r="G34" i="37"/>
  <c r="D34" i="37"/>
  <c r="G33" i="37"/>
  <c r="D33" i="37"/>
  <c r="G32" i="37"/>
  <c r="D32" i="37"/>
  <c r="G31" i="37"/>
  <c r="D31" i="37"/>
  <c r="G30" i="37"/>
  <c r="D30" i="37"/>
  <c r="G29" i="37"/>
  <c r="D29" i="37"/>
  <c r="G28" i="37"/>
  <c r="D28" i="37"/>
  <c r="G27" i="37"/>
  <c r="D27" i="37"/>
  <c r="G26" i="37"/>
  <c r="D26" i="37"/>
  <c r="G25" i="37"/>
  <c r="D25" i="37"/>
  <c r="G24" i="37"/>
  <c r="D24" i="37"/>
  <c r="G23" i="37"/>
  <c r="D23" i="37"/>
  <c r="G22" i="37"/>
  <c r="D22" i="37"/>
  <c r="G21" i="37"/>
  <c r="D21" i="37"/>
  <c r="G20" i="37"/>
  <c r="D20" i="37"/>
  <c r="G19" i="37"/>
  <c r="D19" i="37"/>
  <c r="G18" i="37"/>
  <c r="D18" i="37"/>
  <c r="G17" i="37"/>
  <c r="D17" i="37"/>
  <c r="G16" i="37"/>
  <c r="D16" i="37"/>
  <c r="G15" i="37"/>
  <c r="D15" i="37"/>
  <c r="G14" i="37"/>
  <c r="D14" i="37"/>
  <c r="G13" i="37"/>
  <c r="D13" i="37"/>
  <c r="G12" i="37"/>
  <c r="D12" i="37"/>
  <c r="G11" i="37"/>
  <c r="D11" i="37"/>
  <c r="G10" i="37"/>
  <c r="D10" i="37"/>
  <c r="G9" i="37"/>
  <c r="D9" i="37"/>
  <c r="G8" i="37"/>
  <c r="D8" i="37"/>
  <c r="G7" i="37"/>
  <c r="D7" i="37"/>
  <c r="G6" i="37"/>
  <c r="D6" i="37"/>
  <c r="G5" i="37"/>
  <c r="D5" i="37"/>
  <c r="G4" i="37"/>
  <c r="D4" i="37"/>
  <c r="G3" i="37"/>
  <c r="D3" i="37"/>
  <c r="T116" i="14"/>
  <c r="R116" i="14"/>
  <c r="T115" i="14"/>
  <c r="R115" i="14"/>
  <c r="T114" i="14"/>
  <c r="R114" i="14"/>
  <c r="T113" i="14"/>
  <c r="R113" i="14"/>
  <c r="T112" i="14"/>
  <c r="R112" i="14"/>
  <c r="T111" i="14"/>
  <c r="R111" i="14"/>
  <c r="T110" i="14"/>
  <c r="R110" i="14"/>
  <c r="T109" i="14"/>
  <c r="R109" i="14"/>
  <c r="T108" i="14"/>
  <c r="R108" i="14"/>
  <c r="T107" i="14"/>
  <c r="R107" i="14"/>
  <c r="T106" i="14"/>
  <c r="R106" i="14"/>
  <c r="T105" i="14"/>
  <c r="R105" i="14"/>
  <c r="T104" i="14"/>
  <c r="R104" i="14"/>
  <c r="T103" i="14"/>
  <c r="R103" i="14"/>
  <c r="T102" i="14"/>
  <c r="R102" i="14"/>
  <c r="T101" i="14"/>
  <c r="R101" i="14"/>
  <c r="T100" i="14"/>
  <c r="R100" i="14"/>
  <c r="T99" i="14"/>
  <c r="R99" i="14"/>
  <c r="T98" i="14"/>
  <c r="R98" i="14"/>
  <c r="T97" i="14"/>
  <c r="R97" i="14"/>
  <c r="T96" i="14"/>
  <c r="R96" i="14"/>
  <c r="T95" i="14"/>
  <c r="R95" i="14"/>
  <c r="T94" i="14"/>
  <c r="R94" i="14"/>
  <c r="T93" i="14"/>
  <c r="R93" i="14"/>
  <c r="T92" i="14"/>
  <c r="R92" i="14"/>
  <c r="T91" i="14"/>
  <c r="R91" i="14"/>
  <c r="T90" i="14"/>
  <c r="R90" i="14"/>
  <c r="T89" i="14"/>
  <c r="R89" i="14"/>
  <c r="T88" i="14"/>
  <c r="R88" i="14"/>
  <c r="T87" i="14"/>
  <c r="R87" i="14"/>
  <c r="T86" i="14"/>
  <c r="R86" i="14"/>
  <c r="T85" i="14"/>
  <c r="R85" i="14"/>
  <c r="T84" i="14"/>
  <c r="R84" i="14"/>
  <c r="T83" i="14"/>
  <c r="R83" i="14"/>
  <c r="T82" i="14"/>
  <c r="R82" i="14"/>
  <c r="T81" i="14"/>
  <c r="R81" i="14"/>
  <c r="T80" i="14"/>
  <c r="R80" i="14"/>
  <c r="T79" i="14"/>
  <c r="R79" i="14"/>
  <c r="T78" i="14"/>
  <c r="R78" i="14"/>
  <c r="T77" i="14"/>
  <c r="R77" i="14"/>
  <c r="T76" i="14"/>
  <c r="R76" i="14"/>
  <c r="T75" i="14"/>
  <c r="R75" i="14"/>
  <c r="T74" i="14"/>
  <c r="R74" i="14"/>
  <c r="T73" i="14"/>
  <c r="R73" i="14"/>
  <c r="T72" i="14"/>
  <c r="R72" i="14"/>
  <c r="T71" i="14"/>
  <c r="R71" i="14"/>
  <c r="T70" i="14"/>
  <c r="R70" i="14"/>
  <c r="T69" i="14"/>
  <c r="R69" i="14"/>
  <c r="T68" i="14"/>
  <c r="R68" i="14"/>
  <c r="T67" i="14"/>
  <c r="R67" i="14"/>
  <c r="T66" i="14"/>
  <c r="R66" i="14"/>
  <c r="T65" i="14"/>
  <c r="R65" i="14"/>
  <c r="T64" i="14"/>
  <c r="R64" i="14"/>
  <c r="T63" i="14"/>
  <c r="R63" i="14"/>
  <c r="T62" i="14"/>
  <c r="R62" i="14"/>
  <c r="T61" i="14"/>
  <c r="R61" i="14"/>
  <c r="T60" i="14"/>
  <c r="R60" i="14"/>
  <c r="T59" i="14"/>
  <c r="R59" i="14"/>
  <c r="T58" i="14"/>
  <c r="R58" i="14"/>
  <c r="T57" i="14"/>
  <c r="R57" i="14"/>
  <c r="T56" i="14"/>
  <c r="R56" i="14"/>
  <c r="T55" i="14"/>
  <c r="R55" i="14"/>
  <c r="T54" i="14"/>
  <c r="R54" i="14"/>
  <c r="T53" i="14"/>
  <c r="R53" i="14"/>
  <c r="T52" i="14"/>
  <c r="R52" i="14"/>
  <c r="T51" i="14"/>
  <c r="R51" i="14"/>
  <c r="T50" i="14"/>
  <c r="R50" i="14"/>
  <c r="T49" i="14"/>
  <c r="R49" i="14"/>
  <c r="T48" i="14"/>
  <c r="R48" i="14"/>
  <c r="T47" i="14"/>
  <c r="R47" i="14"/>
  <c r="T46" i="14"/>
  <c r="R46" i="14"/>
  <c r="T45" i="14"/>
  <c r="R45" i="14"/>
  <c r="T44" i="14"/>
  <c r="R44" i="14"/>
  <c r="T43" i="14"/>
  <c r="R43" i="14"/>
  <c r="T42" i="14"/>
  <c r="R42" i="14"/>
  <c r="T41" i="14"/>
  <c r="R41" i="14"/>
  <c r="T40" i="14"/>
  <c r="R40" i="14"/>
  <c r="T39" i="14"/>
  <c r="R39" i="14"/>
  <c r="T38" i="14"/>
  <c r="R38" i="14"/>
  <c r="T37" i="14"/>
  <c r="R37" i="14"/>
  <c r="T36" i="14"/>
  <c r="R36" i="14"/>
  <c r="T35" i="14"/>
  <c r="R35" i="14"/>
  <c r="T34" i="14"/>
  <c r="R34" i="14"/>
  <c r="T33" i="14"/>
  <c r="R33" i="14"/>
  <c r="T32" i="14"/>
  <c r="S32" i="14"/>
  <c r="R32" i="14"/>
  <c r="T31" i="14"/>
  <c r="S31" i="14"/>
  <c r="R31" i="14"/>
  <c r="T30" i="14"/>
  <c r="S30" i="14"/>
  <c r="R30" i="14"/>
  <c r="T29" i="14"/>
  <c r="S29" i="14"/>
  <c r="R29" i="14"/>
  <c r="T28" i="14"/>
  <c r="S28" i="14"/>
  <c r="R28" i="14"/>
  <c r="T27" i="14"/>
  <c r="S27" i="14"/>
  <c r="R27" i="14"/>
  <c r="T26" i="14"/>
  <c r="S26" i="14"/>
  <c r="R26" i="14"/>
  <c r="T25" i="14"/>
  <c r="S25" i="14"/>
  <c r="R25" i="14"/>
  <c r="T24" i="14"/>
  <c r="S24" i="14"/>
  <c r="R24" i="14"/>
  <c r="T23" i="14"/>
  <c r="S23" i="14"/>
  <c r="R23" i="14"/>
  <c r="T22" i="14"/>
  <c r="S22" i="14"/>
  <c r="R22" i="14"/>
  <c r="T21" i="14"/>
  <c r="S21" i="14"/>
  <c r="R21" i="14"/>
  <c r="T20" i="14"/>
  <c r="R20" i="14"/>
  <c r="T19" i="14"/>
  <c r="R19" i="14"/>
  <c r="T18" i="14"/>
  <c r="R18" i="14"/>
  <c r="T17" i="14"/>
  <c r="R17" i="14"/>
  <c r="Q116" i="14"/>
  <c r="O116" i="14"/>
  <c r="Q115" i="14"/>
  <c r="O115" i="14"/>
  <c r="Q114" i="14"/>
  <c r="O114" i="14"/>
  <c r="Q113" i="14"/>
  <c r="O113" i="14"/>
  <c r="Q112" i="14"/>
  <c r="O112" i="14"/>
  <c r="Q111" i="14"/>
  <c r="O111" i="14"/>
  <c r="Q110" i="14"/>
  <c r="O110" i="14"/>
  <c r="Q109" i="14"/>
  <c r="O109" i="14"/>
  <c r="Q108" i="14"/>
  <c r="O108" i="14"/>
  <c r="Q107" i="14"/>
  <c r="O107" i="14"/>
  <c r="Q106" i="14"/>
  <c r="O106" i="14"/>
  <c r="Q105" i="14"/>
  <c r="O105" i="14"/>
  <c r="Q104" i="14"/>
  <c r="O104" i="14"/>
  <c r="Q103" i="14"/>
  <c r="O103" i="14"/>
  <c r="Q102" i="14"/>
  <c r="O102" i="14"/>
  <c r="Q101" i="14"/>
  <c r="O101" i="14"/>
  <c r="Q100" i="14"/>
  <c r="O100" i="14"/>
  <c r="Q99" i="14"/>
  <c r="O99" i="14"/>
  <c r="Q98" i="14"/>
  <c r="O98" i="14"/>
  <c r="Q97" i="14"/>
  <c r="O97" i="14"/>
  <c r="Q96" i="14"/>
  <c r="O96" i="14"/>
  <c r="Q95" i="14"/>
  <c r="O95" i="14"/>
  <c r="Q94" i="14"/>
  <c r="O94" i="14"/>
  <c r="Q93" i="14"/>
  <c r="O93" i="14"/>
  <c r="Q92" i="14"/>
  <c r="O92" i="14"/>
  <c r="Q91" i="14"/>
  <c r="O91" i="14"/>
  <c r="Q90" i="14"/>
  <c r="O90" i="14"/>
  <c r="Q89" i="14"/>
  <c r="O89" i="14"/>
  <c r="Q88" i="14"/>
  <c r="O88" i="14"/>
  <c r="Q87" i="14"/>
  <c r="O87" i="14"/>
  <c r="Q86" i="14"/>
  <c r="O86" i="14"/>
  <c r="Q85" i="14"/>
  <c r="O85" i="14"/>
  <c r="Q84" i="14"/>
  <c r="O84" i="14"/>
  <c r="Q83" i="14"/>
  <c r="O83" i="14"/>
  <c r="Q82" i="14"/>
  <c r="O82" i="14"/>
  <c r="Q81" i="14"/>
  <c r="O81" i="14"/>
  <c r="Q80" i="14"/>
  <c r="O80" i="14"/>
  <c r="Q79" i="14"/>
  <c r="O79" i="14"/>
  <c r="Q78" i="14"/>
  <c r="O78" i="14"/>
  <c r="Q77" i="14"/>
  <c r="O77" i="14"/>
  <c r="Q76" i="14"/>
  <c r="O76" i="14"/>
  <c r="Q75" i="14"/>
  <c r="O75" i="14"/>
  <c r="Q74" i="14"/>
  <c r="O74" i="14"/>
  <c r="Q73" i="14"/>
  <c r="O73" i="14"/>
  <c r="Q72" i="14"/>
  <c r="O72" i="14"/>
  <c r="Q71" i="14"/>
  <c r="O71" i="14"/>
  <c r="Q70" i="14"/>
  <c r="O70" i="14"/>
  <c r="Q69" i="14"/>
  <c r="O69" i="14"/>
  <c r="Q68" i="14"/>
  <c r="O68" i="14"/>
  <c r="Q67" i="14"/>
  <c r="O67" i="14"/>
  <c r="Q66" i="14"/>
  <c r="O66" i="14"/>
  <c r="Q65" i="14"/>
  <c r="O65" i="14"/>
  <c r="Q64" i="14"/>
  <c r="O64" i="14"/>
  <c r="Q63" i="14"/>
  <c r="O63" i="14"/>
  <c r="Q62" i="14"/>
  <c r="O62" i="14"/>
  <c r="Q61" i="14"/>
  <c r="O61" i="14"/>
  <c r="Q60" i="14"/>
  <c r="O60" i="14"/>
  <c r="Q59" i="14"/>
  <c r="O59" i="14"/>
  <c r="Q58" i="14"/>
  <c r="O58" i="14"/>
  <c r="Q57" i="14"/>
  <c r="O57" i="14"/>
  <c r="Q56" i="14"/>
  <c r="O56" i="14"/>
  <c r="Q55" i="14"/>
  <c r="O55" i="14"/>
  <c r="Q54" i="14"/>
  <c r="O54" i="14"/>
  <c r="Q53" i="14"/>
  <c r="O53" i="14"/>
  <c r="Q52" i="14"/>
  <c r="O52" i="14"/>
  <c r="Q51" i="14"/>
  <c r="O51" i="14"/>
  <c r="Q50" i="14"/>
  <c r="O50" i="14"/>
  <c r="Q49" i="14"/>
  <c r="O49" i="14"/>
  <c r="Q48" i="14"/>
  <c r="O48" i="14"/>
  <c r="Q47" i="14"/>
  <c r="O47" i="14"/>
  <c r="Q46" i="14"/>
  <c r="O46" i="14"/>
  <c r="Q45" i="14"/>
  <c r="O45" i="14"/>
  <c r="Q44" i="14"/>
  <c r="O44" i="14"/>
  <c r="Q43" i="14"/>
  <c r="O43" i="14"/>
  <c r="Q42" i="14"/>
  <c r="O42" i="14"/>
  <c r="Q41" i="14"/>
  <c r="O41" i="14"/>
  <c r="Q40" i="14"/>
  <c r="O40" i="14"/>
  <c r="Q39" i="14"/>
  <c r="O39" i="14"/>
  <c r="Q38" i="14"/>
  <c r="O38" i="14"/>
  <c r="Q37" i="14"/>
  <c r="O37" i="14"/>
  <c r="Q36" i="14"/>
  <c r="O36" i="14"/>
  <c r="Q35" i="14"/>
  <c r="O35" i="14"/>
  <c r="Q34" i="14"/>
  <c r="O34" i="14"/>
  <c r="Q33" i="14"/>
  <c r="O33" i="14"/>
  <c r="Q32" i="14"/>
  <c r="P32" i="14"/>
  <c r="O32" i="14"/>
  <c r="Q31" i="14"/>
  <c r="P31" i="14"/>
  <c r="O31" i="14"/>
  <c r="Q30" i="14"/>
  <c r="P30" i="14"/>
  <c r="O30" i="14"/>
  <c r="Q29" i="14"/>
  <c r="P29" i="14"/>
  <c r="O29" i="14"/>
  <c r="Q28" i="14"/>
  <c r="P28" i="14"/>
  <c r="O28" i="14"/>
  <c r="Q27" i="14"/>
  <c r="P27" i="14"/>
  <c r="O27" i="14"/>
  <c r="Q26" i="14"/>
  <c r="P26" i="14"/>
  <c r="O26" i="14"/>
  <c r="Q25" i="14"/>
  <c r="P25" i="14"/>
  <c r="O25" i="14"/>
  <c r="Q24" i="14"/>
  <c r="P24" i="14"/>
  <c r="O24" i="14"/>
  <c r="Q23" i="14"/>
  <c r="P23" i="14"/>
  <c r="O23" i="14"/>
  <c r="Q22" i="14"/>
  <c r="P22" i="14"/>
  <c r="O22" i="14"/>
  <c r="Q21" i="14"/>
  <c r="P21" i="14"/>
  <c r="O21" i="14"/>
  <c r="Q20" i="14"/>
  <c r="O20" i="14"/>
  <c r="Q19" i="14"/>
  <c r="O19" i="14"/>
  <c r="Q18" i="14"/>
  <c r="O18" i="14"/>
  <c r="Q17" i="14"/>
  <c r="O17" i="14"/>
  <c r="S112" i="14"/>
  <c r="S111" i="14"/>
  <c r="P110" i="14"/>
  <c r="P109" i="14"/>
  <c r="P104" i="14"/>
  <c r="S103" i="14"/>
  <c r="P102" i="14"/>
  <c r="P101" i="14"/>
  <c r="P96" i="14"/>
  <c r="S95" i="14"/>
  <c r="P94" i="14"/>
  <c r="P93" i="14"/>
  <c r="P88" i="14"/>
  <c r="S87" i="14"/>
  <c r="P86" i="14"/>
  <c r="P85" i="14"/>
  <c r="S84" i="14"/>
  <c r="S83" i="14"/>
  <c r="P82" i="14"/>
  <c r="P81" i="14"/>
  <c r="S80" i="14"/>
  <c r="S79" i="14"/>
  <c r="P78" i="14"/>
  <c r="P77" i="14"/>
  <c r="S76" i="14"/>
  <c r="S75" i="14"/>
  <c r="P74" i="14"/>
  <c r="P73" i="14"/>
  <c r="P72" i="14"/>
  <c r="S71" i="14"/>
  <c r="P70" i="14"/>
  <c r="P69" i="14"/>
  <c r="P64" i="14"/>
  <c r="S63" i="14"/>
  <c r="P62" i="14"/>
  <c r="P61" i="14"/>
  <c r="P60" i="14"/>
  <c r="S59" i="14"/>
  <c r="P58" i="14"/>
  <c r="P57" i="14"/>
  <c r="P56" i="14"/>
  <c r="S55" i="14"/>
  <c r="P54" i="14"/>
  <c r="P53" i="14"/>
  <c r="P48" i="14"/>
  <c r="S47" i="14"/>
  <c r="P46" i="14"/>
  <c r="P45" i="14"/>
  <c r="P44" i="14"/>
  <c r="S43" i="14"/>
  <c r="P42" i="14"/>
  <c r="P41" i="14"/>
  <c r="P40" i="14"/>
  <c r="S39" i="14"/>
  <c r="P38" i="14"/>
  <c r="P37" i="14"/>
  <c r="P116" i="14"/>
  <c r="S115" i="14"/>
  <c r="P114" i="14"/>
  <c r="P113" i="14"/>
  <c r="P108" i="14"/>
  <c r="S107" i="14"/>
  <c r="P106" i="14"/>
  <c r="P105" i="14"/>
  <c r="S100" i="14"/>
  <c r="S99" i="14"/>
  <c r="P98" i="14"/>
  <c r="P97" i="14"/>
  <c r="P92" i="14"/>
  <c r="S91" i="14"/>
  <c r="P90" i="14"/>
  <c r="P89" i="14"/>
  <c r="P68" i="14"/>
  <c r="S67" i="14"/>
  <c r="P66" i="14"/>
  <c r="P65" i="14"/>
  <c r="P52" i="14"/>
  <c r="S51" i="14"/>
  <c r="P50" i="14"/>
  <c r="P49" i="14"/>
  <c r="P36" i="14"/>
  <c r="S35" i="14"/>
  <c r="P34" i="14"/>
  <c r="P33" i="14"/>
  <c r="P20" i="14"/>
  <c r="S19" i="14"/>
  <c r="P18" i="14"/>
  <c r="S17" i="14"/>
  <c r="S42" i="14"/>
  <c r="S74" i="14"/>
  <c r="S106" i="14"/>
  <c r="S46" i="14"/>
  <c r="S62" i="14"/>
  <c r="S78" i="14"/>
  <c r="S94" i="14"/>
  <c r="S110" i="14"/>
  <c r="S34" i="14"/>
  <c r="S50" i="14"/>
  <c r="S66" i="14"/>
  <c r="S82" i="14"/>
  <c r="S98" i="14"/>
  <c r="S114" i="14"/>
  <c r="S58" i="14"/>
  <c r="S90" i="14"/>
  <c r="S38" i="14"/>
  <c r="S54" i="14"/>
  <c r="S70" i="14"/>
  <c r="S86" i="14"/>
  <c r="S102" i="14"/>
  <c r="P84" i="14"/>
  <c r="P100" i="14"/>
  <c r="P112" i="14"/>
  <c r="P35" i="14"/>
  <c r="P39" i="14"/>
  <c r="P43" i="14"/>
  <c r="P47" i="14"/>
  <c r="P51" i="14"/>
  <c r="P55" i="14"/>
  <c r="P59" i="14"/>
  <c r="P63" i="14"/>
  <c r="P67" i="14"/>
  <c r="P71" i="14"/>
  <c r="P75" i="14"/>
  <c r="P79" i="14"/>
  <c r="P83" i="14"/>
  <c r="P87" i="14"/>
  <c r="P91" i="14"/>
  <c r="P95" i="14"/>
  <c r="P99" i="14"/>
  <c r="P103" i="14"/>
  <c r="P107" i="14"/>
  <c r="P111" i="14"/>
  <c r="P115" i="14"/>
  <c r="S18" i="14"/>
  <c r="S33" i="14"/>
  <c r="S37" i="14"/>
  <c r="S41" i="14"/>
  <c r="S45" i="14"/>
  <c r="S49" i="14"/>
  <c r="S53" i="14"/>
  <c r="S57" i="14"/>
  <c r="S61" i="14"/>
  <c r="S65" i="14"/>
  <c r="S69" i="14"/>
  <c r="S73" i="14"/>
  <c r="S77" i="14"/>
  <c r="S81" i="14"/>
  <c r="S85" i="14"/>
  <c r="S89" i="14"/>
  <c r="S93" i="14"/>
  <c r="S97" i="14"/>
  <c r="S101" i="14"/>
  <c r="S105" i="14"/>
  <c r="S109" i="14"/>
  <c r="S113" i="14"/>
  <c r="P76" i="14"/>
  <c r="P80" i="14"/>
  <c r="P19" i="14"/>
  <c r="S20" i="14"/>
  <c r="S36" i="14"/>
  <c r="S40" i="14"/>
  <c r="S44" i="14"/>
  <c r="S48" i="14"/>
  <c r="S52" i="14"/>
  <c r="S56" i="14"/>
  <c r="S60" i="14"/>
  <c r="S64" i="14"/>
  <c r="S68" i="14"/>
  <c r="S72" i="14"/>
  <c r="S88" i="14"/>
  <c r="S92" i="14"/>
  <c r="S96" i="14"/>
  <c r="S104" i="14"/>
  <c r="S108" i="14"/>
  <c r="S116" i="14"/>
  <c r="P17" i="14"/>
  <c r="K148" i="23"/>
  <c r="J148" i="23"/>
  <c r="I148" i="23"/>
  <c r="H148" i="23"/>
  <c r="G148" i="23"/>
  <c r="F148" i="23"/>
  <c r="E148" i="23"/>
  <c r="K139" i="23"/>
  <c r="J139" i="23"/>
  <c r="I139" i="23"/>
  <c r="H139" i="23"/>
  <c r="G139" i="23"/>
  <c r="F139" i="23"/>
  <c r="E139" i="23"/>
  <c r="I130" i="23"/>
  <c r="H130" i="23"/>
  <c r="G130" i="23"/>
  <c r="F130" i="23"/>
  <c r="E130" i="23"/>
  <c r="I121" i="23"/>
  <c r="H121" i="23"/>
  <c r="G121" i="23"/>
  <c r="F121" i="23"/>
  <c r="E121" i="23"/>
  <c r="K128" i="23"/>
  <c r="J128" i="23"/>
  <c r="J130" i="23"/>
  <c r="K119" i="23"/>
  <c r="J119" i="23"/>
  <c r="K110" i="23"/>
  <c r="K138" i="23"/>
  <c r="J110" i="23"/>
  <c r="J147" i="23"/>
  <c r="I110" i="23"/>
  <c r="I138" i="23"/>
  <c r="H110" i="23"/>
  <c r="H138" i="23"/>
  <c r="G110" i="23"/>
  <c r="G120" i="23"/>
  <c r="F110" i="23"/>
  <c r="F147" i="23"/>
  <c r="E110" i="23"/>
  <c r="E138" i="23"/>
  <c r="K114" i="23"/>
  <c r="K151" i="23"/>
  <c r="J114" i="23"/>
  <c r="J151" i="23"/>
  <c r="K113" i="23"/>
  <c r="K141" i="23"/>
  <c r="J113" i="23"/>
  <c r="J141" i="23"/>
  <c r="K112" i="23"/>
  <c r="K140" i="23"/>
  <c r="J112" i="23"/>
  <c r="J149" i="23"/>
  <c r="I114" i="23"/>
  <c r="I142" i="23"/>
  <c r="H114" i="23"/>
  <c r="H142" i="23"/>
  <c r="G114" i="23"/>
  <c r="G142" i="23"/>
  <c r="F114" i="23"/>
  <c r="F151" i="23"/>
  <c r="I113" i="23"/>
  <c r="I150" i="23"/>
  <c r="H113" i="23"/>
  <c r="H150" i="23"/>
  <c r="G113" i="23"/>
  <c r="G132" i="23"/>
  <c r="F113" i="23"/>
  <c r="F141" i="23"/>
  <c r="I112" i="23"/>
  <c r="I140" i="23"/>
  <c r="H112" i="23"/>
  <c r="H140" i="23"/>
  <c r="G112" i="23"/>
  <c r="G140" i="23"/>
  <c r="F112" i="23"/>
  <c r="F149" i="23"/>
  <c r="E114" i="23"/>
  <c r="E142" i="23"/>
  <c r="E113" i="23"/>
  <c r="E150" i="23"/>
  <c r="E112" i="23"/>
  <c r="E140" i="23"/>
  <c r="K130" i="23"/>
  <c r="K132" i="23"/>
  <c r="K150" i="23"/>
  <c r="J123" i="23"/>
  <c r="E123" i="23"/>
  <c r="E129" i="23"/>
  <c r="E133" i="23"/>
  <c r="E141" i="23"/>
  <c r="E147" i="23"/>
  <c r="E151" i="23"/>
  <c r="K124" i="23"/>
  <c r="K142" i="23"/>
  <c r="K123" i="23"/>
  <c r="I123" i="23"/>
  <c r="I129" i="23"/>
  <c r="I131" i="23"/>
  <c r="I133" i="23"/>
  <c r="I141" i="23"/>
  <c r="I147" i="23"/>
  <c r="I149" i="23"/>
  <c r="I151" i="23"/>
  <c r="K122" i="23"/>
  <c r="G124" i="23"/>
  <c r="E131" i="23"/>
  <c r="G138" i="23"/>
  <c r="E149" i="23"/>
  <c r="G150" i="23"/>
  <c r="E120" i="23"/>
  <c r="I120" i="23"/>
  <c r="K121" i="23"/>
  <c r="E122" i="23"/>
  <c r="I122" i="23"/>
  <c r="G123" i="23"/>
  <c r="E124" i="23"/>
  <c r="I124" i="23"/>
  <c r="G129" i="23"/>
  <c r="K129" i="23"/>
  <c r="G131" i="23"/>
  <c r="K131" i="23"/>
  <c r="E132" i="23"/>
  <c r="I132" i="23"/>
  <c r="G133" i="23"/>
  <c r="K133" i="23"/>
  <c r="G141" i="23"/>
  <c r="G147" i="23"/>
  <c r="K147" i="23"/>
  <c r="G149" i="23"/>
  <c r="K149" i="23"/>
  <c r="G151" i="23"/>
  <c r="F120" i="23"/>
  <c r="J120" i="23"/>
  <c r="F122" i="23"/>
  <c r="J122" i="23"/>
  <c r="H123" i="23"/>
  <c r="F124" i="23"/>
  <c r="J124" i="23"/>
  <c r="H129" i="23"/>
  <c r="H131" i="23"/>
  <c r="F132" i="23"/>
  <c r="J132" i="23"/>
  <c r="H133" i="23"/>
  <c r="F138" i="23"/>
  <c r="J138" i="23"/>
  <c r="F140" i="23"/>
  <c r="J140" i="23"/>
  <c r="H141" i="23"/>
  <c r="F142" i="23"/>
  <c r="J142" i="23"/>
  <c r="H147" i="23"/>
  <c r="H149" i="23"/>
  <c r="F150" i="23"/>
  <c r="J150" i="23"/>
  <c r="H151" i="23"/>
  <c r="K120" i="23"/>
  <c r="G122" i="23"/>
  <c r="H120" i="23"/>
  <c r="J121" i="23"/>
  <c r="H122" i="23"/>
  <c r="F123" i="23"/>
  <c r="H124" i="23"/>
  <c r="F129" i="23"/>
  <c r="J129" i="23"/>
  <c r="F131" i="23"/>
  <c r="J131" i="23"/>
  <c r="H132" i="23"/>
  <c r="F133" i="23"/>
  <c r="J133" i="23"/>
  <c r="E63" i="36"/>
  <c r="D63" i="36"/>
  <c r="E62" i="36"/>
  <c r="D62" i="36"/>
  <c r="E61" i="36"/>
  <c r="D61" i="36"/>
  <c r="E59" i="36"/>
  <c r="D59" i="36"/>
  <c r="E58" i="36"/>
  <c r="D58" i="36"/>
  <c r="E57" i="36"/>
  <c r="D57" i="36"/>
  <c r="E56" i="36"/>
  <c r="D56" i="36"/>
  <c r="E55" i="36"/>
  <c r="D55" i="36"/>
  <c r="E53" i="36"/>
  <c r="D53" i="36"/>
  <c r="E52" i="36"/>
  <c r="D52" i="36"/>
  <c r="E51" i="36"/>
  <c r="D51" i="36"/>
  <c r="E50" i="36"/>
  <c r="D50" i="36"/>
  <c r="E49" i="36"/>
  <c r="D49" i="36"/>
  <c r="E47" i="36"/>
  <c r="D47" i="36"/>
  <c r="E45" i="36"/>
  <c r="D45" i="36"/>
  <c r="E43" i="36"/>
  <c r="D43" i="36"/>
  <c r="E41" i="36"/>
  <c r="D41" i="36"/>
  <c r="E39" i="36"/>
  <c r="D39" i="36"/>
  <c r="E37" i="36"/>
  <c r="D37" i="36"/>
  <c r="E35" i="36"/>
  <c r="D35" i="36"/>
  <c r="E33" i="36"/>
  <c r="D33" i="36"/>
  <c r="E31" i="36"/>
  <c r="D31" i="36"/>
  <c r="E29" i="36"/>
  <c r="D29" i="36"/>
  <c r="E27" i="36"/>
  <c r="D27" i="36"/>
  <c r="E25" i="36"/>
  <c r="D25" i="36"/>
  <c r="E23" i="36"/>
  <c r="D23" i="36"/>
  <c r="E21" i="36"/>
  <c r="D21" i="36"/>
  <c r="E19" i="36"/>
  <c r="D19" i="36"/>
  <c r="E17" i="36"/>
  <c r="D17" i="36"/>
  <c r="E15" i="36"/>
  <c r="D15" i="36"/>
  <c r="E13" i="36"/>
  <c r="D13" i="36"/>
  <c r="E11" i="36"/>
  <c r="D11" i="36"/>
  <c r="E9" i="36"/>
  <c r="D9" i="36"/>
  <c r="E7" i="36"/>
  <c r="D7" i="36"/>
  <c r="E5" i="36"/>
  <c r="D5" i="36"/>
  <c r="E3" i="36"/>
  <c r="D3" i="36"/>
  <c r="E60" i="36"/>
  <c r="D60" i="36"/>
  <c r="E48" i="36"/>
  <c r="D48" i="36"/>
  <c r="E54" i="36"/>
  <c r="D54" i="36"/>
  <c r="E4" i="36"/>
  <c r="D4" i="36"/>
  <c r="E6" i="36"/>
  <c r="D6" i="36"/>
  <c r="E8" i="36"/>
  <c r="D8" i="36"/>
  <c r="E10" i="36"/>
  <c r="D10" i="36"/>
  <c r="E12" i="36"/>
  <c r="D12" i="36"/>
  <c r="E14" i="36"/>
  <c r="D14" i="36"/>
  <c r="E16" i="36"/>
  <c r="D16" i="36"/>
  <c r="E18" i="36"/>
  <c r="D18" i="36"/>
  <c r="E20" i="36"/>
  <c r="D20" i="36"/>
  <c r="E22" i="36"/>
  <c r="D22" i="36"/>
  <c r="E24" i="36"/>
  <c r="D24" i="36"/>
  <c r="E26" i="36"/>
  <c r="D26" i="36"/>
  <c r="E28" i="36"/>
  <c r="D28" i="36"/>
  <c r="E30" i="36"/>
  <c r="D30" i="36"/>
  <c r="E32" i="36"/>
  <c r="D32" i="36"/>
  <c r="E34" i="36"/>
  <c r="D34" i="36"/>
  <c r="E36" i="36"/>
  <c r="D36" i="36"/>
  <c r="E38" i="36"/>
  <c r="D38" i="36"/>
  <c r="E40" i="36"/>
  <c r="D40" i="36"/>
  <c r="E42" i="36"/>
  <c r="D42" i="36"/>
  <c r="E44" i="36"/>
  <c r="D44" i="36"/>
  <c r="E46" i="36"/>
  <c r="D46" i="36"/>
  <c r="E2" i="36"/>
  <c r="D2" i="36"/>
  <c r="H31" i="84"/>
  <c r="G31" i="84"/>
  <c r="H30" i="84"/>
  <c r="G30" i="84"/>
  <c r="H29" i="84"/>
  <c r="G29" i="84"/>
  <c r="H28" i="84"/>
  <c r="G28" i="84"/>
  <c r="H27" i="84"/>
  <c r="G27" i="84"/>
  <c r="H26" i="84"/>
  <c r="G26" i="84"/>
  <c r="H25" i="84"/>
  <c r="G25" i="84"/>
  <c r="H24" i="84"/>
  <c r="G24" i="84"/>
  <c r="H23" i="84"/>
  <c r="G23" i="84"/>
  <c r="H22" i="84"/>
  <c r="G22" i="84"/>
  <c r="H21" i="84"/>
  <c r="G21" i="84"/>
  <c r="H20" i="84"/>
  <c r="G20" i="84"/>
  <c r="H19" i="84"/>
  <c r="G19" i="84"/>
  <c r="H18" i="84"/>
  <c r="G18" i="84"/>
  <c r="H17" i="84"/>
  <c r="G17" i="84"/>
  <c r="H16" i="84"/>
  <c r="G16" i="84"/>
  <c r="H15" i="84"/>
  <c r="G15" i="84"/>
  <c r="H14" i="84"/>
  <c r="G14" i="84"/>
  <c r="H13" i="84"/>
  <c r="G13" i="84"/>
  <c r="H12" i="84"/>
  <c r="G12" i="84"/>
  <c r="H11" i="84"/>
  <c r="G11" i="84"/>
  <c r="H10" i="84"/>
  <c r="G10" i="84"/>
  <c r="H9" i="84"/>
  <c r="G9" i="84"/>
  <c r="H8" i="84"/>
  <c r="G8" i="84"/>
  <c r="H7" i="84"/>
  <c r="G7" i="84"/>
  <c r="H6" i="84"/>
  <c r="G6" i="84"/>
  <c r="H5" i="84"/>
  <c r="G5" i="84"/>
  <c r="H4" i="84"/>
  <c r="G4" i="84"/>
  <c r="H3" i="84"/>
  <c r="G3" i="84"/>
  <c r="H2" i="84"/>
  <c r="G2" i="84"/>
  <c r="G2" i="37"/>
  <c r="D2" i="37"/>
  <c r="E33" i="81"/>
  <c r="E32" i="81"/>
  <c r="E31" i="81"/>
  <c r="E30" i="81"/>
  <c r="E29" i="81"/>
  <c r="E28" i="81"/>
  <c r="E27" i="81"/>
  <c r="E26" i="81"/>
  <c r="E25" i="81"/>
  <c r="E24" i="81"/>
  <c r="E23" i="81"/>
  <c r="E22" i="81"/>
  <c r="E21" i="81"/>
  <c r="E20" i="81"/>
  <c r="E19" i="81"/>
  <c r="E18" i="81"/>
  <c r="E17" i="81"/>
  <c r="E16" i="81"/>
  <c r="E15" i="81"/>
  <c r="E14" i="81"/>
  <c r="E13" i="81"/>
  <c r="E12" i="81"/>
  <c r="E11" i="81"/>
  <c r="E10" i="81"/>
  <c r="E9" i="81"/>
  <c r="E8" i="81"/>
  <c r="E7" i="81"/>
  <c r="E6" i="81"/>
  <c r="E5" i="81"/>
  <c r="E4" i="81"/>
  <c r="E3" i="81"/>
  <c r="E2" i="81"/>
  <c r="D33" i="81"/>
  <c r="D32" i="81"/>
  <c r="D31" i="81"/>
  <c r="D30" i="81"/>
  <c r="D29" i="81"/>
  <c r="D28" i="81"/>
  <c r="D27" i="81"/>
  <c r="D26" i="81"/>
  <c r="D25" i="81"/>
  <c r="D24" i="81"/>
  <c r="D23" i="81"/>
  <c r="D22" i="81"/>
  <c r="D21" i="81"/>
  <c r="D20" i="81"/>
  <c r="D19" i="81"/>
  <c r="D18" i="81"/>
  <c r="D17" i="81"/>
  <c r="D16" i="81"/>
  <c r="D15" i="81"/>
  <c r="D14" i="81"/>
  <c r="D13" i="81"/>
  <c r="D12" i="81"/>
  <c r="D11" i="81"/>
  <c r="D10" i="81"/>
  <c r="D9" i="81"/>
  <c r="D8" i="81"/>
  <c r="D7" i="81"/>
  <c r="D6" i="81"/>
  <c r="D5" i="81"/>
  <c r="D4" i="81"/>
  <c r="D3" i="81"/>
  <c r="D2" i="81"/>
  <c r="D31" i="84"/>
  <c r="E31" i="84"/>
  <c r="D30" i="84"/>
  <c r="E30" i="84"/>
  <c r="D29" i="84"/>
  <c r="E29" i="84"/>
  <c r="D28" i="84"/>
  <c r="E28" i="84"/>
  <c r="D27" i="84"/>
  <c r="E27" i="84"/>
  <c r="D26" i="84"/>
  <c r="E26" i="84"/>
  <c r="D25" i="84"/>
  <c r="E25" i="84"/>
  <c r="D24" i="84"/>
  <c r="E24" i="84"/>
  <c r="D23" i="84"/>
  <c r="E23" i="84"/>
  <c r="D22" i="84"/>
  <c r="E22" i="84"/>
  <c r="D21" i="84"/>
  <c r="E21" i="84"/>
  <c r="D20" i="84"/>
  <c r="E20" i="84"/>
  <c r="D19" i="84"/>
  <c r="E19" i="84"/>
  <c r="D18" i="84"/>
  <c r="E18" i="84"/>
  <c r="D17" i="84"/>
  <c r="E17" i="84"/>
  <c r="D16" i="84"/>
  <c r="E16" i="84"/>
  <c r="D15" i="84"/>
  <c r="E15" i="84"/>
  <c r="D14" i="84"/>
  <c r="E14" i="84"/>
  <c r="D13" i="84"/>
  <c r="E13" i="84"/>
  <c r="D12" i="84"/>
  <c r="E12" i="84"/>
  <c r="D11" i="84"/>
  <c r="E11" i="84"/>
  <c r="D10" i="84"/>
  <c r="E10" i="84"/>
  <c r="D9" i="84"/>
  <c r="E9" i="84"/>
  <c r="D8" i="84"/>
  <c r="E8" i="84"/>
  <c r="D7" i="84"/>
  <c r="E7" i="84"/>
  <c r="D6" i="84"/>
  <c r="E6" i="84"/>
  <c r="D5" i="84"/>
  <c r="E5" i="84"/>
  <c r="D4" i="84"/>
  <c r="E4" i="84"/>
  <c r="D3" i="84"/>
  <c r="E3" i="84"/>
  <c r="D2" i="84"/>
  <c r="E2" i="84"/>
  <c r="E34" i="82"/>
  <c r="E33" i="82"/>
  <c r="D33" i="82"/>
  <c r="E32" i="82"/>
  <c r="E31" i="82"/>
  <c r="D31" i="82"/>
  <c r="E30" i="82"/>
  <c r="E29" i="82"/>
  <c r="E28" i="82"/>
  <c r="E27" i="82"/>
  <c r="D27" i="82"/>
  <c r="E26" i="82"/>
  <c r="D26" i="82"/>
  <c r="E25" i="82"/>
  <c r="D25" i="82"/>
  <c r="E24" i="82"/>
  <c r="E23" i="82"/>
  <c r="D23" i="82"/>
  <c r="E22" i="82"/>
  <c r="D22" i="82"/>
  <c r="E21" i="82"/>
  <c r="E20" i="82"/>
  <c r="D20" i="82"/>
  <c r="E19" i="82"/>
  <c r="D19" i="82"/>
  <c r="E18" i="82"/>
  <c r="D18" i="82"/>
  <c r="E17" i="82"/>
  <c r="D17" i="82"/>
  <c r="E16" i="82"/>
  <c r="E15" i="82"/>
  <c r="D15" i="82"/>
  <c r="E14" i="82"/>
  <c r="D14" i="82"/>
  <c r="E13" i="82"/>
  <c r="E12" i="82"/>
  <c r="D12" i="82"/>
  <c r="E11" i="82"/>
  <c r="D11" i="82"/>
  <c r="E10" i="82"/>
  <c r="D10" i="82"/>
  <c r="E9" i="82"/>
  <c r="D9" i="82"/>
  <c r="E8" i="82"/>
  <c r="D8" i="82"/>
  <c r="E7" i="82"/>
  <c r="D7" i="82"/>
  <c r="E6" i="82"/>
  <c r="D6" i="82"/>
  <c r="E5" i="82"/>
  <c r="E4" i="82"/>
  <c r="D4" i="82"/>
  <c r="E3" i="82"/>
  <c r="D3" i="82"/>
  <c r="E2" i="82"/>
  <c r="D2" i="82"/>
  <c r="D34" i="82"/>
  <c r="D32" i="82"/>
  <c r="D30" i="82"/>
  <c r="D29" i="82"/>
  <c r="D28" i="82"/>
  <c r="D24" i="82"/>
  <c r="D21" i="82"/>
  <c r="D16" i="82"/>
  <c r="D13" i="82"/>
  <c r="D5" i="82"/>
  <c r="D34" i="83"/>
  <c r="D33" i="83"/>
  <c r="D31" i="83"/>
  <c r="D28" i="83"/>
  <c r="D26" i="83"/>
  <c r="D25" i="83"/>
  <c r="D23" i="83"/>
  <c r="D20" i="83"/>
  <c r="D18" i="83"/>
  <c r="D17" i="83"/>
  <c r="D15" i="83"/>
  <c r="D12" i="83"/>
  <c r="D10" i="83"/>
  <c r="D9" i="83"/>
  <c r="D7" i="83"/>
  <c r="D4" i="83"/>
  <c r="D2" i="83"/>
  <c r="G34" i="83"/>
  <c r="F34" i="83"/>
  <c r="G33" i="83"/>
  <c r="G32" i="83"/>
  <c r="F32" i="83"/>
  <c r="G31" i="83"/>
  <c r="G30" i="83"/>
  <c r="G29" i="83"/>
  <c r="F29" i="83"/>
  <c r="G28" i="83"/>
  <c r="G27" i="83"/>
  <c r="F27" i="83"/>
  <c r="G26" i="83"/>
  <c r="F26" i="83"/>
  <c r="G25" i="83"/>
  <c r="G24" i="83"/>
  <c r="F24" i="83"/>
  <c r="G23" i="83"/>
  <c r="G22" i="83"/>
  <c r="G21" i="83"/>
  <c r="F21" i="83"/>
  <c r="G20" i="83"/>
  <c r="G19" i="83"/>
  <c r="F19" i="83"/>
  <c r="G18" i="83"/>
  <c r="F18" i="83"/>
  <c r="G17" i="83"/>
  <c r="G16" i="83"/>
  <c r="F16" i="83"/>
  <c r="G15" i="83"/>
  <c r="G14" i="83"/>
  <c r="G13" i="83"/>
  <c r="F13" i="83"/>
  <c r="G12" i="83"/>
  <c r="G11" i="83"/>
  <c r="F11" i="83"/>
  <c r="G10" i="83"/>
  <c r="F10" i="83"/>
  <c r="G9" i="83"/>
  <c r="G8" i="83"/>
  <c r="G7" i="83"/>
  <c r="G6" i="83"/>
  <c r="F6" i="83"/>
  <c r="G5" i="83"/>
  <c r="G4" i="83"/>
  <c r="G3" i="83"/>
  <c r="G2" i="83"/>
  <c r="F2" i="83"/>
  <c r="H33" i="83"/>
  <c r="H30" i="83"/>
  <c r="H27" i="83"/>
  <c r="H25" i="83"/>
  <c r="H22" i="83"/>
  <c r="H19" i="83"/>
  <c r="H17" i="83"/>
  <c r="H14" i="83"/>
  <c r="H11" i="83"/>
  <c r="H9" i="83"/>
  <c r="H6" i="83"/>
  <c r="H3" i="83"/>
  <c r="H34" i="83"/>
  <c r="H32" i="83"/>
  <c r="H31" i="83"/>
  <c r="H29" i="83"/>
  <c r="H28" i="83"/>
  <c r="H26" i="83"/>
  <c r="H24" i="83"/>
  <c r="H23" i="83"/>
  <c r="H21" i="83"/>
  <c r="H20" i="83"/>
  <c r="H18" i="83"/>
  <c r="H16" i="83"/>
  <c r="H15" i="83"/>
  <c r="H13" i="83"/>
  <c r="H12" i="83"/>
  <c r="H10" i="83"/>
  <c r="H8" i="83"/>
  <c r="H7" i="83"/>
  <c r="H5" i="83"/>
  <c r="H4" i="83"/>
  <c r="H2" i="83"/>
  <c r="D32" i="83"/>
  <c r="D30" i="83"/>
  <c r="D29" i="83"/>
  <c r="D27" i="83"/>
  <c r="D24" i="83"/>
  <c r="D22" i="83"/>
  <c r="D21" i="83"/>
  <c r="D19" i="83"/>
  <c r="D16" i="83"/>
  <c r="D14" i="83"/>
  <c r="D13" i="83"/>
  <c r="D11" i="83"/>
  <c r="D8" i="83"/>
  <c r="D6" i="83"/>
  <c r="D5" i="83"/>
  <c r="D3" i="83"/>
  <c r="F33" i="83"/>
  <c r="F31" i="83"/>
  <c r="F30" i="83"/>
  <c r="F28" i="83"/>
  <c r="F25" i="83"/>
  <c r="F23" i="83"/>
  <c r="F22" i="83"/>
  <c r="F20" i="83"/>
  <c r="F17" i="83"/>
  <c r="F15" i="83"/>
  <c r="F14" i="83"/>
  <c r="F12" i="83"/>
  <c r="F9" i="83"/>
  <c r="F8" i="83"/>
  <c r="F7" i="83"/>
  <c r="F5" i="83"/>
  <c r="F4" i="83"/>
  <c r="F3" i="83"/>
  <c r="J147" i="39"/>
  <c r="J143" i="39"/>
  <c r="J139" i="39"/>
  <c r="F136" i="39"/>
  <c r="J141" i="39"/>
  <c r="E136" i="39"/>
  <c r="D136" i="39"/>
  <c r="C136" i="39"/>
  <c r="F135" i="39"/>
  <c r="E135" i="39"/>
  <c r="D135" i="39"/>
  <c r="C135" i="39"/>
  <c r="F134" i="39"/>
  <c r="E134" i="39"/>
  <c r="D134" i="39"/>
  <c r="C134" i="39"/>
  <c r="F133" i="39"/>
  <c r="E133" i="39"/>
  <c r="D133" i="39"/>
  <c r="C133" i="39"/>
  <c r="F132" i="39"/>
  <c r="E132" i="39"/>
  <c r="D132" i="39"/>
  <c r="C132" i="39"/>
  <c r="F131" i="39"/>
  <c r="E131" i="39"/>
  <c r="D131" i="39"/>
  <c r="C131" i="39"/>
  <c r="F130" i="39"/>
  <c r="E130" i="39"/>
  <c r="D130" i="39"/>
  <c r="C130" i="39"/>
  <c r="F129" i="39"/>
  <c r="E129" i="39"/>
  <c r="D129" i="39"/>
  <c r="C129" i="39"/>
  <c r="F124" i="39"/>
  <c r="E124" i="39"/>
  <c r="D124" i="39"/>
  <c r="C124" i="39"/>
  <c r="F123" i="39"/>
  <c r="E123" i="39"/>
  <c r="D123" i="39"/>
  <c r="C123" i="39"/>
  <c r="F122" i="39"/>
  <c r="E122" i="39"/>
  <c r="D122" i="39"/>
  <c r="C122" i="39"/>
  <c r="F121" i="39"/>
  <c r="E121" i="39"/>
  <c r="D121" i="39"/>
  <c r="C121" i="39"/>
  <c r="F120" i="39"/>
  <c r="E120" i="39"/>
  <c r="D120" i="39"/>
  <c r="C120" i="39"/>
  <c r="F119" i="39"/>
  <c r="E119" i="39"/>
  <c r="D119" i="39"/>
  <c r="C119" i="39"/>
  <c r="F118" i="39"/>
  <c r="E118" i="39"/>
  <c r="D118" i="39"/>
  <c r="C118" i="39"/>
  <c r="F117" i="39"/>
  <c r="E117" i="39"/>
  <c r="D117" i="39"/>
  <c r="C117" i="39"/>
  <c r="B72" i="101"/>
  <c r="A72" i="101"/>
  <c r="B87" i="101"/>
  <c r="E87" i="101"/>
  <c r="C90" i="101"/>
  <c r="A93" i="101"/>
  <c r="A87" i="101"/>
  <c r="D87" i="101"/>
  <c r="B90" i="101"/>
  <c r="B58" i="101"/>
  <c r="F58" i="101"/>
  <c r="A58" i="101"/>
  <c r="B44" i="101"/>
  <c r="A44" i="101"/>
  <c r="A30" i="101"/>
  <c r="B30" i="101"/>
  <c r="B4" i="101"/>
  <c r="F4" i="101"/>
  <c r="A4" i="101"/>
  <c r="B17" i="101"/>
  <c r="A17" i="101"/>
  <c r="D17" i="101"/>
  <c r="B20" i="101"/>
  <c r="J140" i="39"/>
  <c r="J144" i="39"/>
  <c r="J145" i="39"/>
  <c r="J149" i="39"/>
  <c r="J148" i="39"/>
  <c r="D95" i="101"/>
  <c r="F87" i="101"/>
  <c r="D90" i="101"/>
  <c r="B93" i="101"/>
  <c r="B95" i="101"/>
  <c r="C87" i="101"/>
  <c r="A90" i="101"/>
  <c r="F72" i="101"/>
  <c r="D75" i="101"/>
  <c r="B78" i="101"/>
  <c r="E72" i="101"/>
  <c r="C75" i="101"/>
  <c r="A78" i="101"/>
  <c r="C72" i="101"/>
  <c r="A75" i="101"/>
  <c r="D72" i="101"/>
  <c r="B75" i="101"/>
  <c r="E58" i="101"/>
  <c r="C61" i="101"/>
  <c r="A64" i="101"/>
  <c r="D61" i="101"/>
  <c r="B64" i="101"/>
  <c r="C58" i="101"/>
  <c r="A61" i="101"/>
  <c r="D58" i="101"/>
  <c r="B61" i="101"/>
  <c r="E44" i="101"/>
  <c r="C47" i="101"/>
  <c r="A50" i="101"/>
  <c r="F44" i="101"/>
  <c r="D47" i="101"/>
  <c r="B50" i="101"/>
  <c r="C44" i="101"/>
  <c r="A47" i="101"/>
  <c r="D44" i="101"/>
  <c r="B47" i="101"/>
  <c r="C30" i="101"/>
  <c r="A33" i="101"/>
  <c r="D30" i="101"/>
  <c r="B33" i="101"/>
  <c r="E30" i="101"/>
  <c r="C33" i="101"/>
  <c r="A36" i="101"/>
  <c r="F30" i="101"/>
  <c r="D33" i="101"/>
  <c r="B36" i="101"/>
  <c r="C17" i="101"/>
  <c r="A20" i="101"/>
  <c r="E17" i="101"/>
  <c r="C20" i="101"/>
  <c r="A23" i="101"/>
  <c r="F17" i="101"/>
  <c r="D20" i="101"/>
  <c r="B23" i="101"/>
  <c r="B25" i="101"/>
  <c r="D7" i="101"/>
  <c r="B10" i="101"/>
  <c r="E4" i="101"/>
  <c r="C7" i="101"/>
  <c r="A10" i="101"/>
  <c r="C4" i="101"/>
  <c r="A7" i="101"/>
  <c r="D4" i="101"/>
  <c r="B7" i="101"/>
  <c r="C25" i="101"/>
  <c r="D12" i="101"/>
  <c r="B12" i="101"/>
  <c r="A12" i="101"/>
  <c r="C12" i="101"/>
  <c r="D38" i="101"/>
  <c r="B38" i="101"/>
  <c r="C38" i="101"/>
  <c r="A38" i="101"/>
  <c r="D25" i="101"/>
  <c r="C95" i="101"/>
  <c r="A95" i="101"/>
  <c r="D80" i="101"/>
  <c r="B80" i="101"/>
  <c r="C80" i="101"/>
  <c r="A80" i="101"/>
  <c r="D66" i="101"/>
  <c r="B66" i="101"/>
  <c r="C66" i="101"/>
  <c r="A66" i="101"/>
  <c r="C52" i="101"/>
  <c r="A52" i="101"/>
  <c r="D52" i="101"/>
  <c r="B52" i="101"/>
  <c r="A25" i="101"/>
  <c r="M309" i="28"/>
  <c r="L309" i="28"/>
  <c r="K309" i="28"/>
  <c r="G309" i="28"/>
  <c r="M308" i="28"/>
  <c r="L308" i="28"/>
  <c r="K308" i="28"/>
  <c r="G308" i="28"/>
  <c r="M307" i="28"/>
  <c r="L307" i="28"/>
  <c r="K307" i="28"/>
  <c r="G307" i="28"/>
  <c r="M306" i="28"/>
  <c r="L306" i="28"/>
  <c r="K306" i="28"/>
  <c r="G306" i="28"/>
  <c r="M305" i="28"/>
  <c r="L305" i="28"/>
  <c r="K305" i="28"/>
  <c r="G305" i="28"/>
  <c r="M304" i="28"/>
  <c r="L304" i="28"/>
  <c r="K304" i="28"/>
  <c r="G304" i="28"/>
  <c r="M303" i="28"/>
  <c r="L303" i="28"/>
  <c r="K303" i="28"/>
  <c r="G303" i="28"/>
  <c r="M302" i="28"/>
  <c r="L302" i="28"/>
  <c r="K302" i="28"/>
  <c r="G302" i="28"/>
  <c r="M301" i="28"/>
  <c r="L301" i="28"/>
  <c r="K301" i="28"/>
  <c r="G301" i="28"/>
  <c r="M300" i="28"/>
  <c r="L300" i="28"/>
  <c r="K300" i="28"/>
  <c r="G300" i="28"/>
  <c r="S230" i="28"/>
  <c r="K230" i="28"/>
  <c r="M130" i="28"/>
  <c r="L130" i="28"/>
  <c r="K130" i="28"/>
  <c r="J130" i="28"/>
  <c r="I130" i="28"/>
  <c r="H130" i="28"/>
  <c r="G130" i="28"/>
  <c r="F130" i="28"/>
  <c r="E130" i="28"/>
  <c r="D130" i="28"/>
  <c r="M30" i="28"/>
  <c r="L30" i="28"/>
  <c r="K30" i="28"/>
  <c r="J30" i="28"/>
  <c r="I30" i="28"/>
  <c r="H30" i="28"/>
  <c r="G30" i="28"/>
  <c r="F30" i="28"/>
  <c r="E30" i="28"/>
  <c r="D30" i="28"/>
  <c r="M30" i="16"/>
  <c r="L30" i="16"/>
  <c r="K30" i="16"/>
  <c r="J30" i="16"/>
  <c r="I30" i="16"/>
  <c r="W30" i="5"/>
  <c r="V30" i="5"/>
  <c r="Z30" i="5"/>
  <c r="J30" i="5"/>
  <c r="I30" i="5"/>
  <c r="H30" i="5"/>
  <c r="K30" i="5"/>
  <c r="L30" i="5"/>
  <c r="E30" i="5"/>
  <c r="C30" i="5"/>
  <c r="M330" i="28"/>
  <c r="L330" i="28"/>
  <c r="K330" i="28"/>
  <c r="G330" i="28"/>
  <c r="AA30" i="5"/>
  <c r="X30" i="5"/>
  <c r="P30" i="5"/>
  <c r="Y30" i="5"/>
  <c r="O30" i="5"/>
  <c r="E53" i="39"/>
  <c r="F53" i="39"/>
  <c r="E52" i="39"/>
  <c r="F52" i="39"/>
  <c r="E51" i="39"/>
  <c r="F51" i="39"/>
  <c r="E50" i="39"/>
  <c r="F50" i="39"/>
  <c r="E49" i="39"/>
  <c r="F49" i="39"/>
  <c r="E48" i="39"/>
  <c r="F48" i="39"/>
  <c r="C52" i="5"/>
  <c r="C51" i="5"/>
  <c r="E40" i="7"/>
  <c r="D16" i="20"/>
  <c r="E16" i="20"/>
  <c r="N66" i="39"/>
  <c r="E66" i="39"/>
  <c r="F66" i="39"/>
  <c r="D66" i="39"/>
  <c r="N42" i="20"/>
  <c r="N41" i="20"/>
  <c r="N40" i="20"/>
  <c r="N39" i="20"/>
  <c r="N38" i="20"/>
  <c r="M326" i="28"/>
  <c r="L326" i="28"/>
  <c r="K326" i="28"/>
  <c r="G326" i="28"/>
  <c r="M325" i="28"/>
  <c r="L325" i="28"/>
  <c r="K325" i="28"/>
  <c r="G325" i="28"/>
  <c r="M324" i="28"/>
  <c r="L324" i="28"/>
  <c r="K324" i="28"/>
  <c r="G324" i="28"/>
  <c r="M323" i="28"/>
  <c r="L323" i="28"/>
  <c r="K323" i="28"/>
  <c r="G323" i="28"/>
  <c r="M322" i="28"/>
  <c r="L322" i="28"/>
  <c r="K322" i="28"/>
  <c r="G322" i="28"/>
  <c r="M321" i="28"/>
  <c r="L321" i="28"/>
  <c r="K321" i="28"/>
  <c r="G321" i="28"/>
  <c r="M320" i="28"/>
  <c r="L320" i="28"/>
  <c r="K320" i="28"/>
  <c r="G320" i="28"/>
  <c r="M318" i="28"/>
  <c r="L318" i="28"/>
  <c r="K318" i="28"/>
  <c r="G318" i="28"/>
  <c r="M317" i="28"/>
  <c r="L317" i="28"/>
  <c r="K317" i="28"/>
  <c r="G317" i="28"/>
  <c r="M316" i="28"/>
  <c r="L316" i="28"/>
  <c r="K316" i="28"/>
  <c r="G316" i="28"/>
  <c r="M315" i="28"/>
  <c r="L315" i="28"/>
  <c r="K315" i="28"/>
  <c r="G315" i="28"/>
  <c r="M314" i="28"/>
  <c r="L314" i="28"/>
  <c r="K314" i="28"/>
  <c r="G314" i="28"/>
  <c r="M313" i="28"/>
  <c r="L313" i="28"/>
  <c r="K313" i="28"/>
  <c r="G313" i="28"/>
  <c r="M312" i="28"/>
  <c r="L312" i="28"/>
  <c r="K312" i="28"/>
  <c r="G312" i="28"/>
  <c r="M310" i="28"/>
  <c r="L310" i="28"/>
  <c r="K310" i="28"/>
  <c r="G310" i="28"/>
  <c r="M299" i="28"/>
  <c r="L299" i="28"/>
  <c r="K299" i="28"/>
  <c r="G299" i="28"/>
  <c r="M298" i="28"/>
  <c r="L298" i="28"/>
  <c r="K298" i="28"/>
  <c r="G298" i="28"/>
  <c r="M297" i="28"/>
  <c r="L297" i="28"/>
  <c r="K297" i="28"/>
  <c r="G297" i="28"/>
  <c r="M296" i="28"/>
  <c r="L296" i="28"/>
  <c r="K296" i="28"/>
  <c r="G296" i="28"/>
  <c r="M332" i="28"/>
  <c r="L332" i="28"/>
  <c r="K332" i="28"/>
  <c r="M328" i="28"/>
  <c r="L328" i="28"/>
  <c r="K328" i="28"/>
  <c r="G332" i="28"/>
  <c r="G328" i="28"/>
  <c r="G311" i="28"/>
  <c r="M334" i="28"/>
  <c r="M333" i="28"/>
  <c r="M331" i="28"/>
  <c r="M329" i="28"/>
  <c r="M327" i="28"/>
  <c r="M319" i="28"/>
  <c r="M311" i="28"/>
  <c r="M295" i="28"/>
  <c r="L334" i="28"/>
  <c r="L333" i="28"/>
  <c r="L331" i="28"/>
  <c r="L329" i="28"/>
  <c r="L327" i="28"/>
  <c r="L319" i="28"/>
  <c r="L311" i="28"/>
  <c r="L295" i="28"/>
  <c r="K334" i="28"/>
  <c r="K333" i="28"/>
  <c r="K331" i="28"/>
  <c r="K329" i="28"/>
  <c r="K327" i="28"/>
  <c r="K319" i="28"/>
  <c r="K311" i="28"/>
  <c r="K295" i="28"/>
  <c r="G334" i="28"/>
  <c r="G333" i="28"/>
  <c r="G331" i="28"/>
  <c r="G329" i="28"/>
  <c r="G327" i="28"/>
  <c r="G319" i="28"/>
  <c r="G295" i="28"/>
  <c r="K231" i="28"/>
  <c r="G278" i="28"/>
  <c r="G277" i="28"/>
  <c r="G276" i="28"/>
  <c r="G275" i="28"/>
  <c r="C278" i="28"/>
  <c r="C277" i="28"/>
  <c r="C276" i="28"/>
  <c r="C275" i="28"/>
  <c r="B278" i="28"/>
  <c r="H278" i="28"/>
  <c r="B277" i="28"/>
  <c r="B276" i="28"/>
  <c r="B275" i="28"/>
  <c r="D278" i="28"/>
  <c r="D277" i="28"/>
  <c r="D275" i="28"/>
  <c r="J275" i="28"/>
  <c r="D276" i="28"/>
  <c r="J26" i="16"/>
  <c r="I16" i="16"/>
  <c r="J16" i="16"/>
  <c r="K16" i="16"/>
  <c r="L16" i="16"/>
  <c r="M16" i="16"/>
  <c r="I17" i="16"/>
  <c r="J17" i="16"/>
  <c r="K17" i="16"/>
  <c r="L17" i="16"/>
  <c r="M17" i="16"/>
  <c r="I18" i="16"/>
  <c r="J18" i="16"/>
  <c r="K18" i="16"/>
  <c r="L18" i="16"/>
  <c r="M18" i="16"/>
  <c r="I19" i="16"/>
  <c r="J19" i="16"/>
  <c r="K19" i="16"/>
  <c r="L19" i="16"/>
  <c r="M19" i="16"/>
  <c r="I20" i="16"/>
  <c r="J20" i="16"/>
  <c r="K20" i="16"/>
  <c r="L20" i="16"/>
  <c r="M20" i="16"/>
  <c r="I21" i="16"/>
  <c r="J21" i="16"/>
  <c r="K21" i="16"/>
  <c r="L21" i="16"/>
  <c r="M21" i="16"/>
  <c r="I22" i="16"/>
  <c r="J22" i="16"/>
  <c r="K22" i="16"/>
  <c r="L22" i="16"/>
  <c r="M22" i="16"/>
  <c r="M86" i="16"/>
  <c r="L86" i="16"/>
  <c r="K86" i="16"/>
  <c r="J86" i="16"/>
  <c r="I86" i="16"/>
  <c r="M85" i="16"/>
  <c r="L85" i="16"/>
  <c r="K85" i="16"/>
  <c r="J85" i="16"/>
  <c r="I85" i="16"/>
  <c r="M84" i="16"/>
  <c r="L84" i="16"/>
  <c r="K84" i="16"/>
  <c r="J84" i="16"/>
  <c r="I84" i="16"/>
  <c r="M83" i="16"/>
  <c r="L83" i="16"/>
  <c r="K83" i="16"/>
  <c r="J83" i="16"/>
  <c r="I83" i="16"/>
  <c r="M82" i="16"/>
  <c r="L82" i="16"/>
  <c r="K82" i="16"/>
  <c r="J82" i="16"/>
  <c r="I82" i="16"/>
  <c r="M81" i="16"/>
  <c r="L81" i="16"/>
  <c r="K81" i="16"/>
  <c r="J81" i="16"/>
  <c r="I81" i="16"/>
  <c r="M80" i="16"/>
  <c r="L80" i="16"/>
  <c r="K80" i="16"/>
  <c r="J80" i="16"/>
  <c r="I80" i="16"/>
  <c r="M79" i="16"/>
  <c r="L79" i="16"/>
  <c r="K79" i="16"/>
  <c r="J79" i="16"/>
  <c r="I79" i="16"/>
  <c r="M78" i="16"/>
  <c r="L78" i="16"/>
  <c r="K78" i="16"/>
  <c r="J78" i="16"/>
  <c r="I78" i="16"/>
  <c r="M77" i="16"/>
  <c r="L77" i="16"/>
  <c r="K77" i="16"/>
  <c r="J77" i="16"/>
  <c r="I77" i="16"/>
  <c r="M76" i="16"/>
  <c r="L76" i="16"/>
  <c r="K76" i="16"/>
  <c r="J76" i="16"/>
  <c r="I76" i="16"/>
  <c r="M75" i="16"/>
  <c r="L75" i="16"/>
  <c r="K75" i="16"/>
  <c r="J75" i="16"/>
  <c r="I75" i="16"/>
  <c r="M74" i="16"/>
  <c r="L74" i="16"/>
  <c r="K74" i="16"/>
  <c r="J74" i="16"/>
  <c r="I74" i="16"/>
  <c r="M73" i="16"/>
  <c r="L73" i="16"/>
  <c r="K73" i="16"/>
  <c r="J73" i="16"/>
  <c r="I73" i="16"/>
  <c r="M72" i="16"/>
  <c r="L72" i="16"/>
  <c r="K72" i="16"/>
  <c r="J72" i="16"/>
  <c r="I72" i="16"/>
  <c r="M71" i="16"/>
  <c r="L71" i="16"/>
  <c r="K71" i="16"/>
  <c r="J71" i="16"/>
  <c r="I71" i="16"/>
  <c r="M70" i="16"/>
  <c r="L70" i="16"/>
  <c r="K70" i="16"/>
  <c r="J70" i="16"/>
  <c r="I70" i="16"/>
  <c r="M69" i="16"/>
  <c r="L69" i="16"/>
  <c r="K69" i="16"/>
  <c r="J69" i="16"/>
  <c r="I69" i="16"/>
  <c r="M68" i="16"/>
  <c r="L68" i="16"/>
  <c r="K68" i="16"/>
  <c r="J68" i="16"/>
  <c r="I68" i="16"/>
  <c r="M67" i="16"/>
  <c r="L67" i="16"/>
  <c r="K67" i="16"/>
  <c r="J67" i="16"/>
  <c r="I67" i="16"/>
  <c r="M66" i="16"/>
  <c r="L66" i="16"/>
  <c r="K66" i="16"/>
  <c r="J66" i="16"/>
  <c r="I66" i="16"/>
  <c r="M65" i="16"/>
  <c r="L65" i="16"/>
  <c r="K65" i="16"/>
  <c r="J65" i="16"/>
  <c r="I65" i="16"/>
  <c r="M64" i="16"/>
  <c r="L64" i="16"/>
  <c r="K64" i="16"/>
  <c r="J64" i="16"/>
  <c r="I64" i="16"/>
  <c r="M63" i="16"/>
  <c r="L63" i="16"/>
  <c r="K63" i="16"/>
  <c r="J63" i="16"/>
  <c r="I63" i="16"/>
  <c r="M62" i="16"/>
  <c r="L62" i="16"/>
  <c r="K62" i="16"/>
  <c r="J62" i="16"/>
  <c r="I62" i="16"/>
  <c r="M61" i="16"/>
  <c r="L61" i="16"/>
  <c r="K61" i="16"/>
  <c r="J61" i="16"/>
  <c r="I61" i="16"/>
  <c r="M60" i="16"/>
  <c r="L60" i="16"/>
  <c r="K60" i="16"/>
  <c r="J60" i="16"/>
  <c r="I60" i="16"/>
  <c r="M59" i="16"/>
  <c r="L59" i="16"/>
  <c r="K59" i="16"/>
  <c r="J59" i="16"/>
  <c r="I59" i="16"/>
  <c r="M58" i="16"/>
  <c r="L58" i="16"/>
  <c r="K58" i="16"/>
  <c r="J58" i="16"/>
  <c r="I58" i="16"/>
  <c r="M57" i="16"/>
  <c r="L57" i="16"/>
  <c r="K57" i="16"/>
  <c r="J57" i="16"/>
  <c r="I57" i="16"/>
  <c r="M56" i="16"/>
  <c r="L56" i="16"/>
  <c r="K56" i="16"/>
  <c r="J56" i="16"/>
  <c r="I56" i="16"/>
  <c r="M55" i="16"/>
  <c r="L55" i="16"/>
  <c r="K55" i="16"/>
  <c r="J55" i="16"/>
  <c r="I55" i="16"/>
  <c r="M54" i="16"/>
  <c r="L54" i="16"/>
  <c r="K54" i="16"/>
  <c r="J54" i="16"/>
  <c r="I54" i="16"/>
  <c r="M53" i="16"/>
  <c r="L53" i="16"/>
  <c r="K53" i="16"/>
  <c r="J53" i="16"/>
  <c r="I53" i="16"/>
  <c r="M52" i="16"/>
  <c r="L52" i="16"/>
  <c r="K52" i="16"/>
  <c r="J52" i="16"/>
  <c r="I52" i="16"/>
  <c r="M51" i="16"/>
  <c r="L51" i="16"/>
  <c r="K51" i="16"/>
  <c r="J51" i="16"/>
  <c r="I51" i="16"/>
  <c r="M50" i="16"/>
  <c r="L50" i="16"/>
  <c r="K50" i="16"/>
  <c r="J50" i="16"/>
  <c r="I50" i="16"/>
  <c r="M49" i="16"/>
  <c r="L49" i="16"/>
  <c r="K49" i="16"/>
  <c r="J49" i="16"/>
  <c r="I49" i="16"/>
  <c r="M48" i="16"/>
  <c r="L48" i="16"/>
  <c r="K48" i="16"/>
  <c r="J48" i="16"/>
  <c r="I48" i="16"/>
  <c r="M47" i="16"/>
  <c r="L47" i="16"/>
  <c r="K47" i="16"/>
  <c r="J47" i="16"/>
  <c r="I47" i="16"/>
  <c r="M46" i="16"/>
  <c r="L46" i="16"/>
  <c r="K46" i="16"/>
  <c r="J46" i="16"/>
  <c r="I46" i="16"/>
  <c r="M45" i="16"/>
  <c r="L45" i="16"/>
  <c r="K45" i="16"/>
  <c r="J45" i="16"/>
  <c r="I45" i="16"/>
  <c r="M44" i="16"/>
  <c r="L44" i="16"/>
  <c r="K44" i="16"/>
  <c r="J44" i="16"/>
  <c r="I44" i="16"/>
  <c r="M43" i="16"/>
  <c r="L43" i="16"/>
  <c r="K43" i="16"/>
  <c r="J43" i="16"/>
  <c r="I43" i="16"/>
  <c r="M42" i="16"/>
  <c r="L42" i="16"/>
  <c r="K42" i="16"/>
  <c r="J42" i="16"/>
  <c r="I42" i="16"/>
  <c r="M41" i="16"/>
  <c r="L41" i="16"/>
  <c r="K41" i="16"/>
  <c r="J41" i="16"/>
  <c r="I41" i="16"/>
  <c r="M40" i="16"/>
  <c r="L40" i="16"/>
  <c r="K40" i="16"/>
  <c r="J40" i="16"/>
  <c r="I40" i="16"/>
  <c r="M39" i="16"/>
  <c r="L39" i="16"/>
  <c r="K39" i="16"/>
  <c r="J39" i="16"/>
  <c r="I39" i="16"/>
  <c r="M38" i="16"/>
  <c r="L38" i="16"/>
  <c r="K38" i="16"/>
  <c r="J38" i="16"/>
  <c r="I38" i="16"/>
  <c r="M37" i="16"/>
  <c r="L37" i="16"/>
  <c r="K37" i="16"/>
  <c r="J37" i="16"/>
  <c r="I37" i="16"/>
  <c r="M36" i="16"/>
  <c r="L36" i="16"/>
  <c r="K36" i="16"/>
  <c r="J36" i="16"/>
  <c r="I36" i="16"/>
  <c r="M35" i="16"/>
  <c r="L35" i="16"/>
  <c r="K35" i="16"/>
  <c r="J35" i="16"/>
  <c r="I35" i="16"/>
  <c r="M34" i="16"/>
  <c r="L34" i="16"/>
  <c r="K34" i="16"/>
  <c r="J34" i="16"/>
  <c r="I34" i="16"/>
  <c r="M33" i="16"/>
  <c r="L33" i="16"/>
  <c r="K33" i="16"/>
  <c r="J33" i="16"/>
  <c r="I33" i="16"/>
  <c r="M32" i="16"/>
  <c r="L32" i="16"/>
  <c r="K32" i="16"/>
  <c r="J32" i="16"/>
  <c r="I32" i="16"/>
  <c r="M31" i="16"/>
  <c r="L31" i="16"/>
  <c r="K31" i="16"/>
  <c r="J31" i="16"/>
  <c r="I31" i="16"/>
  <c r="M29" i="16"/>
  <c r="L29" i="16"/>
  <c r="K29" i="16"/>
  <c r="J29" i="16"/>
  <c r="I29" i="16"/>
  <c r="M28" i="16"/>
  <c r="L28" i="16"/>
  <c r="K28" i="16"/>
  <c r="J28" i="16"/>
  <c r="I28" i="16"/>
  <c r="M27" i="16"/>
  <c r="L27" i="16"/>
  <c r="K27" i="16"/>
  <c r="J27" i="16"/>
  <c r="I27" i="16"/>
  <c r="M26" i="16"/>
  <c r="L26" i="16"/>
  <c r="K26" i="16"/>
  <c r="I26" i="16"/>
  <c r="M25" i="16"/>
  <c r="L25" i="16"/>
  <c r="K25" i="16"/>
  <c r="J25" i="16"/>
  <c r="I25" i="16"/>
  <c r="M24" i="16"/>
  <c r="L24" i="16"/>
  <c r="K24" i="16"/>
  <c r="J24" i="16"/>
  <c r="I24" i="16"/>
  <c r="M23" i="16"/>
  <c r="L23" i="16"/>
  <c r="K23" i="16"/>
  <c r="J23" i="16"/>
  <c r="I23" i="16"/>
  <c r="G254" i="28"/>
  <c r="F254" i="28"/>
  <c r="E254" i="28"/>
  <c r="G253" i="28"/>
  <c r="F253" i="28"/>
  <c r="E253" i="28"/>
  <c r="G252" i="28"/>
  <c r="F252" i="28"/>
  <c r="E252" i="28"/>
  <c r="S247" i="28"/>
  <c r="K247" i="28"/>
  <c r="B247" i="28"/>
  <c r="R247" i="28"/>
  <c r="C246" i="28"/>
  <c r="K246" i="28"/>
  <c r="B246" i="28"/>
  <c r="R246" i="28"/>
  <c r="S245" i="28"/>
  <c r="K245" i="28"/>
  <c r="B245" i="28"/>
  <c r="R245" i="28"/>
  <c r="T245" i="28"/>
  <c r="U245" i="28"/>
  <c r="V245" i="28"/>
  <c r="W245" i="28"/>
  <c r="X245" i="28"/>
  <c r="Y245" i="28"/>
  <c r="S242" i="28"/>
  <c r="K242" i="28"/>
  <c r="B242" i="28"/>
  <c r="R242" i="28"/>
  <c r="S241" i="28"/>
  <c r="K241" i="28"/>
  <c r="B241" i="28"/>
  <c r="D241" i="28"/>
  <c r="E241" i="28"/>
  <c r="F241" i="28"/>
  <c r="G241" i="28"/>
  <c r="H241" i="28"/>
  <c r="I241" i="28"/>
  <c r="S240" i="28"/>
  <c r="K240" i="28"/>
  <c r="B240" i="28"/>
  <c r="D240" i="28"/>
  <c r="E240" i="28"/>
  <c r="F240" i="28"/>
  <c r="G240" i="28"/>
  <c r="H240" i="28"/>
  <c r="I240" i="28"/>
  <c r="S237" i="28"/>
  <c r="K237" i="28"/>
  <c r="B237" i="28"/>
  <c r="J237" i="28"/>
  <c r="C236" i="28"/>
  <c r="K236" i="28"/>
  <c r="B236" i="28"/>
  <c r="J236" i="28"/>
  <c r="S235" i="28"/>
  <c r="K235" i="28"/>
  <c r="B235" i="28"/>
  <c r="J235" i="28"/>
  <c r="S232" i="28"/>
  <c r="K232" i="28"/>
  <c r="B232" i="28"/>
  <c r="R232" i="28"/>
  <c r="S231" i="28"/>
  <c r="B231" i="28"/>
  <c r="R231" i="28"/>
  <c r="B230" i="28"/>
  <c r="S227" i="28"/>
  <c r="R227" i="28"/>
  <c r="K227" i="28"/>
  <c r="J227" i="28"/>
  <c r="D227" i="28"/>
  <c r="E227" i="28"/>
  <c r="F227" i="28"/>
  <c r="G227" i="28"/>
  <c r="H227" i="28"/>
  <c r="I227" i="28"/>
  <c r="S226" i="28"/>
  <c r="R226" i="28"/>
  <c r="K226" i="28"/>
  <c r="J226" i="28"/>
  <c r="D226" i="28"/>
  <c r="E226" i="28"/>
  <c r="F226" i="28"/>
  <c r="G226" i="28"/>
  <c r="H226" i="28"/>
  <c r="I226" i="28"/>
  <c r="S225" i="28"/>
  <c r="R225" i="28"/>
  <c r="K225" i="28"/>
  <c r="J225" i="28"/>
  <c r="D225" i="28"/>
  <c r="E225" i="28"/>
  <c r="F225" i="28"/>
  <c r="G225" i="28"/>
  <c r="H225" i="28"/>
  <c r="I225" i="28"/>
  <c r="R241" i="28"/>
  <c r="D235" i="28"/>
  <c r="E235" i="28"/>
  <c r="F235" i="28"/>
  <c r="G235" i="28"/>
  <c r="H235" i="28"/>
  <c r="I235" i="28"/>
  <c r="D38" i="20"/>
  <c r="M5" i="28"/>
  <c r="L5" i="28"/>
  <c r="I5" i="28"/>
  <c r="H5" i="28"/>
  <c r="F5" i="28"/>
  <c r="M4" i="28"/>
  <c r="L4" i="28"/>
  <c r="K4" i="28"/>
  <c r="J4" i="28"/>
  <c r="I4" i="28"/>
  <c r="H4" i="28"/>
  <c r="G4" i="28"/>
  <c r="F4" i="28"/>
  <c r="E4" i="28"/>
  <c r="D4" i="28"/>
  <c r="M210" i="28"/>
  <c r="L210" i="28"/>
  <c r="K210" i="28"/>
  <c r="J210" i="28"/>
  <c r="I210" i="28"/>
  <c r="H210" i="28"/>
  <c r="G210" i="28"/>
  <c r="F210" i="28"/>
  <c r="E210" i="28"/>
  <c r="D210" i="28"/>
  <c r="M209" i="28"/>
  <c r="L209" i="28"/>
  <c r="K209" i="28"/>
  <c r="J209" i="28"/>
  <c r="I209" i="28"/>
  <c r="H209" i="28"/>
  <c r="G209" i="28"/>
  <c r="F209" i="28"/>
  <c r="E209" i="28"/>
  <c r="D209" i="28"/>
  <c r="M208" i="28"/>
  <c r="L208" i="28"/>
  <c r="K208" i="28"/>
  <c r="J208" i="28"/>
  <c r="I208" i="28"/>
  <c r="H208" i="28"/>
  <c r="G208" i="28"/>
  <c r="F208" i="28"/>
  <c r="E208" i="28"/>
  <c r="D208" i="28"/>
  <c r="M207" i="28"/>
  <c r="L207" i="28"/>
  <c r="K207" i="28"/>
  <c r="J207" i="28"/>
  <c r="I207" i="28"/>
  <c r="H207" i="28"/>
  <c r="G207" i="28"/>
  <c r="F207" i="28"/>
  <c r="E207" i="28"/>
  <c r="D207" i="28"/>
  <c r="M206" i="28"/>
  <c r="L206" i="28"/>
  <c r="K206" i="28"/>
  <c r="J206" i="28"/>
  <c r="I206" i="28"/>
  <c r="H206" i="28"/>
  <c r="G206" i="28"/>
  <c r="F206" i="28"/>
  <c r="E206" i="28"/>
  <c r="D206" i="28"/>
  <c r="M205" i="28"/>
  <c r="L205" i="28"/>
  <c r="K205" i="28"/>
  <c r="J205" i="28"/>
  <c r="I205" i="28"/>
  <c r="H205" i="28"/>
  <c r="G205" i="28"/>
  <c r="F205" i="28"/>
  <c r="E205" i="28"/>
  <c r="D205" i="28"/>
  <c r="M204" i="28"/>
  <c r="L204" i="28"/>
  <c r="K204" i="28"/>
  <c r="J204" i="28"/>
  <c r="I204" i="28"/>
  <c r="H204" i="28"/>
  <c r="G204" i="28"/>
  <c r="F204" i="28"/>
  <c r="E204" i="28"/>
  <c r="D204" i="28"/>
  <c r="M203" i="28"/>
  <c r="L203" i="28"/>
  <c r="K203" i="28"/>
  <c r="J203" i="28"/>
  <c r="I203" i="28"/>
  <c r="H203" i="28"/>
  <c r="G203" i="28"/>
  <c r="F203" i="28"/>
  <c r="E203" i="28"/>
  <c r="D203" i="28"/>
  <c r="M202" i="28"/>
  <c r="L202" i="28"/>
  <c r="K202" i="28"/>
  <c r="J202" i="28"/>
  <c r="I202" i="28"/>
  <c r="H202" i="28"/>
  <c r="G202" i="28"/>
  <c r="F202" i="28"/>
  <c r="E202" i="28"/>
  <c r="D202" i="28"/>
  <c r="M201" i="28"/>
  <c r="L201" i="28"/>
  <c r="K201" i="28"/>
  <c r="J201" i="28"/>
  <c r="I201" i="28"/>
  <c r="H201" i="28"/>
  <c r="G201" i="28"/>
  <c r="F201" i="28"/>
  <c r="E201" i="28"/>
  <c r="D201" i="28"/>
  <c r="M200" i="28"/>
  <c r="L200" i="28"/>
  <c r="K200" i="28"/>
  <c r="J200" i="28"/>
  <c r="I200" i="28"/>
  <c r="H200" i="28"/>
  <c r="G200" i="28"/>
  <c r="F200" i="28"/>
  <c r="E200" i="28"/>
  <c r="D200" i="28"/>
  <c r="M199" i="28"/>
  <c r="L199" i="28"/>
  <c r="K199" i="28"/>
  <c r="J199" i="28"/>
  <c r="I199" i="28"/>
  <c r="H199" i="28"/>
  <c r="G199" i="28"/>
  <c r="F199" i="28"/>
  <c r="E199" i="28"/>
  <c r="D199" i="28"/>
  <c r="M198" i="28"/>
  <c r="L198" i="28"/>
  <c r="K198" i="28"/>
  <c r="J198" i="28"/>
  <c r="I198" i="28"/>
  <c r="H198" i="28"/>
  <c r="G198" i="28"/>
  <c r="F198" i="28"/>
  <c r="E198" i="28"/>
  <c r="D198" i="28"/>
  <c r="M197" i="28"/>
  <c r="L197" i="28"/>
  <c r="K197" i="28"/>
  <c r="J197" i="28"/>
  <c r="I197" i="28"/>
  <c r="H197" i="28"/>
  <c r="G197" i="28"/>
  <c r="F197" i="28"/>
  <c r="E197" i="28"/>
  <c r="D197" i="28"/>
  <c r="M196" i="28"/>
  <c r="L196" i="28"/>
  <c r="K196" i="28"/>
  <c r="J196" i="28"/>
  <c r="I196" i="28"/>
  <c r="H196" i="28"/>
  <c r="G196" i="28"/>
  <c r="F196" i="28"/>
  <c r="E196" i="28"/>
  <c r="D196" i="28"/>
  <c r="M195" i="28"/>
  <c r="L195" i="28"/>
  <c r="K195" i="28"/>
  <c r="J195" i="28"/>
  <c r="I195" i="28"/>
  <c r="H195" i="28"/>
  <c r="G195" i="28"/>
  <c r="F195" i="28"/>
  <c r="E195" i="28"/>
  <c r="D195" i="28"/>
  <c r="M194" i="28"/>
  <c r="L194" i="28"/>
  <c r="K194" i="28"/>
  <c r="J194" i="28"/>
  <c r="I194" i="28"/>
  <c r="H194" i="28"/>
  <c r="G194" i="28"/>
  <c r="F194" i="28"/>
  <c r="E194" i="28"/>
  <c r="D194" i="28"/>
  <c r="M193" i="28"/>
  <c r="L193" i="28"/>
  <c r="K193" i="28"/>
  <c r="J193" i="28"/>
  <c r="I193" i="28"/>
  <c r="H193" i="28"/>
  <c r="G193" i="28"/>
  <c r="F193" i="28"/>
  <c r="E193" i="28"/>
  <c r="D193" i="28"/>
  <c r="M192" i="28"/>
  <c r="L192" i="28"/>
  <c r="K192" i="28"/>
  <c r="J192" i="28"/>
  <c r="I192" i="28"/>
  <c r="H192" i="28"/>
  <c r="G192" i="28"/>
  <c r="F192" i="28"/>
  <c r="E192" i="28"/>
  <c r="D192" i="28"/>
  <c r="M191" i="28"/>
  <c r="L191" i="28"/>
  <c r="K191" i="28"/>
  <c r="J191" i="28"/>
  <c r="I191" i="28"/>
  <c r="H191" i="28"/>
  <c r="G191" i="28"/>
  <c r="F191" i="28"/>
  <c r="E191" i="28"/>
  <c r="D191" i="28"/>
  <c r="M190" i="28"/>
  <c r="L190" i="28"/>
  <c r="K190" i="28"/>
  <c r="J190" i="28"/>
  <c r="I190" i="28"/>
  <c r="H190" i="28"/>
  <c r="G190" i="28"/>
  <c r="F190" i="28"/>
  <c r="E190" i="28"/>
  <c r="D190" i="28"/>
  <c r="M189" i="28"/>
  <c r="L189" i="28"/>
  <c r="K189" i="28"/>
  <c r="J189" i="28"/>
  <c r="I189" i="28"/>
  <c r="H189" i="28"/>
  <c r="G189" i="28"/>
  <c r="F189" i="28"/>
  <c r="E189" i="28"/>
  <c r="D189" i="28"/>
  <c r="M188" i="28"/>
  <c r="L188" i="28"/>
  <c r="K188" i="28"/>
  <c r="J188" i="28"/>
  <c r="I188" i="28"/>
  <c r="H188" i="28"/>
  <c r="G188" i="28"/>
  <c r="F188" i="28"/>
  <c r="E188" i="28"/>
  <c r="D188" i="28"/>
  <c r="M187" i="28"/>
  <c r="L187" i="28"/>
  <c r="K187" i="28"/>
  <c r="J187" i="28"/>
  <c r="I187" i="28"/>
  <c r="H187" i="28"/>
  <c r="G187" i="28"/>
  <c r="F187" i="28"/>
  <c r="E187" i="28"/>
  <c r="D187" i="28"/>
  <c r="M186" i="28"/>
  <c r="L186" i="28"/>
  <c r="K186" i="28"/>
  <c r="J186" i="28"/>
  <c r="I186" i="28"/>
  <c r="H186" i="28"/>
  <c r="G186" i="28"/>
  <c r="F186" i="28"/>
  <c r="E186" i="28"/>
  <c r="D186" i="28"/>
  <c r="M185" i="28"/>
  <c r="L185" i="28"/>
  <c r="K185" i="28"/>
  <c r="J185" i="28"/>
  <c r="I185" i="28"/>
  <c r="H185" i="28"/>
  <c r="G185" i="28"/>
  <c r="F185" i="28"/>
  <c r="E185" i="28"/>
  <c r="D185" i="28"/>
  <c r="M184" i="28"/>
  <c r="L184" i="28"/>
  <c r="K184" i="28"/>
  <c r="J184" i="28"/>
  <c r="I184" i="28"/>
  <c r="H184" i="28"/>
  <c r="G184" i="28"/>
  <c r="F184" i="28"/>
  <c r="E184" i="28"/>
  <c r="D184" i="28"/>
  <c r="M183" i="28"/>
  <c r="L183" i="28"/>
  <c r="K183" i="28"/>
  <c r="J183" i="28"/>
  <c r="I183" i="28"/>
  <c r="H183" i="28"/>
  <c r="G183" i="28"/>
  <c r="F183" i="28"/>
  <c r="E183" i="28"/>
  <c r="D183" i="28"/>
  <c r="M182" i="28"/>
  <c r="L182" i="28"/>
  <c r="K182" i="28"/>
  <c r="J182" i="28"/>
  <c r="I182" i="28"/>
  <c r="H182" i="28"/>
  <c r="G182" i="28"/>
  <c r="F182" i="28"/>
  <c r="E182" i="28"/>
  <c r="D182" i="28"/>
  <c r="M181" i="28"/>
  <c r="L181" i="28"/>
  <c r="K181" i="28"/>
  <c r="J181" i="28"/>
  <c r="I181" i="28"/>
  <c r="H181" i="28"/>
  <c r="G181" i="28"/>
  <c r="F181" i="28"/>
  <c r="E181" i="28"/>
  <c r="D181" i="28"/>
  <c r="M180" i="28"/>
  <c r="L180" i="28"/>
  <c r="K180" i="28"/>
  <c r="J180" i="28"/>
  <c r="I180" i="28"/>
  <c r="H180" i="28"/>
  <c r="G180" i="28"/>
  <c r="F180" i="28"/>
  <c r="E180" i="28"/>
  <c r="D180" i="28"/>
  <c r="M179" i="28"/>
  <c r="L179" i="28"/>
  <c r="K179" i="28"/>
  <c r="J179" i="28"/>
  <c r="I179" i="28"/>
  <c r="H179" i="28"/>
  <c r="G179" i="28"/>
  <c r="F179" i="28"/>
  <c r="E179" i="28"/>
  <c r="D179" i="28"/>
  <c r="M178" i="28"/>
  <c r="L178" i="28"/>
  <c r="K178" i="28"/>
  <c r="J178" i="28"/>
  <c r="I178" i="28"/>
  <c r="H178" i="28"/>
  <c r="G178" i="28"/>
  <c r="F178" i="28"/>
  <c r="E178" i="28"/>
  <c r="D178" i="28"/>
  <c r="M177" i="28"/>
  <c r="L177" i="28"/>
  <c r="K177" i="28"/>
  <c r="J177" i="28"/>
  <c r="I177" i="28"/>
  <c r="H177" i="28"/>
  <c r="G177" i="28"/>
  <c r="F177" i="28"/>
  <c r="E177" i="28"/>
  <c r="D177" i="28"/>
  <c r="M176" i="28"/>
  <c r="L176" i="28"/>
  <c r="K176" i="28"/>
  <c r="J176" i="28"/>
  <c r="I176" i="28"/>
  <c r="H176" i="28"/>
  <c r="G176" i="28"/>
  <c r="F176" i="28"/>
  <c r="E176" i="28"/>
  <c r="D176" i="28"/>
  <c r="M175" i="28"/>
  <c r="L175" i="28"/>
  <c r="K175" i="28"/>
  <c r="J175" i="28"/>
  <c r="I175" i="28"/>
  <c r="H175" i="28"/>
  <c r="G175" i="28"/>
  <c r="F175" i="28"/>
  <c r="E175" i="28"/>
  <c r="D175" i="28"/>
  <c r="M174" i="28"/>
  <c r="L174" i="28"/>
  <c r="K174" i="28"/>
  <c r="J174" i="28"/>
  <c r="I174" i="28"/>
  <c r="H174" i="28"/>
  <c r="G174" i="28"/>
  <c r="F174" i="28"/>
  <c r="E174" i="28"/>
  <c r="D174" i="28"/>
  <c r="M173" i="28"/>
  <c r="L173" i="28"/>
  <c r="K173" i="28"/>
  <c r="J173" i="28"/>
  <c r="I173" i="28"/>
  <c r="H173" i="28"/>
  <c r="G173" i="28"/>
  <c r="F173" i="28"/>
  <c r="E173" i="28"/>
  <c r="D173" i="28"/>
  <c r="M172" i="28"/>
  <c r="L172" i="28"/>
  <c r="K172" i="28"/>
  <c r="J172" i="28"/>
  <c r="I172" i="28"/>
  <c r="H172" i="28"/>
  <c r="G172" i="28"/>
  <c r="F172" i="28"/>
  <c r="E172" i="28"/>
  <c r="D172" i="28"/>
  <c r="M171" i="28"/>
  <c r="L171" i="28"/>
  <c r="K171" i="28"/>
  <c r="J171" i="28"/>
  <c r="I171" i="28"/>
  <c r="H171" i="28"/>
  <c r="G171" i="28"/>
  <c r="F171" i="28"/>
  <c r="E171" i="28"/>
  <c r="D171" i="28"/>
  <c r="M170" i="28"/>
  <c r="L170" i="28"/>
  <c r="K170" i="28"/>
  <c r="J170" i="28"/>
  <c r="I170" i="28"/>
  <c r="H170" i="28"/>
  <c r="G170" i="28"/>
  <c r="F170" i="28"/>
  <c r="E170" i="28"/>
  <c r="D170" i="28"/>
  <c r="M169" i="28"/>
  <c r="L169" i="28"/>
  <c r="K169" i="28"/>
  <c r="J169" i="28"/>
  <c r="I169" i="28"/>
  <c r="H169" i="28"/>
  <c r="G169" i="28"/>
  <c r="F169" i="28"/>
  <c r="E169" i="28"/>
  <c r="D169" i="28"/>
  <c r="M168" i="28"/>
  <c r="L168" i="28"/>
  <c r="K168" i="28"/>
  <c r="J168" i="28"/>
  <c r="I168" i="28"/>
  <c r="H168" i="28"/>
  <c r="G168" i="28"/>
  <c r="F168" i="28"/>
  <c r="E168" i="28"/>
  <c r="D168" i="28"/>
  <c r="M167" i="28"/>
  <c r="L167" i="28"/>
  <c r="K167" i="28"/>
  <c r="J167" i="28"/>
  <c r="I167" i="28"/>
  <c r="H167" i="28"/>
  <c r="G167" i="28"/>
  <c r="F167" i="28"/>
  <c r="E167" i="28"/>
  <c r="D167" i="28"/>
  <c r="M166" i="28"/>
  <c r="L166" i="28"/>
  <c r="K166" i="28"/>
  <c r="J166" i="28"/>
  <c r="I166" i="28"/>
  <c r="H166" i="28"/>
  <c r="G166" i="28"/>
  <c r="F166" i="28"/>
  <c r="E166" i="28"/>
  <c r="D166" i="28"/>
  <c r="M165" i="28"/>
  <c r="L165" i="28"/>
  <c r="K165" i="28"/>
  <c r="J165" i="28"/>
  <c r="I165" i="28"/>
  <c r="H165" i="28"/>
  <c r="G165" i="28"/>
  <c r="F165" i="28"/>
  <c r="E165" i="28"/>
  <c r="D165" i="28"/>
  <c r="M164" i="28"/>
  <c r="L164" i="28"/>
  <c r="K164" i="28"/>
  <c r="J164" i="28"/>
  <c r="I164" i="28"/>
  <c r="H164" i="28"/>
  <c r="G164" i="28"/>
  <c r="F164" i="28"/>
  <c r="E164" i="28"/>
  <c r="D164" i="28"/>
  <c r="M163" i="28"/>
  <c r="L163" i="28"/>
  <c r="K163" i="28"/>
  <c r="J163" i="28"/>
  <c r="I163" i="28"/>
  <c r="H163" i="28"/>
  <c r="G163" i="28"/>
  <c r="F163" i="28"/>
  <c r="E163" i="28"/>
  <c r="D163" i="28"/>
  <c r="M162" i="28"/>
  <c r="L162" i="28"/>
  <c r="K162" i="28"/>
  <c r="J162" i="28"/>
  <c r="I162" i="28"/>
  <c r="H162" i="28"/>
  <c r="G162" i="28"/>
  <c r="F162" i="28"/>
  <c r="E162" i="28"/>
  <c r="D162" i="28"/>
  <c r="M161" i="28"/>
  <c r="L161" i="28"/>
  <c r="K161" i="28"/>
  <c r="J161" i="28"/>
  <c r="I161" i="28"/>
  <c r="H161" i="28"/>
  <c r="G161" i="28"/>
  <c r="F161" i="28"/>
  <c r="E161" i="28"/>
  <c r="D161" i="28"/>
  <c r="M160" i="28"/>
  <c r="L160" i="28"/>
  <c r="K160" i="28"/>
  <c r="J160" i="28"/>
  <c r="I160" i="28"/>
  <c r="H160" i="28"/>
  <c r="G160" i="28"/>
  <c r="F160" i="28"/>
  <c r="E160" i="28"/>
  <c r="D160" i="28"/>
  <c r="M159" i="28"/>
  <c r="L159" i="28"/>
  <c r="K159" i="28"/>
  <c r="J159" i="28"/>
  <c r="I159" i="28"/>
  <c r="H159" i="28"/>
  <c r="G159" i="28"/>
  <c r="F159" i="28"/>
  <c r="E159" i="28"/>
  <c r="D159" i="28"/>
  <c r="M158" i="28"/>
  <c r="L158" i="28"/>
  <c r="K158" i="28"/>
  <c r="J158" i="28"/>
  <c r="I158" i="28"/>
  <c r="H158" i="28"/>
  <c r="G158" i="28"/>
  <c r="F158" i="28"/>
  <c r="E158" i="28"/>
  <c r="D158" i="28"/>
  <c r="M157" i="28"/>
  <c r="L157" i="28"/>
  <c r="K157" i="28"/>
  <c r="J157" i="28"/>
  <c r="I157" i="28"/>
  <c r="H157" i="28"/>
  <c r="G157" i="28"/>
  <c r="F157" i="28"/>
  <c r="E157" i="28"/>
  <c r="D157" i="28"/>
  <c r="M156" i="28"/>
  <c r="L156" i="28"/>
  <c r="K156" i="28"/>
  <c r="J156" i="28"/>
  <c r="I156" i="28"/>
  <c r="H156" i="28"/>
  <c r="G156" i="28"/>
  <c r="F156" i="28"/>
  <c r="E156" i="28"/>
  <c r="D156" i="28"/>
  <c r="M155" i="28"/>
  <c r="L155" i="28"/>
  <c r="K155" i="28"/>
  <c r="J155" i="28"/>
  <c r="I155" i="28"/>
  <c r="H155" i="28"/>
  <c r="G155" i="28"/>
  <c r="F155" i="28"/>
  <c r="E155" i="28"/>
  <c r="D155" i="28"/>
  <c r="M154" i="28"/>
  <c r="L154" i="28"/>
  <c r="K154" i="28"/>
  <c r="J154" i="28"/>
  <c r="I154" i="28"/>
  <c r="H154" i="28"/>
  <c r="G154" i="28"/>
  <c r="F154" i="28"/>
  <c r="E154" i="28"/>
  <c r="D154" i="28"/>
  <c r="M153" i="28"/>
  <c r="L153" i="28"/>
  <c r="K153" i="28"/>
  <c r="J153" i="28"/>
  <c r="I153" i="28"/>
  <c r="H153" i="28"/>
  <c r="G153" i="28"/>
  <c r="F153" i="28"/>
  <c r="E153" i="28"/>
  <c r="D153" i="28"/>
  <c r="M152" i="28"/>
  <c r="L152" i="28"/>
  <c r="K152" i="28"/>
  <c r="J152" i="28"/>
  <c r="I152" i="28"/>
  <c r="H152" i="28"/>
  <c r="G152" i="28"/>
  <c r="F152" i="28"/>
  <c r="E152" i="28"/>
  <c r="D152" i="28"/>
  <c r="M151" i="28"/>
  <c r="L151" i="28"/>
  <c r="K151" i="28"/>
  <c r="J151" i="28"/>
  <c r="I151" i="28"/>
  <c r="H151" i="28"/>
  <c r="G151" i="28"/>
  <c r="F151" i="28"/>
  <c r="E151" i="28"/>
  <c r="D151" i="28"/>
  <c r="M150" i="28"/>
  <c r="L150" i="28"/>
  <c r="K150" i="28"/>
  <c r="J150" i="28"/>
  <c r="I150" i="28"/>
  <c r="H150" i="28"/>
  <c r="G150" i="28"/>
  <c r="F150" i="28"/>
  <c r="E150" i="28"/>
  <c r="D150" i="28"/>
  <c r="M149" i="28"/>
  <c r="L149" i="28"/>
  <c r="K149" i="28"/>
  <c r="J149" i="28"/>
  <c r="I149" i="28"/>
  <c r="H149" i="28"/>
  <c r="G149" i="28"/>
  <c r="F149" i="28"/>
  <c r="E149" i="28"/>
  <c r="D149" i="28"/>
  <c r="M148" i="28"/>
  <c r="L148" i="28"/>
  <c r="K148" i="28"/>
  <c r="J148" i="28"/>
  <c r="I148" i="28"/>
  <c r="H148" i="28"/>
  <c r="G148" i="28"/>
  <c r="F148" i="28"/>
  <c r="E148" i="28"/>
  <c r="D148" i="28"/>
  <c r="M147" i="28"/>
  <c r="L147" i="28"/>
  <c r="K147" i="28"/>
  <c r="J147" i="28"/>
  <c r="I147" i="28"/>
  <c r="H147" i="28"/>
  <c r="G147" i="28"/>
  <c r="F147" i="28"/>
  <c r="E147" i="28"/>
  <c r="D147" i="28"/>
  <c r="M146" i="28"/>
  <c r="L146" i="28"/>
  <c r="K146" i="28"/>
  <c r="J146" i="28"/>
  <c r="I146" i="28"/>
  <c r="H146" i="28"/>
  <c r="G146" i="28"/>
  <c r="F146" i="28"/>
  <c r="E146" i="28"/>
  <c r="D146" i="28"/>
  <c r="M145" i="28"/>
  <c r="L145" i="28"/>
  <c r="K145" i="28"/>
  <c r="J145" i="28"/>
  <c r="I145" i="28"/>
  <c r="H145" i="28"/>
  <c r="G145" i="28"/>
  <c r="F145" i="28"/>
  <c r="E145" i="28"/>
  <c r="D145" i="28"/>
  <c r="M144" i="28"/>
  <c r="L144" i="28"/>
  <c r="K144" i="28"/>
  <c r="J144" i="28"/>
  <c r="I144" i="28"/>
  <c r="H144" i="28"/>
  <c r="G144" i="28"/>
  <c r="F144" i="28"/>
  <c r="E144" i="28"/>
  <c r="D144" i="28"/>
  <c r="M143" i="28"/>
  <c r="L143" i="28"/>
  <c r="K143" i="28"/>
  <c r="J143" i="28"/>
  <c r="I143" i="28"/>
  <c r="H143" i="28"/>
  <c r="G143" i="28"/>
  <c r="F143" i="28"/>
  <c r="E143" i="28"/>
  <c r="D143" i="28"/>
  <c r="M142" i="28"/>
  <c r="L142" i="28"/>
  <c r="K142" i="28"/>
  <c r="J142" i="28"/>
  <c r="I142" i="28"/>
  <c r="H142" i="28"/>
  <c r="G142" i="28"/>
  <c r="F142" i="28"/>
  <c r="E142" i="28"/>
  <c r="D142" i="28"/>
  <c r="M141" i="28"/>
  <c r="L141" i="28"/>
  <c r="K141" i="28"/>
  <c r="J141" i="28"/>
  <c r="I141" i="28"/>
  <c r="H141" i="28"/>
  <c r="G141" i="28"/>
  <c r="F141" i="28"/>
  <c r="E141" i="28"/>
  <c r="D141" i="28"/>
  <c r="M140" i="28"/>
  <c r="L140" i="28"/>
  <c r="K140" i="28"/>
  <c r="J140" i="28"/>
  <c r="I140" i="28"/>
  <c r="H140" i="28"/>
  <c r="G140" i="28"/>
  <c r="F140" i="28"/>
  <c r="E140" i="28"/>
  <c r="D140" i="28"/>
  <c r="M139" i="28"/>
  <c r="L139" i="28"/>
  <c r="K139" i="28"/>
  <c r="J139" i="28"/>
  <c r="I139" i="28"/>
  <c r="H139" i="28"/>
  <c r="G139" i="28"/>
  <c r="F139" i="28"/>
  <c r="E139" i="28"/>
  <c r="D139" i="28"/>
  <c r="M138" i="28"/>
  <c r="L138" i="28"/>
  <c r="K138" i="28"/>
  <c r="J138" i="28"/>
  <c r="I138" i="28"/>
  <c r="H138" i="28"/>
  <c r="G138" i="28"/>
  <c r="F138" i="28"/>
  <c r="E138" i="28"/>
  <c r="D138" i="28"/>
  <c r="M137" i="28"/>
  <c r="L137" i="28"/>
  <c r="K137" i="28"/>
  <c r="J137" i="28"/>
  <c r="I137" i="28"/>
  <c r="H137" i="28"/>
  <c r="G137" i="28"/>
  <c r="F137" i="28"/>
  <c r="E137" i="28"/>
  <c r="D137" i="28"/>
  <c r="M136" i="28"/>
  <c r="L136" i="28"/>
  <c r="K136" i="28"/>
  <c r="J136" i="28"/>
  <c r="I136" i="28"/>
  <c r="H136" i="28"/>
  <c r="G136" i="28"/>
  <c r="F136" i="28"/>
  <c r="E136" i="28"/>
  <c r="D136" i="28"/>
  <c r="M135" i="28"/>
  <c r="L135" i="28"/>
  <c r="K135" i="28"/>
  <c r="J135" i="28"/>
  <c r="I135" i="28"/>
  <c r="H135" i="28"/>
  <c r="G135" i="28"/>
  <c r="F135" i="28"/>
  <c r="E135" i="28"/>
  <c r="D135" i="28"/>
  <c r="M134" i="28"/>
  <c r="L134" i="28"/>
  <c r="K134" i="28"/>
  <c r="J134" i="28"/>
  <c r="I134" i="28"/>
  <c r="H134" i="28"/>
  <c r="G134" i="28"/>
  <c r="F134" i="28"/>
  <c r="E134" i="28"/>
  <c r="D134" i="28"/>
  <c r="M133" i="28"/>
  <c r="L133" i="28"/>
  <c r="K133" i="28"/>
  <c r="J133" i="28"/>
  <c r="I133" i="28"/>
  <c r="H133" i="28"/>
  <c r="G133" i="28"/>
  <c r="F133" i="28"/>
  <c r="E133" i="28"/>
  <c r="D133" i="28"/>
  <c r="M132" i="28"/>
  <c r="L132" i="28"/>
  <c r="K132" i="28"/>
  <c r="J132" i="28"/>
  <c r="I132" i="28"/>
  <c r="H132" i="28"/>
  <c r="G132" i="28"/>
  <c r="F132" i="28"/>
  <c r="E132" i="28"/>
  <c r="D132" i="28"/>
  <c r="M131" i="28"/>
  <c r="L131" i="28"/>
  <c r="K131" i="28"/>
  <c r="J131" i="28"/>
  <c r="I131" i="28"/>
  <c r="H131" i="28"/>
  <c r="G131" i="28"/>
  <c r="F131" i="28"/>
  <c r="E131" i="28"/>
  <c r="D131" i="28"/>
  <c r="M129" i="28"/>
  <c r="L129" i="28"/>
  <c r="K129" i="28"/>
  <c r="J129" i="28"/>
  <c r="I129" i="28"/>
  <c r="H129" i="28"/>
  <c r="G129" i="28"/>
  <c r="F129" i="28"/>
  <c r="E129" i="28"/>
  <c r="D129" i="28"/>
  <c r="M128" i="28"/>
  <c r="L128" i="28"/>
  <c r="K128" i="28"/>
  <c r="J128" i="28"/>
  <c r="I128" i="28"/>
  <c r="H128" i="28"/>
  <c r="G128" i="28"/>
  <c r="F128" i="28"/>
  <c r="E128" i="28"/>
  <c r="D128" i="28"/>
  <c r="M127" i="28"/>
  <c r="L127" i="28"/>
  <c r="K127" i="28"/>
  <c r="J127" i="28"/>
  <c r="I127" i="28"/>
  <c r="H127" i="28"/>
  <c r="G127" i="28"/>
  <c r="F127" i="28"/>
  <c r="E127" i="28"/>
  <c r="D127" i="28"/>
  <c r="M126" i="28"/>
  <c r="L126" i="28"/>
  <c r="K126" i="28"/>
  <c r="J126" i="28"/>
  <c r="I126" i="28"/>
  <c r="H126" i="28"/>
  <c r="G126" i="28"/>
  <c r="F126" i="28"/>
  <c r="E126" i="28"/>
  <c r="D126" i="28"/>
  <c r="M125" i="28"/>
  <c r="L125" i="28"/>
  <c r="K125" i="28"/>
  <c r="J125" i="28"/>
  <c r="I125" i="28"/>
  <c r="H125" i="28"/>
  <c r="G125" i="28"/>
  <c r="F125" i="28"/>
  <c r="E125" i="28"/>
  <c r="D125" i="28"/>
  <c r="M124" i="28"/>
  <c r="L124" i="28"/>
  <c r="K124" i="28"/>
  <c r="J124" i="28"/>
  <c r="I124" i="28"/>
  <c r="H124" i="28"/>
  <c r="G124" i="28"/>
  <c r="F124" i="28"/>
  <c r="E124" i="28"/>
  <c r="D124" i="28"/>
  <c r="M123" i="28"/>
  <c r="L123" i="28"/>
  <c r="K123" i="28"/>
  <c r="J123" i="28"/>
  <c r="I123" i="28"/>
  <c r="H123" i="28"/>
  <c r="G123" i="28"/>
  <c r="F123" i="28"/>
  <c r="E123" i="28"/>
  <c r="D123" i="28"/>
  <c r="M122" i="28"/>
  <c r="L122" i="28"/>
  <c r="K122" i="28"/>
  <c r="J122" i="28"/>
  <c r="I122" i="28"/>
  <c r="H122" i="28"/>
  <c r="G122" i="28"/>
  <c r="F122" i="28"/>
  <c r="E122" i="28"/>
  <c r="D122" i="28"/>
  <c r="M121" i="28"/>
  <c r="L121" i="28"/>
  <c r="K121" i="28"/>
  <c r="J121" i="28"/>
  <c r="I121" i="28"/>
  <c r="H121" i="28"/>
  <c r="G121" i="28"/>
  <c r="F121" i="28"/>
  <c r="E121" i="28"/>
  <c r="D121" i="28"/>
  <c r="M120" i="28"/>
  <c r="L120" i="28"/>
  <c r="K120" i="28"/>
  <c r="J120" i="28"/>
  <c r="I120" i="28"/>
  <c r="H120" i="28"/>
  <c r="G120" i="28"/>
  <c r="F120" i="28"/>
  <c r="E120" i="28"/>
  <c r="D120" i="28"/>
  <c r="M119" i="28"/>
  <c r="L119" i="28"/>
  <c r="K119" i="28"/>
  <c r="J119" i="28"/>
  <c r="I119" i="28"/>
  <c r="H119" i="28"/>
  <c r="G119" i="28"/>
  <c r="F119" i="28"/>
  <c r="E119" i="28"/>
  <c r="D119" i="28"/>
  <c r="M118" i="28"/>
  <c r="L118" i="28"/>
  <c r="K118" i="28"/>
  <c r="J118" i="28"/>
  <c r="I118" i="28"/>
  <c r="H118" i="28"/>
  <c r="G118" i="28"/>
  <c r="F118" i="28"/>
  <c r="E118" i="28"/>
  <c r="D118" i="28"/>
  <c r="M117" i="28"/>
  <c r="L117" i="28"/>
  <c r="K117" i="28"/>
  <c r="J117" i="28"/>
  <c r="I117" i="28"/>
  <c r="H117" i="28"/>
  <c r="G117" i="28"/>
  <c r="F117" i="28"/>
  <c r="E117" i="28"/>
  <c r="D117" i="28"/>
  <c r="M116" i="28"/>
  <c r="L116" i="28"/>
  <c r="K116" i="28"/>
  <c r="J116" i="28"/>
  <c r="I116" i="28"/>
  <c r="H116" i="28"/>
  <c r="G116" i="28"/>
  <c r="F116" i="28"/>
  <c r="E116" i="28"/>
  <c r="D116" i="28"/>
  <c r="M115" i="28"/>
  <c r="L115" i="28"/>
  <c r="K115" i="28"/>
  <c r="J115" i="28"/>
  <c r="I115" i="28"/>
  <c r="H115" i="28"/>
  <c r="G115" i="28"/>
  <c r="F115" i="28"/>
  <c r="E115" i="28"/>
  <c r="D115" i="28"/>
  <c r="M114" i="28"/>
  <c r="L114" i="28"/>
  <c r="K114" i="28"/>
  <c r="J114" i="28"/>
  <c r="I114" i="28"/>
  <c r="H114" i="28"/>
  <c r="G114" i="28"/>
  <c r="F114" i="28"/>
  <c r="E114" i="28"/>
  <c r="D114" i="28"/>
  <c r="M113" i="28"/>
  <c r="L113" i="28"/>
  <c r="K113" i="28"/>
  <c r="J113" i="28"/>
  <c r="I113" i="28"/>
  <c r="H113" i="28"/>
  <c r="G113" i="28"/>
  <c r="F113" i="28"/>
  <c r="E113" i="28"/>
  <c r="D113" i="28"/>
  <c r="M112" i="28"/>
  <c r="L112" i="28"/>
  <c r="K112" i="28"/>
  <c r="J112" i="28"/>
  <c r="I112" i="28"/>
  <c r="H112" i="28"/>
  <c r="G112" i="28"/>
  <c r="F112" i="28"/>
  <c r="E112" i="28"/>
  <c r="D112" i="28"/>
  <c r="B212" i="28"/>
  <c r="C212" i="28"/>
  <c r="D5" i="28"/>
  <c r="J5" i="28"/>
  <c r="K5" i="28"/>
  <c r="G5" i="28"/>
  <c r="E5" i="28"/>
  <c r="G6" i="28"/>
  <c r="K6" i="28"/>
  <c r="E6" i="28"/>
  <c r="J6" i="28"/>
  <c r="F6" i="28"/>
  <c r="L6" i="28"/>
  <c r="I6" i="28"/>
  <c r="D6" i="28"/>
  <c r="M6" i="28"/>
  <c r="H6" i="28"/>
  <c r="E42" i="20"/>
  <c r="F42" i="20"/>
  <c r="D42" i="20"/>
  <c r="E41" i="20"/>
  <c r="D41" i="20"/>
  <c r="E40" i="20"/>
  <c r="D40" i="20"/>
  <c r="E39" i="20"/>
  <c r="F39" i="20"/>
  <c r="D39" i="20"/>
  <c r="E38" i="20"/>
  <c r="G38" i="20"/>
  <c r="H38" i="20"/>
  <c r="G7" i="28"/>
  <c r="K7" i="28"/>
  <c r="E7" i="28"/>
  <c r="L7" i="28"/>
  <c r="H7" i="28"/>
  <c r="D7" i="28"/>
  <c r="M7" i="28"/>
  <c r="F7" i="28"/>
  <c r="J7" i="28"/>
  <c r="I7" i="28"/>
  <c r="G8" i="28"/>
  <c r="K8" i="28"/>
  <c r="E8" i="28"/>
  <c r="J8" i="28"/>
  <c r="F8" i="28"/>
  <c r="M8" i="28"/>
  <c r="H8" i="28"/>
  <c r="L8" i="28"/>
  <c r="I8" i="28"/>
  <c r="D8" i="28"/>
  <c r="G9" i="28"/>
  <c r="K9" i="28"/>
  <c r="E9" i="28"/>
  <c r="L9" i="28"/>
  <c r="H9" i="28"/>
  <c r="D9" i="28"/>
  <c r="I9" i="28"/>
  <c r="M9" i="28"/>
  <c r="F9" i="28"/>
  <c r="J9" i="28"/>
  <c r="G10" i="28"/>
  <c r="K10" i="28"/>
  <c r="E10" i="28"/>
  <c r="J10" i="28"/>
  <c r="F10" i="28"/>
  <c r="I10" i="28"/>
  <c r="D10" i="28"/>
  <c r="M10" i="28"/>
  <c r="H10" i="28"/>
  <c r="L10" i="28"/>
  <c r="L11" i="28"/>
  <c r="H11" i="28"/>
  <c r="D11" i="28"/>
  <c r="J11" i="28"/>
  <c r="I11" i="28"/>
  <c r="M11" i="28"/>
  <c r="F11" i="28"/>
  <c r="E11" i="28"/>
  <c r="G11" i="28"/>
  <c r="K11" i="28"/>
  <c r="K12" i="28"/>
  <c r="E12" i="28"/>
  <c r="G12" i="28"/>
  <c r="J12" i="28"/>
  <c r="F12" i="28"/>
  <c r="I12" i="28"/>
  <c r="D12" i="28"/>
  <c r="M12" i="28"/>
  <c r="H12" i="28"/>
  <c r="L12" i="28"/>
  <c r="K13" i="28"/>
  <c r="E13" i="28"/>
  <c r="G13" i="28"/>
  <c r="L13" i="28"/>
  <c r="H13" i="28"/>
  <c r="D13" i="28"/>
  <c r="F13" i="28"/>
  <c r="J13" i="28"/>
  <c r="I13" i="28"/>
  <c r="M13" i="28"/>
  <c r="P101" i="5"/>
  <c r="O101" i="5"/>
  <c r="K101" i="5"/>
  <c r="L101" i="5"/>
  <c r="J101" i="5"/>
  <c r="I101" i="5"/>
  <c r="E101" i="5"/>
  <c r="C101" i="5"/>
  <c r="P100" i="5"/>
  <c r="O100" i="5"/>
  <c r="K100" i="5"/>
  <c r="L100" i="5"/>
  <c r="J100" i="5"/>
  <c r="I100" i="5"/>
  <c r="E100" i="5"/>
  <c r="C100" i="5"/>
  <c r="P99" i="5"/>
  <c r="O99" i="5"/>
  <c r="K99" i="5"/>
  <c r="L99" i="5"/>
  <c r="J99" i="5"/>
  <c r="I99" i="5"/>
  <c r="E99" i="5"/>
  <c r="C99" i="5"/>
  <c r="P98" i="5"/>
  <c r="O98" i="5"/>
  <c r="K98" i="5"/>
  <c r="L98" i="5"/>
  <c r="J98" i="5"/>
  <c r="I98" i="5"/>
  <c r="E98" i="5"/>
  <c r="C98" i="5"/>
  <c r="P97" i="5"/>
  <c r="O97" i="5"/>
  <c r="K97" i="5"/>
  <c r="L97" i="5"/>
  <c r="J97" i="5"/>
  <c r="I97" i="5"/>
  <c r="E97" i="5"/>
  <c r="C97" i="5"/>
  <c r="P96" i="5"/>
  <c r="O96" i="5"/>
  <c r="K96" i="5"/>
  <c r="L96" i="5"/>
  <c r="J96" i="5"/>
  <c r="I96" i="5"/>
  <c r="E96" i="5"/>
  <c r="C96" i="5"/>
  <c r="P95" i="5"/>
  <c r="O95" i="5"/>
  <c r="K95" i="5"/>
  <c r="L95" i="5"/>
  <c r="J95" i="5"/>
  <c r="I95" i="5"/>
  <c r="E95" i="5"/>
  <c r="C95" i="5"/>
  <c r="P94" i="5"/>
  <c r="O94" i="5"/>
  <c r="K94" i="5"/>
  <c r="L94" i="5"/>
  <c r="J94" i="5"/>
  <c r="I94" i="5"/>
  <c r="E94" i="5"/>
  <c r="C94" i="5"/>
  <c r="P93" i="5"/>
  <c r="O93" i="5"/>
  <c r="K93" i="5"/>
  <c r="L93" i="5"/>
  <c r="J93" i="5"/>
  <c r="I93" i="5"/>
  <c r="E93" i="5"/>
  <c r="C93" i="5"/>
  <c r="P92" i="5"/>
  <c r="O92" i="5"/>
  <c r="K92" i="5"/>
  <c r="L92" i="5"/>
  <c r="J92" i="5"/>
  <c r="I92" i="5"/>
  <c r="E92" i="5"/>
  <c r="C92" i="5"/>
  <c r="P91" i="5"/>
  <c r="O91" i="5"/>
  <c r="K91" i="5"/>
  <c r="L91" i="5"/>
  <c r="J91" i="5"/>
  <c r="I91" i="5"/>
  <c r="E91" i="5"/>
  <c r="C91" i="5"/>
  <c r="P90" i="5"/>
  <c r="O90" i="5"/>
  <c r="K90" i="5"/>
  <c r="L90" i="5"/>
  <c r="J90" i="5"/>
  <c r="I90" i="5"/>
  <c r="E90" i="5"/>
  <c r="C90" i="5"/>
  <c r="P89" i="5"/>
  <c r="O89" i="5"/>
  <c r="K89" i="5"/>
  <c r="L89" i="5"/>
  <c r="J89" i="5"/>
  <c r="I89" i="5"/>
  <c r="E89" i="5"/>
  <c r="C89" i="5"/>
  <c r="P88" i="5"/>
  <c r="O88" i="5"/>
  <c r="K88" i="5"/>
  <c r="L88" i="5"/>
  <c r="J88" i="5"/>
  <c r="I88" i="5"/>
  <c r="E88" i="5"/>
  <c r="C88" i="5"/>
  <c r="P87" i="5"/>
  <c r="O87" i="5"/>
  <c r="K87" i="5"/>
  <c r="L87" i="5"/>
  <c r="J87" i="5"/>
  <c r="I87" i="5"/>
  <c r="E87" i="5"/>
  <c r="C87" i="5"/>
  <c r="P86" i="5"/>
  <c r="O86" i="5"/>
  <c r="K86" i="5"/>
  <c r="L86" i="5"/>
  <c r="J86" i="5"/>
  <c r="I86" i="5"/>
  <c r="E86" i="5"/>
  <c r="C86" i="5"/>
  <c r="P85" i="5"/>
  <c r="O85" i="5"/>
  <c r="K85" i="5"/>
  <c r="L85" i="5"/>
  <c r="J85" i="5"/>
  <c r="I85" i="5"/>
  <c r="E85" i="5"/>
  <c r="C85" i="5"/>
  <c r="P84" i="5"/>
  <c r="O84" i="5"/>
  <c r="K84" i="5"/>
  <c r="L84" i="5"/>
  <c r="J84" i="5"/>
  <c r="I84" i="5"/>
  <c r="E84" i="5"/>
  <c r="C84" i="5"/>
  <c r="P83" i="5"/>
  <c r="O83" i="5"/>
  <c r="K83" i="5"/>
  <c r="L83" i="5"/>
  <c r="J83" i="5"/>
  <c r="I83" i="5"/>
  <c r="E83" i="5"/>
  <c r="C83" i="5"/>
  <c r="P82" i="5"/>
  <c r="O82" i="5"/>
  <c r="K82" i="5"/>
  <c r="L82" i="5"/>
  <c r="J82" i="5"/>
  <c r="I82" i="5"/>
  <c r="E82" i="5"/>
  <c r="C82" i="5"/>
  <c r="P81" i="5"/>
  <c r="O81" i="5"/>
  <c r="K81" i="5"/>
  <c r="L81" i="5"/>
  <c r="J81" i="5"/>
  <c r="I81" i="5"/>
  <c r="E81" i="5"/>
  <c r="C81" i="5"/>
  <c r="P80" i="5"/>
  <c r="O80" i="5"/>
  <c r="K80" i="5"/>
  <c r="L80" i="5"/>
  <c r="J80" i="5"/>
  <c r="I80" i="5"/>
  <c r="E80" i="5"/>
  <c r="C80" i="5"/>
  <c r="P79" i="5"/>
  <c r="O79" i="5"/>
  <c r="K79" i="5"/>
  <c r="L79" i="5"/>
  <c r="J79" i="5"/>
  <c r="I79" i="5"/>
  <c r="E79" i="5"/>
  <c r="C79" i="5"/>
  <c r="P78" i="5"/>
  <c r="O78" i="5"/>
  <c r="K78" i="5"/>
  <c r="L78" i="5"/>
  <c r="J78" i="5"/>
  <c r="I78" i="5"/>
  <c r="E78" i="5"/>
  <c r="C78" i="5"/>
  <c r="P77" i="5"/>
  <c r="O77" i="5"/>
  <c r="K77" i="5"/>
  <c r="L77" i="5"/>
  <c r="J77" i="5"/>
  <c r="I77" i="5"/>
  <c r="E77" i="5"/>
  <c r="C77" i="5"/>
  <c r="P76" i="5"/>
  <c r="O76" i="5"/>
  <c r="K76" i="5"/>
  <c r="L76" i="5"/>
  <c r="J76" i="5"/>
  <c r="I76" i="5"/>
  <c r="E76" i="5"/>
  <c r="C76" i="5"/>
  <c r="P75" i="5"/>
  <c r="O75" i="5"/>
  <c r="K75" i="5"/>
  <c r="L75" i="5"/>
  <c r="J75" i="5"/>
  <c r="I75" i="5"/>
  <c r="E75" i="5"/>
  <c r="C75" i="5"/>
  <c r="P74" i="5"/>
  <c r="O74" i="5"/>
  <c r="K74" i="5"/>
  <c r="L74" i="5"/>
  <c r="J74" i="5"/>
  <c r="I74" i="5"/>
  <c r="E74" i="5"/>
  <c r="C74" i="5"/>
  <c r="P73" i="5"/>
  <c r="O73" i="5"/>
  <c r="K73" i="5"/>
  <c r="L73" i="5"/>
  <c r="J73" i="5"/>
  <c r="I73" i="5"/>
  <c r="E73" i="5"/>
  <c r="C73" i="5"/>
  <c r="W72" i="5"/>
  <c r="V72" i="5"/>
  <c r="Z72" i="5"/>
  <c r="AA72" i="5"/>
  <c r="P72" i="5"/>
  <c r="O72" i="5"/>
  <c r="K72" i="5"/>
  <c r="L72" i="5"/>
  <c r="J72" i="5"/>
  <c r="I72" i="5"/>
  <c r="E72" i="5"/>
  <c r="C72" i="5"/>
  <c r="W71" i="5"/>
  <c r="V71" i="5"/>
  <c r="Z71" i="5"/>
  <c r="P71" i="5"/>
  <c r="O71" i="5"/>
  <c r="K71" i="5"/>
  <c r="L71" i="5"/>
  <c r="J71" i="5"/>
  <c r="I71" i="5"/>
  <c r="E71" i="5"/>
  <c r="C71" i="5"/>
  <c r="W70" i="5"/>
  <c r="V70" i="5"/>
  <c r="Z70" i="5"/>
  <c r="P70" i="5"/>
  <c r="O70" i="5"/>
  <c r="K70" i="5"/>
  <c r="L70" i="5"/>
  <c r="J70" i="5"/>
  <c r="I70" i="5"/>
  <c r="E70" i="5"/>
  <c r="C70" i="5"/>
  <c r="W69" i="5"/>
  <c r="V69" i="5"/>
  <c r="Z69" i="5"/>
  <c r="Y69" i="5"/>
  <c r="P69" i="5"/>
  <c r="O69" i="5"/>
  <c r="K69" i="5"/>
  <c r="L69" i="5"/>
  <c r="J69" i="5"/>
  <c r="I69" i="5"/>
  <c r="E69" i="5"/>
  <c r="C69" i="5"/>
  <c r="W68" i="5"/>
  <c r="V68" i="5"/>
  <c r="X68" i="5"/>
  <c r="P68" i="5"/>
  <c r="O68" i="5"/>
  <c r="K68" i="5"/>
  <c r="L68" i="5"/>
  <c r="J68" i="5"/>
  <c r="I68" i="5"/>
  <c r="E68" i="5"/>
  <c r="C68" i="5"/>
  <c r="W67" i="5"/>
  <c r="V67" i="5"/>
  <c r="Z67" i="5"/>
  <c r="AA67" i="5"/>
  <c r="P67" i="5"/>
  <c r="O67" i="5"/>
  <c r="K67" i="5"/>
  <c r="L67" i="5"/>
  <c r="J67" i="5"/>
  <c r="I67" i="5"/>
  <c r="E67" i="5"/>
  <c r="C67" i="5"/>
  <c r="W66" i="5"/>
  <c r="V66" i="5"/>
  <c r="Z66" i="5"/>
  <c r="P66" i="5"/>
  <c r="O66" i="5"/>
  <c r="K66" i="5"/>
  <c r="L66" i="5"/>
  <c r="J66" i="5"/>
  <c r="I66" i="5"/>
  <c r="E66" i="5"/>
  <c r="C66" i="5"/>
  <c r="W65" i="5"/>
  <c r="V65" i="5"/>
  <c r="Z65" i="5"/>
  <c r="AA65" i="5"/>
  <c r="P65" i="5"/>
  <c r="O65" i="5"/>
  <c r="K65" i="5"/>
  <c r="L65" i="5"/>
  <c r="J65" i="5"/>
  <c r="I65" i="5"/>
  <c r="E65" i="5"/>
  <c r="C65" i="5"/>
  <c r="W64" i="5"/>
  <c r="V64" i="5"/>
  <c r="Z64" i="5"/>
  <c r="P64" i="5"/>
  <c r="O64" i="5"/>
  <c r="K64" i="5"/>
  <c r="L64" i="5"/>
  <c r="J64" i="5"/>
  <c r="I64" i="5"/>
  <c r="E64" i="5"/>
  <c r="C64" i="5"/>
  <c r="W63" i="5"/>
  <c r="V63" i="5"/>
  <c r="Z63" i="5"/>
  <c r="P63" i="5"/>
  <c r="O63" i="5"/>
  <c r="K63" i="5"/>
  <c r="L63" i="5"/>
  <c r="J63" i="5"/>
  <c r="I63" i="5"/>
  <c r="E63" i="5"/>
  <c r="C63" i="5"/>
  <c r="W62" i="5"/>
  <c r="V62" i="5"/>
  <c r="P62" i="5"/>
  <c r="O62" i="5"/>
  <c r="K62" i="5"/>
  <c r="L62" i="5"/>
  <c r="J62" i="5"/>
  <c r="I62" i="5"/>
  <c r="E62" i="5"/>
  <c r="C62" i="5"/>
  <c r="W61" i="5"/>
  <c r="V61" i="5"/>
  <c r="Z61" i="5"/>
  <c r="P61" i="5"/>
  <c r="O61" i="5"/>
  <c r="K61" i="5"/>
  <c r="L61" i="5"/>
  <c r="J61" i="5"/>
  <c r="I61" i="5"/>
  <c r="E61" i="5"/>
  <c r="C61" i="5"/>
  <c r="W60" i="5"/>
  <c r="V60" i="5"/>
  <c r="Z60" i="5"/>
  <c r="P60" i="5"/>
  <c r="O60" i="5"/>
  <c r="K60" i="5"/>
  <c r="L60" i="5"/>
  <c r="J60" i="5"/>
  <c r="I60" i="5"/>
  <c r="E60" i="5"/>
  <c r="C60" i="5"/>
  <c r="W59" i="5"/>
  <c r="V59" i="5"/>
  <c r="Z59" i="5"/>
  <c r="AA59" i="5"/>
  <c r="P59" i="5"/>
  <c r="O59" i="5"/>
  <c r="K59" i="5"/>
  <c r="L59" i="5"/>
  <c r="J59" i="5"/>
  <c r="I59" i="5"/>
  <c r="E59" i="5"/>
  <c r="C59" i="5"/>
  <c r="W58" i="5"/>
  <c r="V58" i="5"/>
  <c r="Z58" i="5"/>
  <c r="AA58" i="5"/>
  <c r="P58" i="5"/>
  <c r="O58" i="5"/>
  <c r="K58" i="5"/>
  <c r="L58" i="5"/>
  <c r="J58" i="5"/>
  <c r="I58" i="5"/>
  <c r="E58" i="5"/>
  <c r="C58" i="5"/>
  <c r="W57" i="5"/>
  <c r="V57" i="5"/>
  <c r="Z57" i="5"/>
  <c r="AA57" i="5"/>
  <c r="P57" i="5"/>
  <c r="O57" i="5"/>
  <c r="K57" i="5"/>
  <c r="L57" i="5"/>
  <c r="J57" i="5"/>
  <c r="I57" i="5"/>
  <c r="E57" i="5"/>
  <c r="C57" i="5"/>
  <c r="W56" i="5"/>
  <c r="V56" i="5"/>
  <c r="Z56" i="5"/>
  <c r="P56" i="5"/>
  <c r="O56" i="5"/>
  <c r="K56" i="5"/>
  <c r="L56" i="5"/>
  <c r="J56" i="5"/>
  <c r="I56" i="5"/>
  <c r="E56" i="5"/>
  <c r="C56" i="5"/>
  <c r="W55" i="5"/>
  <c r="V55" i="5"/>
  <c r="Z55" i="5"/>
  <c r="P55" i="5"/>
  <c r="O55" i="5"/>
  <c r="K55" i="5"/>
  <c r="L55" i="5"/>
  <c r="J55" i="5"/>
  <c r="I55" i="5"/>
  <c r="E55" i="5"/>
  <c r="C55" i="5"/>
  <c r="W54" i="5"/>
  <c r="V54" i="5"/>
  <c r="Z54" i="5"/>
  <c r="AA54" i="5"/>
  <c r="P54" i="5"/>
  <c r="O54" i="5"/>
  <c r="K54" i="5"/>
  <c r="L54" i="5"/>
  <c r="J54" i="5"/>
  <c r="I54" i="5"/>
  <c r="E54" i="5"/>
  <c r="C54" i="5"/>
  <c r="W53" i="5"/>
  <c r="V53" i="5"/>
  <c r="Z53" i="5"/>
  <c r="P53" i="5"/>
  <c r="O53" i="5"/>
  <c r="K53" i="5"/>
  <c r="L53" i="5"/>
  <c r="J53" i="5"/>
  <c r="I53" i="5"/>
  <c r="E53" i="5"/>
  <c r="C53" i="5"/>
  <c r="W52" i="5"/>
  <c r="V52" i="5"/>
  <c r="Z52" i="5"/>
  <c r="J52" i="5"/>
  <c r="I52" i="5"/>
  <c r="H52" i="5"/>
  <c r="P52" i="5"/>
  <c r="E52" i="5"/>
  <c r="V51" i="5"/>
  <c r="Z51" i="5"/>
  <c r="Y51" i="5"/>
  <c r="W51" i="5"/>
  <c r="AA51" i="5"/>
  <c r="J51" i="5"/>
  <c r="I51" i="5"/>
  <c r="H51" i="5"/>
  <c r="O51" i="5"/>
  <c r="E51" i="5"/>
  <c r="V50" i="5"/>
  <c r="Z50" i="5"/>
  <c r="W50" i="5"/>
  <c r="J50" i="5"/>
  <c r="I50" i="5"/>
  <c r="H50" i="5"/>
  <c r="P50" i="5"/>
  <c r="E50" i="5"/>
  <c r="C50" i="5"/>
  <c r="V49" i="5"/>
  <c r="Z49" i="5"/>
  <c r="W49" i="5"/>
  <c r="J49" i="5"/>
  <c r="I49" i="5"/>
  <c r="H49" i="5"/>
  <c r="O49" i="5"/>
  <c r="E49" i="5"/>
  <c r="C49" i="5"/>
  <c r="W48" i="5"/>
  <c r="V48" i="5"/>
  <c r="Z48" i="5"/>
  <c r="J48" i="5"/>
  <c r="I48" i="5"/>
  <c r="H48" i="5"/>
  <c r="P48" i="5"/>
  <c r="E48" i="5"/>
  <c r="C48" i="5"/>
  <c r="W47" i="5"/>
  <c r="V47" i="5"/>
  <c r="Z47" i="5"/>
  <c r="J47" i="5"/>
  <c r="I47" i="5"/>
  <c r="H47" i="5"/>
  <c r="K47" i="5"/>
  <c r="L47" i="5"/>
  <c r="E47" i="5"/>
  <c r="C47" i="5"/>
  <c r="W46" i="5"/>
  <c r="V46" i="5"/>
  <c r="Z46" i="5"/>
  <c r="J46" i="5"/>
  <c r="I46" i="5"/>
  <c r="H46" i="5"/>
  <c r="O46" i="5"/>
  <c r="E46" i="5"/>
  <c r="C46" i="5"/>
  <c r="W45" i="5"/>
  <c r="V45" i="5"/>
  <c r="Z45" i="5"/>
  <c r="J45" i="5"/>
  <c r="I45" i="5"/>
  <c r="H45" i="5"/>
  <c r="O45" i="5"/>
  <c r="E45" i="5"/>
  <c r="C45" i="5"/>
  <c r="V44" i="5"/>
  <c r="Z44" i="5"/>
  <c r="W44" i="5"/>
  <c r="J44" i="5"/>
  <c r="I44" i="5"/>
  <c r="H44" i="5"/>
  <c r="O44" i="5"/>
  <c r="E44" i="5"/>
  <c r="C44" i="5"/>
  <c r="W43" i="5"/>
  <c r="V43" i="5"/>
  <c r="Z43" i="5"/>
  <c r="J43" i="5"/>
  <c r="I43" i="5"/>
  <c r="H43" i="5"/>
  <c r="O43" i="5"/>
  <c r="E43" i="5"/>
  <c r="C43" i="5"/>
  <c r="W42" i="5"/>
  <c r="V42" i="5"/>
  <c r="Z42" i="5"/>
  <c r="J42" i="5"/>
  <c r="I42" i="5"/>
  <c r="H42" i="5"/>
  <c r="O42" i="5"/>
  <c r="E42" i="5"/>
  <c r="C42" i="5"/>
  <c r="W41" i="5"/>
  <c r="V41" i="5"/>
  <c r="Y41" i="5"/>
  <c r="J41" i="5"/>
  <c r="I41" i="5"/>
  <c r="H41" i="5"/>
  <c r="O41" i="5"/>
  <c r="E41" i="5"/>
  <c r="C41" i="5"/>
  <c r="W40" i="5"/>
  <c r="V40" i="5"/>
  <c r="Z40" i="5"/>
  <c r="J40" i="5"/>
  <c r="I40" i="5"/>
  <c r="H40" i="5"/>
  <c r="O40" i="5"/>
  <c r="E40" i="5"/>
  <c r="C40" i="5"/>
  <c r="W39" i="5"/>
  <c r="V39" i="5"/>
  <c r="Z39" i="5"/>
  <c r="J39" i="5"/>
  <c r="I39" i="5"/>
  <c r="H39" i="5"/>
  <c r="O39" i="5"/>
  <c r="P39" i="5"/>
  <c r="E39" i="5"/>
  <c r="C39" i="5"/>
  <c r="V38" i="5"/>
  <c r="Z38" i="5"/>
  <c r="W38" i="5"/>
  <c r="AA38" i="5"/>
  <c r="J38" i="5"/>
  <c r="I38" i="5"/>
  <c r="H38" i="5"/>
  <c r="P38" i="5"/>
  <c r="E38" i="5"/>
  <c r="C38" i="5"/>
  <c r="W37" i="5"/>
  <c r="V37" i="5"/>
  <c r="X37" i="5"/>
  <c r="J37" i="5"/>
  <c r="I37" i="5"/>
  <c r="H37" i="5"/>
  <c r="O37" i="5"/>
  <c r="E37" i="5"/>
  <c r="C37" i="5"/>
  <c r="W36" i="5"/>
  <c r="V36" i="5"/>
  <c r="Z36" i="5"/>
  <c r="AA36" i="5"/>
  <c r="J36" i="5"/>
  <c r="I36" i="5"/>
  <c r="H36" i="5"/>
  <c r="P36" i="5"/>
  <c r="O36" i="5"/>
  <c r="E36" i="5"/>
  <c r="C36" i="5"/>
  <c r="W35" i="5"/>
  <c r="V35" i="5"/>
  <c r="X35" i="5"/>
  <c r="J35" i="5"/>
  <c r="I35" i="5"/>
  <c r="H35" i="5"/>
  <c r="O35" i="5"/>
  <c r="E35" i="5"/>
  <c r="C35" i="5"/>
  <c r="W34" i="5"/>
  <c r="V34" i="5"/>
  <c r="Z34" i="5"/>
  <c r="J34" i="5"/>
  <c r="I34" i="5"/>
  <c r="H34" i="5"/>
  <c r="O34" i="5"/>
  <c r="E34" i="5"/>
  <c r="C34" i="5"/>
  <c r="W33" i="5"/>
  <c r="V33" i="5"/>
  <c r="Z33" i="5"/>
  <c r="J33" i="5"/>
  <c r="I33" i="5"/>
  <c r="H33" i="5"/>
  <c r="E33" i="5"/>
  <c r="C33" i="5"/>
  <c r="W32" i="5"/>
  <c r="V32" i="5"/>
  <c r="Z32" i="5"/>
  <c r="J32" i="5"/>
  <c r="I32" i="5"/>
  <c r="H32" i="5"/>
  <c r="O32" i="5"/>
  <c r="E32" i="5"/>
  <c r="C32" i="5"/>
  <c r="W31" i="5"/>
  <c r="V31" i="5"/>
  <c r="Z31" i="5"/>
  <c r="J31" i="5"/>
  <c r="I31" i="5"/>
  <c r="H31" i="5"/>
  <c r="K31" i="5"/>
  <c r="L31" i="5"/>
  <c r="E31" i="5"/>
  <c r="C31" i="5"/>
  <c r="W29" i="5"/>
  <c r="V29" i="5"/>
  <c r="Z29" i="5"/>
  <c r="AA29" i="5"/>
  <c r="J29" i="5"/>
  <c r="I29" i="5"/>
  <c r="H29" i="5"/>
  <c r="O29" i="5"/>
  <c r="E29" i="5"/>
  <c r="C29" i="5"/>
  <c r="W28" i="5"/>
  <c r="V28" i="5"/>
  <c r="Z28" i="5"/>
  <c r="AA28" i="5"/>
  <c r="J28" i="5"/>
  <c r="I28" i="5"/>
  <c r="H28" i="5"/>
  <c r="O28" i="5"/>
  <c r="E28" i="5"/>
  <c r="C28" i="5"/>
  <c r="W27" i="5"/>
  <c r="V27" i="5"/>
  <c r="Y27" i="5"/>
  <c r="J27" i="5"/>
  <c r="I27" i="5"/>
  <c r="H27" i="5"/>
  <c r="P27" i="5"/>
  <c r="E27" i="5"/>
  <c r="C27" i="5"/>
  <c r="W26" i="5"/>
  <c r="V26" i="5"/>
  <c r="Z26" i="5"/>
  <c r="J26" i="5"/>
  <c r="I26" i="5"/>
  <c r="H26" i="5"/>
  <c r="O26" i="5"/>
  <c r="E26" i="5"/>
  <c r="C26" i="5"/>
  <c r="W25" i="5"/>
  <c r="V25" i="5"/>
  <c r="Z25" i="5"/>
  <c r="J25" i="5"/>
  <c r="I25" i="5"/>
  <c r="H25" i="5"/>
  <c r="E25" i="5"/>
  <c r="C25" i="5"/>
  <c r="W24" i="5"/>
  <c r="V24" i="5"/>
  <c r="Z24" i="5"/>
  <c r="J24" i="5"/>
  <c r="I24" i="5"/>
  <c r="H24" i="5"/>
  <c r="P24" i="5"/>
  <c r="E24" i="5"/>
  <c r="C24" i="5"/>
  <c r="W23" i="5"/>
  <c r="V23" i="5"/>
  <c r="Y23" i="5"/>
  <c r="J23" i="5"/>
  <c r="I23" i="5"/>
  <c r="H23" i="5"/>
  <c r="P23" i="5"/>
  <c r="E23" i="5"/>
  <c r="C23" i="5"/>
  <c r="W22" i="5"/>
  <c r="V22" i="5"/>
  <c r="Z22" i="5"/>
  <c r="J22" i="5"/>
  <c r="I22" i="5"/>
  <c r="H22" i="5"/>
  <c r="E22" i="5"/>
  <c r="C22" i="5"/>
  <c r="W21" i="5"/>
  <c r="V21" i="5"/>
  <c r="Z21" i="5"/>
  <c r="J21" i="5"/>
  <c r="I21" i="5"/>
  <c r="H21" i="5"/>
  <c r="P21" i="5"/>
  <c r="E21" i="5"/>
  <c r="C21" i="5"/>
  <c r="W20" i="5"/>
  <c r="V20" i="5"/>
  <c r="Z20" i="5"/>
  <c r="J20" i="5"/>
  <c r="I20" i="5"/>
  <c r="H20" i="5"/>
  <c r="O20" i="5"/>
  <c r="E20" i="5"/>
  <c r="C20" i="5"/>
  <c r="W19" i="5"/>
  <c r="V19" i="5"/>
  <c r="Z19" i="5"/>
  <c r="J19" i="5"/>
  <c r="I19" i="5"/>
  <c r="H19" i="5"/>
  <c r="P19" i="5"/>
  <c r="E19" i="5"/>
  <c r="C19" i="5"/>
  <c r="W18" i="5"/>
  <c r="V18" i="5"/>
  <c r="J18" i="5"/>
  <c r="I18" i="5"/>
  <c r="H18" i="5"/>
  <c r="O18" i="5"/>
  <c r="E18" i="5"/>
  <c r="C18" i="5"/>
  <c r="W17" i="5"/>
  <c r="V17" i="5"/>
  <c r="Z17" i="5"/>
  <c r="J17" i="5"/>
  <c r="I17" i="5"/>
  <c r="H17" i="5"/>
  <c r="P17" i="5"/>
  <c r="E17" i="5"/>
  <c r="C17" i="5"/>
  <c r="W16" i="5"/>
  <c r="V16" i="5"/>
  <c r="Z16" i="5"/>
  <c r="J16" i="5"/>
  <c r="I16" i="5"/>
  <c r="H16" i="5"/>
  <c r="P16" i="5"/>
  <c r="E16" i="5"/>
  <c r="C16" i="5"/>
  <c r="W15" i="5"/>
  <c r="V15" i="5"/>
  <c r="Z15" i="5"/>
  <c r="J15" i="5"/>
  <c r="I15" i="5"/>
  <c r="H15" i="5"/>
  <c r="P15" i="5"/>
  <c r="E15" i="5"/>
  <c r="C15" i="5"/>
  <c r="V14" i="5"/>
  <c r="Y14" i="5"/>
  <c r="W14" i="5"/>
  <c r="H14" i="5"/>
  <c r="K14" i="5"/>
  <c r="L14" i="5"/>
  <c r="J14" i="5"/>
  <c r="I14" i="5"/>
  <c r="E14" i="5"/>
  <c r="C14" i="5"/>
  <c r="W13" i="5"/>
  <c r="V13" i="5"/>
  <c r="J13" i="5"/>
  <c r="I13" i="5"/>
  <c r="H13" i="5"/>
  <c r="P13" i="5"/>
  <c r="E13" i="5"/>
  <c r="C13" i="5"/>
  <c r="V12" i="5"/>
  <c r="Z12" i="5"/>
  <c r="X12" i="5"/>
  <c r="W12" i="5"/>
  <c r="H12" i="5"/>
  <c r="K12" i="5"/>
  <c r="L12" i="5"/>
  <c r="J12" i="5"/>
  <c r="I12" i="5"/>
  <c r="E12" i="5"/>
  <c r="C12" i="5"/>
  <c r="W11" i="5"/>
  <c r="V11" i="5"/>
  <c r="Z11" i="5"/>
  <c r="H11" i="5"/>
  <c r="P11" i="5"/>
  <c r="J11" i="5"/>
  <c r="I11" i="5"/>
  <c r="E11" i="5"/>
  <c r="C11" i="5"/>
  <c r="W10" i="5"/>
  <c r="V10" i="5"/>
  <c r="Y10" i="5"/>
  <c r="H10" i="5"/>
  <c r="P10" i="5"/>
  <c r="J10" i="5"/>
  <c r="I10" i="5"/>
  <c r="E10" i="5"/>
  <c r="C10" i="5"/>
  <c r="W9" i="5"/>
  <c r="V9" i="5"/>
  <c r="H9" i="5"/>
  <c r="P9" i="5"/>
  <c r="J9" i="5"/>
  <c r="I9" i="5"/>
  <c r="E9" i="5"/>
  <c r="C9" i="5"/>
  <c r="W8" i="5"/>
  <c r="V8" i="5"/>
  <c r="Z8" i="5"/>
  <c r="Y8" i="5"/>
  <c r="J8" i="5"/>
  <c r="I8" i="5"/>
  <c r="H8" i="5"/>
  <c r="P8" i="5"/>
  <c r="E8" i="5"/>
  <c r="C8" i="5"/>
  <c r="W7" i="5"/>
  <c r="V7" i="5"/>
  <c r="Y7" i="5"/>
  <c r="J7" i="5"/>
  <c r="I7" i="5"/>
  <c r="H7" i="5"/>
  <c r="P7" i="5"/>
  <c r="E7" i="5"/>
  <c r="C7" i="5"/>
  <c r="V6" i="5"/>
  <c r="X6" i="5"/>
  <c r="W6" i="5"/>
  <c r="H6" i="5"/>
  <c r="K6" i="5"/>
  <c r="L6" i="5"/>
  <c r="J6" i="5"/>
  <c r="I6" i="5"/>
  <c r="E6" i="5"/>
  <c r="C6" i="5"/>
  <c r="W5" i="5"/>
  <c r="V5" i="5"/>
  <c r="Z5" i="5"/>
  <c r="J5" i="5"/>
  <c r="I5" i="5"/>
  <c r="H5" i="5"/>
  <c r="K5" i="5"/>
  <c r="L5" i="5"/>
  <c r="E5" i="5"/>
  <c r="C5" i="5"/>
  <c r="V4" i="5"/>
  <c r="Z4" i="5"/>
  <c r="W4" i="5"/>
  <c r="H4" i="5"/>
  <c r="K4" i="5"/>
  <c r="L4" i="5"/>
  <c r="J4" i="5"/>
  <c r="I4" i="5"/>
  <c r="E4" i="5"/>
  <c r="C4" i="5"/>
  <c r="W3" i="5"/>
  <c r="V3" i="5"/>
  <c r="Z3" i="5"/>
  <c r="J3" i="5"/>
  <c r="I3" i="5"/>
  <c r="H3" i="5"/>
  <c r="P3" i="5"/>
  <c r="N3" i="5"/>
  <c r="E3" i="5"/>
  <c r="C3" i="5"/>
  <c r="B3" i="5"/>
  <c r="AA70" i="5"/>
  <c r="X16" i="5"/>
  <c r="Y17" i="5"/>
  <c r="J14" i="28"/>
  <c r="F14" i="28"/>
  <c r="L14" i="28"/>
  <c r="I14" i="28"/>
  <c r="D14" i="28"/>
  <c r="M14" i="28"/>
  <c r="H14" i="28"/>
  <c r="G14" i="28"/>
  <c r="K14" i="28"/>
  <c r="E14" i="28"/>
  <c r="X42" i="5"/>
  <c r="X70" i="5"/>
  <c r="O13" i="5"/>
  <c r="O6" i="5"/>
  <c r="Y42" i="5"/>
  <c r="X51" i="5"/>
  <c r="X69" i="5"/>
  <c r="Y70" i="5"/>
  <c r="P22" i="5"/>
  <c r="X65" i="5"/>
  <c r="P18" i="5"/>
  <c r="AA11" i="5"/>
  <c r="P47" i="5"/>
  <c r="X11" i="5"/>
  <c r="O17" i="5"/>
  <c r="P28" i="5"/>
  <c r="O19" i="5"/>
  <c r="P33" i="5"/>
  <c r="X63" i="5"/>
  <c r="P34" i="5"/>
  <c r="Y55" i="5"/>
  <c r="X27" i="5"/>
  <c r="X41" i="5"/>
  <c r="X43" i="5"/>
  <c r="K34" i="5"/>
  <c r="L34" i="5"/>
  <c r="G15" i="28"/>
  <c r="K15" i="28"/>
  <c r="E15" i="28"/>
  <c r="L15" i="28"/>
  <c r="H15" i="28"/>
  <c r="D15" i="28"/>
  <c r="M15" i="28"/>
  <c r="F15" i="28"/>
  <c r="J15" i="28"/>
  <c r="I15" i="28"/>
  <c r="G16" i="28"/>
  <c r="K16" i="28"/>
  <c r="E16" i="28"/>
  <c r="J16" i="28"/>
  <c r="F16" i="28"/>
  <c r="M16" i="28"/>
  <c r="H16" i="28"/>
  <c r="L16" i="28"/>
  <c r="I16" i="28"/>
  <c r="D16" i="28"/>
  <c r="L17" i="28"/>
  <c r="H17" i="28"/>
  <c r="D17" i="28"/>
  <c r="I17" i="28"/>
  <c r="M17" i="28"/>
  <c r="F17" i="28"/>
  <c r="J17" i="28"/>
  <c r="G17" i="28"/>
  <c r="K17" i="28"/>
  <c r="E17" i="28"/>
  <c r="G18" i="28"/>
  <c r="K18" i="28"/>
  <c r="E18" i="28"/>
  <c r="J18" i="28"/>
  <c r="F18" i="28"/>
  <c r="I18" i="28"/>
  <c r="D18" i="28"/>
  <c r="M18" i="28"/>
  <c r="H18" i="28"/>
  <c r="L18" i="28"/>
  <c r="L19" i="28"/>
  <c r="H19" i="28"/>
  <c r="D19" i="28"/>
  <c r="J19" i="28"/>
  <c r="I19" i="28"/>
  <c r="M19" i="28"/>
  <c r="F19" i="28"/>
  <c r="E19" i="28"/>
  <c r="G19" i="28"/>
  <c r="K19" i="28"/>
  <c r="K20" i="28"/>
  <c r="E20" i="28"/>
  <c r="G20" i="28"/>
  <c r="J20" i="28"/>
  <c r="F20" i="28"/>
  <c r="L20" i="28"/>
  <c r="I20" i="28"/>
  <c r="D20" i="28"/>
  <c r="H20" i="28"/>
  <c r="M20" i="28"/>
  <c r="L21" i="28"/>
  <c r="H21" i="28"/>
  <c r="D21" i="28"/>
  <c r="J21" i="28"/>
  <c r="F21" i="28"/>
  <c r="I21" i="28"/>
  <c r="M21" i="28"/>
  <c r="G21" i="28"/>
  <c r="E21" i="28"/>
  <c r="K21" i="28"/>
  <c r="G22" i="28"/>
  <c r="E22" i="28"/>
  <c r="K22" i="28"/>
  <c r="J22" i="28"/>
  <c r="F22" i="28"/>
  <c r="L22" i="28"/>
  <c r="H22" i="28"/>
  <c r="D22" i="28"/>
  <c r="M22" i="28"/>
  <c r="I22" i="28"/>
  <c r="L23" i="28"/>
  <c r="D23" i="28"/>
  <c r="J23" i="28"/>
  <c r="F23" i="28"/>
  <c r="M23" i="28"/>
  <c r="I23" i="28"/>
  <c r="E23" i="28"/>
  <c r="K23" i="28"/>
  <c r="G23" i="28"/>
  <c r="K24" i="28"/>
  <c r="G24" i="28"/>
  <c r="E24" i="28"/>
  <c r="J24" i="28"/>
  <c r="F24" i="28"/>
  <c r="L24" i="28"/>
  <c r="H24" i="28"/>
  <c r="D24" i="28"/>
  <c r="I24" i="28"/>
  <c r="M24" i="28"/>
  <c r="L25" i="28"/>
  <c r="H25" i="28"/>
  <c r="D25" i="28"/>
  <c r="J25" i="28"/>
  <c r="F25" i="28"/>
  <c r="I25" i="28"/>
  <c r="M25" i="28"/>
  <c r="G25" i="28"/>
  <c r="E25" i="28"/>
  <c r="K25" i="28"/>
  <c r="G26" i="28"/>
  <c r="E26" i="28"/>
  <c r="K26" i="28"/>
  <c r="J26" i="28"/>
  <c r="F26" i="28"/>
  <c r="L26" i="28"/>
  <c r="H26" i="28"/>
  <c r="D26" i="28"/>
  <c r="M26" i="28"/>
  <c r="I26" i="28"/>
  <c r="L27" i="28"/>
  <c r="H27" i="28"/>
  <c r="D27" i="28"/>
  <c r="J27" i="28"/>
  <c r="F27" i="28"/>
  <c r="M27" i="28"/>
  <c r="I27" i="28"/>
  <c r="E27" i="28"/>
  <c r="K27" i="28"/>
  <c r="G27" i="28"/>
  <c r="K28" i="28"/>
  <c r="G28" i="28"/>
  <c r="E28" i="28"/>
  <c r="J28" i="28"/>
  <c r="F28" i="28"/>
  <c r="L28" i="28"/>
  <c r="H28" i="28"/>
  <c r="D28" i="28"/>
  <c r="I28" i="28"/>
  <c r="M28" i="28"/>
  <c r="L29" i="28"/>
  <c r="H29" i="28"/>
  <c r="D29" i="28"/>
  <c r="J29" i="28"/>
  <c r="F29" i="28"/>
  <c r="I29" i="28"/>
  <c r="M29" i="28"/>
  <c r="G29" i="28"/>
  <c r="E29" i="28"/>
  <c r="K29" i="28"/>
  <c r="L31" i="28"/>
  <c r="H31" i="28"/>
  <c r="D31" i="28"/>
  <c r="J31" i="28"/>
  <c r="F31" i="28"/>
  <c r="M31" i="28"/>
  <c r="I31" i="28"/>
  <c r="E31" i="28"/>
  <c r="K31" i="28"/>
  <c r="G31" i="28"/>
  <c r="K32" i="28"/>
  <c r="G32" i="28"/>
  <c r="E32" i="28"/>
  <c r="J32" i="28"/>
  <c r="F32" i="28"/>
  <c r="L32" i="28"/>
  <c r="H32" i="28"/>
  <c r="D32" i="28"/>
  <c r="I32" i="28"/>
  <c r="M32" i="28"/>
  <c r="L33" i="28"/>
  <c r="H33" i="28"/>
  <c r="D33" i="28"/>
  <c r="J33" i="28"/>
  <c r="F33" i="28"/>
  <c r="I33" i="28"/>
  <c r="M33" i="28"/>
  <c r="G33" i="28"/>
  <c r="E33" i="28"/>
  <c r="K33" i="28"/>
  <c r="G34" i="28"/>
  <c r="E34" i="28"/>
  <c r="K34" i="28"/>
  <c r="J34" i="28"/>
  <c r="F34" i="28"/>
  <c r="L34" i="28"/>
  <c r="H34" i="28"/>
  <c r="D34" i="28"/>
  <c r="M34" i="28"/>
  <c r="I34" i="28"/>
  <c r="E35" i="28"/>
  <c r="K35" i="28"/>
  <c r="G35" i="28"/>
  <c r="L35" i="28"/>
  <c r="H35" i="28"/>
  <c r="D35" i="28"/>
  <c r="J35" i="28"/>
  <c r="F35" i="28"/>
  <c r="M35" i="28"/>
  <c r="I35" i="28"/>
  <c r="K36" i="28"/>
  <c r="G36" i="28"/>
  <c r="E36" i="28"/>
  <c r="J36" i="28"/>
  <c r="F36" i="28"/>
  <c r="L36" i="28"/>
  <c r="H36" i="28"/>
  <c r="D36" i="28"/>
  <c r="I36" i="28"/>
  <c r="M36" i="28"/>
  <c r="G37" i="28"/>
  <c r="E37" i="28"/>
  <c r="K37" i="28"/>
  <c r="L37" i="28"/>
  <c r="H37" i="28"/>
  <c r="D37" i="28"/>
  <c r="J37" i="28"/>
  <c r="F37" i="28"/>
  <c r="I37" i="28"/>
  <c r="M37" i="28"/>
  <c r="J38" i="28"/>
  <c r="F38" i="28"/>
  <c r="L38" i="28"/>
  <c r="H38" i="28"/>
  <c r="D38" i="28"/>
  <c r="M38" i="28"/>
  <c r="I38" i="28"/>
  <c r="G38" i="28"/>
  <c r="E38" i="28"/>
  <c r="K38" i="28"/>
  <c r="E39" i="28"/>
  <c r="K39" i="28"/>
  <c r="G39" i="28"/>
  <c r="M39" i="28"/>
  <c r="L39" i="28"/>
  <c r="H39" i="28"/>
  <c r="D39" i="28"/>
  <c r="J39" i="28"/>
  <c r="F39" i="28"/>
  <c r="I39" i="28"/>
  <c r="K40" i="28"/>
  <c r="G40" i="28"/>
  <c r="E40" i="28"/>
  <c r="M40" i="28"/>
  <c r="H40" i="28"/>
  <c r="J40" i="28"/>
  <c r="D40" i="28"/>
  <c r="L40" i="28"/>
  <c r="I40" i="28"/>
  <c r="F40" i="28"/>
  <c r="E41" i="28"/>
  <c r="K41" i="28"/>
  <c r="G41" i="28"/>
  <c r="M41" i="28"/>
  <c r="I41" i="28"/>
  <c r="H41" i="28"/>
  <c r="F41" i="28"/>
  <c r="D41" i="28"/>
  <c r="L41" i="28"/>
  <c r="J41" i="28"/>
  <c r="K42" i="28"/>
  <c r="G42" i="28"/>
  <c r="E42" i="28"/>
  <c r="I42" i="28"/>
  <c r="D42" i="28"/>
  <c r="L42" i="28"/>
  <c r="F42" i="28"/>
  <c r="M42" i="28"/>
  <c r="J42" i="28"/>
  <c r="H42" i="28"/>
  <c r="M43" i="28"/>
  <c r="I43" i="28"/>
  <c r="J43" i="28"/>
  <c r="D43" i="28"/>
  <c r="L43" i="28"/>
  <c r="F43" i="28"/>
  <c r="H43" i="28"/>
  <c r="E43" i="28"/>
  <c r="G43" i="28"/>
  <c r="K43" i="28"/>
  <c r="K44" i="28"/>
  <c r="G44" i="28"/>
  <c r="E44" i="28"/>
  <c r="J44" i="28"/>
  <c r="M44" i="28"/>
  <c r="H44" i="28"/>
  <c r="F44" i="28"/>
  <c r="D44" i="28"/>
  <c r="L44" i="28"/>
  <c r="I44" i="28"/>
  <c r="M45" i="28"/>
  <c r="I45" i="28"/>
  <c r="F45" i="28"/>
  <c r="H45" i="28"/>
  <c r="D45" i="28"/>
  <c r="L45" i="28"/>
  <c r="J45" i="28"/>
  <c r="E45" i="28"/>
  <c r="K45" i="28"/>
  <c r="G45" i="28"/>
  <c r="K46" i="28"/>
  <c r="G46" i="28"/>
  <c r="E46" i="28"/>
  <c r="L46" i="28"/>
  <c r="F46" i="28"/>
  <c r="I46" i="28"/>
  <c r="D46" i="28"/>
  <c r="H46" i="28"/>
  <c r="M46" i="28"/>
  <c r="J46" i="28"/>
  <c r="M47" i="28"/>
  <c r="I47" i="28"/>
  <c r="L47" i="28"/>
  <c r="J47" i="28"/>
  <c r="D47" i="28"/>
  <c r="H47" i="28"/>
  <c r="F47" i="28"/>
  <c r="E47" i="28"/>
  <c r="G47" i="28"/>
  <c r="K47" i="28"/>
  <c r="K48" i="28"/>
  <c r="G48" i="28"/>
  <c r="E48" i="28"/>
  <c r="M48" i="28"/>
  <c r="H48" i="28"/>
  <c r="J48" i="28"/>
  <c r="I48" i="28"/>
  <c r="F48" i="28"/>
  <c r="D48" i="28"/>
  <c r="L48" i="28"/>
  <c r="M49" i="28"/>
  <c r="I49" i="28"/>
  <c r="H49" i="28"/>
  <c r="F49" i="28"/>
  <c r="J49" i="28"/>
  <c r="D49" i="28"/>
  <c r="L49" i="28"/>
  <c r="E49" i="28"/>
  <c r="K49" i="28"/>
  <c r="G49" i="28"/>
  <c r="K50" i="28"/>
  <c r="G50" i="28"/>
  <c r="E50" i="28"/>
  <c r="I50" i="28"/>
  <c r="D50" i="28"/>
  <c r="L50" i="28"/>
  <c r="F50" i="28"/>
  <c r="J50" i="28"/>
  <c r="H50" i="28"/>
  <c r="M50" i="28"/>
  <c r="E51" i="28"/>
  <c r="G51" i="28"/>
  <c r="K51" i="28"/>
  <c r="M51" i="28"/>
  <c r="I51" i="28"/>
  <c r="J51" i="28"/>
  <c r="D51" i="28"/>
  <c r="L51" i="28"/>
  <c r="H51" i="28"/>
  <c r="F51" i="28"/>
  <c r="K52" i="28"/>
  <c r="G52" i="28"/>
  <c r="E52" i="28"/>
  <c r="J52" i="28"/>
  <c r="M52" i="28"/>
  <c r="H52" i="28"/>
  <c r="L52" i="28"/>
  <c r="I52" i="28"/>
  <c r="F52" i="28"/>
  <c r="D52" i="28"/>
  <c r="E53" i="28"/>
  <c r="K53" i="28"/>
  <c r="G53" i="28"/>
  <c r="M53" i="28"/>
  <c r="I53" i="28"/>
  <c r="F53" i="28"/>
  <c r="H53" i="28"/>
  <c r="L53" i="28"/>
  <c r="J53" i="28"/>
  <c r="B104" i="28"/>
  <c r="C104" i="28"/>
  <c r="E104" i="28"/>
  <c r="D53" i="28"/>
  <c r="K54" i="28"/>
  <c r="G54" i="28"/>
  <c r="E54" i="28"/>
  <c r="L54" i="28"/>
  <c r="F54" i="28"/>
  <c r="I54" i="28"/>
  <c r="D54" i="28"/>
  <c r="M54" i="28"/>
  <c r="J54" i="28"/>
  <c r="H54" i="28"/>
  <c r="E55" i="28"/>
  <c r="G55" i="28"/>
  <c r="K55" i="28"/>
  <c r="M55" i="28"/>
  <c r="I55" i="28"/>
  <c r="L55" i="28"/>
  <c r="J55" i="28"/>
  <c r="D55" i="28"/>
  <c r="H55" i="28"/>
  <c r="F55" i="28"/>
  <c r="K56" i="28"/>
  <c r="G56" i="28"/>
  <c r="E56" i="28"/>
  <c r="M56" i="28"/>
  <c r="H56" i="28"/>
  <c r="J56" i="28"/>
  <c r="D56" i="28"/>
  <c r="L56" i="28"/>
  <c r="I56" i="28"/>
  <c r="F56" i="28"/>
  <c r="M57" i="28"/>
  <c r="I57" i="28"/>
  <c r="H57" i="28"/>
  <c r="F57" i="28"/>
  <c r="D57" i="28"/>
  <c r="L57" i="28"/>
  <c r="J57" i="28"/>
  <c r="E57" i="28"/>
  <c r="K57" i="28"/>
  <c r="G57" i="28"/>
  <c r="K58" i="28"/>
  <c r="G58" i="28"/>
  <c r="E58" i="28"/>
  <c r="I58" i="28"/>
  <c r="D58" i="28"/>
  <c r="L58" i="28"/>
  <c r="F58" i="28"/>
  <c r="M58" i="28"/>
  <c r="J58" i="28"/>
  <c r="H58" i="28"/>
  <c r="E59" i="28"/>
  <c r="G59" i="28"/>
  <c r="K59" i="28"/>
  <c r="M59" i="28"/>
  <c r="I59" i="28"/>
  <c r="J59" i="28"/>
  <c r="D59" i="28"/>
  <c r="L59" i="28"/>
  <c r="F59" i="28"/>
  <c r="H59" i="28"/>
  <c r="J60" i="28"/>
  <c r="M60" i="28"/>
  <c r="H60" i="28"/>
  <c r="F60" i="28"/>
  <c r="D60" i="28"/>
  <c r="L60" i="28"/>
  <c r="I60" i="28"/>
  <c r="K60" i="28"/>
  <c r="G60" i="28"/>
  <c r="E60" i="28"/>
  <c r="E61" i="28"/>
  <c r="K61" i="28"/>
  <c r="G61" i="28"/>
  <c r="M61" i="28"/>
  <c r="I61" i="28"/>
  <c r="F61" i="28"/>
  <c r="H61" i="28"/>
  <c r="D61" i="28"/>
  <c r="L61" i="28"/>
  <c r="J61" i="28"/>
  <c r="L62" i="28"/>
  <c r="F62" i="28"/>
  <c r="I62" i="28"/>
  <c r="D62" i="28"/>
  <c r="H62" i="28"/>
  <c r="M62" i="28"/>
  <c r="J62" i="28"/>
  <c r="K62" i="28"/>
  <c r="G62" i="28"/>
  <c r="E62" i="28"/>
  <c r="M63" i="28"/>
  <c r="I63" i="28"/>
  <c r="L63" i="28"/>
  <c r="J63" i="28"/>
  <c r="D63" i="28"/>
  <c r="B105" i="28"/>
  <c r="C105" i="28"/>
  <c r="H63" i="28"/>
  <c r="F63" i="28"/>
  <c r="E63" i="28"/>
  <c r="G63" i="28"/>
  <c r="K63" i="28"/>
  <c r="K64" i="28"/>
  <c r="G64" i="28"/>
  <c r="E64" i="28"/>
  <c r="M64" i="28"/>
  <c r="H64" i="28"/>
  <c r="J64" i="28"/>
  <c r="I64" i="28"/>
  <c r="F64" i="28"/>
  <c r="D64" i="28"/>
  <c r="L64" i="28"/>
  <c r="M65" i="28"/>
  <c r="I65" i="28"/>
  <c r="H65" i="28"/>
  <c r="F65" i="28"/>
  <c r="J65" i="28"/>
  <c r="D65" i="28"/>
  <c r="L65" i="28"/>
  <c r="E65" i="28"/>
  <c r="K65" i="28"/>
  <c r="G65" i="28"/>
  <c r="I66" i="28"/>
  <c r="D66" i="28"/>
  <c r="L66" i="28"/>
  <c r="F66" i="28"/>
  <c r="J66" i="28"/>
  <c r="H66" i="28"/>
  <c r="M66" i="28"/>
  <c r="K66" i="28"/>
  <c r="G66" i="28"/>
  <c r="E66" i="28"/>
  <c r="E67" i="28"/>
  <c r="G67" i="28"/>
  <c r="K67" i="28"/>
  <c r="M67" i="28"/>
  <c r="I67" i="28"/>
  <c r="J67" i="28"/>
  <c r="D67" i="28"/>
  <c r="L67" i="28"/>
  <c r="H67" i="28"/>
  <c r="F67" i="28"/>
  <c r="K68" i="28"/>
  <c r="G68" i="28"/>
  <c r="E68" i="28"/>
  <c r="J68" i="28"/>
  <c r="M68" i="28"/>
  <c r="H68" i="28"/>
  <c r="L68" i="28"/>
  <c r="I68" i="28"/>
  <c r="F68" i="28"/>
  <c r="D68" i="28"/>
  <c r="E69" i="28"/>
  <c r="K69" i="28"/>
  <c r="G69" i="28"/>
  <c r="M69" i="28"/>
  <c r="I69" i="28"/>
  <c r="F69" i="28"/>
  <c r="H69" i="28"/>
  <c r="L69" i="28"/>
  <c r="J69" i="28"/>
  <c r="D69" i="28"/>
  <c r="L70" i="28"/>
  <c r="F70" i="28"/>
  <c r="I70" i="28"/>
  <c r="D70" i="28"/>
  <c r="M70" i="28"/>
  <c r="J70" i="28"/>
  <c r="H70" i="28"/>
  <c r="K70" i="28"/>
  <c r="G70" i="28"/>
  <c r="E70" i="28"/>
  <c r="M71" i="28"/>
  <c r="I71" i="28"/>
  <c r="L71" i="28"/>
  <c r="J71" i="28"/>
  <c r="D71" i="28"/>
  <c r="H71" i="28"/>
  <c r="F71" i="28"/>
  <c r="E71" i="28"/>
  <c r="G71" i="28"/>
  <c r="K71" i="28"/>
  <c r="K72" i="28"/>
  <c r="G72" i="28"/>
  <c r="E72" i="28"/>
  <c r="M72" i="28"/>
  <c r="H72" i="28"/>
  <c r="J72" i="28"/>
  <c r="D72" i="28"/>
  <c r="L72" i="28"/>
  <c r="I72" i="28"/>
  <c r="F72" i="28"/>
  <c r="M73" i="28"/>
  <c r="I73" i="28"/>
  <c r="H73" i="28"/>
  <c r="F73" i="28"/>
  <c r="D73" i="28"/>
  <c r="L73" i="28"/>
  <c r="J73" i="28"/>
  <c r="E73" i="28"/>
  <c r="K73" i="28"/>
  <c r="G73" i="28"/>
  <c r="K74" i="28"/>
  <c r="G74" i="28"/>
  <c r="E74" i="28"/>
  <c r="I74" i="28"/>
  <c r="D74" i="28"/>
  <c r="L74" i="28"/>
  <c r="F74" i="28"/>
  <c r="M74" i="28"/>
  <c r="J74" i="28"/>
  <c r="H74" i="28"/>
  <c r="M75" i="28"/>
  <c r="I75" i="28"/>
  <c r="J75" i="28"/>
  <c r="D75" i="28"/>
  <c r="L75" i="28"/>
  <c r="F75" i="28"/>
  <c r="H75" i="28"/>
  <c r="E75" i="28"/>
  <c r="G75" i="28"/>
  <c r="K75" i="28"/>
  <c r="K76" i="28"/>
  <c r="G76" i="28"/>
  <c r="E76" i="28"/>
  <c r="J76" i="28"/>
  <c r="M76" i="28"/>
  <c r="H76" i="28"/>
  <c r="F76" i="28"/>
  <c r="D76" i="28"/>
  <c r="L76" i="28"/>
  <c r="I76" i="28"/>
  <c r="M77" i="28"/>
  <c r="I77" i="28"/>
  <c r="F77" i="28"/>
  <c r="H77" i="28"/>
  <c r="D77" i="28"/>
  <c r="L77" i="28"/>
  <c r="J77" i="28"/>
  <c r="E77" i="28"/>
  <c r="K77" i="28"/>
  <c r="G77" i="28"/>
  <c r="L78" i="28"/>
  <c r="F78" i="28"/>
  <c r="I78" i="28"/>
  <c r="D78" i="28"/>
  <c r="H78" i="28"/>
  <c r="M78" i="28"/>
  <c r="J78" i="28"/>
  <c r="K78" i="28"/>
  <c r="G78" i="28"/>
  <c r="E78" i="28"/>
  <c r="M79" i="28"/>
  <c r="I79" i="28"/>
  <c r="L79" i="28"/>
  <c r="J79" i="28"/>
  <c r="D79" i="28"/>
  <c r="H79" i="28"/>
  <c r="F79" i="28"/>
  <c r="E79" i="28"/>
  <c r="G79" i="28"/>
  <c r="K79" i="28"/>
  <c r="K80" i="28"/>
  <c r="G80" i="28"/>
  <c r="E80" i="28"/>
  <c r="M80" i="28"/>
  <c r="H80" i="28"/>
  <c r="J80" i="28"/>
  <c r="I80" i="28"/>
  <c r="F80" i="28"/>
  <c r="D80" i="28"/>
  <c r="L80" i="28"/>
  <c r="E81" i="28"/>
  <c r="K81" i="28"/>
  <c r="G81" i="28"/>
  <c r="M81" i="28"/>
  <c r="I81" i="28"/>
  <c r="H81" i="28"/>
  <c r="F81" i="28"/>
  <c r="J81" i="28"/>
  <c r="D81" i="28"/>
  <c r="L81" i="28"/>
  <c r="G82" i="28"/>
  <c r="K82" i="28"/>
  <c r="E82" i="28"/>
  <c r="L82" i="28"/>
  <c r="H82" i="28"/>
  <c r="M82" i="28"/>
  <c r="J82" i="28"/>
  <c r="D82" i="28"/>
  <c r="F82" i="28"/>
  <c r="I82" i="28"/>
  <c r="J83" i="28"/>
  <c r="F83" i="28"/>
  <c r="M83" i="28"/>
  <c r="H83" i="28"/>
  <c r="D83" i="28"/>
  <c r="L83" i="28"/>
  <c r="I83" i="28"/>
  <c r="G83" i="28"/>
  <c r="K83" i="28"/>
  <c r="E83" i="28"/>
  <c r="K84" i="28"/>
  <c r="E84" i="28"/>
  <c r="G84" i="28"/>
  <c r="L84" i="28"/>
  <c r="H84" i="28"/>
  <c r="D84" i="28"/>
  <c r="I84" i="28"/>
  <c r="F84" i="28"/>
  <c r="M84" i="28"/>
  <c r="J84" i="28"/>
  <c r="E85" i="28"/>
  <c r="K85" i="28"/>
  <c r="G85" i="28"/>
  <c r="J85" i="28"/>
  <c r="F85" i="28"/>
  <c r="I85" i="28"/>
  <c r="D85" i="28"/>
  <c r="H85" i="28"/>
  <c r="L85" i="28"/>
  <c r="M85" i="28"/>
  <c r="L86" i="28"/>
  <c r="H86" i="28"/>
  <c r="D86" i="28"/>
  <c r="J86" i="28"/>
  <c r="M86" i="28"/>
  <c r="F86" i="28"/>
  <c r="I86" i="28"/>
  <c r="E86" i="28"/>
  <c r="K86" i="28"/>
  <c r="G86" i="28"/>
  <c r="K87" i="28"/>
  <c r="E87" i="28"/>
  <c r="G87" i="28"/>
  <c r="J87" i="28"/>
  <c r="F87" i="28"/>
  <c r="I87" i="28"/>
  <c r="M87" i="28"/>
  <c r="D87" i="28"/>
  <c r="L87" i="28"/>
  <c r="H87" i="28"/>
  <c r="K88" i="28"/>
  <c r="G88" i="28"/>
  <c r="E88" i="28"/>
  <c r="L88" i="28"/>
  <c r="H88" i="28"/>
  <c r="D88" i="28"/>
  <c r="F88" i="28"/>
  <c r="J88" i="28"/>
  <c r="I88" i="28"/>
  <c r="M88" i="28"/>
  <c r="G89" i="28"/>
  <c r="K89" i="28"/>
  <c r="E89" i="28"/>
  <c r="M89" i="28"/>
  <c r="J89" i="28"/>
  <c r="F89" i="28"/>
  <c r="L89" i="28"/>
  <c r="D89" i="28"/>
  <c r="H89" i="28"/>
  <c r="I89" i="28"/>
  <c r="K90" i="28"/>
  <c r="G90" i="28"/>
  <c r="E90" i="28"/>
  <c r="J90" i="28"/>
  <c r="I90" i="28"/>
  <c r="L90" i="28"/>
  <c r="F90" i="28"/>
  <c r="D90" i="28"/>
  <c r="M90" i="28"/>
  <c r="H90" i="28"/>
  <c r="M91" i="28"/>
  <c r="I91" i="28"/>
  <c r="F91" i="28"/>
  <c r="J91" i="28"/>
  <c r="D91" i="28"/>
  <c r="L91" i="28"/>
  <c r="H91" i="28"/>
  <c r="E91" i="28"/>
  <c r="K91" i="28"/>
  <c r="G91" i="28"/>
  <c r="K92" i="28"/>
  <c r="G92" i="28"/>
  <c r="E92" i="28"/>
  <c r="L92" i="28"/>
  <c r="F92" i="28"/>
  <c r="J92" i="28"/>
  <c r="D92" i="28"/>
  <c r="I92" i="28"/>
  <c r="M92" i="28"/>
  <c r="H92" i="28"/>
  <c r="M93" i="28"/>
  <c r="I93" i="28"/>
  <c r="L93" i="28"/>
  <c r="H93" i="28"/>
  <c r="J93" i="28"/>
  <c r="D93" i="28"/>
  <c r="F93" i="28"/>
  <c r="E93" i="28"/>
  <c r="G93" i="28"/>
  <c r="K93" i="28"/>
  <c r="K94" i="28"/>
  <c r="G94" i="28"/>
  <c r="E94" i="28"/>
  <c r="M94" i="28"/>
  <c r="H94" i="28"/>
  <c r="L94" i="28"/>
  <c r="I94" i="28"/>
  <c r="D94" i="28"/>
  <c r="J94" i="28"/>
  <c r="F94" i="28"/>
  <c r="E95" i="28"/>
  <c r="G95" i="28"/>
  <c r="K95" i="28"/>
  <c r="M95" i="28"/>
  <c r="I95" i="28"/>
  <c r="H95" i="28"/>
  <c r="J95" i="28"/>
  <c r="L95" i="28"/>
  <c r="D95" i="28"/>
  <c r="F95" i="28"/>
  <c r="K96" i="28"/>
  <c r="G96" i="28"/>
  <c r="E96" i="28"/>
  <c r="I96" i="28"/>
  <c r="D96" i="28"/>
  <c r="M96" i="28"/>
  <c r="F96" i="28"/>
  <c r="H96" i="28"/>
  <c r="L96" i="28"/>
  <c r="J96" i="28"/>
  <c r="M97" i="28"/>
  <c r="I97" i="28"/>
  <c r="J97" i="28"/>
  <c r="D97" i="28"/>
  <c r="L97" i="28"/>
  <c r="H97" i="28"/>
  <c r="F97" i="28"/>
  <c r="E97" i="28"/>
  <c r="K97" i="28"/>
  <c r="G97" i="28"/>
  <c r="K98" i="28"/>
  <c r="G98" i="28"/>
  <c r="E98" i="28"/>
  <c r="J98" i="28"/>
  <c r="H98" i="28"/>
  <c r="F98" i="28"/>
  <c r="L98" i="28"/>
  <c r="M98" i="28"/>
  <c r="I98" i="28"/>
  <c r="D98" i="28"/>
  <c r="M99" i="28"/>
  <c r="I99" i="28"/>
  <c r="F99" i="28"/>
  <c r="L99" i="28"/>
  <c r="D99" i="28"/>
  <c r="J99" i="28"/>
  <c r="H99" i="28"/>
  <c r="E99" i="28"/>
  <c r="K99" i="28"/>
  <c r="G99" i="28"/>
  <c r="K100" i="28"/>
  <c r="G100" i="28"/>
  <c r="E100" i="28"/>
  <c r="L100" i="28"/>
  <c r="F100" i="28"/>
  <c r="I100" i="28"/>
  <c r="J100" i="28"/>
  <c r="M100" i="28"/>
  <c r="H100" i="28"/>
  <c r="D100" i="28"/>
  <c r="M101" i="28"/>
  <c r="I101" i="28"/>
  <c r="L101" i="28"/>
  <c r="F101" i="28"/>
  <c r="D101" i="28"/>
  <c r="J101" i="28"/>
  <c r="H101" i="28"/>
  <c r="E101" i="28"/>
  <c r="G101" i="28"/>
  <c r="K101" i="28"/>
  <c r="K102" i="28"/>
  <c r="G102" i="28"/>
  <c r="E102" i="28"/>
  <c r="M102" i="28"/>
  <c r="H102" i="28"/>
  <c r="J102" i="28"/>
  <c r="D102" i="28"/>
  <c r="L102" i="28"/>
  <c r="I102" i="28"/>
  <c r="F102" i="28"/>
  <c r="J241" i="28"/>
  <c r="J246" i="28"/>
  <c r="J278" i="28"/>
  <c r="R235" i="28"/>
  <c r="H275" i="28"/>
  <c r="J242" i="28"/>
  <c r="L242" i="28"/>
  <c r="M242" i="28"/>
  <c r="N242" i="28"/>
  <c r="O242" i="28"/>
  <c r="P242" i="28"/>
  <c r="Q242" i="28"/>
  <c r="R237" i="28"/>
  <c r="T237" i="28"/>
  <c r="U237" i="28"/>
  <c r="V237" i="28"/>
  <c r="W237" i="28"/>
  <c r="X237" i="28"/>
  <c r="Y237" i="28"/>
  <c r="R240" i="28"/>
  <c r="S236" i="28"/>
  <c r="P43" i="5"/>
  <c r="Y11" i="5"/>
  <c r="AA22" i="5"/>
  <c r="AA33" i="5"/>
  <c r="AA34" i="5"/>
  <c r="L225" i="28"/>
  <c r="M225" i="28"/>
  <c r="N225" i="28"/>
  <c r="O225" i="28"/>
  <c r="P225" i="28"/>
  <c r="Q225" i="28"/>
  <c r="T226" i="28"/>
  <c r="U226" i="28"/>
  <c r="V226" i="28"/>
  <c r="W226" i="28"/>
  <c r="X226" i="28"/>
  <c r="Y226" i="28"/>
  <c r="T231" i="28"/>
  <c r="U231" i="28"/>
  <c r="V231" i="28"/>
  <c r="W231" i="28"/>
  <c r="X231" i="28"/>
  <c r="Y231" i="28"/>
  <c r="L236" i="28"/>
  <c r="M236" i="28"/>
  <c r="N236" i="28"/>
  <c r="O236" i="28"/>
  <c r="P236" i="28"/>
  <c r="Q236" i="28"/>
  <c r="AA26" i="5"/>
  <c r="D246" i="28"/>
  <c r="E246" i="28"/>
  <c r="F246" i="28"/>
  <c r="G246" i="28"/>
  <c r="H246" i="28"/>
  <c r="I246" i="28"/>
  <c r="K43" i="5"/>
  <c r="L43" i="5"/>
  <c r="K3" i="5"/>
  <c r="L3" i="5"/>
  <c r="Y37" i="5"/>
  <c r="P26" i="5"/>
  <c r="AA31" i="5"/>
  <c r="P20" i="5"/>
  <c r="L241" i="28"/>
  <c r="M241" i="28"/>
  <c r="N241" i="28"/>
  <c r="O241" i="28"/>
  <c r="P241" i="28"/>
  <c r="Q241" i="28"/>
  <c r="P40" i="5"/>
  <c r="Y59" i="5"/>
  <c r="Y3" i="5"/>
  <c r="K28" i="5"/>
  <c r="L28" i="5"/>
  <c r="Y24" i="5"/>
  <c r="K20" i="5"/>
  <c r="L20" i="5"/>
  <c r="Y57" i="5"/>
  <c r="I278" i="28"/>
  <c r="K13" i="5"/>
  <c r="L13" i="5"/>
  <c r="X59" i="5"/>
  <c r="Y15" i="5"/>
  <c r="Y36" i="5"/>
  <c r="O48" i="5"/>
  <c r="P32" i="5"/>
  <c r="X15" i="5"/>
  <c r="O12" i="5"/>
  <c r="AA17" i="5"/>
  <c r="X25" i="5"/>
  <c r="AA39" i="5"/>
  <c r="B213" i="28"/>
  <c r="C213" i="28"/>
  <c r="E213" i="28"/>
  <c r="L235" i="28"/>
  <c r="M235" i="28"/>
  <c r="N235" i="28"/>
  <c r="O235" i="28"/>
  <c r="P235" i="28"/>
  <c r="Q235" i="28"/>
  <c r="I275" i="28"/>
  <c r="X39" i="5"/>
  <c r="J245" i="28"/>
  <c r="L245" i="28"/>
  <c r="M245" i="28"/>
  <c r="N245" i="28"/>
  <c r="O245" i="28"/>
  <c r="P245" i="28"/>
  <c r="Q245" i="28"/>
  <c r="D245" i="28"/>
  <c r="E245" i="28"/>
  <c r="F245" i="28"/>
  <c r="G245" i="28"/>
  <c r="H245" i="28"/>
  <c r="I245" i="28"/>
  <c r="K36" i="5"/>
  <c r="L36" i="5"/>
  <c r="P42" i="5"/>
  <c r="Y33" i="5"/>
  <c r="P51" i="5"/>
  <c r="X28" i="5"/>
  <c r="Y38" i="5"/>
  <c r="AA56" i="5"/>
  <c r="T225" i="28"/>
  <c r="U225" i="28"/>
  <c r="V225" i="28"/>
  <c r="W225" i="28"/>
  <c r="X225" i="28"/>
  <c r="Y225" i="28"/>
  <c r="L246" i="28"/>
  <c r="M246" i="28"/>
  <c r="N246" i="28"/>
  <c r="O246" i="28"/>
  <c r="P246" i="28"/>
  <c r="Q246" i="28"/>
  <c r="X47" i="5"/>
  <c r="K16" i="5"/>
  <c r="L16" i="5"/>
  <c r="Y58" i="5"/>
  <c r="P12" i="5"/>
  <c r="AA47" i="5"/>
  <c r="L227" i="28"/>
  <c r="M227" i="28"/>
  <c r="N227" i="28"/>
  <c r="O227" i="28"/>
  <c r="P227" i="28"/>
  <c r="Q227" i="28"/>
  <c r="K15" i="5"/>
  <c r="L15" i="5"/>
  <c r="J240" i="28"/>
  <c r="L240" i="28"/>
  <c r="M240" i="28"/>
  <c r="N240" i="28"/>
  <c r="O240" i="28"/>
  <c r="P240" i="28"/>
  <c r="Q240" i="28"/>
  <c r="Y72" i="5"/>
  <c r="X58" i="5"/>
  <c r="K44" i="5"/>
  <c r="L44" i="5"/>
  <c r="Y47" i="5"/>
  <c r="AA69" i="5"/>
  <c r="P46" i="5"/>
  <c r="Y63" i="5"/>
  <c r="O16" i="5"/>
  <c r="AA60" i="5"/>
  <c r="H277" i="28"/>
  <c r="T240" i="28"/>
  <c r="U240" i="28"/>
  <c r="V240" i="28"/>
  <c r="W240" i="28"/>
  <c r="X240" i="28"/>
  <c r="Y240" i="28"/>
  <c r="K42" i="5"/>
  <c r="L42" i="5"/>
  <c r="P44" i="5"/>
  <c r="K41" i="5"/>
  <c r="L41" i="5"/>
  <c r="P45" i="5"/>
  <c r="Y54" i="5"/>
  <c r="K9" i="5"/>
  <c r="L9" i="5"/>
  <c r="K10" i="5"/>
  <c r="L10" i="5"/>
  <c r="AA20" i="5"/>
  <c r="AA55" i="5"/>
  <c r="T241" i="28"/>
  <c r="U241" i="28"/>
  <c r="V241" i="28"/>
  <c r="W241" i="28"/>
  <c r="X241" i="28"/>
  <c r="Y241" i="28"/>
  <c r="T227" i="28"/>
  <c r="U227" i="28"/>
  <c r="V227" i="28"/>
  <c r="W227" i="28"/>
  <c r="X227" i="28"/>
  <c r="Y227" i="28"/>
  <c r="K45" i="5"/>
  <c r="L45" i="5"/>
  <c r="Y46" i="5"/>
  <c r="X36" i="5"/>
  <c r="AA5" i="5"/>
  <c r="AA45" i="5"/>
  <c r="AA63" i="5"/>
  <c r="B106" i="28"/>
  <c r="C106" i="28"/>
  <c r="E106" i="28"/>
  <c r="O52" i="5"/>
  <c r="X29" i="5"/>
  <c r="K26" i="5"/>
  <c r="L26" i="5"/>
  <c r="K27" i="5"/>
  <c r="L27" i="5"/>
  <c r="Y39" i="5"/>
  <c r="Y34" i="5"/>
  <c r="AA4" i="5"/>
  <c r="Y60" i="5"/>
  <c r="O8" i="5"/>
  <c r="K52" i="5"/>
  <c r="L52" i="5"/>
  <c r="X54" i="5"/>
  <c r="X60" i="5"/>
  <c r="X45" i="5"/>
  <c r="Y48" i="5"/>
  <c r="O27" i="5"/>
  <c r="K8" i="5"/>
  <c r="L8" i="5"/>
  <c r="X46" i="5"/>
  <c r="D104" i="28"/>
  <c r="Y40" i="5"/>
  <c r="X72" i="5"/>
  <c r="X33" i="5"/>
  <c r="D242" i="28"/>
  <c r="E242" i="28"/>
  <c r="F242" i="28"/>
  <c r="G242" i="28"/>
  <c r="H242" i="28"/>
  <c r="I242" i="28"/>
  <c r="K46" i="5"/>
  <c r="L46" i="5"/>
  <c r="X55" i="5"/>
  <c r="K19" i="5"/>
  <c r="L19" i="5"/>
  <c r="X48" i="5"/>
  <c r="X34" i="5"/>
  <c r="O7" i="5"/>
  <c r="Y45" i="5"/>
  <c r="X38" i="5"/>
  <c r="X22" i="5"/>
  <c r="Y22" i="5"/>
  <c r="K18" i="5"/>
  <c r="L18" i="5"/>
  <c r="P6" i="5"/>
  <c r="AA25" i="5"/>
  <c r="AA66" i="5"/>
  <c r="AA71" i="5"/>
  <c r="T232" i="28"/>
  <c r="U232" i="28"/>
  <c r="V232" i="28"/>
  <c r="W232" i="28"/>
  <c r="X232" i="28"/>
  <c r="Y232" i="28"/>
  <c r="L237" i="28"/>
  <c r="M237" i="28"/>
  <c r="N237" i="28"/>
  <c r="O237" i="28"/>
  <c r="P237" i="28"/>
  <c r="Q237" i="28"/>
  <c r="X13" i="5"/>
  <c r="Z13" i="5"/>
  <c r="AA13" i="5"/>
  <c r="X71" i="5"/>
  <c r="Y13" i="5"/>
  <c r="P41" i="5"/>
  <c r="K37" i="5"/>
  <c r="L37" i="5"/>
  <c r="O47" i="5"/>
  <c r="O9" i="5"/>
  <c r="Y43" i="5"/>
  <c r="Y28" i="5"/>
  <c r="O3" i="5"/>
  <c r="Y56"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X4" i="5"/>
  <c r="J231" i="28"/>
  <c r="L231" i="28"/>
  <c r="M231" i="28"/>
  <c r="N231" i="28"/>
  <c r="O231" i="28"/>
  <c r="P231" i="28"/>
  <c r="Q231" i="28"/>
  <c r="I276" i="28"/>
  <c r="Z62" i="5"/>
  <c r="AA62" i="5"/>
  <c r="D237" i="28"/>
  <c r="E237" i="28"/>
  <c r="F237" i="28"/>
  <c r="G237" i="28"/>
  <c r="H237" i="28"/>
  <c r="I237" i="28"/>
  <c r="X67" i="5"/>
  <c r="Y71" i="5"/>
  <c r="K39" i="5"/>
  <c r="L39" i="5"/>
  <c r="O15" i="5"/>
  <c r="Y31" i="5"/>
  <c r="X66" i="5"/>
  <c r="Y26" i="5"/>
  <c r="Y9" i="5"/>
  <c r="Z9" i="5"/>
  <c r="AA9" i="5"/>
  <c r="K11" i="5"/>
  <c r="L11" i="5"/>
  <c r="X17" i="5"/>
  <c r="Y18" i="5"/>
  <c r="Z18" i="5"/>
  <c r="AA18" i="5"/>
  <c r="X23" i="5"/>
  <c r="Z23" i="5"/>
  <c r="AA52" i="5"/>
  <c r="Y68" i="5"/>
  <c r="Z68" i="5"/>
  <c r="L226" i="28"/>
  <c r="M226" i="28"/>
  <c r="N226" i="28"/>
  <c r="O226" i="28"/>
  <c r="P226" i="28"/>
  <c r="Q226" i="28"/>
  <c r="D232" i="28"/>
  <c r="E232" i="28"/>
  <c r="F232" i="28"/>
  <c r="G232" i="28"/>
  <c r="H232" i="28"/>
  <c r="I232" i="28"/>
  <c r="Y6" i="5"/>
  <c r="Z6" i="5"/>
  <c r="AA6" i="5"/>
  <c r="Y67" i="5"/>
  <c r="J232" i="28"/>
  <c r="L232" i="28"/>
  <c r="M232" i="28"/>
  <c r="N232" i="28"/>
  <c r="O232" i="28"/>
  <c r="P232" i="28"/>
  <c r="Q232" i="28"/>
  <c r="K40" i="5"/>
  <c r="L40" i="5"/>
  <c r="K50" i="5"/>
  <c r="L50" i="5"/>
  <c r="K21" i="5"/>
  <c r="L21" i="5"/>
  <c r="Y52" i="5"/>
  <c r="P35" i="5"/>
  <c r="X20" i="5"/>
  <c r="X26" i="5"/>
  <c r="X10" i="5"/>
  <c r="Z10" i="5"/>
  <c r="AA10" i="5"/>
  <c r="Z35" i="5"/>
  <c r="AA35" i="5"/>
  <c r="Z37" i="5"/>
  <c r="AA37" i="5"/>
  <c r="J247" i="28"/>
  <c r="L247" i="28"/>
  <c r="M247" i="28"/>
  <c r="N247" i="28"/>
  <c r="O247" i="28"/>
  <c r="P247" i="28"/>
  <c r="Q247" i="28"/>
  <c r="Z27" i="5"/>
  <c r="AA27" i="5"/>
  <c r="I277" i="28"/>
  <c r="X14" i="5"/>
  <c r="Z14" i="5"/>
  <c r="AA14" i="5"/>
  <c r="T235" i="28"/>
  <c r="U235" i="28"/>
  <c r="V235" i="28"/>
  <c r="W235" i="28"/>
  <c r="X235" i="28"/>
  <c r="Y235" i="28"/>
  <c r="D231" i="28"/>
  <c r="E231" i="28"/>
  <c r="F231" i="28"/>
  <c r="G231" i="28"/>
  <c r="H231" i="28"/>
  <c r="I231" i="28"/>
  <c r="X56" i="5"/>
  <c r="O50" i="5"/>
  <c r="O21" i="5"/>
  <c r="X52" i="5"/>
  <c r="K35" i="5"/>
  <c r="L35" i="5"/>
  <c r="X5" i="5"/>
  <c r="X62" i="5"/>
  <c r="O10" i="5"/>
  <c r="X57" i="5"/>
  <c r="X18" i="5"/>
  <c r="K51" i="5"/>
  <c r="L51" i="5"/>
  <c r="O11" i="5"/>
  <c r="X24" i="5"/>
  <c r="Y35" i="5"/>
  <c r="Y62" i="5"/>
  <c r="Y66" i="5"/>
  <c r="Y4" i="5"/>
  <c r="Y65" i="5"/>
  <c r="X7" i="5"/>
  <c r="Z7" i="5"/>
  <c r="Y25" i="5"/>
  <c r="Z41" i="5"/>
  <c r="AA41" i="5"/>
  <c r="J277" i="28"/>
  <c r="T242" i="28"/>
  <c r="U242" i="28"/>
  <c r="V242" i="28"/>
  <c r="W242" i="28"/>
  <c r="X242" i="28"/>
  <c r="Y242" i="28"/>
  <c r="K48" i="5"/>
  <c r="L48" i="5"/>
  <c r="K38" i="5"/>
  <c r="L38" i="5"/>
  <c r="X31" i="5"/>
  <c r="P37" i="5"/>
  <c r="K17" i="5"/>
  <c r="L17" i="5"/>
  <c r="X9" i="5"/>
  <c r="Y29" i="5"/>
  <c r="Y20" i="5"/>
  <c r="Y5" i="5"/>
  <c r="G42" i="20"/>
  <c r="I42" i="20"/>
  <c r="K42" i="20"/>
  <c r="L42" i="20"/>
  <c r="R230" i="28"/>
  <c r="T230" i="28"/>
  <c r="U230" i="28"/>
  <c r="V230" i="28"/>
  <c r="W230" i="28"/>
  <c r="X230" i="28"/>
  <c r="Y230" i="28"/>
  <c r="J230" i="28"/>
  <c r="L230" i="28"/>
  <c r="M230" i="28"/>
  <c r="N230" i="28"/>
  <c r="O230" i="28"/>
  <c r="P230" i="28"/>
  <c r="Q230" i="28"/>
  <c r="D230" i="28"/>
  <c r="E230" i="28"/>
  <c r="F230" i="28"/>
  <c r="G230" i="28"/>
  <c r="H230" i="28"/>
  <c r="I230" i="28"/>
  <c r="K32" i="5"/>
  <c r="L32" i="5"/>
  <c r="X32" i="5"/>
  <c r="AA32" i="5"/>
  <c r="Y32" i="5"/>
  <c r="G39" i="20"/>
  <c r="G66" i="39"/>
  <c r="H66" i="39"/>
  <c r="AA19" i="5"/>
  <c r="X19" i="5"/>
  <c r="Y19" i="5"/>
  <c r="X21" i="5"/>
  <c r="AA21" i="5"/>
  <c r="Y21" i="5"/>
  <c r="E105" i="28"/>
  <c r="D105" i="28"/>
  <c r="AA49" i="5"/>
  <c r="Y49" i="5"/>
  <c r="X49" i="5"/>
  <c r="Y44" i="5"/>
  <c r="AA44" i="5"/>
  <c r="X44" i="5"/>
  <c r="R236" i="28"/>
  <c r="T236" i="28"/>
  <c r="U236" i="28"/>
  <c r="V236" i="28"/>
  <c r="W236" i="28"/>
  <c r="X236" i="28"/>
  <c r="Y236" i="28"/>
  <c r="D236" i="28"/>
  <c r="E236" i="28"/>
  <c r="F236" i="28"/>
  <c r="G236" i="28"/>
  <c r="H236" i="28"/>
  <c r="I236" i="28"/>
  <c r="D106" i="28"/>
  <c r="Y16" i="5"/>
  <c r="AA16" i="5"/>
  <c r="Y53" i="5"/>
  <c r="X53" i="5"/>
  <c r="G41" i="20"/>
  <c r="F41" i="20"/>
  <c r="O5" i="5"/>
  <c r="AA42" i="5"/>
  <c r="AA43" i="5"/>
  <c r="AA46" i="5"/>
  <c r="Y50" i="5"/>
  <c r="X50" i="5"/>
  <c r="AA50" i="5"/>
  <c r="Y61" i="5"/>
  <c r="X61" i="5"/>
  <c r="AA61" i="5"/>
  <c r="D212" i="28"/>
  <c r="E212" i="28"/>
  <c r="X8" i="5"/>
  <c r="AA8" i="5"/>
  <c r="AA48" i="5"/>
  <c r="N4" i="5"/>
  <c r="P5" i="5"/>
  <c r="Y12" i="5"/>
  <c r="AA12" i="5"/>
  <c r="O14" i="5"/>
  <c r="P14" i="5"/>
  <c r="O38" i="5"/>
  <c r="AA64" i="5"/>
  <c r="Y64" i="5"/>
  <c r="X64" i="5"/>
  <c r="AA68" i="5"/>
  <c r="G40" i="20"/>
  <c r="F40" i="20"/>
  <c r="AA40" i="5"/>
  <c r="X40" i="5"/>
  <c r="AA53" i="5"/>
  <c r="O4" i="5"/>
  <c r="P4" i="5"/>
  <c r="O22" i="5"/>
  <c r="K22" i="5"/>
  <c r="L22" i="5"/>
  <c r="O33" i="5"/>
  <c r="K33" i="5"/>
  <c r="L33" i="5"/>
  <c r="B214" i="28"/>
  <c r="AA7" i="5"/>
  <c r="AA3" i="5"/>
  <c r="X3" i="5"/>
  <c r="AA15" i="5"/>
  <c r="O23" i="5"/>
  <c r="K23" i="5"/>
  <c r="L23" i="5"/>
  <c r="K24" i="5"/>
  <c r="L24" i="5"/>
  <c r="O24" i="5"/>
  <c r="P25" i="5"/>
  <c r="O25" i="5"/>
  <c r="K25" i="5"/>
  <c r="L25" i="5"/>
  <c r="K29" i="5"/>
  <c r="L29" i="5"/>
  <c r="P29" i="5"/>
  <c r="P31" i="5"/>
  <c r="O31" i="5"/>
  <c r="I38" i="20"/>
  <c r="AA24" i="5"/>
  <c r="P49" i="5"/>
  <c r="K7" i="5"/>
  <c r="L7" i="5"/>
  <c r="AA23" i="5"/>
  <c r="K49" i="5"/>
  <c r="L49" i="5"/>
  <c r="F38" i="20"/>
  <c r="S246" i="28"/>
  <c r="T246" i="28"/>
  <c r="U246" i="28"/>
  <c r="V246" i="28"/>
  <c r="W246" i="28"/>
  <c r="X246" i="28"/>
  <c r="Y246" i="28"/>
  <c r="T247" i="28"/>
  <c r="U247" i="28"/>
  <c r="V247" i="28"/>
  <c r="W247" i="28"/>
  <c r="X247" i="28"/>
  <c r="Y247" i="28"/>
  <c r="D247" i="28"/>
  <c r="E247" i="28"/>
  <c r="F247" i="28"/>
  <c r="G247" i="28"/>
  <c r="H247" i="28"/>
  <c r="I247" i="28"/>
  <c r="H276" i="28"/>
  <c r="J276" i="28"/>
  <c r="D213" i="28"/>
  <c r="B107" i="28"/>
  <c r="H42" i="20"/>
  <c r="J42" i="20"/>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42" i="20"/>
  <c r="H39" i="20"/>
  <c r="I39" i="20"/>
  <c r="I66" i="39"/>
  <c r="J66" i="39"/>
  <c r="I41" i="20"/>
  <c r="H41" i="20"/>
  <c r="N5" i="5"/>
  <c r="N6" i="5"/>
  <c r="N7" i="5"/>
  <c r="N8" i="5"/>
  <c r="N9" i="5"/>
  <c r="N10" i="5"/>
  <c r="N11" i="5"/>
  <c r="N12" i="5"/>
  <c r="N13" i="5"/>
  <c r="N14" i="5"/>
  <c r="N15" i="5"/>
  <c r="N16" i="5"/>
  <c r="N17" i="5"/>
  <c r="N18" i="5"/>
  <c r="N19" i="5"/>
  <c r="N20" i="5"/>
  <c r="N21" i="5"/>
  <c r="N22" i="5"/>
  <c r="N23" i="5"/>
  <c r="N24" i="5"/>
  <c r="N25" i="5"/>
  <c r="N26" i="5"/>
  <c r="N27" i="5"/>
  <c r="N28" i="5"/>
  <c r="N29" i="5"/>
  <c r="N30" i="5"/>
  <c r="N31" i="5"/>
  <c r="H40" i="20"/>
  <c r="I40" i="20"/>
  <c r="B215" i="28"/>
  <c r="C214" i="28"/>
  <c r="J38" i="20"/>
  <c r="K38" i="20"/>
  <c r="C107" i="28"/>
  <c r="B108" i="28"/>
  <c r="K66" i="39"/>
  <c r="L66" i="39"/>
  <c r="K39" i="20"/>
  <c r="J39" i="20"/>
  <c r="D214" i="28"/>
  <c r="E214" i="28"/>
  <c r="J40" i="20"/>
  <c r="K40" i="20"/>
  <c r="J41" i="20"/>
  <c r="K41" i="20"/>
  <c r="L38" i="20"/>
  <c r="M38" i="20"/>
  <c r="B216" i="28"/>
  <c r="C215" i="28"/>
  <c r="C108" i="28"/>
  <c r="B109" i="28"/>
  <c r="C109" i="28"/>
  <c r="D107" i="28"/>
  <c r="E107" i="28"/>
  <c r="M66" i="39"/>
  <c r="M39" i="20"/>
  <c r="L39" i="20"/>
  <c r="L40" i="20"/>
  <c r="M40" i="20"/>
  <c r="C216" i="28"/>
  <c r="B217" i="28"/>
  <c r="C217" i="28"/>
  <c r="D215" i="28"/>
  <c r="E215" i="28"/>
  <c r="M41" i="20"/>
  <c r="L41" i="20"/>
  <c r="D109" i="28"/>
  <c r="E109" i="28"/>
  <c r="D108" i="28"/>
  <c r="E108" i="28"/>
  <c r="D217" i="28"/>
  <c r="E217" i="28"/>
  <c r="D216" i="28"/>
  <c r="E216" i="28"/>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alcChain>
</file>

<file path=xl/comments1.xml><?xml version="1.0" encoding="utf-8"?>
<comments xmlns="http://schemas.openxmlformats.org/spreadsheetml/2006/main">
  <authors>
    <author>作者</author>
  </authors>
  <commentList>
    <comment ref="R15" authorId="0" shapeId="0">
      <text>
        <r>
          <rPr>
            <b/>
            <sz val="9"/>
            <color indexed="81"/>
            <rFont val="宋体"/>
            <family val="3"/>
            <charset val="134"/>
          </rPr>
          <t>作者:</t>
        </r>
        <r>
          <rPr>
            <sz val="9"/>
            <color indexed="81"/>
            <rFont val="宋体"/>
            <family val="3"/>
            <charset val="134"/>
          </rPr>
          <t xml:space="preserve">
单位是 x秒/次</t>
        </r>
      </text>
    </comment>
  </commentList>
</comments>
</file>

<file path=xl/comments2.xml><?xml version="1.0" encoding="utf-8"?>
<comments xmlns="http://schemas.openxmlformats.org/spreadsheetml/2006/main">
  <authors>
    <author>作者</author>
  </authors>
  <commentList>
    <comment ref="D1" authorId="0" shapeId="0">
      <text>
        <r>
          <rPr>
            <b/>
            <sz val="9"/>
            <color indexed="81"/>
            <rFont val="宋体"/>
            <family val="3"/>
            <charset val="134"/>
          </rPr>
          <t>作者:</t>
        </r>
        <r>
          <rPr>
            <sz val="9"/>
            <color indexed="81"/>
            <rFont val="宋体"/>
            <family val="3"/>
            <charset val="134"/>
          </rPr>
          <t xml:space="preserve">
海盗： 1
领导者： 2
学者： 3
艺术家： 4</t>
        </r>
      </text>
    </comment>
  </commentList>
</comments>
</file>

<file path=xl/comments3.xml><?xml version="1.0" encoding="utf-8"?>
<comments xmlns="http://schemas.openxmlformats.org/spreadsheetml/2006/main">
  <authors>
    <author>作者</author>
  </authors>
  <commentList>
    <comment ref="I72" authorId="0" shapeId="0">
      <text>
        <r>
          <rPr>
            <b/>
            <sz val="9"/>
            <color indexed="81"/>
            <rFont val="宋体"/>
            <family val="3"/>
            <charset val="134"/>
          </rPr>
          <t>作者:</t>
        </r>
        <r>
          <rPr>
            <sz val="9"/>
            <color indexed="81"/>
            <rFont val="宋体"/>
            <family val="3"/>
            <charset val="134"/>
          </rPr>
          <t xml:space="preserve">
该提升为金钱量，以劫掠举例，就是  5% *（1+x）% </t>
        </r>
      </text>
    </comment>
  </commentList>
</comments>
</file>

<file path=xl/comments4.xml><?xml version="1.0" encoding="utf-8"?>
<comments xmlns="http://schemas.openxmlformats.org/spreadsheetml/2006/main">
  <authors>
    <author>作者</author>
  </authors>
  <commentList>
    <comment ref="F1" authorId="0" shapeId="0">
      <text>
        <r>
          <rPr>
            <b/>
            <sz val="9"/>
            <color indexed="81"/>
            <rFont val="宋体"/>
            <family val="3"/>
            <charset val="134"/>
          </rPr>
          <t>如果是出4/5☆的副官，则和特殊攻击一一对应，如果是3☆副官，则根据份额从3☆通用的里面随机</t>
        </r>
      </text>
    </comment>
    <comment ref="G1" authorId="0" shapeId="0">
      <text>
        <r>
          <rPr>
            <b/>
            <sz val="9"/>
            <color indexed="81"/>
            <rFont val="宋体"/>
            <family val="3"/>
            <charset val="134"/>
          </rPr>
          <t>如果是出4/5☆的副官，则和特殊攻击一一对应，如果是3☆副官，则根据份额从3☆通用的里面随机</t>
        </r>
      </text>
    </comment>
    <comment ref="H1" authorId="0" shapeId="0">
      <text>
        <r>
          <rPr>
            <sz val="9"/>
            <color indexed="81"/>
            <rFont val="宋体"/>
            <family val="3"/>
            <charset val="134"/>
          </rPr>
          <t>参考用数据</t>
        </r>
      </text>
    </comment>
  </commentList>
</comments>
</file>

<file path=xl/comments5.xml><?xml version="1.0" encoding="utf-8"?>
<comments xmlns="http://schemas.openxmlformats.org/spreadsheetml/2006/main">
  <authors>
    <author>作者</author>
  </authors>
  <commentList>
    <comment ref="D141" authorId="0" shapeId="0">
      <text>
        <r>
          <rPr>
            <sz val="9"/>
            <color indexed="81"/>
            <rFont val="宋体"/>
            <family val="3"/>
            <charset val="134"/>
          </rPr>
          <t>该效果表现在：国战开始时所属防御城市根据武装度所获得的初始破坏提升10%</t>
        </r>
      </text>
    </comment>
    <comment ref="D144" authorId="0" shapeId="0">
      <text>
        <r>
          <rPr>
            <sz val="9"/>
            <color indexed="81"/>
            <rFont val="宋体"/>
            <family val="3"/>
            <charset val="134"/>
          </rPr>
          <t>这里的补给消耗降低效果只体现在航行时的补给消耗</t>
        </r>
      </text>
    </comment>
    <comment ref="D147" authorId="0" shapeId="0">
      <text>
        <r>
          <rPr>
            <sz val="9"/>
            <color indexed="81"/>
            <rFont val="宋体"/>
            <family val="3"/>
            <charset val="134"/>
          </rPr>
          <t>- 包含所有类型战斗：切磋/劫掠，竞技场，副本，探险BOSS，国战提交1次伤害
- 该回复效果为自动进行，不用显示给玩家，但战斗结果页有补给变化信息的，需要包含该特效效果</t>
        </r>
      </text>
    </comment>
    <comment ref="D156" authorId="0" shapeId="0">
      <text>
        <r>
          <rPr>
            <sz val="9"/>
            <color indexed="81"/>
            <rFont val="宋体"/>
            <family val="3"/>
            <charset val="134"/>
          </rPr>
          <t>造成的破坏力提升10%是指在国战中击败一个敌人后提交的伤害总值提高为1.1倍</t>
        </r>
      </text>
    </comment>
    <comment ref="D164" authorId="0" shapeId="0">
      <text>
        <r>
          <rPr>
            <b/>
            <sz val="9"/>
            <color indexed="81"/>
            <rFont val="宋体"/>
            <family val="3"/>
            <charset val="134"/>
          </rPr>
          <t>作者:</t>
        </r>
        <r>
          <rPr>
            <sz val="9"/>
            <color indexed="81"/>
            <rFont val="宋体"/>
            <family val="3"/>
            <charset val="134"/>
          </rPr>
          <t xml:space="preserve">
当同时有损失金币降低和劫掠额外获得金币等特效存在时，损失金币的效果为最后优先级
即为： 劫掠加成计算完毕的结果 进行损失降低的处理，最后得到最终结果</t>
        </r>
      </text>
    </comment>
    <comment ref="D165" authorId="0" shapeId="0">
      <text>
        <r>
          <rPr>
            <sz val="9"/>
            <color indexed="81"/>
            <rFont val="宋体"/>
            <family val="3"/>
            <charset val="134"/>
          </rPr>
          <t>贸易金币收益+5%，就是在计算完其他所有副官效果和技能之后的最终贸易收入上 乘以1.03</t>
        </r>
      </text>
    </comment>
    <comment ref="D171" authorId="0" shapeId="0">
      <text>
        <r>
          <rPr>
            <sz val="9"/>
            <color indexed="81"/>
            <rFont val="宋体"/>
            <family val="3"/>
            <charset val="134"/>
          </rPr>
          <t>制造的成品星级系统确定后，有10%几率使其变为更高一级，对确定为5星的装备无效</t>
        </r>
      </text>
    </comment>
    <comment ref="D177" authorId="0" shapeId="0">
      <text>
        <r>
          <rPr>
            <sz val="9"/>
            <color indexed="81"/>
            <rFont val="宋体"/>
            <family val="3"/>
            <charset val="134"/>
          </rPr>
          <t>劫掠成功后对方的金币也相应额外减少1%</t>
        </r>
      </text>
    </comment>
    <comment ref="D178" authorId="0" shapeId="0">
      <text>
        <r>
          <rPr>
            <sz val="9"/>
            <color indexed="81"/>
            <rFont val="宋体"/>
            <family val="3"/>
            <charset val="134"/>
          </rPr>
          <t>- 如果敌方船舱中有货物则清空敌方船舱，并将相应数量货物放到自身船舱，如果敌方没有货物则不发动
- 如果自身船舱已满，则只清空敌方船舱货物
- 如果敌方货物总量超出自身船舱剩余空间，则清空敌方船舱货物，再将己方船舱剩余空间填充满敌方货物</t>
        </r>
      </text>
    </comment>
    <comment ref="D180" authorId="0" shapeId="0">
      <text>
        <r>
          <rPr>
            <sz val="9"/>
            <color indexed="81"/>
            <rFont val="宋体"/>
            <family val="3"/>
            <charset val="134"/>
          </rPr>
          <t>支线探险的最后一步“战斗”成功之后原本有50%几率获得一件装备/道具，现在变为53%，后面两级同理，直接增加几率数值即可</t>
        </r>
      </text>
    </comment>
  </commentList>
</comments>
</file>

<file path=xl/comments6.xml><?xml version="1.0" encoding="utf-8"?>
<comments xmlns="http://schemas.openxmlformats.org/spreadsheetml/2006/main">
  <authors>
    <author>作者</author>
  </authors>
  <commentList>
    <comment ref="D126" authorId="0" shapeId="0">
      <text>
        <r>
          <rPr>
            <b/>
            <sz val="9"/>
            <color indexed="81"/>
            <rFont val="宋体"/>
            <family val="3"/>
            <charset val="134"/>
          </rPr>
          <t>作者:</t>
        </r>
        <r>
          <rPr>
            <sz val="9"/>
            <color indexed="81"/>
            <rFont val="宋体"/>
            <family val="3"/>
            <charset val="134"/>
          </rPr>
          <t xml:space="preserve">
单次抽取下降该数量，十连抽下降10倍该数量</t>
        </r>
      </text>
    </comment>
    <comment ref="D129" authorId="0" shapeId="0">
      <text>
        <r>
          <rPr>
            <b/>
            <sz val="9"/>
            <color indexed="81"/>
            <rFont val="宋体"/>
            <family val="3"/>
            <charset val="134"/>
          </rPr>
          <t>作者:</t>
        </r>
        <r>
          <rPr>
            <sz val="9"/>
            <color indexed="81"/>
            <rFont val="宋体"/>
            <family val="3"/>
            <charset val="134"/>
          </rPr>
          <t xml:space="preserve">
这个增加的比例是指原本夺取的金币数*1.05</t>
        </r>
      </text>
    </comment>
  </commentList>
</comments>
</file>

<file path=xl/comments7.xml><?xml version="1.0" encoding="utf-8"?>
<comments xmlns="http://schemas.openxmlformats.org/spreadsheetml/2006/main">
  <authors>
    <author>作者</author>
  </authors>
  <commentList>
    <comment ref="B1" authorId="0" shapeId="0">
      <text>
        <r>
          <rPr>
            <b/>
            <sz val="11"/>
            <color indexed="81"/>
            <rFont val="宋体"/>
            <family val="3"/>
            <charset val="134"/>
          </rPr>
          <t>作者:</t>
        </r>
        <r>
          <rPr>
            <sz val="11"/>
            <color indexed="81"/>
            <rFont val="宋体"/>
            <family val="3"/>
            <charset val="134"/>
          </rPr>
          <t xml:space="preserve">
装备分为7个稀有度
R1：1-3星普通装备
R2：4星普通装备
R3：5星普通装备
R4：4星传奇装备
R5：5星传奇装备（初级）
R6：5星传奇装备（中级）
R7：5星传奇装备（高级）</t>
        </r>
      </text>
    </comment>
    <comment ref="C1" authorId="0" shapeId="0">
      <text>
        <r>
          <rPr>
            <b/>
            <sz val="11"/>
            <color indexed="81"/>
            <rFont val="宋体"/>
            <family val="3"/>
            <charset val="134"/>
          </rPr>
          <t>作者:</t>
        </r>
        <r>
          <rPr>
            <sz val="11"/>
            <color indexed="81"/>
            <rFont val="宋体"/>
            <family val="3"/>
            <charset val="134"/>
          </rPr>
          <t xml:space="preserve">
副官分为9个稀有度
R1：1-2星副官，技能稀有度1-3
R2：3星副官，技能稀有度1-3
R3：3星副官，技能稀有度4-5
R4：4星副官，技能稀有度1-3
R5：4星副官，技能稀有度4-5
R6：5星副官，技能稀有度1-5
R7：5星副官，技能稀有度6
R8：5星传奇副官，技能稀有度4-7
R9：5星传奇副官，技能稀有度8-9</t>
        </r>
      </text>
    </comment>
    <comment ref="D1" authorId="0" shapeId="0">
      <text>
        <r>
          <rPr>
            <b/>
            <sz val="11"/>
            <color indexed="81"/>
            <rFont val="宋体"/>
            <family val="3"/>
            <charset val="134"/>
          </rPr>
          <t>作者:</t>
        </r>
        <r>
          <rPr>
            <sz val="11"/>
            <color indexed="81"/>
            <rFont val="宋体"/>
            <family val="3"/>
            <charset val="134"/>
          </rPr>
          <t xml:space="preserve">
技能卡分为9个稀有度
稀有度1：R1 技能
稀有度2：R2 技能
稀有度3：R3 技能
稀有度4：R4 技能
稀有度5：R5 技能
稀有度6：R6 技能
稀有度7：R7 技能（目前游戏最高）
稀有度8：R8 技能（活动探险奖励/VIP/职级奖励出现）
R8强度约为R7技能的 1.1倍
稀有度9：R9技能 （活动探险奖励/VIP/职级奖励出现）
R9技能强度约为R8技能的1.1倍
</t>
        </r>
      </text>
    </comment>
  </commentList>
</comments>
</file>

<file path=xl/sharedStrings.xml><?xml version="1.0" encoding="utf-8"?>
<sst xmlns="http://schemas.openxmlformats.org/spreadsheetml/2006/main" count="25226" uniqueCount="13088">
  <si>
    <t>大航海世界地图</t>
  </si>
  <si>
    <t>北欧</t>
  </si>
  <si>
    <t>欧洲</t>
  </si>
  <si>
    <t>西欧</t>
  </si>
  <si>
    <t>1、每个格子代表仍骰子一格</t>
  </si>
  <si>
    <t>CS爱丁堡</t>
  </si>
  <si>
    <t>SEA</t>
  </si>
  <si>
    <t>CS卑尔根</t>
  </si>
  <si>
    <t>CS奥斯陆</t>
  </si>
  <si>
    <t>东亚</t>
  </si>
  <si>
    <t>2、仍骰子最小1，最大6</t>
  </si>
  <si>
    <t>CS都柏林</t>
  </si>
  <si>
    <t>CS斯德哥尔摩</t>
  </si>
  <si>
    <t>CS里加</t>
  </si>
  <si>
    <t>3、橙色格子代表可行动的格子一格</t>
  </si>
  <si>
    <t>CS维斯比</t>
  </si>
  <si>
    <t>4、空白区域代表不可移动区域</t>
  </si>
  <si>
    <t>CS哥本哈根</t>
  </si>
  <si>
    <t>SEA(LV13)</t>
  </si>
  <si>
    <t>5、地图开放</t>
    <phoneticPr fontId="28" type="noConversion"/>
  </si>
  <si>
    <t>等级</t>
    <phoneticPr fontId="28" type="noConversion"/>
  </si>
  <si>
    <t>加勒比</t>
    <phoneticPr fontId="28" type="noConversion"/>
  </si>
  <si>
    <t>英格兰</t>
    <phoneticPr fontId="28" type="noConversion"/>
  </si>
  <si>
    <t>奥斯曼</t>
    <phoneticPr fontId="28" type="noConversion"/>
  </si>
  <si>
    <t>华夏</t>
    <phoneticPr fontId="28" type="noConversion"/>
  </si>
  <si>
    <t>CS伦敦</t>
  </si>
  <si>
    <t>CS海尔德兰</t>
  </si>
  <si>
    <t>CS不来梅</t>
  </si>
  <si>
    <t>CS汉堡</t>
  </si>
  <si>
    <t>CS吕贝克</t>
  </si>
  <si>
    <t>CS但泽</t>
  </si>
  <si>
    <t>1～9</t>
    <phoneticPr fontId="28" type="noConversion"/>
  </si>
  <si>
    <t>西欧</t>
    <phoneticPr fontId="28" type="noConversion"/>
  </si>
  <si>
    <t>地中海</t>
    <phoneticPr fontId="28" type="noConversion"/>
  </si>
  <si>
    <t>CS朴茨茅斯</t>
  </si>
  <si>
    <t>CS多佛尔</t>
  </si>
  <si>
    <t>CS格罗宁根</t>
  </si>
  <si>
    <t>10～19</t>
    <phoneticPr fontId="28" type="noConversion"/>
  </si>
  <si>
    <t>南美</t>
    <phoneticPr fontId="28" type="noConversion"/>
  </si>
  <si>
    <t>北欧</t>
    <phoneticPr fontId="28" type="noConversion"/>
  </si>
  <si>
    <t>西亚</t>
    <phoneticPr fontId="28" type="noConversion"/>
  </si>
  <si>
    <t>东亚</t>
    <phoneticPr fontId="28" type="noConversion"/>
  </si>
  <si>
    <t>CS加莱</t>
  </si>
  <si>
    <t>CS安特卫普</t>
  </si>
  <si>
    <t>CS阿姆斯特丹</t>
  </si>
  <si>
    <t>20～29</t>
    <phoneticPr fontId="28" type="noConversion"/>
  </si>
  <si>
    <t>中美</t>
    <phoneticPr fontId="28" type="noConversion"/>
  </si>
  <si>
    <t>南欧</t>
    <phoneticPr fontId="28" type="noConversion"/>
  </si>
  <si>
    <t>东欧</t>
    <phoneticPr fontId="28" type="noConversion"/>
  </si>
  <si>
    <t>东南亚</t>
    <phoneticPr fontId="28" type="noConversion"/>
  </si>
  <si>
    <t>30～39</t>
    <phoneticPr fontId="28" type="noConversion"/>
  </si>
  <si>
    <t>北非、东南亚</t>
    <phoneticPr fontId="28" type="noConversion"/>
  </si>
  <si>
    <t>北非、东欧</t>
    <phoneticPr fontId="28" type="noConversion"/>
  </si>
  <si>
    <t>南欧、南亚</t>
    <phoneticPr fontId="28" type="noConversion"/>
  </si>
  <si>
    <t>南亚、中美</t>
    <phoneticPr fontId="28" type="noConversion"/>
  </si>
  <si>
    <t>CS南特</t>
  </si>
  <si>
    <t>东欧</t>
  </si>
  <si>
    <t>CS威尼斯</t>
  </si>
  <si>
    <t>CS的里雅斯特</t>
  </si>
  <si>
    <t>CS天津</t>
  </si>
  <si>
    <t>CS大连</t>
  </si>
  <si>
    <t>40～49</t>
    <phoneticPr fontId="28" type="noConversion"/>
  </si>
  <si>
    <t>西非</t>
    <phoneticPr fontId="28" type="noConversion"/>
  </si>
  <si>
    <t>东非</t>
    <phoneticPr fontId="28" type="noConversion"/>
  </si>
  <si>
    <t>CS波尔多</t>
  </si>
  <si>
    <t>南欧</t>
  </si>
  <si>
    <t>CS安科纳</t>
  </si>
  <si>
    <t>CS扎达尔</t>
  </si>
  <si>
    <t>CS海参威</t>
  </si>
  <si>
    <t>CS札幌</t>
  </si>
  <si>
    <t>50～59</t>
    <phoneticPr fontId="28" type="noConversion"/>
  </si>
  <si>
    <t>CS希洪</t>
  </si>
  <si>
    <t>CS敖德萨</t>
    <phoneticPr fontId="28" type="noConversion"/>
  </si>
  <si>
    <t>CS塞瓦斯托波尔</t>
  </si>
  <si>
    <t>CS卡法</t>
  </si>
  <si>
    <t>地中海</t>
  </si>
  <si>
    <t>CS平壤</t>
  </si>
  <si>
    <t>60～69</t>
    <phoneticPr fontId="28" type="noConversion"/>
  </si>
  <si>
    <t>澳洲外全部</t>
    <phoneticPr fontId="28" type="noConversion"/>
  </si>
  <si>
    <t>CS马赛</t>
  </si>
  <si>
    <t>CS热那亚</t>
  </si>
  <si>
    <t>CS比萨</t>
  </si>
  <si>
    <t>华夏</t>
  </si>
  <si>
    <t>CS青岛</t>
  </si>
  <si>
    <t>CS首尔</t>
  </si>
  <si>
    <t>澳洲</t>
    <phoneticPr fontId="28" type="noConversion"/>
  </si>
  <si>
    <t>CS蒙彼利埃</t>
  </si>
  <si>
    <t>CS拉古萨</t>
  </si>
  <si>
    <t>6、航行经验体力规则：</t>
    <phoneticPr fontId="28" type="noConversion"/>
  </si>
  <si>
    <t>SEA(lv25)</t>
    <phoneticPr fontId="28" type="noConversion"/>
  </si>
  <si>
    <t>CS巴塞罗那</t>
  </si>
  <si>
    <t>CS卡尔维</t>
  </si>
  <si>
    <t>CS萨洛尼卡</t>
  </si>
  <si>
    <t>CS伊斯坦布尔</t>
  </si>
  <si>
    <t>CS特拉布宗</t>
  </si>
  <si>
    <t>CS光州</t>
  </si>
  <si>
    <t>CS釜山</t>
  </si>
  <si>
    <t xml:space="preserve">   自由出海：消耗体力6，航行经验=5+航行格数,消耗8%补给；最高15点；</t>
    <phoneticPr fontId="28" type="noConversion"/>
  </si>
  <si>
    <t>CS瓦伦西亚</t>
  </si>
  <si>
    <t>CS萨萨里</t>
  </si>
  <si>
    <t>CS卡利亚里</t>
  </si>
  <si>
    <t>CS那不勒斯</t>
  </si>
  <si>
    <t xml:space="preserve">   直航：消耗体力10，航行经验=5+航行格数,消耗8%补给；最高15点；</t>
    <phoneticPr fontId="28" type="noConversion"/>
  </si>
  <si>
    <t>CS亚述尔</t>
  </si>
  <si>
    <t>CS波尔图</t>
  </si>
  <si>
    <t>CS里斯本</t>
  </si>
  <si>
    <t>CS法罗</t>
  </si>
  <si>
    <t>CS塞维利亚</t>
  </si>
  <si>
    <t>CS马拉加</t>
  </si>
  <si>
    <t>CS锡拉库萨</t>
  </si>
  <si>
    <t>CS雅典</t>
  </si>
  <si>
    <t>CS武汉</t>
  </si>
  <si>
    <t>CS上海</t>
  </si>
  <si>
    <t>CS长崎</t>
  </si>
  <si>
    <t>CS大阪</t>
  </si>
  <si>
    <t>CS名古屋</t>
  </si>
  <si>
    <t>CS坎迪亚</t>
  </si>
  <si>
    <t>CS法马古斯塔</t>
  </si>
  <si>
    <t>CS贝鲁特</t>
  </si>
  <si>
    <t>CS杭州</t>
  </si>
  <si>
    <t>CS拿骚</t>
  </si>
  <si>
    <t>CS马德拉</t>
  </si>
  <si>
    <t>CS卡萨布兰卡</t>
  </si>
  <si>
    <t>CS休达</t>
  </si>
  <si>
    <t>SEA(lv35)</t>
    <phoneticPr fontId="28" type="noConversion"/>
  </si>
  <si>
    <t>CS阿尔及尔</t>
  </si>
  <si>
    <t>CS突尼斯</t>
  </si>
  <si>
    <t>CS的黎波里</t>
  </si>
  <si>
    <t>CS班加西</t>
  </si>
  <si>
    <t>CS亚历山大</t>
  </si>
  <si>
    <t>CS雅法</t>
  </si>
  <si>
    <t>加勒比海</t>
  </si>
  <si>
    <t>CS开罗</t>
  </si>
  <si>
    <t>CS哈瓦那</t>
  </si>
  <si>
    <t>CS圣地牙哥</t>
    <phoneticPr fontId="28" type="noConversion"/>
  </si>
  <si>
    <t>CS苏伊士</t>
  </si>
  <si>
    <t>CS澳门</t>
  </si>
  <si>
    <t>CS香港</t>
  </si>
  <si>
    <t>CS福州</t>
  </si>
  <si>
    <t>CS台北</t>
  </si>
  <si>
    <t>CS那霸</t>
  </si>
  <si>
    <t>CS维拉克鲁斯</t>
  </si>
  <si>
    <t>CS梅里达</t>
  </si>
  <si>
    <t>CS特鲁希略</t>
  </si>
  <si>
    <t>CS大开曼</t>
  </si>
  <si>
    <t>CS牙买加</t>
  </si>
  <si>
    <t>CS圣多明戈</t>
  </si>
  <si>
    <t>CS圣胡安</t>
  </si>
  <si>
    <t>CS拉斯帕尔马斯</t>
  </si>
  <si>
    <t>北非</t>
  </si>
  <si>
    <t>西亚</t>
  </si>
  <si>
    <t>CS巴士拉</t>
  </si>
  <si>
    <t>CS霍尔木兹</t>
  </si>
  <si>
    <t>CS马斯喀特</t>
  </si>
  <si>
    <t>CS第乌</t>
  </si>
  <si>
    <t>CS阿卡普尔科</t>
  </si>
  <si>
    <t>CS危地马拉</t>
  </si>
  <si>
    <t>CS巴拿马</t>
  </si>
  <si>
    <t>CS波托韦洛</t>
  </si>
  <si>
    <t>CS威廉斯塔德</t>
  </si>
  <si>
    <t>CS阿尔金</t>
  </si>
  <si>
    <t>CS吉达</t>
  </si>
  <si>
    <t>CS马尼拉</t>
  </si>
  <si>
    <t>CS果阿</t>
  </si>
  <si>
    <t>CS马拉开波</t>
  </si>
  <si>
    <t>CS加拉加斯</t>
  </si>
  <si>
    <t>CS卡宴</t>
  </si>
  <si>
    <t>CS伯南布哥</t>
  </si>
  <si>
    <t>CS佛得角</t>
  </si>
  <si>
    <t>CS马萨瓦</t>
  </si>
  <si>
    <t>CS加尔各答</t>
  </si>
  <si>
    <t>CS勃固</t>
  </si>
  <si>
    <t>CS华富里</t>
  </si>
  <si>
    <t>CS嘉定</t>
  </si>
  <si>
    <t>圆形世界相交</t>
    <phoneticPr fontId="28" type="noConversion"/>
  </si>
  <si>
    <t>中美</t>
  </si>
  <si>
    <t xml:space="preserve"> </t>
    <phoneticPr fontId="15" type="noConversion"/>
  </si>
  <si>
    <t>CS泽拉</t>
  </si>
  <si>
    <t>CS亚丁</t>
  </si>
  <si>
    <t>CS佐法尔</t>
  </si>
  <si>
    <t>CS马苏里帕特南</t>
  </si>
  <si>
    <t>CS北大年</t>
  </si>
  <si>
    <t>CS塞拉利昂</t>
  </si>
  <si>
    <t>CS阿比让</t>
  </si>
  <si>
    <t>CS圣乔治</t>
  </si>
  <si>
    <t>CS索科特拉</t>
  </si>
  <si>
    <t>CS本地治里</t>
  </si>
  <si>
    <t>澳洲</t>
  </si>
  <si>
    <t>CS巴伊亚</t>
  </si>
  <si>
    <t>`</t>
  </si>
  <si>
    <t>CS摩加迪沙</t>
  </si>
  <si>
    <t>CS卡利卡特</t>
  </si>
  <si>
    <t>CS柯钦</t>
  </si>
  <si>
    <t>CS锡兰</t>
  </si>
  <si>
    <t>CS亚齐</t>
  </si>
  <si>
    <t>SEA(lv65)</t>
    <phoneticPr fontId="28" type="noConversion"/>
  </si>
  <si>
    <t>CS占碑</t>
  </si>
  <si>
    <t>CS马六甲</t>
  </si>
  <si>
    <t>CS古晋</t>
  </si>
  <si>
    <t>CS文莱</t>
  </si>
  <si>
    <t>CS霍洛</t>
  </si>
  <si>
    <t>CS达沃</t>
  </si>
  <si>
    <t>CS贝宁</t>
  </si>
  <si>
    <t>CS巨港</t>
  </si>
  <si>
    <t>西非</t>
  </si>
  <si>
    <t>SEA(lv45)</t>
    <phoneticPr fontId="28" type="noConversion"/>
  </si>
  <si>
    <t>CS特尔纳特</t>
  </si>
  <si>
    <t>CS基多</t>
    <phoneticPr fontId="28" type="noConversion"/>
  </si>
  <si>
    <t>CS卡亚俄</t>
    <phoneticPr fontId="28" type="noConversion"/>
  </si>
  <si>
    <t>CS利马</t>
    <phoneticPr fontId="28" type="noConversion"/>
  </si>
  <si>
    <t>CS圣多美</t>
  </si>
  <si>
    <t>SEA(lv55)</t>
    <phoneticPr fontId="28" type="noConversion"/>
  </si>
  <si>
    <t>CS杜阿拉</t>
  </si>
  <si>
    <t>CS里约热内卢</t>
  </si>
  <si>
    <t>CS马林迪</t>
  </si>
  <si>
    <t>南亚</t>
  </si>
  <si>
    <t>CS马辰</t>
  </si>
  <si>
    <t>CS望加锡</t>
  </si>
  <si>
    <t>CS安汶</t>
  </si>
  <si>
    <t>CS岚屿</t>
  </si>
  <si>
    <t>CS蒙巴萨</t>
  </si>
  <si>
    <t>东非</t>
  </si>
  <si>
    <t>CS卢旺达</t>
  </si>
  <si>
    <t>CS雅加达</t>
  </si>
  <si>
    <t>CS泗水</t>
  </si>
  <si>
    <t>CS帝力</t>
  </si>
  <si>
    <t>CS桑给巴尔</t>
  </si>
  <si>
    <t>SEA(lv70)</t>
    <phoneticPr fontId="28" type="noConversion"/>
  </si>
  <si>
    <t>加勒比海和南美</t>
  </si>
  <si>
    <t>CS布宜诺斯艾利斯</t>
  </si>
  <si>
    <t>CS本格拉</t>
  </si>
  <si>
    <t>CS安多法加斯大</t>
    <phoneticPr fontId="28" type="noConversion"/>
  </si>
  <si>
    <t>非洲</t>
  </si>
  <si>
    <t>CS基尔瓦</t>
  </si>
  <si>
    <t>CS圣安东尼奥</t>
  </si>
  <si>
    <t>东南亚/南亚</t>
  </si>
  <si>
    <t>CS卡卡杜</t>
  </si>
  <si>
    <t>CS芬瑟岛</t>
  </si>
  <si>
    <t>CS旺阿努伊</t>
  </si>
  <si>
    <t>南美</t>
  </si>
  <si>
    <t>CS卡里比布</t>
  </si>
  <si>
    <t>东南亚</t>
  </si>
  <si>
    <t>CS索法拉</t>
  </si>
  <si>
    <t>CS莫桑比克</t>
  </si>
  <si>
    <t>CS塔马塔夫</t>
  </si>
  <si>
    <t>CS平贾拉</t>
  </si>
  <si>
    <t>CS霍巴特</t>
  </si>
  <si>
    <t>CS圣地亚哥</t>
    <phoneticPr fontId="28" type="noConversion"/>
  </si>
  <si>
    <t>CS乌斯怀亚</t>
  </si>
  <si>
    <t>CS开普敦</t>
  </si>
  <si>
    <t>CS纳塔尔</t>
  </si>
  <si>
    <t>级别</t>
    <phoneticPr fontId="28" type="noConversion"/>
  </si>
  <si>
    <t>总经验</t>
    <phoneticPr fontId="28" type="noConversion"/>
  </si>
  <si>
    <t>升级所需</t>
    <phoneticPr fontId="28" type="noConversion"/>
  </si>
  <si>
    <t>升级奖励</t>
    <phoneticPr fontId="28" type="noConversion"/>
  </si>
  <si>
    <t>日经验上限</t>
    <phoneticPr fontId="28" type="noConversion"/>
  </si>
  <si>
    <t>银行上限</t>
    <phoneticPr fontId="28" type="noConversion"/>
  </si>
  <si>
    <t>体力上限</t>
    <phoneticPr fontId="28" type="noConversion"/>
  </si>
  <si>
    <t>货运量</t>
    <phoneticPr fontId="28" type="noConversion"/>
  </si>
  <si>
    <t>日经验</t>
    <phoneticPr fontId="28" type="noConversion"/>
  </si>
  <si>
    <t>2次满经验</t>
    <phoneticPr fontId="28" type="noConversion"/>
  </si>
  <si>
    <t>交易体力收益比</t>
    <phoneticPr fontId="28" type="noConversion"/>
  </si>
  <si>
    <t>任务体力收益比</t>
    <phoneticPr fontId="28" type="noConversion"/>
  </si>
  <si>
    <t>累计收益(max)</t>
    <phoneticPr fontId="28" type="noConversion"/>
  </si>
  <si>
    <t>累计收益(2次)</t>
    <phoneticPr fontId="28" type="noConversion"/>
  </si>
  <si>
    <t>收益(360体力)</t>
    <phoneticPr fontId="28" type="noConversion"/>
  </si>
  <si>
    <t>收益（2次满）</t>
    <phoneticPr fontId="28" type="noConversion"/>
  </si>
  <si>
    <t>最低体力经验比</t>
    <phoneticPr fontId="28" type="noConversion"/>
  </si>
  <si>
    <t>最高体力经验比</t>
    <phoneticPr fontId="28" type="noConversion"/>
  </si>
  <si>
    <t>每日体力</t>
    <phoneticPr fontId="28" type="noConversion"/>
  </si>
  <si>
    <t>普通人消耗</t>
    <phoneticPr fontId="28" type="noConversion"/>
  </si>
  <si>
    <t>伤害</t>
    <phoneticPr fontId="28" type="noConversion"/>
  </si>
  <si>
    <t>防御系数</t>
    <phoneticPr fontId="28" type="noConversion"/>
  </si>
  <si>
    <t>体力</t>
    <phoneticPr fontId="28" type="noConversion"/>
  </si>
  <si>
    <t>最低伤害</t>
    <phoneticPr fontId="28" type="noConversion"/>
  </si>
  <si>
    <t>最高伤害</t>
    <phoneticPr fontId="28" type="noConversion"/>
  </si>
  <si>
    <t>中等伤害</t>
    <phoneticPr fontId="28" type="noConversion"/>
  </si>
  <si>
    <t>中等伤害比例</t>
    <phoneticPr fontId="28" type="noConversion"/>
  </si>
  <si>
    <r>
      <rPr>
        <sz val="10"/>
        <rFont val="微软雅黑"/>
        <family val="2"/>
        <charset val="134"/>
      </rPr>
      <t>升级所需经验公式：</t>
    </r>
    <r>
      <rPr>
        <sz val="10"/>
        <color rgb="FFFF0000"/>
        <rFont val="微软雅黑"/>
        <family val="2"/>
        <charset val="134"/>
      </rPr>
      <t xml:space="preserve">
</t>
    </r>
    <r>
      <rPr>
        <b/>
        <sz val="10"/>
        <color rgb="FFFF0000"/>
        <rFont val="微软雅黑"/>
        <family val="2"/>
        <charset val="134"/>
      </rPr>
      <t>1-49级 : 目前等级×目前等级×4</t>
    </r>
    <r>
      <rPr>
        <sz val="10"/>
        <color rgb="FFFF0000"/>
        <rFont val="微软雅黑"/>
        <family val="2"/>
        <charset val="134"/>
      </rPr>
      <t xml:space="preserve">
</t>
    </r>
    <r>
      <rPr>
        <b/>
        <sz val="10"/>
        <color rgb="FFFF0000"/>
        <rFont val="微软雅黑"/>
        <family val="2"/>
        <charset val="134"/>
      </rPr>
      <t>50-69级：目前等级×目前等级×(目前等级-45) 
70-99级：目前等级×目前等级×（目前等级-40）
70级后银行上限、舰船上限不变</t>
    </r>
    <r>
      <rPr>
        <sz val="10"/>
        <color theme="1"/>
        <rFont val="微软雅黑"/>
        <family val="2"/>
        <charset val="134"/>
      </rPr>
      <t xml:space="preserve">
</t>
    </r>
    <r>
      <rPr>
        <b/>
        <sz val="10"/>
        <rFont val="微软雅黑"/>
        <family val="2"/>
        <charset val="134"/>
      </rPr>
      <t>日经验上限 = 个人等级×2000 + 10000</t>
    </r>
    <r>
      <rPr>
        <sz val="10"/>
        <color theme="1"/>
        <rFont val="微软雅黑"/>
        <family val="2"/>
        <charset val="134"/>
      </rPr>
      <t xml:space="preserve">
</t>
    </r>
    <r>
      <rPr>
        <sz val="10"/>
        <rFont val="微软雅黑"/>
        <family val="2"/>
        <charset val="134"/>
      </rPr>
      <t>用户升级效果：</t>
    </r>
    <r>
      <rPr>
        <sz val="10"/>
        <color theme="1"/>
        <rFont val="微软雅黑"/>
        <family val="2"/>
        <charset val="134"/>
      </rPr>
      <t xml:space="preserve">
</t>
    </r>
    <r>
      <rPr>
        <b/>
        <sz val="10"/>
        <color rgb="FFFF0000"/>
        <rFont val="微软雅黑"/>
        <family val="2"/>
        <charset val="134"/>
      </rPr>
      <t>- 补给全满；- 食物食用次数全满；- 体力全满；</t>
    </r>
    <phoneticPr fontId="28" type="noConversion"/>
  </si>
  <si>
    <t>名称</t>
  </si>
  <si>
    <t>种类</t>
  </si>
  <si>
    <t>城市</t>
  </si>
  <si>
    <t>原始价格</t>
    <phoneticPr fontId="28" type="noConversion"/>
  </si>
  <si>
    <t>图片</t>
  </si>
  <si>
    <t>物品说明</t>
    <phoneticPr fontId="28" type="noConversion"/>
  </si>
  <si>
    <t>皮革</t>
  </si>
  <si>
    <t>纤维</t>
  </si>
  <si>
    <t>亚丁</t>
  </si>
  <si>
    <t>002_pige.jpg</t>
  </si>
  <si>
    <t>将牛等动物的皮揉制而成的皮革.广泛应用于生活中的各个层面.</t>
  </si>
  <si>
    <t>剑麻</t>
  </si>
  <si>
    <t>北非</t>
    <phoneticPr fontId="15" type="noConversion"/>
  </si>
  <si>
    <t>阿尔金</t>
  </si>
  <si>
    <t>244_jianma.jpg</t>
  </si>
  <si>
    <t>新大陆特有植物.被用来制成绳子、袋子等工艺品.</t>
  </si>
  <si>
    <t>黄麻</t>
  </si>
  <si>
    <t>西亚</t>
    <phoneticPr fontId="15" type="noConversion"/>
  </si>
  <si>
    <t>吉达</t>
  </si>
  <si>
    <t>004_huangma.jpg</t>
  </si>
  <si>
    <t>热带地区出产的一种麻.结实而粗糙,适于制作绳索.</t>
  </si>
  <si>
    <t>羊毛</t>
  </si>
  <si>
    <t>西欧</t>
    <phoneticPr fontId="15" type="noConversion"/>
  </si>
  <si>
    <t>伦敦</t>
  </si>
  <si>
    <t>006_yangmao.jpg</t>
  </si>
  <si>
    <t>剪下来的羊毛.保温性好,多被用来制作服装等.</t>
  </si>
  <si>
    <t>棉花</t>
  </si>
  <si>
    <t>东欧</t>
    <phoneticPr fontId="15" type="noConversion"/>
  </si>
  <si>
    <t>热那亚</t>
  </si>
  <si>
    <t>007_mianhua.jpg</t>
  </si>
  <si>
    <t>棉花果实中的纤维.吸水性强,较结实,适合制作服装.</t>
  </si>
  <si>
    <t>羽毛</t>
  </si>
  <si>
    <t>吕贝克</t>
    <phoneticPr fontId="15" type="noConversion"/>
  </si>
  <si>
    <t>193_juziyou.jpg</t>
  </si>
  <si>
    <t>鸭或鹅的羽毛.主要用于制作被子或靠垫等.</t>
  </si>
  <si>
    <t>亚麻</t>
  </si>
  <si>
    <t>北欧</t>
    <phoneticPr fontId="15" type="noConversion"/>
  </si>
  <si>
    <t>斯德哥尔摩</t>
  </si>
  <si>
    <t>008_yama.jpg</t>
  </si>
  <si>
    <t>自古以来被广泛用于服装制作的一种纤维.结实耐用且较柔软.</t>
  </si>
  <si>
    <t>椰子纤维</t>
    <phoneticPr fontId="15" type="noConversion"/>
  </si>
  <si>
    <t>西非</t>
    <phoneticPr fontId="15" type="noConversion"/>
  </si>
  <si>
    <t>圣乔治</t>
  </si>
  <si>
    <t>009_yezixianwei.jpg</t>
  </si>
  <si>
    <t>椰子果实中的纤维.较硬但结实耐用,适合用来制作绳索等.</t>
  </si>
  <si>
    <t>蚕丝</t>
  </si>
  <si>
    <t>澳洲</t>
    <phoneticPr fontId="15" type="noConversion"/>
  </si>
  <si>
    <t>卡卡杜</t>
  </si>
  <si>
    <t>011_cansi.jpg</t>
  </si>
  <si>
    <t>从蚕茧中取出的纤维.具有一种特殊的美艳,非常珍贵.</t>
  </si>
  <si>
    <t>木棉</t>
  </si>
  <si>
    <t>华富里</t>
    <phoneticPr fontId="15" type="noConversion"/>
  </si>
  <si>
    <t>012_huafuli.jpg</t>
  </si>
  <si>
    <t>木棉果实中的纤维.有弹性,轻软,适合制作枕头或靠垫.</t>
  </si>
  <si>
    <t>毛皮</t>
  </si>
  <si>
    <t>敖德萨</t>
  </si>
  <si>
    <t>005_maopi.jpg</t>
  </si>
  <si>
    <t>动物的毛皮.防寒性、防水性非常好,所以价格昂贵.</t>
  </si>
  <si>
    <t>小麦</t>
  </si>
  <si>
    <t>华夏</t>
    <phoneticPr fontId="15" type="noConversion"/>
  </si>
  <si>
    <t>食品</t>
  </si>
  <si>
    <t>上海</t>
    <phoneticPr fontId="15" type="noConversion"/>
  </si>
  <si>
    <t>016_xiaomai.jpg</t>
  </si>
  <si>
    <t>公元前人类就开始种植的谷物.在贫瘠的土地上收成很差.</t>
  </si>
  <si>
    <t>羊肉</t>
  </si>
  <si>
    <t>摩加迪沙</t>
    <phoneticPr fontId="15" type="noConversion"/>
  </si>
  <si>
    <t>019_yangrou.jpg</t>
  </si>
  <si>
    <t>将羊肉加工制成的保存食品.其中羊羔肉属于奢侈食品.</t>
  </si>
  <si>
    <t>雪茄</t>
    <phoneticPr fontId="15" type="noConversion"/>
  </si>
  <si>
    <t>加勒比海</t>
    <phoneticPr fontId="15" type="noConversion"/>
  </si>
  <si>
    <t>哈瓦那</t>
    <phoneticPr fontId="15" type="noConversion"/>
  </si>
  <si>
    <t>166_shanhujingpin.jpg</t>
  </si>
  <si>
    <t>古巴的特产,雪茄的味道让男人着迷</t>
  </si>
  <si>
    <t>花生</t>
  </si>
  <si>
    <t>圣多明戈</t>
    <phoneticPr fontId="15" type="noConversion"/>
  </si>
  <si>
    <t>112_huasheng.jpg</t>
  </si>
  <si>
    <t>原产于南美大陆的一种坚果.开花后,果实在地下逐渐成熟.</t>
  </si>
  <si>
    <t>鱼肉</t>
  </si>
  <si>
    <t>圣胡安</t>
  </si>
  <si>
    <t>020_yurou.jpg</t>
  </si>
  <si>
    <t>将鱼腌制或晒干后制成.属于加工保存类食物.</t>
  </si>
  <si>
    <t>奶酪</t>
  </si>
  <si>
    <t>南欧</t>
    <phoneticPr fontId="15" type="noConversion"/>
  </si>
  <si>
    <t>里斯本</t>
    <phoneticPr fontId="28" type="noConversion"/>
  </si>
  <si>
    <t>022_rulao.jpg</t>
  </si>
  <si>
    <t>将牛或山羊的奶发酵后制成的保存食品.</t>
  </si>
  <si>
    <t>鸡蛋</t>
  </si>
  <si>
    <t>多佛尔</t>
  </si>
  <si>
    <t>024_jidan.jpg</t>
  </si>
  <si>
    <t>鸡生出来的新鲜的蛋.是制作很多菜肴时不可或缺的材料.</t>
  </si>
  <si>
    <t>鸡肉</t>
  </si>
  <si>
    <t>泽拉</t>
    <phoneticPr fontId="15" type="noConversion"/>
  </si>
  <si>
    <t>026_jirou.jpg</t>
  </si>
  <si>
    <t>将鸡肉加工保存制成.属于奢侈食品.</t>
  </si>
  <si>
    <t>香肠</t>
  </si>
  <si>
    <t>都柏林</t>
  </si>
  <si>
    <t>027_xiangchang.jpg</t>
  </si>
  <si>
    <t>将加工过的肉类塞入猪或羊的肠衣中制成的保存食品.</t>
  </si>
  <si>
    <t>旱稻</t>
  </si>
  <si>
    <t>东亚</t>
    <phoneticPr fontId="15" type="noConversion"/>
  </si>
  <si>
    <t>首尔</t>
  </si>
  <si>
    <t>028_handao.jpg</t>
  </si>
  <si>
    <t>旱稻、陆稻.在旱地种植的稻类植物.适合于无法种植水稻的地区.</t>
  </si>
  <si>
    <t>洋葱</t>
  </si>
  <si>
    <t>伊斯坦布尔</t>
  </si>
  <si>
    <t>030_yangcong.jpg</t>
  </si>
  <si>
    <t>种植历史悠久的蔬菜.有抗疲劳的功效,并易于保存.</t>
  </si>
  <si>
    <t>袋鼠肉</t>
  </si>
  <si>
    <t>霍巴特</t>
    <phoneticPr fontId="15" type="noConversion"/>
  </si>
  <si>
    <t>031_daishurou.jpg</t>
  </si>
  <si>
    <t>袋鼠的肉.为少脂肪的瘦肉,味道清淡.</t>
  </si>
  <si>
    <t>蚕豆</t>
  </si>
  <si>
    <t>的黎波里</t>
    <phoneticPr fontId="15" type="noConversion"/>
  </si>
  <si>
    <t>032_candou.jpg</t>
  </si>
  <si>
    <t>人类从很久以前就开始种植的大型豆类作物.可日常食用.</t>
  </si>
  <si>
    <t>水稻</t>
  </si>
  <si>
    <t>福州</t>
    <phoneticPr fontId="15" type="noConversion"/>
  </si>
  <si>
    <t>033_shuidao.jpg</t>
  </si>
  <si>
    <t>水稻 主要在印度到东亚地区的水田种植.</t>
  </si>
  <si>
    <t>南瓜</t>
  </si>
  <si>
    <t>拿骚</t>
    <phoneticPr fontId="28" type="noConversion"/>
  </si>
  <si>
    <t>160_boligongyipin.jpg</t>
  </si>
  <si>
    <t>偏热带地区所种植的蔬菜.营养非常丰富.</t>
  </si>
  <si>
    <t>甘蔗</t>
  </si>
  <si>
    <t>东南亚</t>
    <phoneticPr fontId="28" type="noConversion"/>
  </si>
  <si>
    <t>北大年</t>
    <phoneticPr fontId="28" type="noConversion"/>
  </si>
  <si>
    <t>034_ganzhe.jpg</t>
  </si>
  <si>
    <t>可从其茎部榨汁制作砂糖.甘蔗的种植需要高温的气候条件.</t>
  </si>
  <si>
    <t>玉米</t>
  </si>
  <si>
    <t>伯南布哥</t>
  </si>
  <si>
    <t>037_yumi.jpg</t>
  </si>
  <si>
    <t>原产南美大陆的谷物.属于中南美地区的主食.</t>
  </si>
  <si>
    <t>大麦</t>
  </si>
  <si>
    <t>平壤</t>
  </si>
  <si>
    <t>038_damai.jpg</t>
  </si>
  <si>
    <t>在较为贫瘠的土地上也能生长的麦类植物.可用作酿酒的原料.</t>
  </si>
  <si>
    <t>马铃薯</t>
  </si>
  <si>
    <t>维拉克鲁斯</t>
  </si>
  <si>
    <t>039_malingshu.jpg</t>
  </si>
  <si>
    <t>原产于南美洲大陆高山地区.易于种植,营养丰富.</t>
  </si>
  <si>
    <t>鱼油</t>
    <phoneticPr fontId="15" type="noConversion"/>
  </si>
  <si>
    <t>南美</t>
    <phoneticPr fontId="15" type="noConversion"/>
  </si>
  <si>
    <t>卡亚俄</t>
    <phoneticPr fontId="15" type="noConversion"/>
  </si>
  <si>
    <t>海鱼提炼出来的鱼油,鲜美却不腻味.</t>
  </si>
  <si>
    <t>鱼粉</t>
    <phoneticPr fontId="15" type="noConversion"/>
  </si>
  <si>
    <t>利马</t>
  </si>
  <si>
    <t>南美港口的特产,用厚脂肪的鱼类加工而得.</t>
  </si>
  <si>
    <t>盐巴</t>
  </si>
  <si>
    <t>调味料</t>
  </si>
  <si>
    <t>马拉开波</t>
  </si>
  <si>
    <t>041_yanba.jpg</t>
  </si>
  <si>
    <t>通过蒸煮海水或切割岩盐制成的盐.</t>
  </si>
  <si>
    <t>罗望子</t>
  </si>
  <si>
    <t>基尔瓦</t>
    <phoneticPr fontId="15" type="noConversion"/>
  </si>
  <si>
    <t>045_luowangzi.jpg</t>
  </si>
  <si>
    <t>成熟了的罗望子果实.是一种酸甜的调味料.</t>
  </si>
  <si>
    <t>椰子油</t>
  </si>
  <si>
    <t>南亚</t>
    <phoneticPr fontId="15" type="noConversion"/>
  </si>
  <si>
    <t>亚齐</t>
  </si>
  <si>
    <t>046_yeziyou.jpg</t>
  </si>
  <si>
    <t>用油椰子果实榨出的油.呈深橙色.</t>
  </si>
  <si>
    <t>苹果醋</t>
  </si>
  <si>
    <t>东亚</t>
    <phoneticPr fontId="15" type="noConversion"/>
  </si>
  <si>
    <t>海参威</t>
  </si>
  <si>
    <t>052_pingguocu.jpg</t>
  </si>
  <si>
    <t>以苹果为原料制成的醋.具有一种独得的香味和甜味.</t>
  </si>
  <si>
    <t>蜂蜜</t>
  </si>
  <si>
    <t>南美</t>
    <phoneticPr fontId="15" type="noConversion"/>
  </si>
  <si>
    <t>圣安东尼奥</t>
  </si>
  <si>
    <t>047_fengmi.jpg</t>
  </si>
  <si>
    <t>从蜂窝中采集的蜜.养蜂的历史相当悠久.</t>
  </si>
  <si>
    <t>果酱</t>
  </si>
  <si>
    <t>瓦伦西亚</t>
  </si>
  <si>
    <t>048_guojiang.jpg</t>
  </si>
  <si>
    <t>以各种水果煮制而成,可以用于烹调或糕点.</t>
  </si>
  <si>
    <t>橄榄油</t>
  </si>
  <si>
    <t>北非</t>
    <phoneticPr fontId="15" type="noConversion"/>
  </si>
  <si>
    <t>佛得角</t>
    <phoneticPr fontId="28" type="noConversion"/>
  </si>
  <si>
    <t>049_ganlanyou.jpg</t>
  </si>
  <si>
    <t>用橄榄果榨的油.有一种特有的香味.</t>
  </si>
  <si>
    <t>越南鱼露</t>
  </si>
  <si>
    <t>嘉定</t>
    <phoneticPr fontId="15" type="noConversion"/>
  </si>
  <si>
    <t>051_yuenanyulu.jpg</t>
  </si>
  <si>
    <t>越南人以鱼为原料制成的一种调味料.</t>
  </si>
  <si>
    <t>猪</t>
  </si>
  <si>
    <t>西欧</t>
    <phoneticPr fontId="28" type="noConversion"/>
  </si>
  <si>
    <t>家畜</t>
  </si>
  <si>
    <t>阿姆斯特丹</t>
    <phoneticPr fontId="15" type="noConversion"/>
  </si>
  <si>
    <t>060_zhu.jpg</t>
  </si>
  <si>
    <t>将野猪家畜化后得到的品种.猪肉适于食用,故被广泛饲养.</t>
  </si>
  <si>
    <t>鸭</t>
  </si>
  <si>
    <t>西亚</t>
    <phoneticPr fontId="15" type="noConversion"/>
  </si>
  <si>
    <t>家畜</t>
    <phoneticPr fontId="28" type="noConversion"/>
  </si>
  <si>
    <t>索科特拉</t>
  </si>
  <si>
    <t>062_ya.jpg</t>
  </si>
  <si>
    <t>为取其肉和卵,将野生野鸭作为家禽饲养得到的改良品种.</t>
  </si>
  <si>
    <t>牛</t>
  </si>
  <si>
    <t>西非</t>
    <phoneticPr fontId="15" type="noConversion"/>
  </si>
  <si>
    <t>本格拉</t>
  </si>
  <si>
    <t>061_niu.jpg</t>
  </si>
  <si>
    <t>在世界各处广泛饲养的一种家畜.其肉和奶被用于制作各种食品.</t>
  </si>
  <si>
    <t>鸡</t>
  </si>
  <si>
    <t>加勒比海</t>
    <phoneticPr fontId="15" type="noConversion"/>
  </si>
  <si>
    <t>威廉斯塔德</t>
  </si>
  <si>
    <t>063_ji.jpg</t>
  </si>
  <si>
    <t>鸡 蛋、肉等具有广泛用途的一种鸟类.在世界各地被广泛饲养.</t>
  </si>
  <si>
    <t>绵羊</t>
  </si>
  <si>
    <t>地中海</t>
    <phoneticPr fontId="15" type="noConversion"/>
  </si>
  <si>
    <t>法马古斯塔</t>
  </si>
  <si>
    <t>064_mianyang.jpg</t>
  </si>
  <si>
    <t>有着柔软的白色毛皮的一种家畜.除肉可食用外,毛皮也是其重要产物.</t>
  </si>
  <si>
    <t>山羊</t>
  </si>
  <si>
    <t>安科纳</t>
  </si>
  <si>
    <t>065_Shanyang.jpg</t>
  </si>
  <si>
    <t>被人们广泛饲养的一种家畜.除了肉可食用外,毛皮也为人们所重视.</t>
  </si>
  <si>
    <t>水果白兰地</t>
  </si>
  <si>
    <t>酒类</t>
  </si>
  <si>
    <t>比萨</t>
    <phoneticPr fontId="15" type="noConversion"/>
  </si>
  <si>
    <t>075_shuiguobailandi.jpg</t>
  </si>
  <si>
    <t>以苹果等除葡萄之外的水果为原料酿制而成的白兰地.</t>
  </si>
  <si>
    <t>阿瓜维特酒</t>
    <phoneticPr fontId="15" type="noConversion"/>
  </si>
  <si>
    <t>维斯比</t>
    <phoneticPr fontId="15" type="noConversion"/>
  </si>
  <si>
    <t>067_aguaweitejiu.jpg</t>
  </si>
  <si>
    <t>北欧酿制的各类蒸馏酒的总称.</t>
  </si>
  <si>
    <t>白兰地</t>
  </si>
  <si>
    <t>突尼斯</t>
  </si>
  <si>
    <t>066_bailandi.jpg</t>
  </si>
  <si>
    <t>用葡萄制成的蒸馏酒.法兰西产的白兰地最为有名.</t>
  </si>
  <si>
    <t>葡萄酒</t>
  </si>
  <si>
    <t>加尔各答</t>
  </si>
  <si>
    <t>068_putaojiu.jpg</t>
  </si>
  <si>
    <t>以葡萄为原料酿制而成的酒.葡萄酒有着非常悠久的历史.</t>
  </si>
  <si>
    <t>雪利酒</t>
  </si>
  <si>
    <t>希洪</t>
  </si>
  <si>
    <t>138_yinggelanhuani.jpg</t>
  </si>
  <si>
    <t>伊比利亚特产、酒精度高的葡萄酒.</t>
  </si>
  <si>
    <t>龙舌兰酒</t>
  </si>
  <si>
    <t>特鲁希略</t>
    <phoneticPr fontId="15" type="noConversion"/>
  </si>
  <si>
    <t>以龙舌兰为原料酿造的蒸馏酒.</t>
  </si>
  <si>
    <t>利口酒</t>
  </si>
  <si>
    <t>马德拉</t>
    <phoneticPr fontId="15" type="noConversion"/>
  </si>
  <si>
    <t>070_likoujiu.jpg</t>
  </si>
  <si>
    <t>用水果或药草进行调味的各种酒类的总称.</t>
  </si>
  <si>
    <t>朗姆酒</t>
  </si>
  <si>
    <t>阿比让</t>
  </si>
  <si>
    <t>071_langmujiu.jpg</t>
  </si>
  <si>
    <t>用甘蔗汁发酵制成的蒸馏酒,海盗们的最爱.</t>
  </si>
  <si>
    <t>清酒</t>
  </si>
  <si>
    <t>长崎</t>
    <phoneticPr fontId="15" type="noConversion"/>
  </si>
  <si>
    <t>245_qingjiu.jpg</t>
  </si>
  <si>
    <t>米制的日本酒.清淡爽滑的风味为其特徽.</t>
  </si>
  <si>
    <t>威士忌</t>
  </si>
  <si>
    <t>北欧</t>
    <phoneticPr fontId="15" type="noConversion"/>
  </si>
  <si>
    <t>哥本哈根</t>
  </si>
  <si>
    <t>074_weishiji.jpg</t>
  </si>
  <si>
    <t>以麦类为原料制成的蒸馏酒.主要产于不列颠岛附近.</t>
  </si>
  <si>
    <t>椰子酒</t>
  </si>
  <si>
    <t>勃固</t>
  </si>
  <si>
    <t>015_ganlan.jpg</t>
  </si>
  <si>
    <t>椰子酿的酒,清凉解渴,味道浓郁</t>
  </si>
  <si>
    <t>啤酒</t>
  </si>
  <si>
    <t>汉堡</t>
    <phoneticPr fontId="15" type="noConversion"/>
  </si>
  <si>
    <t>076_pijiu.jpg</t>
  </si>
  <si>
    <t>用大麦或啤酒花酿造的酒.有着非常悠久的历史.</t>
  </si>
  <si>
    <t>琴酒</t>
  </si>
  <si>
    <t>格罗宁根</t>
    <phoneticPr fontId="15" type="noConversion"/>
  </si>
  <si>
    <t>078_qinjiu.jpg</t>
  </si>
  <si>
    <t>用杜松子果对各种谷物蒸馏酒进行调味后就成了这种杜松子酒.</t>
  </si>
  <si>
    <t>锡矿石</t>
  </si>
  <si>
    <t>西欧</t>
    <phoneticPr fontId="15" type="noConversion"/>
  </si>
  <si>
    <t>矿石</t>
  </si>
  <si>
    <t>不来梅</t>
  </si>
  <si>
    <t>080_xikuangshi.jpg</t>
  </si>
  <si>
    <t>含有锡的矿石.将锡和铜混合后就成了青铜器的原料.</t>
  </si>
  <si>
    <t>铁矿石</t>
  </si>
  <si>
    <t>贝鲁特</t>
  </si>
  <si>
    <t>081_tiekuangshi.jpg</t>
  </si>
  <si>
    <t>赤铁矿等含铁的矿石.古代曾被用于做护身符.</t>
  </si>
  <si>
    <t>辰砂</t>
  </si>
  <si>
    <t>阿尔及尔</t>
    <phoneticPr fontId="15" type="noConversion"/>
  </si>
  <si>
    <t>082_chensha.jpg</t>
  </si>
  <si>
    <t>含有水银的矿石.除了用来提炼水银外还可以用来做染料.</t>
  </si>
  <si>
    <t>锌矿石</t>
  </si>
  <si>
    <t>加拉加斯</t>
  </si>
  <si>
    <t>084_xinkuangshi.jpg</t>
  </si>
  <si>
    <t>含有锌的矿石.将铅与铜混合后就成了黄铜合金.</t>
  </si>
  <si>
    <t>铜矿石</t>
  </si>
  <si>
    <t>华夏</t>
    <phoneticPr fontId="15" type="noConversion"/>
  </si>
  <si>
    <t>大连</t>
    <phoneticPr fontId="15" type="noConversion"/>
  </si>
  <si>
    <t>085_tongkuangshi.jpg</t>
  </si>
  <si>
    <t>黄铜矿等含铜的矿石.铜矿中经常出产别的矿物.</t>
  </si>
  <si>
    <t>锰矿石</t>
  </si>
  <si>
    <t>南欧</t>
    <phoneticPr fontId="15" type="noConversion"/>
  </si>
  <si>
    <t>波尔图</t>
  </si>
  <si>
    <t>087_mengkuangshi.jpg</t>
  </si>
  <si>
    <t>含有锰的矿石.经常用来制作合金-锰钢.</t>
  </si>
  <si>
    <t>水银</t>
  </si>
  <si>
    <t>工业品</t>
  </si>
  <si>
    <t>塞维利亚</t>
    <phoneticPr fontId="15" type="noConversion"/>
  </si>
  <si>
    <t>088_shuiyin.jpg</t>
  </si>
  <si>
    <t>从辰砂中提炼出来的金属.在常温状态下呈液态.</t>
  </si>
  <si>
    <t>大理石</t>
  </si>
  <si>
    <t>马苏里帕特南</t>
  </si>
  <si>
    <t>088_dalishi.jpg</t>
  </si>
  <si>
    <t>白色、茶色或灰色,有光泽的石材.应用于雕刻或建材方面.</t>
  </si>
  <si>
    <t>橡胶</t>
  </si>
  <si>
    <t>巴拿马</t>
    <phoneticPr fontId="15" type="noConversion"/>
  </si>
  <si>
    <t>248_xiangjiao.jpg</t>
  </si>
  <si>
    <t>从中南美的一种植物树汁中提取的物质.具有独特的弹性.</t>
  </si>
  <si>
    <t>铁</t>
  </si>
  <si>
    <t>武汉</t>
  </si>
  <si>
    <t>091_tie.jpg</t>
  </si>
  <si>
    <t>从铁矿石中提炼出来的一种金属.广泛应用于生活的各个领域.</t>
  </si>
  <si>
    <t>石油</t>
  </si>
  <si>
    <t>文莱</t>
    <phoneticPr fontId="15" type="noConversion"/>
  </si>
  <si>
    <t>092_shiyou.jpg</t>
  </si>
  <si>
    <t>能够燃烧的液体.有强烈的气味.人们收集渗出地面的石油使用.</t>
  </si>
  <si>
    <t>煤</t>
  </si>
  <si>
    <t>青岛</t>
    <phoneticPr fontId="15" type="noConversion"/>
  </si>
  <si>
    <t>093_mei.jpg</t>
  </si>
  <si>
    <t>纯黑色的,能够燃烧的石头.能够透过燃烧获得高温,但烟雾很大.</t>
  </si>
  <si>
    <t>硬木板</t>
  </si>
  <si>
    <t>东南亚</t>
    <phoneticPr fontId="15" type="noConversion"/>
  </si>
  <si>
    <t>霍洛</t>
  </si>
  <si>
    <t>用于各种设施建筑的泛用型木材板,坚固耐用.</t>
  </si>
  <si>
    <t>木材</t>
  </si>
  <si>
    <t>贝宁</t>
    <phoneticPr fontId="15" type="noConversion"/>
  </si>
  <si>
    <t>097_mucai.jpg</t>
  </si>
  <si>
    <t>适于做建筑材料的,不易弯曲的硬质木材.</t>
  </si>
  <si>
    <t>石材</t>
  </si>
  <si>
    <t>卑尔根</t>
  </si>
  <si>
    <t>099_shicai.jpg</t>
  </si>
  <si>
    <t>用来作建材或雕刻素材的石料.不受雨水腐蚀的石材较好.</t>
  </si>
  <si>
    <t>黄铜</t>
  </si>
  <si>
    <t>天津</t>
  </si>
  <si>
    <t>102_huangtong.jpg</t>
  </si>
  <si>
    <t>铜和锌的合金.多被用来作装饰品.</t>
  </si>
  <si>
    <t>石墨</t>
  </si>
  <si>
    <t>马赛</t>
    <phoneticPr fontId="15" type="noConversion"/>
  </si>
  <si>
    <t>可以用来写字的柔软的黑色石头.产地有限,所以非常稀少.</t>
  </si>
  <si>
    <t>钢</t>
  </si>
  <si>
    <t>锡兰</t>
  </si>
  <si>
    <t>杂质较少的铁.炼钢需要非常精深的技术水准.</t>
  </si>
  <si>
    <t>桃木</t>
  </si>
  <si>
    <t>台北</t>
    <phoneticPr fontId="15" type="noConversion"/>
  </si>
  <si>
    <t>桃木木质细腻,木体清香.在亚洲有着广泛种植.</t>
  </si>
  <si>
    <t>橡木</t>
  </si>
  <si>
    <t>雅典</t>
  </si>
  <si>
    <t>101_yangpizhi.jpg</t>
  </si>
  <si>
    <t>韧性极佳的木材,在造船业得到广泛应用,质地细密,防水性强.</t>
  </si>
  <si>
    <t>雪松木</t>
  </si>
  <si>
    <t>朴茨茅斯</t>
  </si>
  <si>
    <t>095_shimo.jpg</t>
  </si>
  <si>
    <t>又称香柏木,质地坚硬,在欧洲广泛用于木制品制造.</t>
  </si>
  <si>
    <t>红松木</t>
  </si>
  <si>
    <t>圣地牙哥</t>
    <phoneticPr fontId="15" type="noConversion"/>
  </si>
  <si>
    <t>094_gang.jpg</t>
  </si>
  <si>
    <t>也叫果松,在少部分地区生长,不容易变形且耐腐能力极强.</t>
  </si>
  <si>
    <t>红木</t>
  </si>
  <si>
    <t>果阿</t>
  </si>
  <si>
    <t>热带地区所产木材,暴露于空气中时过久会变为紫红色,是常见的硬木.</t>
  </si>
  <si>
    <t>圆木</t>
  </si>
  <si>
    <t>拉斯帕尔马斯</t>
    <phoneticPr fontId="15" type="noConversion"/>
  </si>
  <si>
    <t>104_yuanmu.jpg</t>
  </si>
  <si>
    <t>从坚固的大树上砍下来的圆木.切割后用于建材等.</t>
  </si>
  <si>
    <t>腰果</t>
  </si>
  <si>
    <t>嗜好品</t>
  </si>
  <si>
    <t>危地马拉</t>
    <phoneticPr fontId="15" type="noConversion"/>
  </si>
  <si>
    <t>249_yaoguo.jpg</t>
  </si>
  <si>
    <t>腰果树的果实.其特点是味道浓厚清香.</t>
  </si>
  <si>
    <t>葡萄干</t>
  </si>
  <si>
    <t>法罗</t>
    <phoneticPr fontId="28" type="noConversion"/>
  </si>
  <si>
    <t>107_putaogan.jpg</t>
  </si>
  <si>
    <t>晒干了的葡萄.除了可用于制作糕点外,也可用于烹调.</t>
  </si>
  <si>
    <t>无花果干</t>
  </si>
  <si>
    <t>雅法</t>
    <phoneticPr fontId="15" type="noConversion"/>
  </si>
  <si>
    <t>108_wuhuaguogan.jpg</t>
  </si>
  <si>
    <t>晒干了的无花果.据说是世界上最早开始人工种植的果实.</t>
  </si>
  <si>
    <t>核桃</t>
    <phoneticPr fontId="15" type="noConversion"/>
  </si>
  <si>
    <t>巴伊亚</t>
    <phoneticPr fontId="15" type="noConversion"/>
  </si>
  <si>
    <t>109_hetao.jpg</t>
  </si>
  <si>
    <t>外面覆有硬壳的一种植物种子.味道甘香,非常好吃.</t>
  </si>
  <si>
    <t>椰子</t>
  </si>
  <si>
    <t>澳洲</t>
    <phoneticPr fontId="15" type="noConversion"/>
  </si>
  <si>
    <t>旺阿努伊</t>
  </si>
  <si>
    <t>113_yezi.jpg</t>
  </si>
  <si>
    <t>椰子果树的果实.除了其胚乳可供食用外,其纤维也被广泛应用.</t>
  </si>
  <si>
    <t>红茶</t>
    <phoneticPr fontId="15" type="noConversion"/>
  </si>
  <si>
    <t>东非</t>
    <phoneticPr fontId="15" type="noConversion"/>
  </si>
  <si>
    <t>马林迪</t>
  </si>
  <si>
    <t>114_hongcha.jpg</t>
  </si>
  <si>
    <t>将茶叶发酵后制成.特点是颜色深红气味芬芳.</t>
  </si>
  <si>
    <t>可可豆</t>
  </si>
  <si>
    <t>西非</t>
    <phoneticPr fontId="15" type="noConversion"/>
  </si>
  <si>
    <t>杜阿拉</t>
  </si>
  <si>
    <t>116_kekedou.jpg</t>
  </si>
  <si>
    <t>非常苦的一种植物果实.有抗疲劳功效.原产于南美大陆.</t>
  </si>
  <si>
    <t>苹果干</t>
  </si>
  <si>
    <t>加莱</t>
    <phoneticPr fontId="15" type="noConversion"/>
  </si>
  <si>
    <t>119_pingguogan.jpg</t>
  </si>
  <si>
    <t>晒干了的苹果.比较适合在寒冷地区种植.</t>
  </si>
  <si>
    <t>菠萝</t>
  </si>
  <si>
    <t>巨港</t>
    <phoneticPr fontId="15" type="noConversion"/>
  </si>
  <si>
    <t>120_boluo.jpg</t>
  </si>
  <si>
    <t>一种菠萝科植物的实用果实.这种植物需要3年时间才能结果.</t>
  </si>
  <si>
    <t>西洋李</t>
  </si>
  <si>
    <t>南欧</t>
    <phoneticPr fontId="15" type="noConversion"/>
  </si>
  <si>
    <t>波尔多</t>
  </si>
  <si>
    <t>111_xiyangli.jpg</t>
  </si>
  <si>
    <t>李子的一种.甜味和酸味都很明显,多晒干后食用.</t>
  </si>
  <si>
    <t>香蕉</t>
  </si>
  <si>
    <t>达沃</t>
    <phoneticPr fontId="15" type="noConversion"/>
  </si>
  <si>
    <t>121_xiangjiao.jpg</t>
  </si>
  <si>
    <t>原产于热带亚洲的多年生植物.果实香甜、营养价值高.</t>
  </si>
  <si>
    <t>柠檬香桃木</t>
  </si>
  <si>
    <t>芬瑟岛</t>
    <phoneticPr fontId="15" type="noConversion"/>
  </si>
  <si>
    <t>122_ningminxiangtaomu.jpg</t>
  </si>
  <si>
    <t>叶片带有柠檬香味的植物.可作为茶叶使用.</t>
  </si>
  <si>
    <t>芒果干</t>
  </si>
  <si>
    <t>西亚</t>
    <phoneticPr fontId="15" type="noConversion"/>
  </si>
  <si>
    <t>亚历山大</t>
  </si>
  <si>
    <t>123_mangguogan.jpg</t>
  </si>
  <si>
    <t>晒干了的芒果.在古代印度就被种植.</t>
  </si>
  <si>
    <t>野百合</t>
    <phoneticPr fontId="15" type="noConversion"/>
  </si>
  <si>
    <t>南美</t>
    <phoneticPr fontId="15" type="noConversion"/>
  </si>
  <si>
    <t>嗜好品</t>
    <phoneticPr fontId="15" type="noConversion"/>
  </si>
  <si>
    <t>安多法加斯大</t>
    <phoneticPr fontId="15" type="noConversion"/>
  </si>
  <si>
    <t>智利共和国的国花,象征着独立自由</t>
  </si>
  <si>
    <t>仙人掌</t>
    <phoneticPr fontId="15" type="noConversion"/>
  </si>
  <si>
    <t>圣地亚哥</t>
    <phoneticPr fontId="15" type="noConversion"/>
  </si>
  <si>
    <t>南美遍地可见的巨型仙人掌,有着各种特殊的用处</t>
  </si>
  <si>
    <t>贝紫</t>
  </si>
  <si>
    <t>染料</t>
  </si>
  <si>
    <t>马拉加</t>
  </si>
  <si>
    <t>124_beizi.jpg</t>
  </si>
  <si>
    <t>也叫帝王紫.是从一种小海螺中提炼出的紫色染料.自古以来就极为珍贵.</t>
  </si>
  <si>
    <t>石榴</t>
  </si>
  <si>
    <t>东亚</t>
    <phoneticPr fontId="15" type="noConversion"/>
  </si>
  <si>
    <t>光州</t>
    <phoneticPr fontId="15" type="noConversion"/>
  </si>
  <si>
    <t>125_shiliu.jpg</t>
  </si>
  <si>
    <t>一种黄红色果皮的树木果实.其果皮可用作茶色染料.</t>
  </si>
  <si>
    <t>大青</t>
  </si>
  <si>
    <t>拉古萨</t>
  </si>
  <si>
    <t>126_daqing.jpg</t>
  </si>
  <si>
    <t>欧洲地区栽培的一种靛蓝.又名为大青.</t>
  </si>
  <si>
    <t>姜黄</t>
  </si>
  <si>
    <t>东亚</t>
    <phoneticPr fontId="28" type="noConversion"/>
  </si>
  <si>
    <t>釜山</t>
    <phoneticPr fontId="28" type="noConversion"/>
  </si>
  <si>
    <t>127_jianghuang.jpg</t>
  </si>
  <si>
    <t>颜色鲜艳的黄色染料.也可做香辛料或药材使用.</t>
  </si>
  <si>
    <t>波斯浆果</t>
  </si>
  <si>
    <t>巴士拉</t>
    <phoneticPr fontId="15" type="noConversion"/>
  </si>
  <si>
    <t>128_bosijiangguo.jpg</t>
  </si>
  <si>
    <t>一种鼠李的果实.常用来做黄色染料.</t>
  </si>
  <si>
    <t>紫苏</t>
  </si>
  <si>
    <t>北欧</t>
    <phoneticPr fontId="15" type="noConversion"/>
  </si>
  <si>
    <t>奥斯陆</t>
  </si>
  <si>
    <t>于综合交叉类商品,既可药用,也可以作为紫色染料使用,被普遍种植.</t>
  </si>
  <si>
    <t>玛雅蓝</t>
  </si>
  <si>
    <t>加勒比海</t>
    <phoneticPr fontId="15" type="noConversion"/>
  </si>
  <si>
    <t>大开曼</t>
  </si>
  <si>
    <t>131_mayalan.jpg</t>
  </si>
  <si>
    <t>中南美地区使用的一种蓝色染料.是在靛蓝中掺入矿物质制成的.</t>
  </si>
  <si>
    <t>大马士革锦缎</t>
    <phoneticPr fontId="15" type="noConversion"/>
  </si>
  <si>
    <t>东欧</t>
    <phoneticPr fontId="15" type="noConversion"/>
  </si>
  <si>
    <t>纺织品</t>
  </si>
  <si>
    <t>那不勒斯</t>
  </si>
  <si>
    <t>133_damashigejinduan.jpg</t>
  </si>
  <si>
    <t>发源于大马士革地区的一种带有浮雕状花纹的纺织品.</t>
  </si>
  <si>
    <t>丝绸布</t>
  </si>
  <si>
    <t>杭州</t>
  </si>
  <si>
    <t>134_zhenzhibuliao.jpg</t>
  </si>
  <si>
    <t>蚕丝织就的布料.独特的光泽和柔滑的手感是其主要特征.</t>
  </si>
  <si>
    <t>波斯绒毯</t>
  </si>
  <si>
    <t>佐法尔</t>
    <phoneticPr fontId="15" type="noConversion"/>
  </si>
  <si>
    <t>135_bosirongtan.jpg</t>
  </si>
  <si>
    <t>波斯地区出产的高级地毯.价格非常昂贵,为人们所喜爱.</t>
  </si>
  <si>
    <t>针织布料</t>
  </si>
  <si>
    <t>北非</t>
    <phoneticPr fontId="15" type="noConversion"/>
  </si>
  <si>
    <t>卡萨布兰卡</t>
  </si>
  <si>
    <t>141_sichoubu.jpg</t>
  </si>
  <si>
    <t>用毛或丝绸编织成的布料.伸缩性和保温性都很好.</t>
  </si>
  <si>
    <t>网眼布</t>
  </si>
  <si>
    <t>牙买加</t>
  </si>
  <si>
    <t>073_longshelanjiu.jpg</t>
  </si>
  <si>
    <t>网眼形小孔的织物,透气性极佳.</t>
  </si>
  <si>
    <t>法兰绒</t>
  </si>
  <si>
    <t>南欧</t>
    <phoneticPr fontId="28" type="noConversion"/>
  </si>
  <si>
    <t>蒙彼利埃</t>
    <phoneticPr fontId="28" type="noConversion"/>
  </si>
  <si>
    <t>242_falanrong.jpg</t>
  </si>
  <si>
    <t>发源于不列颠岛的,一种卷绒毛纺织品.保温性非常好.</t>
  </si>
  <si>
    <t>英格兰花呢</t>
  </si>
  <si>
    <t>西欧</t>
    <phoneticPr fontId="28" type="noConversion"/>
  </si>
  <si>
    <t>爱丁堡</t>
    <phoneticPr fontId="28" type="noConversion"/>
  </si>
  <si>
    <t>77_xuelijiu.jpg</t>
  </si>
  <si>
    <t>用粗羊毛织成的布.最早出现在不列颠岛地区.</t>
  </si>
  <si>
    <t>爪哇印花布</t>
  </si>
  <si>
    <t>泗水</t>
    <phoneticPr fontId="15" type="noConversion"/>
  </si>
  <si>
    <t>136_zhuawayinhuabu.jpg</t>
  </si>
  <si>
    <t>以蜡染为特色的印花布.在各种印花布中花色最为丰富多彩.</t>
  </si>
  <si>
    <t>印度印花布</t>
  </si>
  <si>
    <t>卡利卡特</t>
  </si>
  <si>
    <t>137_yinduyinhuabu.jpg</t>
  </si>
  <si>
    <t>印度人纺织的色泽艳丽的棉纺织品.</t>
  </si>
  <si>
    <t>天鹅绒</t>
  </si>
  <si>
    <t>里加</t>
  </si>
  <si>
    <t>139_tianerong.jpg</t>
  </si>
  <si>
    <t>一种用毛或丝绸织成的,表面栽绒的纺织品.别名天鹅绒.</t>
  </si>
  <si>
    <t>蕾丝花边</t>
  </si>
  <si>
    <t>南特</t>
    <phoneticPr fontId="15" type="noConversion"/>
  </si>
  <si>
    <t>140_leisihuabian.jpg</t>
  </si>
  <si>
    <t>用麻或丝绸织成的美丽衣料.多用于高级服饰的装饰.</t>
  </si>
  <si>
    <t>土耳其地毯</t>
  </si>
  <si>
    <t>卡法</t>
    <phoneticPr fontId="15" type="noConversion"/>
  </si>
  <si>
    <t>142_tuerqiditan.jpg</t>
  </si>
  <si>
    <t>土耳其周边地区传统的高级地毯.主要原料为毛和丝绸.</t>
  </si>
  <si>
    <t>棉布料</t>
  </si>
  <si>
    <t>海尔德兰</t>
    <phoneticPr fontId="15" type="noConversion"/>
  </si>
  <si>
    <t>144_mianbuliao.jpg</t>
  </si>
  <si>
    <t>绵花织成的服装用布料.吸水性、保温性都很好</t>
  </si>
  <si>
    <t>长弓</t>
  </si>
  <si>
    <t>冷兵器</t>
  </si>
  <si>
    <t>马萨瓦</t>
    <phoneticPr fontId="15" type="noConversion"/>
  </si>
  <si>
    <t>148_changgong.jpg</t>
  </si>
  <si>
    <t>威力强劲的长弓.使用者需要有较高的技术.</t>
  </si>
  <si>
    <t>大马士革刀</t>
  </si>
  <si>
    <t>威尼斯</t>
  </si>
  <si>
    <t>152_damashigedao.jpg</t>
  </si>
  <si>
    <t>以特殊工艺制作而成的单手剑.是大马士革地区的特产.</t>
  </si>
  <si>
    <t>双手剑</t>
  </si>
  <si>
    <t>特尔纳特</t>
  </si>
  <si>
    <t>151_shuangshoujian.jpg</t>
  </si>
  <si>
    <t>双手使用的,宽大沉重的剑.使用者需要有很大的腕力.</t>
  </si>
  <si>
    <t>炮弹</t>
  </si>
  <si>
    <t>火器</t>
  </si>
  <si>
    <t>安汶</t>
  </si>
  <si>
    <t>156_paodan.jpg</t>
  </si>
  <si>
    <t>大炮发射的炮弹.主要由铅和铁制成.</t>
  </si>
  <si>
    <t>火枪</t>
  </si>
  <si>
    <t>休达</t>
  </si>
  <si>
    <t>158_huoqiang.jpg</t>
  </si>
  <si>
    <t>商品,大型枪支.射击时要顶在肩上.威力很大,但不易使用.</t>
  </si>
  <si>
    <t>火药</t>
  </si>
  <si>
    <t>但泽</t>
  </si>
  <si>
    <t>154_huoyao.jpg</t>
  </si>
  <si>
    <t>枪枝或大炮用的黑色火药.制造的原料主要为硝石、硫磺和木炭.</t>
  </si>
  <si>
    <t>皮革制品</t>
  </si>
  <si>
    <t>地中海</t>
    <phoneticPr fontId="15" type="noConversion"/>
  </si>
  <si>
    <t>工艺品</t>
  </si>
  <si>
    <t>坎迪亚</t>
  </si>
  <si>
    <t>159_pigezhipin.jpg</t>
  </si>
  <si>
    <t>皮革或毛皮的加工是品.结实耐用但耐水性比较差.</t>
  </si>
  <si>
    <t>金质工艺品</t>
    <phoneticPr fontId="28" type="noConversion"/>
  </si>
  <si>
    <t>开罗</t>
    <phoneticPr fontId="15" type="noConversion"/>
  </si>
  <si>
    <t>090_zhishacaozhi.jpg</t>
  </si>
  <si>
    <t>经过鞣制加工而成的用于书写的薄皮革.适于保存但价格昂贵.</t>
  </si>
  <si>
    <t>玻璃球</t>
  </si>
  <si>
    <t>卡尔维</t>
  </si>
  <si>
    <t>161_boliqiu.jpg</t>
  </si>
  <si>
    <t>加工精致,相当美丽的小玻璃球.</t>
  </si>
  <si>
    <t>玻璃工艺品</t>
  </si>
  <si>
    <t>的里雅斯特</t>
  </si>
  <si>
    <t>035_nangua.jpg</t>
  </si>
  <si>
    <t>用玻璃制成的精巧的工艺品.可用来做香水瓶或装饰品等.</t>
  </si>
  <si>
    <t>高级家具</t>
  </si>
  <si>
    <t>萨萨里</t>
  </si>
  <si>
    <t>164_gaojijiaju.jpg</t>
  </si>
  <si>
    <t>用紫檀木或红木等制成的家具.家具上的装饰等也非常豪华.</t>
  </si>
  <si>
    <t>银质工艺品</t>
  </si>
  <si>
    <t>马六甲</t>
    <phoneticPr fontId="15" type="noConversion"/>
  </si>
  <si>
    <t>165_yinzhigongyipin.jpg</t>
  </si>
  <si>
    <t>银制的工艺品.主要用于餐具类或装饰品.</t>
  </si>
  <si>
    <t>陶瓷器皿</t>
  </si>
  <si>
    <t>名古屋</t>
    <phoneticPr fontId="15" type="noConversion"/>
  </si>
  <si>
    <t>167_taociqimin.jpg</t>
  </si>
  <si>
    <t>带有豪华彩色装饰的陶瓷器皿.</t>
  </si>
  <si>
    <t>龟壳工艺品</t>
    <phoneticPr fontId="15" type="noConversion"/>
  </si>
  <si>
    <t>工艺品</t>
    <phoneticPr fontId="15" type="noConversion"/>
  </si>
  <si>
    <t>基多</t>
    <phoneticPr fontId="15" type="noConversion"/>
  </si>
  <si>
    <t>用海龟壳所加工而成的工艺品,极具收藏价值</t>
  </si>
  <si>
    <t>木雕</t>
  </si>
  <si>
    <t>美术品</t>
  </si>
  <si>
    <t>塞拉利昂</t>
  </si>
  <si>
    <t>171_mudiao.jpg</t>
  </si>
  <si>
    <t>木制的雕像.与石制的不同,给人质朴温软的感觉.</t>
  </si>
  <si>
    <t>油画</t>
  </si>
  <si>
    <t>巴塞罗那</t>
  </si>
  <si>
    <t>175_youhua.jpg</t>
  </si>
  <si>
    <t>用油彩制成的绘画作品.能够以写实的手法表现景物.</t>
  </si>
  <si>
    <t>铜版画</t>
  </si>
  <si>
    <t>亚述尔</t>
  </si>
  <si>
    <t>173_tongbanhua.jpg</t>
  </si>
  <si>
    <t>也叫蚀刻版画.多用于书中的插图.</t>
  </si>
  <si>
    <t>砂金</t>
  </si>
  <si>
    <t>南亚</t>
    <phoneticPr fontId="15" type="noConversion"/>
  </si>
  <si>
    <t>贵金属</t>
  </si>
  <si>
    <t>第乌</t>
  </si>
  <si>
    <t>241_shajin.jpg</t>
  </si>
  <si>
    <t>从河流等处收集到的细碎的金粒.由于易于处理而备受重视.</t>
  </si>
  <si>
    <t>金</t>
  </si>
  <si>
    <t>霍尔木兹</t>
  </si>
  <si>
    <t>176_yin.jpg</t>
  </si>
  <si>
    <t>一种贵金属.自古以来被用于装饰和铸币等,非常珍贵.</t>
  </si>
  <si>
    <t>银</t>
  </si>
  <si>
    <t>锡拉库萨</t>
  </si>
  <si>
    <t>177_jin.jpg</t>
  </si>
  <si>
    <t>一种贵金属.某些地方被认为是超越金子的存在,非常珍贵.</t>
  </si>
  <si>
    <t>白金</t>
  </si>
  <si>
    <t>莫桑比克</t>
  </si>
  <si>
    <t>178_baijin.jpg</t>
  </si>
  <si>
    <t>一种贵金属.历史久远,据说从公元前开始被使用至今.</t>
  </si>
  <si>
    <t>小豆蔻</t>
  </si>
  <si>
    <t>香料</t>
  </si>
  <si>
    <t>纳塔尔</t>
  </si>
  <si>
    <t>219_xiaodoukou.jpg</t>
  </si>
  <si>
    <t>主要产于印度外围地区.由于较难种植,价格昂贵.</t>
  </si>
  <si>
    <t>铃兰</t>
  </si>
  <si>
    <t>札幌</t>
    <phoneticPr fontId="15" type="noConversion"/>
  </si>
  <si>
    <t>181_linglan.jpg</t>
  </si>
  <si>
    <t>从铃兰花中提取的一种香料.香气清新优雅.</t>
  </si>
  <si>
    <t>天竺葵</t>
  </si>
  <si>
    <t>开普敦</t>
    <phoneticPr fontId="15" type="noConversion"/>
  </si>
  <si>
    <t>186_tianzhukui.jpg</t>
  </si>
  <si>
    <t>从天竺葵花中提取的一种香料.香气类似于玫瑰,华贵雍容.</t>
  </si>
  <si>
    <t>玫瑰</t>
  </si>
  <si>
    <t>索法拉</t>
    <phoneticPr fontId="15" type="noConversion"/>
  </si>
  <si>
    <t>185_meigui.jpg</t>
  </si>
  <si>
    <t>一种从玫瑰花中提取的香料.是最为珍贵的花草香料.</t>
  </si>
  <si>
    <t>茉莉</t>
  </si>
  <si>
    <t>马斯喀特</t>
    <phoneticPr fontId="15" type="noConversion"/>
  </si>
  <si>
    <t>191_moli.jpg</t>
  </si>
  <si>
    <t>非常贵重而又昂贵的一种香料.被人们称之为‘花中之王’.</t>
  </si>
  <si>
    <t>水仙</t>
  </si>
  <si>
    <t>东南亚</t>
    <phoneticPr fontId="15" type="noConversion"/>
  </si>
  <si>
    <t>望加锡</t>
  </si>
  <si>
    <t>184_shuixian.jpg</t>
  </si>
  <si>
    <t>从水仙花中提取的一种香料.香气给人一种清澈纯洁的感觉.</t>
  </si>
  <si>
    <t>广藿香</t>
  </si>
  <si>
    <t>马尼拉</t>
    <phoneticPr fontId="15" type="noConversion"/>
  </si>
  <si>
    <t>196_guanghuoxiang.jpg</t>
  </si>
  <si>
    <t>印度和东南亚产的植物.不仅可以用作香料,还可以当作解毒药.</t>
  </si>
  <si>
    <t>依兰花</t>
  </si>
  <si>
    <t>塔马塔夫</t>
    <phoneticPr fontId="15" type="noConversion"/>
  </si>
  <si>
    <t>199_yilanhua.jpg</t>
  </si>
  <si>
    <t>适合各种土壤被普遍种植的一种香料.被称为“花中女王”.</t>
  </si>
  <si>
    <t>罗勒</t>
  </si>
  <si>
    <t>香辛料</t>
  </si>
  <si>
    <t>班加西</t>
  </si>
  <si>
    <t>201_luole.jpg</t>
  </si>
  <si>
    <t>原产于热带地区的一种药草.主要用于烹调,芳香浓郁.</t>
  </si>
  <si>
    <t>多香果</t>
  </si>
  <si>
    <t>特拉布宗</t>
  </si>
  <si>
    <t>247_duoxiangguo.jpg</t>
  </si>
  <si>
    <t>别名香辣椒.具有丁香、肉桂、肉豆蔻的味道.</t>
  </si>
  <si>
    <t>番红花</t>
  </si>
  <si>
    <t>华夏</t>
    <phoneticPr fontId="15" type="noConversion"/>
  </si>
  <si>
    <t>香港</t>
    <phoneticPr fontId="15" type="noConversion"/>
  </si>
  <si>
    <t>203_fanhonghua.jpg</t>
  </si>
  <si>
    <t>番红花干燥后的雌蕊.是一种非常昂贵的香辛料.</t>
  </si>
  <si>
    <t>香柠檬</t>
  </si>
  <si>
    <t>中美</t>
    <phoneticPr fontId="15" type="noConversion"/>
  </si>
  <si>
    <t>波托韦洛</t>
    <phoneticPr fontId="15" type="noConversion"/>
  </si>
  <si>
    <t>246_xiangningmeng.jpg</t>
  </si>
  <si>
    <t>干燥后的香柠檬果皮.甘甜的香味较柠檬更为浓郁.</t>
  </si>
  <si>
    <t>辣椒</t>
  </si>
  <si>
    <t>卡宴</t>
  </si>
  <si>
    <t>250_lajiao.jpg</t>
  </si>
  <si>
    <t>原产于南美地区的一种植物果实.有强烈的刺激性辣味.</t>
  </si>
  <si>
    <t>芥末</t>
  </si>
  <si>
    <t>大阪</t>
  </si>
  <si>
    <t>208_jiemo.jpg</t>
  </si>
  <si>
    <t>在世界各地都有种植的,一种辣味很强的香辛料.</t>
  </si>
  <si>
    <t>胡椒</t>
  </si>
  <si>
    <t>西欧</t>
    <phoneticPr fontId="15" type="noConversion"/>
  </si>
  <si>
    <t>安特卫普</t>
  </si>
  <si>
    <t>209_hujiao.jpg</t>
  </si>
  <si>
    <t>原产于印度的一种香辛料.最适于用来去除肉类的腥味.</t>
  </si>
  <si>
    <t>月桂</t>
  </si>
  <si>
    <t>澳门</t>
  </si>
  <si>
    <t>212_yuegui.jpg</t>
  </si>
  <si>
    <t>干燥后的月桂树叶.除可作药用之作,广泛应用于烹调.</t>
  </si>
  <si>
    <t>小茴香</t>
  </si>
  <si>
    <t>萨洛尼卡</t>
  </si>
  <si>
    <t>214_xiaohuixiang.jpg</t>
  </si>
  <si>
    <t>烹饪时常用的一种香辛料.可以消除肉类的腥味.</t>
    <phoneticPr fontId="15" type="noConversion"/>
  </si>
  <si>
    <t>莳萝</t>
    <phoneticPr fontId="15" type="noConversion"/>
  </si>
  <si>
    <t>梅里达</t>
    <phoneticPr fontId="15" type="noConversion"/>
  </si>
  <si>
    <t>215_shiluo.jpg</t>
  </si>
  <si>
    <t>世界范围广泛使用的一种有着强烈香味的药草.</t>
    <phoneticPr fontId="15" type="noConversion"/>
  </si>
  <si>
    <t>桂皮</t>
  </si>
  <si>
    <t>扎达尔</t>
    <phoneticPr fontId="15" type="noConversion"/>
  </si>
  <si>
    <t>216_guipi.jpg</t>
  </si>
  <si>
    <t>一种略带甜味香辛料.非常适于与苹果等甜食一起食用.</t>
    <phoneticPr fontId="15" type="noConversion"/>
  </si>
  <si>
    <t>丁香</t>
  </si>
  <si>
    <t>乌斯怀亚</t>
  </si>
  <si>
    <t>217_dingxiang.jpg</t>
  </si>
  <si>
    <t>一种很少见的香辛料.散发出一种甜香,非常稀有.</t>
  </si>
  <si>
    <t>肉豆蔻</t>
    <phoneticPr fontId="15" type="noConversion"/>
  </si>
  <si>
    <t>卢旺达</t>
    <phoneticPr fontId="28" type="noConversion"/>
  </si>
  <si>
    <t>218_roudoukou.jpg</t>
  </si>
  <si>
    <t>热带著名的香料和药用植物，由于仅在少量岛屿种植,故非常稀有.</t>
    <phoneticPr fontId="15" type="noConversion"/>
  </si>
  <si>
    <t>珊瑚</t>
  </si>
  <si>
    <t>宝石</t>
  </si>
  <si>
    <t>那霸</t>
    <phoneticPr fontId="15" type="noConversion"/>
  </si>
  <si>
    <t>220_shanhu.jpg</t>
  </si>
  <si>
    <t>桃红色或红色的珊瑚.大多取自深海.</t>
  </si>
  <si>
    <t>琥珀</t>
  </si>
  <si>
    <t>岚屿</t>
  </si>
  <si>
    <t>221_hupo.jpg</t>
  </si>
  <si>
    <t>黄色而质地柔软的宝石.其中包裹有昆虫化石的最为珍贵.</t>
  </si>
  <si>
    <t>象牙</t>
  </si>
  <si>
    <t>雅加达</t>
    <phoneticPr fontId="15" type="noConversion"/>
  </si>
  <si>
    <t>222_xiangya.jpg</t>
  </si>
  <si>
    <t>大象的牙齿.自古以来被用来制作各种精致的工艺品.</t>
  </si>
  <si>
    <t>钻石</t>
  </si>
  <si>
    <t>桑给巴尔</t>
  </si>
  <si>
    <t>223_zuanshi.jpg</t>
  </si>
  <si>
    <t>透明且非常坚硬的宝石.体积较大的钻石多带有某种颜色.</t>
  </si>
  <si>
    <t>祖母绿</t>
  </si>
  <si>
    <t>科钦</t>
  </si>
  <si>
    <t>224_zumulv.jpg</t>
  </si>
  <si>
    <t>一种绿色宝石.相传克利奥派特拉七世特别喜欢它</t>
  </si>
  <si>
    <t>孔雀石</t>
  </si>
  <si>
    <t>本地治里</t>
  </si>
  <si>
    <t>225_kongqueshi.jpg</t>
  </si>
  <si>
    <t>带有条状花纹的,深绿色的宝石.多产于铜矿山中.</t>
  </si>
  <si>
    <t>猫眼石</t>
  </si>
  <si>
    <t>帝力</t>
    <phoneticPr fontId="15" type="noConversion"/>
  </si>
  <si>
    <t>233_maoyanshi.jpg</t>
  </si>
  <si>
    <t>一种珍贵的宝石.宝石表现出的光线细长,状如猫眼.</t>
  </si>
  <si>
    <t>蓝宝石</t>
  </si>
  <si>
    <t>塞瓦斯托波尔</t>
  </si>
  <si>
    <t>229_lanbaoshi.jpg</t>
  </si>
  <si>
    <t>一种蓝色的非常坚硬的宝石.透明度越高,蓝色越浓的质量越好.</t>
  </si>
  <si>
    <t>珍珠</t>
  </si>
  <si>
    <t>蒙巴萨</t>
    <phoneticPr fontId="15" type="noConversion"/>
  </si>
  <si>
    <t>231_zhenzhu.jpg</t>
  </si>
  <si>
    <t>从珍珠贝中取出的球状的宝石.非常稀有.</t>
  </si>
  <si>
    <t>青金石</t>
  </si>
  <si>
    <t>马辰</t>
    <phoneticPr fontId="15" type="noConversion"/>
  </si>
  <si>
    <t>232_qingjinshi.jpg</t>
  </si>
  <si>
    <t>深蓝色的不透明宝石.古代曾被作为一种蓝色染料使用.</t>
  </si>
  <si>
    <t>橄榄石</t>
  </si>
  <si>
    <t>苏伊士</t>
  </si>
  <si>
    <t>234_ganlanshi.jpg</t>
  </si>
  <si>
    <t>一种嫩草色的宝石.古代曾被称之为太阳宝石.</t>
  </si>
  <si>
    <t>粉钻</t>
  </si>
  <si>
    <t>平贾拉</t>
  </si>
  <si>
    <t>235_fenzuan.jpg</t>
  </si>
  <si>
    <t>粉红色的钻石.产量稀少,价格高昂.</t>
  </si>
  <si>
    <t>金星石</t>
  </si>
  <si>
    <t>古晋</t>
    <phoneticPr fontId="15" type="noConversion"/>
  </si>
  <si>
    <t>226_jinxingshi.jpg</t>
  </si>
  <si>
    <t>别名印度翡翠.一种美丽的绿色宝石.自古为人们所追崇.</t>
  </si>
  <si>
    <t>翠玉</t>
  </si>
  <si>
    <t>占碑</t>
    <phoneticPr fontId="15" type="noConversion"/>
  </si>
  <si>
    <t>236_hetianyu.jpg</t>
  </si>
  <si>
    <t>翠玉又称变石,它具有在阳光下呈绿色的特质.</t>
  </si>
  <si>
    <t>玳瑁</t>
  </si>
  <si>
    <t>圣多美</t>
  </si>
  <si>
    <t>237_daimao.jpg</t>
  </si>
  <si>
    <t>小型海龟的甲壳.容易加工,被用来做成工艺品.</t>
  </si>
  <si>
    <t>翡翠</t>
  </si>
  <si>
    <t>卡里比布</t>
  </si>
  <si>
    <t>238_feicui.jpg</t>
  </si>
  <si>
    <t xml:space="preserve"> 一种绿色的宝石.因色如翠鸟羽毛鲜艳而得名.    </t>
  </si>
  <si>
    <t>水晶</t>
  </si>
  <si>
    <t>卡利亚里</t>
  </si>
  <si>
    <t>239_shuijing.jpg</t>
  </si>
  <si>
    <t>形成独特结晶体的一种宝石.水晶的颜色多种多样.</t>
  </si>
  <si>
    <t>玛瑙</t>
  </si>
  <si>
    <t>布宜诺斯艾利斯</t>
  </si>
  <si>
    <t>228_manao.jpg</t>
  </si>
  <si>
    <t>有一定透明度,有着美丽的条状花纹的一种宝石.</t>
  </si>
  <si>
    <t>黄玉</t>
  </si>
  <si>
    <t>里约热内卢</t>
    <phoneticPr fontId="15" type="noConversion"/>
  </si>
  <si>
    <t>240_huangyu.jpg</t>
  </si>
  <si>
    <t>黄色的透明宝石.受到撞击时容易碎裂.</t>
  </si>
  <si>
    <t>蛋白石</t>
  </si>
  <si>
    <t>宝石</t>
    <phoneticPr fontId="15" type="noConversion"/>
  </si>
  <si>
    <t>阿卡普尔科</t>
  </si>
  <si>
    <t>243_danbaishi.jpg</t>
  </si>
  <si>
    <t>一种多彩的宝石.经不起高温和干燥.</t>
  </si>
  <si>
    <t>破碎的星沙</t>
    <phoneticPr fontId="15" type="noConversion"/>
  </si>
  <si>
    <t>风化后剥离出来的星石沙尘,是塑造高品质装备的必需品.</t>
  </si>
  <si>
    <t>完整的星石</t>
    <phoneticPr fontId="15" type="noConversion"/>
  </si>
  <si>
    <t>陨落后保存完整的星石,能用来制造最高等级的装备.</t>
  </si>
  <si>
    <t>太好了，有些东西还没有损坏，带上船吧.</t>
  </si>
  <si>
    <t>一个很漂亮的瓶子，里面似乎有张写了些东西的纸.是谁传递的呢？</t>
  </si>
  <si>
    <t xml:space="preserve">天天好心情 </t>
  </si>
  <si>
    <t>刚下完雨，微湿的天气让人很舒服.</t>
  </si>
  <si>
    <t>巧遇老船长</t>
  </si>
  <si>
    <t>沉船碎片</t>
  </si>
  <si>
    <t>远处发现一艘沉船，像是触礁沉没的，总觉得里面藏着点东西.</t>
  </si>
  <si>
    <t>那是什么</t>
  </si>
  <si>
    <t>嗝儿...喝多了，不能再行进了..让我休息下</t>
  </si>
  <si>
    <t>雷神之怒</t>
  </si>
  <si>
    <t>可怕的瘟疫</t>
  </si>
  <si>
    <t>不务正业</t>
  </si>
  <si>
    <t>0</t>
    <phoneticPr fontId="15" type="noConversion"/>
  </si>
  <si>
    <t>等级</t>
    <phoneticPr fontId="15" type="noConversion"/>
  </si>
  <si>
    <t>描述</t>
    <phoneticPr fontId="28" type="noConversion"/>
  </si>
  <si>
    <t>阵型</t>
    <phoneticPr fontId="15" type="noConversion"/>
  </si>
  <si>
    <t>12</t>
    <phoneticPr fontId="15" type="noConversion"/>
  </si>
  <si>
    <t>10</t>
    <phoneticPr fontId="15" type="noConversion"/>
  </si>
  <si>
    <t>8</t>
    <phoneticPr fontId="15" type="noConversion"/>
  </si>
  <si>
    <t>7</t>
    <phoneticPr fontId="15" type="noConversion"/>
  </si>
  <si>
    <t>15</t>
    <phoneticPr fontId="15" type="noConversion"/>
  </si>
  <si>
    <t>11</t>
    <phoneticPr fontId="15" type="noConversion"/>
  </si>
  <si>
    <t>1.</t>
    <phoneticPr fontId="15" type="noConversion"/>
  </si>
  <si>
    <t>阵型名：鹰扬阵
阵型效果：防御力增加10%
开启等级：1级</t>
    <phoneticPr fontId="15" type="noConversion"/>
  </si>
  <si>
    <t>2.</t>
    <phoneticPr fontId="15" type="noConversion"/>
  </si>
  <si>
    <t>阵型名：巨鲨阵
阵型效果：攻击力增加10%
开启等级：20级</t>
    <phoneticPr fontId="15" type="noConversion"/>
  </si>
  <si>
    <t>3.</t>
    <phoneticPr fontId="15" type="noConversion"/>
  </si>
  <si>
    <t>阵型名：飞鱼阵
阵型效果：攻击力增加15%,防御力减少15%
开启等级：25级</t>
    <phoneticPr fontId="15" type="noConversion"/>
  </si>
  <si>
    <t>4.</t>
    <phoneticPr fontId="15" type="noConversion"/>
  </si>
  <si>
    <t>5.</t>
    <phoneticPr fontId="15" type="noConversion"/>
  </si>
  <si>
    <t>6.</t>
    <phoneticPr fontId="15" type="noConversion"/>
  </si>
  <si>
    <t>阵型名：螺旋阵
阵型效果：攻击时有10%概率无视对方防御
开启等级：40级</t>
    <phoneticPr fontId="15" type="noConversion"/>
  </si>
  <si>
    <t>7.</t>
    <phoneticPr fontId="15" type="noConversion"/>
  </si>
  <si>
    <t>阵型名：七星阵
阵型效果：攻击时有10%概率造成双倍破坏
开启等级：45级</t>
    <phoneticPr fontId="15" type="noConversion"/>
  </si>
  <si>
    <t>8.</t>
    <phoneticPr fontId="15" type="noConversion"/>
  </si>
  <si>
    <t>阵型名：蛇形阵
阵型效果：被攻击时有10%反弹50%伤害
开启等级：50级</t>
    <phoneticPr fontId="15" type="noConversion"/>
  </si>
  <si>
    <t>- 探险系统与之前的佣兵任务系统相结合，将佣兵任务调整到探险系统中</t>
    <phoneticPr fontId="15" type="noConversion"/>
  </si>
  <si>
    <t>- 探险分为三种： 主线探险，支线探险和战斗探险</t>
    <phoneticPr fontId="15" type="noConversion"/>
  </si>
  <si>
    <r>
      <rPr>
        <b/>
        <sz val="11"/>
        <color rgb="FFFF0000"/>
        <rFont val="宋体"/>
        <family val="3"/>
        <charset val="134"/>
        <scheme val="minor"/>
      </rPr>
      <t>战斗探险</t>
    </r>
    <r>
      <rPr>
        <sz val="11"/>
        <rFont val="宋体"/>
        <family val="2"/>
        <scheme val="minor"/>
      </rPr>
      <t>：也就是以前的探险，每天每个战斗探险只能挑战5次（战斗获胜算一次）</t>
    </r>
    <phoneticPr fontId="15" type="noConversion"/>
  </si>
  <si>
    <r>
      <rPr>
        <b/>
        <sz val="11"/>
        <color rgb="FFFF0000"/>
        <rFont val="宋体"/>
        <family val="3"/>
        <charset val="134"/>
        <scheme val="minor"/>
      </rPr>
      <t>主线探险</t>
    </r>
    <r>
      <rPr>
        <sz val="11"/>
        <rFont val="宋体"/>
        <family val="2"/>
        <scheme val="minor"/>
      </rPr>
      <t>：主线探险根据国家不同而不同，对应以前数据中的各国家的主线任务，每天每个主线任务只能挑战1次（完成100%算一次）</t>
    </r>
    <phoneticPr fontId="15" type="noConversion"/>
  </si>
  <si>
    <r>
      <rPr>
        <b/>
        <sz val="11"/>
        <color rgb="FFFF0000"/>
        <rFont val="宋体"/>
        <family val="3"/>
        <charset val="134"/>
        <scheme val="minor"/>
      </rPr>
      <t>支线探险</t>
    </r>
    <r>
      <rPr>
        <sz val="11"/>
        <rFont val="宋体"/>
        <family val="2"/>
        <scheme val="minor"/>
      </rPr>
      <t>：
- 每一地区的支线探险都对应原本相应等级的支线任务。原本的支线任务分为7个等级段，但是探险区域有8个等级段。
- 所以最后一个等级的探险 （lv70） 里没有支线探险，而是只有战斗探险和之前所有等级段的主线探险
- 因为每个国家的支线任务都是相同的，所以支线探险也都相同
- 每天每个支线任务只能挑战100次（完成100%算一次）</t>
    </r>
    <phoneticPr fontId="15" type="noConversion"/>
  </si>
  <si>
    <t>支线任务数</t>
    <phoneticPr fontId="15" type="noConversion"/>
  </si>
  <si>
    <t>任务顺序（支线-战斗-主线）</t>
    <phoneticPr fontId="15" type="noConversion"/>
  </si>
  <si>
    <t>1-9</t>
    <phoneticPr fontId="15" type="noConversion"/>
  </si>
  <si>
    <t>支线X2-》战斗-》支线X2-》战斗-》支线X2-》战斗-》支线-》战斗-》主线</t>
    <phoneticPr fontId="15" type="noConversion"/>
  </si>
  <si>
    <t>10-19</t>
    <phoneticPr fontId="15" type="noConversion"/>
  </si>
  <si>
    <t>支线X2-》战斗-》支线X2-》战斗-》支线X2-》战斗-》支线X2-》战斗-》主线</t>
    <phoneticPr fontId="15" type="noConversion"/>
  </si>
  <si>
    <t>20-29</t>
    <phoneticPr fontId="15" type="noConversion"/>
  </si>
  <si>
    <t>30-39</t>
    <phoneticPr fontId="15" type="noConversion"/>
  </si>
  <si>
    <t>40-49</t>
    <phoneticPr fontId="15" type="noConversion"/>
  </si>
  <si>
    <t>50-59</t>
    <phoneticPr fontId="15" type="noConversion"/>
  </si>
  <si>
    <t>60-69</t>
    <phoneticPr fontId="15" type="noConversion"/>
  </si>
  <si>
    <t>70</t>
    <phoneticPr fontId="15" type="noConversion"/>
  </si>
  <si>
    <t>1.进入探险区域后，可以看见所有该地区的探险点，探险点分为 支线探险，主线探险和战斗探险</t>
    <phoneticPr fontId="15" type="noConversion"/>
  </si>
  <si>
    <t>2.探险点按照顺序排列，初始解锁第一个可以进行探险，需要100%完成前一个探险点才可以解锁下一个探险点</t>
    <phoneticPr fontId="15" type="noConversion"/>
  </si>
  <si>
    <t>3.探险点的状态分为 已完成（clear），完成一部分（xx%），新解锁（new），未解锁，即刻战斗（battle）</t>
    <phoneticPr fontId="15" type="noConversion"/>
  </si>
  <si>
    <t>4.根据以前的支线任务和主线任务的模式，探险是可以完成一部分之后退出的，系统会记录探险点的完成进度，并相应显示。下次进入后从该进度继续进行探险</t>
    <phoneticPr fontId="15" type="noConversion"/>
  </si>
  <si>
    <t>8.支线探险的BOSS 阵型为随机，但战斗探险的BOSS阵型为固定的，每个区域区域对应一种阵型，具体的在【！战斗探险BOSS掉落】表中</t>
    <phoneticPr fontId="15" type="noConversion"/>
  </si>
  <si>
    <t>9.支线探险的BOSS战胜后等级不会提升！ 但是战斗探险的BOSS和以往一样每次战胜后会提升1级！</t>
    <phoneticPr fontId="15" type="noConversion"/>
  </si>
  <si>
    <t>10.支线探险和战斗探险的最后BOSS如果战斗失败，则不算完成该步骤探险</t>
    <phoneticPr fontId="15" type="noConversion"/>
  </si>
  <si>
    <t>11.怪物所使用的阵型与玩家的相同，并且怪物也得到相应的阵型效果强化</t>
    <phoneticPr fontId="15" type="noConversion"/>
  </si>
  <si>
    <t>进入等级</t>
    <phoneticPr fontId="28" type="noConversion"/>
  </si>
  <si>
    <t>副本介绍</t>
    <phoneticPr fontId="28" type="noConversion"/>
  </si>
  <si>
    <t>BOSS</t>
    <phoneticPr fontId="28" type="noConversion"/>
  </si>
  <si>
    <t>小怪</t>
    <phoneticPr fontId="15" type="noConversion"/>
  </si>
  <si>
    <t>地区</t>
    <phoneticPr fontId="28" type="noConversion"/>
  </si>
  <si>
    <t>该死的小海盗又来掠夺城市了，他们怎么不吸取教训呢，拜托你，去让他们明白我们的厉害和永不畏惧！</t>
    <phoneticPr fontId="28" type="noConversion"/>
  </si>
  <si>
    <t>下级水手</t>
    <phoneticPr fontId="15" type="noConversion"/>
  </si>
  <si>
    <t>中级水手</t>
    <phoneticPr fontId="15" type="noConversion"/>
  </si>
  <si>
    <t>落魄的战斗大副</t>
    <phoneticPr fontId="28" type="noConversion"/>
  </si>
  <si>
    <t>高级水手</t>
    <phoneticPr fontId="15" type="noConversion"/>
  </si>
  <si>
    <t>落魄的首领-荒委座</t>
    <phoneticPr fontId="28" type="noConversion"/>
  </si>
  <si>
    <t>精英水手</t>
    <phoneticPr fontId="15" type="noConversion"/>
  </si>
  <si>
    <t>海上的勇士们停下脚步放松一下吧，晚上这里要开庆典，快帮我们去附近盛产水果的岛屿上摘一些回来。不过要注意树林里的野兽，它们可不友好。</t>
    <phoneticPr fontId="28" type="noConversion"/>
  </si>
  <si>
    <t>凶暴的利齿猴群</t>
    <phoneticPr fontId="28" type="noConversion"/>
  </si>
  <si>
    <t>利齿猴群</t>
    <phoneticPr fontId="15" type="noConversion"/>
  </si>
  <si>
    <t>加勒比海</t>
    <phoneticPr fontId="28" type="noConversion"/>
  </si>
  <si>
    <t>利齿虎</t>
    <phoneticPr fontId="15" type="noConversion"/>
  </si>
  <si>
    <t>野人突击队</t>
    <phoneticPr fontId="28" type="noConversion"/>
  </si>
  <si>
    <t>驯养的野猪</t>
    <phoneticPr fontId="15" type="noConversion"/>
  </si>
  <si>
    <t>野人首领</t>
    <phoneticPr fontId="28" type="noConversion"/>
  </si>
  <si>
    <t>野人护卫</t>
    <phoneticPr fontId="15" type="noConversion"/>
  </si>
  <si>
    <t>这里的温泉是举世闻名的，不过被一伙可爱的小海贼给霸占了，政府委托你去消灭他们！作为报酬，可以让你去享受一下温泉哦~</t>
    <phoneticPr fontId="28" type="noConversion"/>
  </si>
  <si>
    <t>黑猫海贼团小喽啰</t>
    <phoneticPr fontId="28" type="noConversion"/>
  </si>
  <si>
    <t>流浪的野猫</t>
    <phoneticPr fontId="15" type="noConversion"/>
  </si>
  <si>
    <t>黑猫海贼团啦啦队</t>
    <phoneticPr fontId="28" type="noConversion"/>
  </si>
  <si>
    <t>见习拉拉队</t>
    <phoneticPr fontId="15" type="noConversion"/>
  </si>
  <si>
    <t>大副-茄喵喵队长</t>
    <phoneticPr fontId="28" type="noConversion"/>
  </si>
  <si>
    <t>疯狂的野猫</t>
    <phoneticPr fontId="15" type="noConversion"/>
  </si>
  <si>
    <t>首领-不祥黑猫</t>
    <phoneticPr fontId="28" type="noConversion"/>
  </si>
  <si>
    <t>精英黑猫护卫</t>
    <phoneticPr fontId="15" type="noConversion"/>
  </si>
  <si>
    <t>连山贼都试图来掠夺我们城市，是天真的以为我们只会被欺负么，冒险者们，让他们这些旱鸭子知道差距！</t>
    <phoneticPr fontId="28" type="noConversion"/>
  </si>
  <si>
    <t>山贼小队长</t>
    <phoneticPr fontId="28" type="noConversion"/>
  </si>
  <si>
    <t>下级山贼</t>
    <phoneticPr fontId="15" type="noConversion"/>
  </si>
  <si>
    <t>山贼厨师长</t>
    <phoneticPr fontId="28" type="noConversion"/>
  </si>
  <si>
    <t>山贼伙食员</t>
    <phoneticPr fontId="15" type="noConversion"/>
  </si>
  <si>
    <t>山贼大队长</t>
    <phoneticPr fontId="28" type="noConversion"/>
  </si>
  <si>
    <t>上级山贼</t>
    <phoneticPr fontId="15" type="noConversion"/>
  </si>
  <si>
    <t>山贼头目</t>
    <phoneticPr fontId="28" type="noConversion"/>
  </si>
  <si>
    <t>精英山贼</t>
    <phoneticPr fontId="15" type="noConversion"/>
  </si>
  <si>
    <t>西边那片海域便是这里著名的海贼墓场，任何胆敢侵略这里的海贼都被政府消灭并埋葬在那里的深海里了。你要不要去瞻仰一下，不过听说最近那里不是很太平。</t>
    <phoneticPr fontId="28" type="noConversion"/>
  </si>
  <si>
    <t>船体破坏者</t>
    <phoneticPr fontId="28" type="noConversion"/>
  </si>
  <si>
    <t>重锤手</t>
    <phoneticPr fontId="15" type="noConversion"/>
  </si>
  <si>
    <t>船体回收者</t>
    <phoneticPr fontId="28" type="noConversion"/>
  </si>
  <si>
    <t>搬运小队</t>
    <phoneticPr fontId="15" type="noConversion"/>
  </si>
  <si>
    <t>盗墓者-西尔芙</t>
    <phoneticPr fontId="28" type="noConversion"/>
  </si>
  <si>
    <t>精英忍者</t>
    <phoneticPr fontId="15" type="noConversion"/>
  </si>
  <si>
    <t>盗墓首领-吉尔格斯</t>
    <phoneticPr fontId="28" type="noConversion"/>
  </si>
  <si>
    <t>盗墓护卫</t>
    <phoneticPr fontId="15" type="noConversion"/>
  </si>
  <si>
    <t>离这里不远的北方有一片废弃的工业岛屿群，那里的污染实在是太严重了，人类完全无法居住，但是路过的船只却说看见岛上有生物群，你不好奇么？</t>
    <phoneticPr fontId="28" type="noConversion"/>
  </si>
  <si>
    <t>被污染的巨牙野猪</t>
    <phoneticPr fontId="28" type="noConversion"/>
  </si>
  <si>
    <t>成年巨牙野猪</t>
    <phoneticPr fontId="15" type="noConversion"/>
  </si>
  <si>
    <t>尖牙血色狼</t>
    <phoneticPr fontId="15" type="noConversion"/>
  </si>
  <si>
    <t>破损的幽灵船</t>
    <phoneticPr fontId="28" type="noConversion"/>
  </si>
  <si>
    <t>迷惘的骷髅</t>
    <phoneticPr fontId="15" type="noConversion"/>
  </si>
  <si>
    <t>隐居的科学家-皮德曼</t>
    <phoneticPr fontId="28" type="noConversion"/>
  </si>
  <si>
    <t>火焰猪笼草</t>
    <phoneticPr fontId="15" type="noConversion"/>
  </si>
  <si>
    <t>一年一度的冬泳大赛，今年的主题是“与小白鲨一起横跨大海”。好像有点不对，今年的成年白鲨数量有点多，去减少一点它们的数量吧。</t>
    <phoneticPr fontId="28" type="noConversion"/>
  </si>
  <si>
    <t>西海岸白鲨群</t>
    <phoneticPr fontId="28" type="noConversion"/>
  </si>
  <si>
    <t>游荡的小白鲨</t>
    <phoneticPr fontId="15" type="noConversion"/>
  </si>
  <si>
    <t>东海岸白鲨群</t>
    <phoneticPr fontId="28" type="noConversion"/>
  </si>
  <si>
    <t>成年白鲨</t>
    <phoneticPr fontId="15" type="noConversion"/>
  </si>
  <si>
    <t>灯塔海湾白鲨群</t>
    <phoneticPr fontId="28" type="noConversion"/>
  </si>
  <si>
    <t>精英白鲨</t>
    <phoneticPr fontId="15" type="noConversion"/>
  </si>
  <si>
    <t>白鲨头领-血色终结者</t>
    <phoneticPr fontId="28" type="noConversion"/>
  </si>
  <si>
    <t>巨型白鲨</t>
    <phoneticPr fontId="15" type="noConversion"/>
  </si>
  <si>
    <t>那个孤岛在世界大战中被当做毒气研究中心来使用，现在早已荒废了。可最近这个岛好像是在向外面泄露毒气，快，去调查清楚，究竟是什么情况！</t>
    <phoneticPr fontId="28" type="noConversion"/>
  </si>
  <si>
    <t>瘟疫犬-大头</t>
    <phoneticPr fontId="28" type="noConversion"/>
  </si>
  <si>
    <t>游荡的瘟疫犬</t>
    <phoneticPr fontId="15" type="noConversion"/>
  </si>
  <si>
    <t>拼接怪-腐肉</t>
    <phoneticPr fontId="28" type="noConversion"/>
  </si>
  <si>
    <t>黑色软泥怪</t>
    <phoneticPr fontId="15" type="noConversion"/>
  </si>
  <si>
    <t>拼接怪-残肢</t>
    <phoneticPr fontId="28" type="noConversion"/>
  </si>
  <si>
    <t>绿色软泥怪</t>
    <phoneticPr fontId="15" type="noConversion"/>
  </si>
  <si>
    <t>瘟疫科学家-普崔赛</t>
    <phoneticPr fontId="28" type="noConversion"/>
  </si>
  <si>
    <t>红色软泥怪</t>
    <phoneticPr fontId="15" type="noConversion"/>
  </si>
  <si>
    <t>哟~年轻人，前几天我的船只在东海岸触礁了，帮我去把里面重要的东西打捞回来吧，我会支付你满意的报酬的。不过你可得注意，有人在那片礁石区里见到过危险的海兽！</t>
    <phoneticPr fontId="28" type="noConversion"/>
  </si>
  <si>
    <t>凶暴的小型海兽群</t>
    <phoneticPr fontId="28" type="noConversion"/>
  </si>
  <si>
    <t>小型海兽</t>
    <phoneticPr fontId="15" type="noConversion"/>
  </si>
  <si>
    <t>斑点剧毒章鱼</t>
    <phoneticPr fontId="28" type="noConversion"/>
  </si>
  <si>
    <t>凶猛的章鱼</t>
    <phoneticPr fontId="15" type="noConversion"/>
  </si>
  <si>
    <t>迷途的利牙海兽</t>
    <phoneticPr fontId="28" type="noConversion"/>
  </si>
  <si>
    <t>利牙海兽</t>
    <phoneticPr fontId="15" type="noConversion"/>
  </si>
  <si>
    <t>残忍的巨型白鲨</t>
    <phoneticPr fontId="28" type="noConversion"/>
  </si>
  <si>
    <t>白鲨护卫</t>
    <phoneticPr fontId="15" type="noConversion"/>
  </si>
  <si>
    <t>北地的雪山有一支神秘的矮人部落，以往大家和平相处，但最近那些矮人开始侵略人类的城市了，他们是疯了么，去教训他们一顿！</t>
    <phoneticPr fontId="28" type="noConversion"/>
  </si>
  <si>
    <t>古老的雪洞矮人</t>
    <phoneticPr fontId="28" type="noConversion"/>
  </si>
  <si>
    <t>矮人步兵</t>
    <phoneticPr fontId="15" type="noConversion"/>
  </si>
  <si>
    <t>雪洞矮人炮击手</t>
    <phoneticPr fontId="28" type="noConversion"/>
  </si>
  <si>
    <t>矮人填弹手</t>
    <phoneticPr fontId="15" type="noConversion"/>
  </si>
  <si>
    <t>雪洞矮人指挥官</t>
    <phoneticPr fontId="28" type="noConversion"/>
  </si>
  <si>
    <t>矮人突击兵</t>
    <phoneticPr fontId="15" type="noConversion"/>
  </si>
  <si>
    <t>冰霜矮人之王</t>
    <phoneticPr fontId="28" type="noConversion"/>
  </si>
  <si>
    <t>矮人精英护卫</t>
    <phoneticPr fontId="15" type="noConversion"/>
  </si>
  <si>
    <t>据记载，多年前有个举世闻名的大海盗把很多古代珍贵的工艺品埋藏宰了这附近的某个岛屿中，你不想去试试运气么~但请小心这些岛上的土著，他们可没那么友好。</t>
    <phoneticPr fontId="28" type="noConversion"/>
  </si>
  <si>
    <t>红发陷阱部队</t>
    <phoneticPr fontId="28" type="noConversion"/>
  </si>
  <si>
    <t>红发潜行者</t>
    <phoneticPr fontId="15" type="noConversion"/>
  </si>
  <si>
    <t>蓝发毒药部队</t>
    <phoneticPr fontId="28" type="noConversion"/>
  </si>
  <si>
    <t>蓝发潜行者</t>
    <phoneticPr fontId="15" type="noConversion"/>
  </si>
  <si>
    <t>绿发投矛队</t>
    <phoneticPr fontId="28" type="noConversion"/>
  </si>
  <si>
    <t>高级投矛手</t>
    <phoneticPr fontId="15" type="noConversion"/>
  </si>
  <si>
    <t>白发首领-吉克斯</t>
    <phoneticPr fontId="28" type="noConversion"/>
  </si>
  <si>
    <t>首领护卫</t>
    <phoneticPr fontId="15" type="noConversion"/>
  </si>
  <si>
    <t>这附近的海底墓园可是这里的禁忌，因为很多年前就有传说那里晚上会闹鬼，那些死去的海盗恶灵会袭击路过的船只，即使如此你也要去看看么？万事小心！</t>
    <phoneticPr fontId="28" type="noConversion"/>
  </si>
  <si>
    <t>愤怒的墓园守门人</t>
    <phoneticPr fontId="28" type="noConversion"/>
  </si>
  <si>
    <t>守夜人巡逻员</t>
    <phoneticPr fontId="15" type="noConversion"/>
  </si>
  <si>
    <t>墓园骷髅</t>
    <phoneticPr fontId="28" type="noConversion"/>
  </si>
  <si>
    <t>骷髅犬</t>
    <phoneticPr fontId="15" type="noConversion"/>
  </si>
  <si>
    <t>骷髅弓箭队</t>
    <phoneticPr fontId="28" type="noConversion"/>
  </si>
  <si>
    <t>骷髅投矛手</t>
    <phoneticPr fontId="15" type="noConversion"/>
  </si>
  <si>
    <t>骷髅巨剑士</t>
    <phoneticPr fontId="15" type="noConversion"/>
  </si>
  <si>
    <t>这里流行的运动是玩当地的游戏击飞球，这是船与船之间的传递皮球游戏。每年都会有慕名而来的参加者，当然也不缺乏捣乱的人，阻止这些坏家伙，保证比赛的进行！</t>
    <phoneticPr fontId="28" type="noConversion"/>
  </si>
  <si>
    <t>捣乱海贼团监察队</t>
    <phoneticPr fontId="28" type="noConversion"/>
  </si>
  <si>
    <t>捣乱的巡逻员</t>
    <phoneticPr fontId="15" type="noConversion"/>
  </si>
  <si>
    <t>北非</t>
    <phoneticPr fontId="28" type="noConversion"/>
  </si>
  <si>
    <t>捣乱海贼团宠物群</t>
    <phoneticPr fontId="28" type="noConversion"/>
  </si>
  <si>
    <t>捣乱的海兽</t>
    <phoneticPr fontId="15" type="noConversion"/>
  </si>
  <si>
    <t>捣乱海贼团冲锋队</t>
    <phoneticPr fontId="28" type="noConversion"/>
  </si>
  <si>
    <t>捣乱的海贼刀手</t>
    <phoneticPr fontId="15" type="noConversion"/>
  </si>
  <si>
    <t>捣乱海贼团首领</t>
    <phoneticPr fontId="28" type="noConversion"/>
  </si>
  <si>
    <t>捣乱的队长</t>
    <phoneticPr fontId="15" type="noConversion"/>
  </si>
  <si>
    <t>很久之前就有传闻大海盗斯拉克把自己的领地定为这里，但一直没有被人发现。政府怀疑附近海域中有一片乱礁区就是他的据点，去调查一下吧，注意安全，斯拉克的脾气可不好！</t>
    <phoneticPr fontId="28" type="noConversion"/>
  </si>
  <si>
    <t>斯拉克的仆从</t>
    <phoneticPr fontId="28" type="noConversion"/>
  </si>
  <si>
    <t>精英海盗刀手</t>
    <phoneticPr fontId="15" type="noConversion"/>
  </si>
  <si>
    <t>南亚</t>
    <phoneticPr fontId="28" type="noConversion"/>
  </si>
  <si>
    <t>斯拉克的守护者</t>
    <phoneticPr fontId="28" type="noConversion"/>
  </si>
  <si>
    <t>巨斧护卫</t>
    <phoneticPr fontId="15" type="noConversion"/>
  </si>
  <si>
    <t>狂犬-巨齿</t>
    <phoneticPr fontId="28" type="noConversion"/>
  </si>
  <si>
    <t>巨型猎犬</t>
    <phoneticPr fontId="15" type="noConversion"/>
  </si>
  <si>
    <t>迟暮的斯拉克领主</t>
    <phoneticPr fontId="28" type="noConversion"/>
  </si>
  <si>
    <t>斯拉克的巫师</t>
    <phoneticPr fontId="15" type="noConversion"/>
  </si>
  <si>
    <t>离这片土地不远处有一个神秘的海底洞穴被路过的渔民发现了，里面散发着邪恶的气息！去一探究竟并汇报给当地政府。</t>
    <phoneticPr fontId="28" type="noConversion"/>
  </si>
  <si>
    <t>下级鱼人剑士</t>
    <phoneticPr fontId="15" type="noConversion"/>
  </si>
  <si>
    <t>凶残的食人鱼群</t>
    <phoneticPr fontId="28" type="noConversion"/>
  </si>
  <si>
    <t>精英食人鱼</t>
    <phoneticPr fontId="15" type="noConversion"/>
  </si>
  <si>
    <t>古老的娜迦护卫</t>
    <phoneticPr fontId="28" type="noConversion"/>
  </si>
  <si>
    <t>娜迦弓箭手</t>
    <phoneticPr fontId="15" type="noConversion"/>
  </si>
  <si>
    <t>远古的娜迦巢穴领主</t>
    <phoneticPr fontId="28" type="noConversion"/>
  </si>
  <si>
    <t>恶毒的娜迦巫师</t>
    <phoneticPr fontId="15" type="noConversion"/>
  </si>
  <si>
    <t>在猛烈到能够吞噬小岛的迦北大漩涡下发现了疯狂崇拜海兽神的远古神殿组织，也许这个震惊全世界的大漩涡是人为造成的？</t>
    <phoneticPr fontId="28" type="noConversion"/>
  </si>
  <si>
    <t>自动防御人偶</t>
    <phoneticPr fontId="15" type="noConversion"/>
  </si>
  <si>
    <t>海兽-尤贝尔</t>
    <phoneticPr fontId="28" type="noConversion"/>
  </si>
  <si>
    <t>巨型章鱼</t>
    <phoneticPr fontId="15" type="noConversion"/>
  </si>
  <si>
    <t>神殿祭司</t>
    <phoneticPr fontId="15" type="noConversion"/>
  </si>
  <si>
    <t>神殿祭司-仪式长老</t>
    <phoneticPr fontId="15" type="noConversion"/>
  </si>
  <si>
    <t>古老的神殿护卫</t>
    <phoneticPr fontId="15" type="noConversion"/>
  </si>
  <si>
    <t>身为海盗，我们也是有尊严的…也许……</t>
    <phoneticPr fontId="28" type="noConversion"/>
  </si>
  <si>
    <t>四国</t>
    <phoneticPr fontId="28" type="noConversion"/>
  </si>
  <si>
    <t>突击！不是谁都可以随便欺负我们海盗团的！</t>
    <phoneticPr fontId="28" type="noConversion"/>
  </si>
  <si>
    <t>虽然辉煌的时代已经不在，但实力仍存！</t>
    <phoneticPr fontId="28" type="noConversion"/>
  </si>
  <si>
    <t>每天都是刀口上舔血，今天又来一个送死的?</t>
    <phoneticPr fontId="28" type="noConversion"/>
  </si>
  <si>
    <t>吱~吱~吱~~~</t>
    <phoneticPr fontId="28" type="noConversion"/>
  </si>
  <si>
    <t>吼~</t>
    <phoneticPr fontId="28" type="noConversion"/>
  </si>
  <si>
    <t>&amp;%*$...*&amp;$#......</t>
    <phoneticPr fontId="28" type="noConversion"/>
  </si>
  <si>
    <t>呱唧~呱唧…吼吼！</t>
    <phoneticPr fontId="28" type="noConversion"/>
  </si>
  <si>
    <t>发现敌人，一级战斗准备喵！</t>
    <phoneticPr fontId="28" type="noConversion"/>
  </si>
  <si>
    <t>战斗模式开启喵~别以为可以轻易击败我们喵！</t>
    <phoneticPr fontId="28" type="noConversion"/>
  </si>
  <si>
    <t>发现小老鼠喵，去死吧喵！</t>
    <phoneticPr fontId="28" type="noConversion"/>
  </si>
  <si>
    <t>诅咒你喵！用爪子让你明白喵！</t>
    <phoneticPr fontId="28" type="noConversion"/>
  </si>
  <si>
    <t>我们山贼和你们开船的有什么仇！</t>
    <phoneticPr fontId="28" type="noConversion"/>
  </si>
  <si>
    <t>今天的食物是…就用你的肉好了！</t>
    <phoneticPr fontId="28" type="noConversion"/>
  </si>
  <si>
    <t>沾上一点我剑上的毒药就让你知道什么叫死亡！</t>
    <phoneticPr fontId="28" type="noConversion"/>
  </si>
  <si>
    <t>以前海军中将也只能和我打成平手，你还不够看，年轻人！</t>
    <phoneticPr fontId="28" type="noConversion"/>
  </si>
  <si>
    <t>破坏，破坏！拆掉那艘船去卖钱！</t>
    <phoneticPr fontId="28" type="noConversion"/>
  </si>
  <si>
    <t>巨鲨阵</t>
    <phoneticPr fontId="15" type="noConversion"/>
  </si>
  <si>
    <t>注意别弄坏了他们值钱的东西，不然这个月伙食费……</t>
    <phoneticPr fontId="28" type="noConversion"/>
  </si>
  <si>
    <t>桀~桀…偷偷把你暗杀掉~</t>
    <phoneticPr fontId="28" type="noConversion"/>
  </si>
  <si>
    <t>说是盗墓者，其实我只是个艺术收藏家~</t>
    <phoneticPr fontId="28" type="noConversion"/>
  </si>
  <si>
    <t>唔咕咕咕…</t>
    <phoneticPr fontId="28" type="noConversion"/>
  </si>
  <si>
    <t>吼~吼~</t>
    <phoneticPr fontId="28" type="noConversion"/>
  </si>
  <si>
    <t>……</t>
    <phoneticPr fontId="28" type="noConversion"/>
  </si>
  <si>
    <t>看见我创造的生物了么，我是最优秀的科学家~啊哈哈哈~~</t>
    <phoneticPr fontId="28" type="noConversion"/>
  </si>
  <si>
    <t>吼吼~吼~~~~~~~</t>
    <phoneticPr fontId="28" type="noConversion"/>
  </si>
  <si>
    <t>快~快来和我玩~噗~</t>
    <phoneticPr fontId="28" type="noConversion"/>
  </si>
  <si>
    <t>杀...全部杀掉！都去死吧！！！</t>
    <phoneticPr fontId="28" type="noConversion"/>
  </si>
  <si>
    <t>居然找到了这里，还杀掉了我两个儿子，不过可以允许你参加我的新实验~</t>
    <phoneticPr fontId="28" type="noConversion"/>
  </si>
  <si>
    <t>飞鱼阵</t>
    <phoneticPr fontId="15" type="noConversion"/>
  </si>
  <si>
    <t>英格兰，加勒比，土耳其</t>
    <phoneticPr fontId="28" type="noConversion"/>
  </si>
  <si>
    <t>my name is paul~</t>
    <phoneticPr fontId="28" type="noConversion"/>
  </si>
  <si>
    <t>我可是打铁的好手~当初住在盆地的时候很多矮人姑娘喜欢我~</t>
    <phoneticPr fontId="28" type="noConversion"/>
  </si>
  <si>
    <t>鱼鳞阵</t>
    <phoneticPr fontId="15" type="noConversion"/>
  </si>
  <si>
    <t>英格兰，加勒比，华夏</t>
    <phoneticPr fontId="28" type="noConversion"/>
  </si>
  <si>
    <t>瞄准！射！啊，有点歪……</t>
    <phoneticPr fontId="28" type="noConversion"/>
  </si>
  <si>
    <t>我们要灵活运用自己小巧的身体，钻进小山洞里，让他们无计可施！</t>
    <phoneticPr fontId="28" type="noConversion"/>
  </si>
  <si>
    <t>被驱逐出盆地是一生的耻辱！从来没有人敢随便欺负矮人族！</t>
    <phoneticPr fontId="28" type="noConversion"/>
  </si>
  <si>
    <t>一号部队参上！用陷阱坑杀他们！</t>
    <phoneticPr fontId="28" type="noConversion"/>
  </si>
  <si>
    <t>双行阵</t>
    <phoneticPr fontId="15" type="noConversion"/>
  </si>
  <si>
    <t>加勒比，土耳其，华夏</t>
    <phoneticPr fontId="28" type="noConversion"/>
  </si>
  <si>
    <t>二号部队参上！偷偷往他们水源下毒！</t>
    <phoneticPr fontId="28" type="noConversion"/>
  </si>
  <si>
    <t>隔着这条海峡，让他们知道什么叫流星雨！</t>
    <phoneticPr fontId="28" type="noConversion"/>
  </si>
  <si>
    <t>我的这只眼睛是被黑胡子弄瞎的，但我活着，你有这本事么！</t>
    <phoneticPr fontId="28" type="noConversion"/>
  </si>
  <si>
    <t>嘶嘶……</t>
    <phoneticPr fontId="28" type="noConversion"/>
  </si>
  <si>
    <t>螺旋阵</t>
    <phoneticPr fontId="15" type="noConversion"/>
  </si>
  <si>
    <t>英格兰，土耳其，华夏</t>
    <phoneticPr fontId="28" type="noConversion"/>
  </si>
  <si>
    <t>吼~嘶嘶……</t>
    <phoneticPr fontId="28" type="noConversion"/>
  </si>
  <si>
    <t>呼呼~这不是庆典么，没有捣乱的可不行~我们来了~</t>
    <phoneticPr fontId="28" type="noConversion"/>
  </si>
  <si>
    <t>英格兰，加勒比</t>
    <phoneticPr fontId="28" type="noConversion"/>
  </si>
  <si>
    <t>啪叽~啪叽~</t>
    <phoneticPr fontId="28" type="noConversion"/>
  </si>
  <si>
    <t>伙计们，跟着我们冲啊！让庆典沾点鲜血~啊哈哈~</t>
    <phoneticPr fontId="28" type="noConversion"/>
  </si>
  <si>
    <t>每年我们都会来捣乱，今年也不例外，你要阻止我们么！</t>
    <phoneticPr fontId="28" type="noConversion"/>
  </si>
  <si>
    <t>土耳其</t>
    <phoneticPr fontId="28" type="noConversion"/>
  </si>
  <si>
    <t>小子，这不是你该来的地方！</t>
    <phoneticPr fontId="28" type="noConversion"/>
  </si>
  <si>
    <t>土耳其，华夏</t>
    <phoneticPr fontId="28" type="noConversion"/>
  </si>
  <si>
    <t>守护船长！</t>
    <phoneticPr fontId="28" type="noConversion"/>
  </si>
  <si>
    <t>吼…吼…</t>
    <phoneticPr fontId="28" type="noConversion"/>
  </si>
  <si>
    <t>想当年…哎…你们这些小子还不行！</t>
    <phoneticPr fontId="28" type="noConversion"/>
  </si>
  <si>
    <t>桀~桀…很少有人类敢来这里~今天有加餐~</t>
    <phoneticPr fontId="28" type="noConversion"/>
  </si>
  <si>
    <t>人类，你得知道自己的极限~</t>
    <phoneticPr fontId="28" type="noConversion"/>
  </si>
  <si>
    <t>很多年，没有见到人类了~真有趣！</t>
    <phoneticPr fontId="28" type="noConversion"/>
  </si>
  <si>
    <t>守卫系统激活，抹除侵入者！</t>
    <phoneticPr fontId="28" type="noConversion"/>
  </si>
  <si>
    <t>嘶吼！</t>
    <phoneticPr fontId="28" type="noConversion"/>
  </si>
  <si>
    <t>我主神圣的海，不允许尔等玷污！</t>
    <phoneticPr fontId="28" type="noConversion"/>
  </si>
  <si>
    <t>神的领域，不容许凡人侵入…</t>
    <phoneticPr fontId="15" type="noConversion"/>
  </si>
  <si>
    <t>中美：          英格兰（20~29），加勒比（20~29），土耳其（20~29），华夏（30~39）</t>
    <phoneticPr fontId="28" type="noConversion"/>
  </si>
  <si>
    <t>南美：         英格兰（10~19）， 加勒比（10~19），土耳其（10~19），华夏（10~19）</t>
    <phoneticPr fontId="28" type="noConversion"/>
  </si>
  <si>
    <t>西非：         英格兰（40~49）， 加勒比（40~49），土耳其（50~59），华夏（50~59）</t>
    <phoneticPr fontId="28" type="noConversion"/>
  </si>
  <si>
    <t>北非：         英格兰（30~39），加勒比（30~39）， 土耳其（60~69），华夏（60~69）</t>
    <phoneticPr fontId="28" type="noConversion"/>
  </si>
  <si>
    <t>南欧：         英格兰（20~29），加勒比（20~29）， 土耳其（30~39），华夏（20~29）</t>
    <phoneticPr fontId="28" type="noConversion"/>
  </si>
  <si>
    <t>北欧：         英格兰（10~19），加勒比（10~19）， 土耳其（10~19），华夏（10~19）</t>
    <phoneticPr fontId="28" type="noConversion"/>
  </si>
  <si>
    <t>东欧：         英格兰（30~39），加勒比（20~29）， 土耳其（20~29），华夏（20~29）</t>
    <phoneticPr fontId="28" type="noConversion"/>
  </si>
  <si>
    <t>西亚：         英格兰（10~19），加勒比（10~19）， 土耳其（10~19），华夏（10~19）</t>
    <phoneticPr fontId="28" type="noConversion"/>
  </si>
  <si>
    <t>南亚：         英格兰（60~69），加勒比（60~69）， 土耳其（30~39），华夏（30~39）</t>
    <phoneticPr fontId="28" type="noConversion"/>
  </si>
  <si>
    <t>澳洲：         英格兰（70），      加勒比（70），        土耳其（70），       华夏（70）</t>
    <phoneticPr fontId="28" type="noConversion"/>
  </si>
  <si>
    <t>东南亚：      英格兰（20~29），加勒比（30~39），土耳其（20~29）， 华夏（20~29）</t>
    <phoneticPr fontId="28" type="noConversion"/>
  </si>
  <si>
    <t>东亚：         英格兰（10~19），加勒比（10~19），土耳其（10~19）， 华夏（10~19）</t>
    <phoneticPr fontId="28" type="noConversion"/>
  </si>
  <si>
    <t>id</t>
    <phoneticPr fontId="28" type="noConversion"/>
  </si>
  <si>
    <t>名称</t>
    <phoneticPr fontId="28" type="noConversion"/>
  </si>
  <si>
    <t>级别段</t>
    <phoneticPr fontId="28" type="noConversion"/>
  </si>
  <si>
    <t>BOSS名</t>
    <phoneticPr fontId="15" type="noConversion"/>
  </si>
  <si>
    <t>攻击力</t>
    <phoneticPr fontId="15" type="noConversion"/>
  </si>
  <si>
    <t>防御力</t>
    <phoneticPr fontId="15" type="noConversion"/>
  </si>
  <si>
    <t>生命值</t>
    <phoneticPr fontId="15" type="noConversion"/>
  </si>
  <si>
    <t>步骤</t>
    <phoneticPr fontId="28" type="noConversion"/>
  </si>
  <si>
    <t>1--9</t>
    <phoneticPr fontId="28" type="noConversion"/>
  </si>
  <si>
    <t>愤怒的抢匪</t>
    <phoneticPr fontId="15" type="noConversion"/>
  </si>
  <si>
    <t>一起教训勒索土著的强盗</t>
    <phoneticPr fontId="28" type="noConversion"/>
  </si>
  <si>
    <t>强盗首领</t>
    <phoneticPr fontId="15" type="noConversion"/>
  </si>
  <si>
    <t>赶跑欺负酒吧女郎的恶棍</t>
    <phoneticPr fontId="28" type="noConversion"/>
  </si>
  <si>
    <t>酒吧恶棍</t>
    <phoneticPr fontId="15" type="noConversion"/>
  </si>
  <si>
    <t>勇擒在市场偷钱的坏蛋</t>
    <phoneticPr fontId="28" type="noConversion"/>
  </si>
  <si>
    <t>无耻的小偷</t>
    <phoneticPr fontId="15" type="noConversion"/>
  </si>
  <si>
    <t>勇救被章鱼缠住的男孩</t>
    <phoneticPr fontId="28" type="noConversion"/>
  </si>
  <si>
    <t xml:space="preserve"> 妨碍救援的海盗</t>
  </si>
  <si>
    <t>扑灭失火的船舱</t>
    <phoneticPr fontId="28" type="noConversion"/>
  </si>
  <si>
    <t>纵火犯</t>
    <phoneticPr fontId="15" type="noConversion"/>
  </si>
  <si>
    <t>海盗队长</t>
    <phoneticPr fontId="15" type="noConversion"/>
  </si>
  <si>
    <t>10--19</t>
    <phoneticPr fontId="28" type="noConversion"/>
  </si>
  <si>
    <t>激进的海盗</t>
    <phoneticPr fontId="15" type="noConversion"/>
  </si>
  <si>
    <t>捣乱的混混</t>
    <phoneticPr fontId="15" type="noConversion"/>
  </si>
  <si>
    <t>失踪船只</t>
    <phoneticPr fontId="28" type="noConversion"/>
  </si>
  <si>
    <t>疯狂的船员</t>
    <phoneticPr fontId="15" type="noConversion"/>
  </si>
  <si>
    <t>祸不单行</t>
    <phoneticPr fontId="28" type="noConversion"/>
  </si>
  <si>
    <t>混混首领</t>
    <phoneticPr fontId="15" type="noConversion"/>
  </si>
  <si>
    <t>先祖遗产</t>
    <phoneticPr fontId="28" type="noConversion"/>
  </si>
  <si>
    <t>遗产守护者</t>
    <phoneticPr fontId="15" type="noConversion"/>
  </si>
  <si>
    <t>土著的诅咒</t>
    <phoneticPr fontId="28" type="noConversion"/>
  </si>
  <si>
    <t>土著咒术师</t>
    <phoneticPr fontId="15" type="noConversion"/>
  </si>
  <si>
    <t>真正的美食家</t>
    <phoneticPr fontId="15" type="noConversion"/>
  </si>
  <si>
    <t xml:space="preserve">潜水的海盗 </t>
  </si>
  <si>
    <t>首席御医</t>
    <phoneticPr fontId="28" type="noConversion"/>
  </si>
  <si>
    <t>烦人的混混</t>
  </si>
  <si>
    <t>暴风之后</t>
  </si>
  <si>
    <t>20--29</t>
    <phoneticPr fontId="28" type="noConversion"/>
  </si>
  <si>
    <t>狡猾的秘书</t>
    <phoneticPr fontId="15" type="noConversion"/>
  </si>
  <si>
    <t>重塑辉煌</t>
  </si>
  <si>
    <t>搞破坏的混混</t>
    <phoneticPr fontId="15" type="noConversion"/>
  </si>
  <si>
    <t>勇者的试炼</t>
    <phoneticPr fontId="28" type="noConversion"/>
  </si>
  <si>
    <t>舵手首领</t>
    <phoneticPr fontId="15" type="noConversion"/>
  </si>
  <si>
    <t>珍贵的香料</t>
    <phoneticPr fontId="28" type="noConversion"/>
  </si>
  <si>
    <t>黑心商人</t>
    <phoneticPr fontId="15" type="noConversion"/>
  </si>
  <si>
    <t>隐藏的宝藏</t>
    <phoneticPr fontId="28" type="noConversion"/>
  </si>
  <si>
    <t>宝藏猎人</t>
  </si>
  <si>
    <t>为民除害</t>
    <phoneticPr fontId="28" type="noConversion"/>
  </si>
  <si>
    <t>迪菲亚海盗</t>
    <phoneticPr fontId="15" type="noConversion"/>
  </si>
  <si>
    <t>鱼人的戒指</t>
    <phoneticPr fontId="28" type="noConversion"/>
  </si>
  <si>
    <t>鱼人酋长</t>
    <phoneticPr fontId="15" type="noConversion"/>
  </si>
  <si>
    <t>浸水的书页</t>
    <phoneticPr fontId="28" type="noConversion"/>
  </si>
  <si>
    <t>捣乱的潜水员</t>
    <phoneticPr fontId="15" type="noConversion"/>
  </si>
  <si>
    <t>失落的武器</t>
  </si>
  <si>
    <t>30--39</t>
    <phoneticPr fontId="28" type="noConversion"/>
  </si>
  <si>
    <t>黑心的装备商人</t>
    <phoneticPr fontId="15" type="noConversion"/>
  </si>
  <si>
    <t>被污染的海域</t>
    <phoneticPr fontId="28" type="noConversion"/>
  </si>
  <si>
    <t>污浊的软泥怪</t>
    <phoneticPr fontId="15" type="noConversion"/>
  </si>
  <si>
    <t>亨瑞克的麻烦</t>
    <phoneticPr fontId="28" type="noConversion"/>
  </si>
  <si>
    <t>艾瑞克·依兰</t>
    <phoneticPr fontId="15" type="noConversion"/>
  </si>
  <si>
    <t>腐肉虫</t>
    <phoneticPr fontId="28" type="noConversion"/>
  </si>
  <si>
    <t xml:space="preserve"> 混乱的饥民</t>
  </si>
  <si>
    <t>揭穿贩卖假沉船古董的骗子团伙</t>
    <phoneticPr fontId="28" type="noConversion"/>
  </si>
  <si>
    <t>黑心的夏洛克</t>
    <phoneticPr fontId="15" type="noConversion"/>
  </si>
  <si>
    <t>维护节日庆祝活动舰船治安</t>
    <phoneticPr fontId="28" type="noConversion"/>
  </si>
  <si>
    <t>舰船破坏者</t>
    <phoneticPr fontId="15" type="noConversion"/>
  </si>
  <si>
    <t>勇擒在酒馆兜售鸦片的无赖</t>
    <phoneticPr fontId="28" type="noConversion"/>
  </si>
  <si>
    <t>无赖的小混混</t>
    <phoneticPr fontId="15" type="noConversion"/>
  </si>
  <si>
    <t>抢救遭受台风侵害的村民</t>
    <phoneticPr fontId="28" type="noConversion"/>
  </si>
  <si>
    <t>捣乱的暴民</t>
    <phoneticPr fontId="15" type="noConversion"/>
  </si>
  <si>
    <t>为攻打骷髅岛招募水手</t>
    <phoneticPr fontId="28" type="noConversion"/>
  </si>
  <si>
    <t>海盗小队长</t>
    <phoneticPr fontId="15" type="noConversion"/>
  </si>
  <si>
    <t>为攻打骷髅岛准备武器</t>
    <phoneticPr fontId="28" type="noConversion"/>
  </si>
  <si>
    <t>海盗巡逻员</t>
    <phoneticPr fontId="15" type="noConversion"/>
  </si>
  <si>
    <t>为攻打骷髅岛准备船只</t>
    <phoneticPr fontId="28" type="noConversion"/>
  </si>
  <si>
    <t>捣乱的海盗</t>
    <phoneticPr fontId="15" type="noConversion"/>
  </si>
  <si>
    <t>攻打骷髅岛</t>
    <phoneticPr fontId="28" type="noConversion"/>
  </si>
  <si>
    <t>海盗首领</t>
    <phoneticPr fontId="15" type="noConversion"/>
  </si>
  <si>
    <t>抓捕海盗探子并发现新情报</t>
    <phoneticPr fontId="28" type="noConversion"/>
  </si>
  <si>
    <t>40--49</t>
    <phoneticPr fontId="28" type="noConversion"/>
  </si>
  <si>
    <t>海盗探子首领</t>
    <phoneticPr fontId="15" type="noConversion"/>
  </si>
  <si>
    <t>截获情报阻止海盗行动</t>
    <phoneticPr fontId="28" type="noConversion"/>
  </si>
  <si>
    <t>佛洛斯特·黑手</t>
    <phoneticPr fontId="15" type="noConversion"/>
  </si>
  <si>
    <t>协助官府破获私贩海盐</t>
    <phoneticPr fontId="28" type="noConversion"/>
  </si>
  <si>
    <t>走私者首领</t>
    <phoneticPr fontId="15" type="noConversion"/>
  </si>
  <si>
    <t>解救被海盗挟持的妇女</t>
    <phoneticPr fontId="28" type="noConversion"/>
  </si>
  <si>
    <t>留守的海盗队长</t>
    <phoneticPr fontId="15" type="noConversion"/>
  </si>
  <si>
    <t>拆除酒馆下的火药炸弹</t>
    <phoneticPr fontId="28" type="noConversion"/>
  </si>
  <si>
    <t>炸药狂魔</t>
    <phoneticPr fontId="15" type="noConversion"/>
  </si>
  <si>
    <t>捣毁海盗收购武器的秘密渠道</t>
    <phoneticPr fontId="28" type="noConversion"/>
  </si>
  <si>
    <t>反抗的商局领导</t>
    <phoneticPr fontId="15" type="noConversion"/>
  </si>
  <si>
    <t>紧急赶往被海啸袭击的村庄救援</t>
    <phoneticPr fontId="28" type="noConversion"/>
  </si>
  <si>
    <t>潜藏的海贼</t>
    <phoneticPr fontId="15" type="noConversion"/>
  </si>
  <si>
    <t>追回被偷取的沉船中的珠宝</t>
    <phoneticPr fontId="28" type="noConversion"/>
  </si>
  <si>
    <t>反抗的黑市商人</t>
    <phoneticPr fontId="15" type="noConversion"/>
  </si>
  <si>
    <t>制止海盗摧毁船只的阴谋</t>
    <phoneticPr fontId="28" type="noConversion"/>
  </si>
  <si>
    <t>黑贼·狼牙</t>
    <phoneticPr fontId="15" type="noConversion"/>
  </si>
  <si>
    <t>通过已收集的灾难信息推断出规律</t>
    <phoneticPr fontId="28" type="noConversion"/>
  </si>
  <si>
    <t>混混老大</t>
    <phoneticPr fontId="15" type="noConversion"/>
  </si>
  <si>
    <t>捣毁地下赌博场所</t>
    <phoneticPr fontId="28" type="noConversion"/>
  </si>
  <si>
    <t>赌场老大</t>
    <phoneticPr fontId="15" type="noConversion"/>
  </si>
  <si>
    <t>将拐卖儿童的团伙一网打尽</t>
    <phoneticPr fontId="28" type="noConversion"/>
  </si>
  <si>
    <t>50--59</t>
    <phoneticPr fontId="28" type="noConversion"/>
  </si>
  <si>
    <t>摧毁劣质商品贩卖船队</t>
    <phoneticPr fontId="28" type="noConversion"/>
  </si>
  <si>
    <t>拯救被海贼劫持的舰船</t>
    <phoneticPr fontId="28" type="noConversion"/>
  </si>
  <si>
    <t>保护土著新发现遗址中的古物</t>
    <phoneticPr fontId="28" type="noConversion"/>
  </si>
  <si>
    <t>剿灭盗墓团伙并查获文物</t>
    <phoneticPr fontId="72" type="noConversion"/>
  </si>
  <si>
    <t>转移失火舰船上的火药库</t>
    <phoneticPr fontId="72" type="noConversion"/>
  </si>
  <si>
    <t>保护卧底到海盗的勇士</t>
    <phoneticPr fontId="72" type="noConversion"/>
  </si>
  <si>
    <t>捣毁散布末日谣言哄抬物价的黑心商队</t>
    <phoneticPr fontId="28" type="noConversion"/>
  </si>
  <si>
    <t>追查地下赌场打入航海协会的内鬼</t>
    <phoneticPr fontId="72" type="noConversion"/>
  </si>
  <si>
    <t>乔装卧底打入地下赌场内部</t>
    <phoneticPr fontId="72" type="noConversion"/>
  </si>
  <si>
    <t>取得地下赌场头目的信任</t>
    <phoneticPr fontId="72" type="noConversion"/>
  </si>
  <si>
    <t>收集地下赌场讯息</t>
    <phoneticPr fontId="72" type="noConversion"/>
  </si>
  <si>
    <t>制定清剿计划</t>
    <phoneticPr fontId="72" type="noConversion"/>
  </si>
  <si>
    <t>清剿地下赌场组织</t>
    <phoneticPr fontId="72" type="noConversion"/>
  </si>
  <si>
    <t>打扫清剿地下赌场的战场</t>
    <phoneticPr fontId="72" type="noConversion"/>
  </si>
  <si>
    <t>彻底消灭索马里海盗组织</t>
    <phoneticPr fontId="28" type="noConversion"/>
  </si>
  <si>
    <t>60--70</t>
    <phoneticPr fontId="28" type="noConversion"/>
  </si>
  <si>
    <t>找到恐怖海啸频发的原因</t>
    <phoneticPr fontId="28" type="noConversion"/>
  </si>
  <si>
    <t>追回海盗偷走的神器“波塞冬之戟”</t>
    <phoneticPr fontId="72" type="noConversion"/>
  </si>
  <si>
    <t>阻止海盗世界的联合会议</t>
    <phoneticPr fontId="72" type="noConversion"/>
  </si>
  <si>
    <t>解除淡水危机</t>
    <phoneticPr fontId="72" type="noConversion"/>
  </si>
  <si>
    <t>打捞沉没的古魔法船</t>
    <phoneticPr fontId="72" type="noConversion"/>
  </si>
  <si>
    <t>摧毁私自制造重型武器的地下兵工厂</t>
    <phoneticPr fontId="72" type="noConversion"/>
  </si>
  <si>
    <t>解除黑暗龙卷风魔法危机</t>
    <phoneticPr fontId="72" type="noConversion"/>
  </si>
  <si>
    <t>营救被封印的圣武士族群</t>
    <phoneticPr fontId="72" type="noConversion"/>
  </si>
  <si>
    <t>封印幽灵船</t>
    <phoneticPr fontId="72" type="noConversion"/>
  </si>
  <si>
    <t>支线BOSS喊话：</t>
    <phoneticPr fontId="15" type="noConversion"/>
  </si>
  <si>
    <t>- 蠢货,不要妨碍我们!</t>
    <phoneticPr fontId="15" type="noConversion"/>
  </si>
  <si>
    <t>- 居然追到这里,马上送你下地狱!</t>
    <phoneticPr fontId="15" type="noConversion"/>
  </si>
  <si>
    <t>- 你挡着我路了,蠢货!</t>
    <phoneticPr fontId="15" type="noConversion"/>
  </si>
  <si>
    <t>- 居然妄想挑战我,去死吧!</t>
    <phoneticPr fontId="15" type="noConversion"/>
  </si>
  <si>
    <t>- 抢劫,杀人,放火,为了钱我什么都干！</t>
    <phoneticPr fontId="15" type="noConversion"/>
  </si>
  <si>
    <t>探险事件</t>
    <phoneticPr fontId="15" type="noConversion"/>
  </si>
  <si>
    <t>事件几率</t>
    <phoneticPr fontId="15" type="noConversion"/>
  </si>
  <si>
    <t>操作询问</t>
    <phoneticPr fontId="15" type="noConversion"/>
  </si>
  <si>
    <t>奖励获得</t>
    <phoneticPr fontId="15" type="noConversion"/>
  </si>
  <si>
    <t>击败杂兵</t>
    <phoneticPr fontId="15" type="noConversion"/>
  </si>
  <si>
    <t>无</t>
    <phoneticPr fontId="15" type="noConversion"/>
  </si>
  <si>
    <t>遇见系统匹配玩家</t>
    <phoneticPr fontId="15" type="noConversion"/>
  </si>
  <si>
    <t>探险任务BOSS</t>
    <phoneticPr fontId="15" type="noConversion"/>
  </si>
  <si>
    <t>-</t>
    <phoneticPr fontId="15" type="noConversion"/>
  </si>
  <si>
    <t>7.每个支线探险相应的操作步骤之后额外增加一步操作，统一为“战斗！”，计算入支线探险完成进度中</t>
    <phoneticPr fontId="15" type="noConversion"/>
  </si>
  <si>
    <r>
      <rPr>
        <b/>
        <sz val="9"/>
        <color rgb="FFFF0000"/>
        <rFont val="微软雅黑"/>
        <family val="2"/>
        <charset val="134"/>
      </rPr>
      <t>商品等级与城市发展度关系规则：</t>
    </r>
    <r>
      <rPr>
        <sz val="9"/>
        <rFont val="微软雅黑"/>
        <family val="2"/>
        <charset val="134"/>
      </rPr>
      <t xml:space="preserve">
-商品等级最高5级
-发展度：0～1000 商品等级=0；配额100%
-发展度：1000～2000 商品等级=1；配额110%
-发展度：2000～4000 商品等级=2；配额120%
-发展度：4000～7000 商品等级=3；配额130%
-发展度：7000～10000 商品等级=4；配额140%
-发展度：10000+ 商品等级=5；配额150%</t>
    </r>
    <phoneticPr fontId="28" type="noConversion"/>
  </si>
  <si>
    <t>备注</t>
    <phoneticPr fontId="15" type="noConversion"/>
  </si>
  <si>
    <t>事件具体说明：</t>
    <phoneticPr fontId="15" type="noConversion"/>
  </si>
  <si>
    <t>- 具体探险方式（支线探险/主线探险/战斗探险）</t>
    <phoneticPr fontId="15" type="noConversion"/>
  </si>
  <si>
    <t>- 玩家触发该事件后会遇见野外副官，该副官为冒险点抽卡卡池中的随机1☆/2☆副官 【1☆（80%），2☆（20%）】</t>
    <phoneticPr fontId="15" type="noConversion"/>
  </si>
  <si>
    <t>- 招募不会失败</t>
    <phoneticPr fontId="15" type="noConversion"/>
  </si>
  <si>
    <t>遇见野外副官</t>
    <phoneticPr fontId="15" type="noConversion"/>
  </si>
  <si>
    <t>遇见系统匹配玩家</t>
    <phoneticPr fontId="15" type="noConversion"/>
  </si>
  <si>
    <t>- 玩家触发事件后会遇到系统随机分配的陌生人，等级在（玩家等级-10）~（玩家等级+10）的范围内，如果该范围无陌生人，则扩大范围至全等级</t>
    <phoneticPr fontId="15" type="noConversion"/>
  </si>
  <si>
    <t>a.添加好友</t>
    <phoneticPr fontId="15" type="noConversion"/>
  </si>
  <si>
    <t>b.查看详情</t>
    <phoneticPr fontId="15" type="noConversion"/>
  </si>
  <si>
    <t>页面弹出对方的详情页面，可以通过返回回到选择分支</t>
    <phoneticPr fontId="15" type="noConversion"/>
  </si>
  <si>
    <t>d.继续前进</t>
    <phoneticPr fontId="15" type="noConversion"/>
  </si>
  <si>
    <t>回到探险主页面</t>
    <phoneticPr fontId="15" type="noConversion"/>
  </si>
  <si>
    <t>- 陌生玩家出现后，会有4个操作选择</t>
    <phoneticPr fontId="15" type="noConversion"/>
  </si>
  <si>
    <t>1.加好友
2.查看详情
3.邀请公会
4.继续前进</t>
    <phoneticPr fontId="15" type="noConversion"/>
  </si>
  <si>
    <t>探险BOSS</t>
    <phoneticPr fontId="15" type="noConversion"/>
  </si>
  <si>
    <t>进入BOSS战，胜利并获得奖励后后回到探险地图页面</t>
    <phoneticPr fontId="15" type="noConversion"/>
  </si>
  <si>
    <t>BOSS战时候的话，回到探险BOSS选择分支页面，供玩家继续选择</t>
    <phoneticPr fontId="15" type="noConversion"/>
  </si>
  <si>
    <t>b.暂时离开</t>
    <phoneticPr fontId="15" type="noConversion"/>
  </si>
  <si>
    <t>回到探险地图页面，该次探险任务并未完成，下次进入依旧是BOSS选择分支页。后一个探险也不会随之开放</t>
    <phoneticPr fontId="15" type="noConversion"/>
  </si>
  <si>
    <t>遇见稀有英雄NPC</t>
    <phoneticPr fontId="15" type="noConversion"/>
  </si>
  <si>
    <t>- 玩家触发事件后会遇到特殊NPC商人并出现3件展示副官，副官展示后出现选择分支</t>
    <phoneticPr fontId="15" type="noConversion"/>
  </si>
  <si>
    <t>a.宝石贿赂</t>
    <phoneticPr fontId="15" type="noConversion"/>
  </si>
  <si>
    <t>- 任务进度达到100%后该次探险最后BOSS出现，并询问玩家操作</t>
    <phoneticPr fontId="15" type="noConversion"/>
  </si>
  <si>
    <t>- 玩家触发该事件后会遇见弱小的敌人，自动进行攻击动画并将其击败，胜利后玩家获得一定金币作为奖励</t>
    <phoneticPr fontId="15" type="noConversion"/>
  </si>
  <si>
    <t>玩家消耗500宝石进行抽卡，会获得这三张展示副官中的其中一个，几率分别为 【5☆（8%），4☆（50%），3☆（42%）】</t>
    <phoneticPr fontId="15" type="noConversion"/>
  </si>
  <si>
    <t>b.继续前进</t>
    <phoneticPr fontId="15" type="noConversion"/>
  </si>
  <si>
    <t>- 玩家可以选择是否招募，选择招募后则消耗一定金币并招募成功 （1☆2000金币，2☆5000金币）</t>
    <phoneticPr fontId="15" type="noConversion"/>
  </si>
  <si>
    <t>遇见野外副官</t>
    <phoneticPr fontId="15" type="noConversion"/>
  </si>
  <si>
    <t>a.挑战首领</t>
    <phoneticPr fontId="15" type="noConversion"/>
  </si>
  <si>
    <t>LV1攻击</t>
    <phoneticPr fontId="28" type="noConversion"/>
  </si>
  <si>
    <t>LV1防御</t>
    <phoneticPr fontId="28" type="noConversion"/>
  </si>
  <si>
    <t>LV1生命值</t>
    <phoneticPr fontId="28" type="noConversion"/>
  </si>
  <si>
    <t>LV5攻击</t>
    <phoneticPr fontId="28" type="noConversion"/>
  </si>
  <si>
    <t>LV5防御</t>
    <phoneticPr fontId="28" type="noConversion"/>
  </si>
  <si>
    <t>LV5生命值</t>
    <phoneticPr fontId="28" type="noConversion"/>
  </si>
  <si>
    <t>等级</t>
    <phoneticPr fontId="28" type="noConversion"/>
  </si>
  <si>
    <t>BOSS喊话</t>
    <phoneticPr fontId="15" type="noConversion"/>
  </si>
  <si>
    <t>国家</t>
    <phoneticPr fontId="15" type="noConversion"/>
  </si>
  <si>
    <t>阵型</t>
    <phoneticPr fontId="15" type="noConversion"/>
  </si>
  <si>
    <t>副官强化</t>
    <phoneticPr fontId="15" type="noConversion"/>
  </si>
  <si>
    <t>被吞噬副官提供经验公式：</t>
    <phoneticPr fontId="15" type="noConversion"/>
  </si>
  <si>
    <t>卡片等级</t>
    <phoneticPr fontId="15" type="noConversion"/>
  </si>
  <si>
    <t>吞噬数</t>
    <phoneticPr fontId="15" type="noConversion"/>
  </si>
  <si>
    <t>提供经验</t>
    <phoneticPr fontId="15" type="noConversion"/>
  </si>
  <si>
    <t>消耗金币</t>
    <phoneticPr fontId="15" type="noConversion"/>
  </si>
  <si>
    <t>技能继承</t>
    <phoneticPr fontId="15" type="noConversion"/>
  </si>
  <si>
    <t>0转（50级），1转（60级），2转（70级），3转（80级），4转（90级），5转（99级）</t>
    <phoneticPr fontId="15" type="noConversion"/>
  </si>
  <si>
    <t xml:space="preserve">副官A </t>
    <phoneticPr fontId="15" type="noConversion"/>
  </si>
  <si>
    <t>成长性</t>
    <phoneticPr fontId="15" type="noConversion"/>
  </si>
  <si>
    <t>LV1数值</t>
    <phoneticPr fontId="15" type="noConversion"/>
  </si>
  <si>
    <t>生命</t>
    <phoneticPr fontId="15" type="noConversion"/>
  </si>
  <si>
    <t>攻击</t>
    <phoneticPr fontId="15" type="noConversion"/>
  </si>
  <si>
    <t>防御</t>
    <phoneticPr fontId="15" type="noConversion"/>
  </si>
  <si>
    <t>商业</t>
    <phoneticPr fontId="15" type="noConversion"/>
  </si>
  <si>
    <t>0转50级</t>
    <phoneticPr fontId="15" type="noConversion"/>
  </si>
  <si>
    <t>1转50级</t>
    <phoneticPr fontId="15" type="noConversion"/>
  </si>
  <si>
    <t>1转60级</t>
    <phoneticPr fontId="15" type="noConversion"/>
  </si>
  <si>
    <t>2转60级</t>
    <phoneticPr fontId="15" type="noConversion"/>
  </si>
  <si>
    <t>2转70级</t>
    <phoneticPr fontId="15" type="noConversion"/>
  </si>
  <si>
    <t>3转70级</t>
    <phoneticPr fontId="15" type="noConversion"/>
  </si>
  <si>
    <t>3转80级</t>
    <phoneticPr fontId="15" type="noConversion"/>
  </si>
  <si>
    <t>4转80级</t>
    <phoneticPr fontId="15" type="noConversion"/>
  </si>
  <si>
    <t>4转90级</t>
    <phoneticPr fontId="15" type="noConversion"/>
  </si>
  <si>
    <t>5转99级</t>
    <phoneticPr fontId="15" type="noConversion"/>
  </si>
  <si>
    <t>5转90级</t>
    <phoneticPr fontId="15" type="noConversion"/>
  </si>
  <si>
    <t>副官</t>
    <phoneticPr fontId="15" type="noConversion"/>
  </si>
  <si>
    <t>- 每艘护卫舰只可以配置一名副官</t>
    <phoneticPr fontId="15" type="noConversion"/>
  </si>
  <si>
    <t>副官属性</t>
    <phoneticPr fontId="15" type="noConversion"/>
  </si>
  <si>
    <t>旗舰/护卫舰 位置和副官属性的作用：</t>
    <phoneticPr fontId="15" type="noConversion"/>
  </si>
  <si>
    <t>星级</t>
    <phoneticPr fontId="15" type="noConversion"/>
  </si>
  <si>
    <t>1</t>
    <phoneticPr fontId="15" type="noConversion"/>
  </si>
  <si>
    <t>2</t>
    <phoneticPr fontId="15" type="noConversion"/>
  </si>
  <si>
    <t>3</t>
    <phoneticPr fontId="15" type="noConversion"/>
  </si>
  <si>
    <t>生命成长</t>
    <phoneticPr fontId="15" type="noConversion"/>
  </si>
  <si>
    <t>攻击成长</t>
    <phoneticPr fontId="15" type="noConversion"/>
  </si>
  <si>
    <t>LV1生命</t>
    <phoneticPr fontId="15" type="noConversion"/>
  </si>
  <si>
    <t>LV1攻击</t>
    <phoneticPr fontId="15" type="noConversion"/>
  </si>
  <si>
    <t>LV1防御</t>
    <phoneticPr fontId="15" type="noConversion"/>
  </si>
  <si>
    <t>LV1后勤</t>
    <phoneticPr fontId="15" type="noConversion"/>
  </si>
  <si>
    <t>LV1商业</t>
    <phoneticPr fontId="15" type="noConversion"/>
  </si>
  <si>
    <t>防御成长</t>
    <phoneticPr fontId="15" type="noConversion"/>
  </si>
  <si>
    <t>后勤成长</t>
    <phoneticPr fontId="15" type="noConversion"/>
  </si>
  <si>
    <t>商业成长</t>
    <phoneticPr fontId="15" type="noConversion"/>
  </si>
  <si>
    <t>- 副官只有被装备在旗舰或者护卫舰上才会产生效果</t>
    <phoneticPr fontId="15" type="noConversion"/>
  </si>
  <si>
    <t>旗舰</t>
    <phoneticPr fontId="15" type="noConversion"/>
  </si>
  <si>
    <t>护卫舰</t>
    <phoneticPr fontId="15" type="noConversion"/>
  </si>
  <si>
    <t>配置位置</t>
    <phoneticPr fontId="15" type="noConversion"/>
  </si>
  <si>
    <t>主属性</t>
    <phoneticPr fontId="15" type="noConversion"/>
  </si>
  <si>
    <t>属性加成</t>
    <phoneticPr fontId="15" type="noConversion"/>
  </si>
  <si>
    <t>攻击</t>
    <phoneticPr fontId="15" type="noConversion"/>
  </si>
  <si>
    <t>后勤</t>
    <phoneticPr fontId="15" type="noConversion"/>
  </si>
  <si>
    <t>商业</t>
    <phoneticPr fontId="15" type="noConversion"/>
  </si>
  <si>
    <t>会计师</t>
    <phoneticPr fontId="15" type="noConversion"/>
  </si>
  <si>
    <t>1.对世界地图进行区域划分世界上的17个大区拥有17个探险区域，每个区域的探险只有处于该区才能进行。</t>
    <phoneticPr fontId="15" type="noConversion"/>
  </si>
  <si>
    <t>3.探险只能玩家自己进行，无法与朋友组队进行</t>
    <phoneticPr fontId="15" type="noConversion"/>
  </si>
  <si>
    <t>4.探险战斗规则同遭遇战规则，BOSS拥有自己的生命，攻击，防御，区别在于探险战斗时候 玩家固定为先攻。</t>
    <phoneticPr fontId="15" type="noConversion"/>
  </si>
  <si>
    <t>战斗基础规则</t>
    <phoneticPr fontId="15" type="noConversion"/>
  </si>
  <si>
    <t>补给&gt;=75%时，三维无变化 ； 75%&gt;补给&gt;=50%时 三维变为0.9倍 ， 50%&gt;补给&gt;=25%时 三维变为0.8倍 ， 25%&gt;补给时 三维变为0.7倍，</t>
    <phoneticPr fontId="15" type="noConversion"/>
  </si>
  <si>
    <t>- 副官的数量限制增加为最多10个已上任副官 和 50个替补副官</t>
    <phoneticPr fontId="15" type="noConversion"/>
  </si>
  <si>
    <t>5☆SR</t>
    <phoneticPr fontId="15" type="noConversion"/>
  </si>
  <si>
    <t>HP</t>
    <phoneticPr fontId="15" type="noConversion"/>
  </si>
  <si>
    <t>ATK</t>
    <phoneticPr fontId="15" type="noConversion"/>
  </si>
  <si>
    <t>DEF</t>
    <phoneticPr fontId="15" type="noConversion"/>
  </si>
  <si>
    <t>10000</t>
    <phoneticPr fontId="15" type="noConversion"/>
  </si>
  <si>
    <t>4000</t>
    <phoneticPr fontId="15" type="noConversion"/>
  </si>
  <si>
    <t>2000</t>
    <phoneticPr fontId="15" type="noConversion"/>
  </si>
  <si>
    <t>7500</t>
    <phoneticPr fontId="15" type="noConversion"/>
  </si>
  <si>
    <t>3000</t>
    <phoneticPr fontId="15" type="noConversion"/>
  </si>
  <si>
    <t>1500</t>
    <phoneticPr fontId="15" type="noConversion"/>
  </si>
  <si>
    <t>vs 3☆</t>
    <phoneticPr fontId="15" type="noConversion"/>
  </si>
  <si>
    <t>vs 1☆</t>
    <phoneticPr fontId="15" type="noConversion"/>
  </si>
  <si>
    <t>vs 5☆</t>
    <phoneticPr fontId="15" type="noConversion"/>
  </si>
  <si>
    <t>3☆R</t>
    <phoneticPr fontId="15" type="noConversion"/>
  </si>
  <si>
    <t>1☆N</t>
    <phoneticPr fontId="15" type="noConversion"/>
  </si>
  <si>
    <t>5</t>
    <phoneticPr fontId="15" type="noConversion"/>
  </si>
  <si>
    <t>6000</t>
    <phoneticPr fontId="15" type="noConversion"/>
  </si>
  <si>
    <t>2400</t>
    <phoneticPr fontId="15" type="noConversion"/>
  </si>
  <si>
    <t>1200</t>
    <phoneticPr fontId="15" type="noConversion"/>
  </si>
  <si>
    <t>属性比例</t>
    <phoneticPr fontId="15" type="noConversion"/>
  </si>
  <si>
    <t>HP:ATK:DEF = 5:2:1</t>
    <phoneticPr fontId="15" type="noConversion"/>
  </si>
  <si>
    <t>1转技能份额</t>
    <phoneticPr fontId="15" type="noConversion"/>
  </si>
  <si>
    <t>3转技能份额</t>
    <phoneticPr fontId="15" type="noConversion"/>
  </si>
  <si>
    <t>5转技能份额</t>
    <phoneticPr fontId="15" type="noConversion"/>
  </si>
  <si>
    <t>- 展示副官固定为5☆/4☆/3☆ 各一个，卡池为酒馆宝石卡池，4☆/5☆ 为固定属性副官，3☆为随机属性副官，4☆/5☆副官初始必带且只带一个相应的固有技能</t>
    <phoneticPr fontId="15" type="noConversion"/>
  </si>
  <si>
    <t>选择是否战斗</t>
    <phoneticPr fontId="15" type="noConversion"/>
  </si>
  <si>
    <t>- 同名副官无法配置在两个不同位置(4/5星)</t>
    <phoneticPr fontId="15" type="noConversion"/>
  </si>
  <si>
    <t>前锋</t>
    <phoneticPr fontId="15" type="noConversion"/>
  </si>
  <si>
    <t>中锋</t>
    <phoneticPr fontId="15" type="noConversion"/>
  </si>
  <si>
    <t>边锋</t>
    <phoneticPr fontId="15" type="noConversion"/>
  </si>
  <si>
    <t>后援</t>
    <phoneticPr fontId="15" type="noConversion"/>
  </si>
  <si>
    <t>主线任务消耗与收益：</t>
    <phoneticPr fontId="15" type="noConversion"/>
  </si>
  <si>
    <t>- 主线最后一章在第七章主线和60～70任务段的全部委托任务完成一次之后出现在第七章主线后面</t>
    <phoneticPr fontId="15" type="noConversion"/>
  </si>
  <si>
    <t>- 首次完成相关章节的主线任务后可以获得相应章节的最终奖励，但是重复完成后不会再获得</t>
    <phoneticPr fontId="15" type="noConversion"/>
  </si>
  <si>
    <t>章节</t>
    <phoneticPr fontId="15" type="noConversion"/>
  </si>
  <si>
    <t>等级范围</t>
    <phoneticPr fontId="15" type="noConversion"/>
  </si>
  <si>
    <t>第一章</t>
    <phoneticPr fontId="15" type="noConversion"/>
  </si>
  <si>
    <t>第二章</t>
    <phoneticPr fontId="15" type="noConversion"/>
  </si>
  <si>
    <t>第三章</t>
    <phoneticPr fontId="15" type="noConversion"/>
  </si>
  <si>
    <t>第四章</t>
    <phoneticPr fontId="15" type="noConversion"/>
  </si>
  <si>
    <t>第五章</t>
    <phoneticPr fontId="15" type="noConversion"/>
  </si>
  <si>
    <t>第六章</t>
    <phoneticPr fontId="15" type="noConversion"/>
  </si>
  <si>
    <t>第七章</t>
    <phoneticPr fontId="15" type="noConversion"/>
  </si>
  <si>
    <t>第八章</t>
    <phoneticPr fontId="15" type="noConversion"/>
  </si>
  <si>
    <t>1~9</t>
    <phoneticPr fontId="15" type="noConversion"/>
  </si>
  <si>
    <t>10~19</t>
    <phoneticPr fontId="15" type="noConversion"/>
  </si>
  <si>
    <t>20~29</t>
    <phoneticPr fontId="15" type="noConversion"/>
  </si>
  <si>
    <t>30~39</t>
    <phoneticPr fontId="15" type="noConversion"/>
  </si>
  <si>
    <t>40~49</t>
    <phoneticPr fontId="15" type="noConversion"/>
  </si>
  <si>
    <t>50~59</t>
    <phoneticPr fontId="15" type="noConversion"/>
  </si>
  <si>
    <t>60~69</t>
    <phoneticPr fontId="15" type="noConversion"/>
  </si>
  <si>
    <t>70</t>
    <phoneticPr fontId="15" type="noConversion"/>
  </si>
  <si>
    <t>1</t>
    <phoneticPr fontId="15" type="noConversion"/>
  </si>
  <si>
    <t>3</t>
    <phoneticPr fontId="15" type="noConversion"/>
  </si>
  <si>
    <t>5</t>
    <phoneticPr fontId="15" type="noConversion"/>
  </si>
  <si>
    <t>8</t>
    <phoneticPr fontId="15" type="noConversion"/>
  </si>
  <si>
    <t>18</t>
    <phoneticPr fontId="15" type="noConversion"/>
  </si>
  <si>
    <t>30</t>
    <phoneticPr fontId="15" type="noConversion"/>
  </si>
  <si>
    <t>40</t>
    <phoneticPr fontId="15" type="noConversion"/>
  </si>
  <si>
    <t>50</t>
    <phoneticPr fontId="15" type="noConversion"/>
  </si>
  <si>
    <t>4</t>
    <phoneticPr fontId="15" type="noConversion"/>
  </si>
  <si>
    <t>12</t>
    <phoneticPr fontId="15" type="noConversion"/>
  </si>
  <si>
    <t>25</t>
    <phoneticPr fontId="15" type="noConversion"/>
  </si>
  <si>
    <t>45</t>
    <phoneticPr fontId="15" type="noConversion"/>
  </si>
  <si>
    <t>60</t>
    <phoneticPr fontId="15" type="noConversion"/>
  </si>
  <si>
    <t>80</t>
    <phoneticPr fontId="15" type="noConversion"/>
  </si>
  <si>
    <t>100</t>
    <phoneticPr fontId="15" type="noConversion"/>
  </si>
  <si>
    <t>450</t>
    <phoneticPr fontId="15" type="noConversion"/>
  </si>
  <si>
    <t>1000</t>
    <phoneticPr fontId="15" type="noConversion"/>
  </si>
  <si>
    <t>3000</t>
    <phoneticPr fontId="15" type="noConversion"/>
  </si>
  <si>
    <t>5500</t>
    <phoneticPr fontId="15" type="noConversion"/>
  </si>
  <si>
    <t>10000</t>
    <phoneticPr fontId="15" type="noConversion"/>
  </si>
  <si>
    <t>16000</t>
    <phoneticPr fontId="15" type="noConversion"/>
  </si>
  <si>
    <t>25000</t>
    <phoneticPr fontId="15" type="noConversion"/>
  </si>
  <si>
    <t>体力/步</t>
    <phoneticPr fontId="15" type="noConversion"/>
  </si>
  <si>
    <t>经验/步</t>
    <phoneticPr fontId="15" type="noConversion"/>
  </si>
  <si>
    <t>金币/步</t>
    <phoneticPr fontId="15" type="noConversion"/>
  </si>
  <si>
    <t>9.战斗探险完成后可以根据BOSS掉落列表中的道具份额，随机获得其中一个奖励品</t>
    <phoneticPr fontId="15" type="noConversion"/>
  </si>
  <si>
    <t>战斗探险：</t>
    <phoneticPr fontId="15" type="noConversion"/>
  </si>
  <si>
    <t>1☆EXP系数</t>
    <phoneticPr fontId="15" type="noConversion"/>
  </si>
  <si>
    <t>2☆升级EXP</t>
    <phoneticPr fontId="15" type="noConversion"/>
  </si>
  <si>
    <t>2☆EXP系数</t>
    <phoneticPr fontId="15" type="noConversion"/>
  </si>
  <si>
    <t>3☆升级EXP</t>
    <phoneticPr fontId="15" type="noConversion"/>
  </si>
  <si>
    <t>3☆EXP系数</t>
    <phoneticPr fontId="15" type="noConversion"/>
  </si>
  <si>
    <t>4☆升级EXP</t>
    <phoneticPr fontId="15" type="noConversion"/>
  </si>
  <si>
    <t>4☆EXP系数</t>
    <phoneticPr fontId="15" type="noConversion"/>
  </si>
  <si>
    <t>5☆升级EXP</t>
    <phoneticPr fontId="15" type="noConversion"/>
  </si>
  <si>
    <t>5☆EXP系数</t>
    <phoneticPr fontId="15" type="noConversion"/>
  </si>
  <si>
    <t>1☆经验</t>
    <phoneticPr fontId="15" type="noConversion"/>
  </si>
  <si>
    <t>2☆经验</t>
    <phoneticPr fontId="15" type="noConversion"/>
  </si>
  <si>
    <t>3☆经验</t>
    <phoneticPr fontId="15" type="noConversion"/>
  </si>
  <si>
    <t>4☆经验</t>
    <phoneticPr fontId="15" type="noConversion"/>
  </si>
  <si>
    <t>5☆经验</t>
    <phoneticPr fontId="15" type="noConversion"/>
  </si>
  <si>
    <t>LV/STAR</t>
    <phoneticPr fontId="15" type="noConversion"/>
  </si>
  <si>
    <t>1☆0转</t>
    <phoneticPr fontId="15" type="noConversion"/>
  </si>
  <si>
    <t>1☆1转</t>
    <phoneticPr fontId="15" type="noConversion"/>
  </si>
  <si>
    <t>1☆2转</t>
    <phoneticPr fontId="15" type="noConversion"/>
  </si>
  <si>
    <t>1☆3转</t>
    <phoneticPr fontId="15" type="noConversion"/>
  </si>
  <si>
    <t>1☆4转</t>
    <phoneticPr fontId="15" type="noConversion"/>
  </si>
  <si>
    <t>1☆5转</t>
    <phoneticPr fontId="15" type="noConversion"/>
  </si>
  <si>
    <t>1转</t>
    <phoneticPr fontId="15" type="noConversion"/>
  </si>
  <si>
    <t>0转</t>
    <phoneticPr fontId="15" type="noConversion"/>
  </si>
  <si>
    <t>2转</t>
    <phoneticPr fontId="15" type="noConversion"/>
  </si>
  <si>
    <t>3转</t>
    <phoneticPr fontId="15" type="noConversion"/>
  </si>
  <si>
    <t>4转</t>
    <phoneticPr fontId="15" type="noConversion"/>
  </si>
  <si>
    <t>5转</t>
    <phoneticPr fontId="15" type="noConversion"/>
  </si>
  <si>
    <t>升级EXP</t>
    <phoneticPr fontId="15" type="noConversion"/>
  </si>
  <si>
    <t>5☆1转</t>
    <phoneticPr fontId="15" type="noConversion"/>
  </si>
  <si>
    <t>5☆0转</t>
    <phoneticPr fontId="15" type="noConversion"/>
  </si>
  <si>
    <t>5☆2转</t>
    <phoneticPr fontId="15" type="noConversion"/>
  </si>
  <si>
    <t>5☆3转</t>
    <phoneticPr fontId="15" type="noConversion"/>
  </si>
  <si>
    <t>5☆4转</t>
    <phoneticPr fontId="15" type="noConversion"/>
  </si>
  <si>
    <t>5☆5转</t>
    <phoneticPr fontId="15" type="noConversion"/>
  </si>
  <si>
    <t>经验总量</t>
    <phoneticPr fontId="15" type="noConversion"/>
  </si>
  <si>
    <t>1星消耗数</t>
    <phoneticPr fontId="15" type="noConversion"/>
  </si>
  <si>
    <t>金币总量</t>
    <phoneticPr fontId="15" type="noConversion"/>
  </si>
  <si>
    <t>体力消耗</t>
    <phoneticPr fontId="15" type="noConversion"/>
  </si>
  <si>
    <t>- 玩家LV1时 体力上限为105点，每发现一个新城市会增加1点体力上限，同时升级也会提升体力上限</t>
    <phoneticPr fontId="15" type="noConversion"/>
  </si>
  <si>
    <t>体力</t>
    <phoneticPr fontId="15" type="noConversion"/>
  </si>
  <si>
    <t>- 玩家当前体力上限 = 玩家当前等级体力上限 + 发现城市数</t>
    <phoneticPr fontId="15" type="noConversion"/>
  </si>
  <si>
    <t>补给</t>
    <phoneticPr fontId="15" type="noConversion"/>
  </si>
  <si>
    <t>- 玩家补给上限恒定为100</t>
    <phoneticPr fontId="15" type="noConversion"/>
  </si>
  <si>
    <t>副官数</t>
    <phoneticPr fontId="15" type="noConversion"/>
  </si>
  <si>
    <t>- 玩家初始替补副官数量为50个</t>
    <phoneticPr fontId="15" type="noConversion"/>
  </si>
  <si>
    <t>- 补给会对玩家舰队的属性产生影响，具体表现为：</t>
    <phoneticPr fontId="15" type="noConversion"/>
  </si>
  <si>
    <t>- 补给每3分钟自动回复1点</t>
    <phoneticPr fontId="15" type="noConversion"/>
  </si>
  <si>
    <t>- 连同已经配备的副官，玩家可持有的副官总数为60个</t>
    <phoneticPr fontId="15" type="noConversion"/>
  </si>
  <si>
    <t>1☆升级EXP</t>
    <phoneticPr fontId="15" type="noConversion"/>
  </si>
  <si>
    <t>例：</t>
    <phoneticPr fontId="15" type="noConversion"/>
  </si>
  <si>
    <t>星级宝箱</t>
    <phoneticPr fontId="15" type="noConversion"/>
  </si>
  <si>
    <t>1~10</t>
    <phoneticPr fontId="15" type="noConversion"/>
  </si>
  <si>
    <t>11~20</t>
    <phoneticPr fontId="15" type="noConversion"/>
  </si>
  <si>
    <t>21~30</t>
    <phoneticPr fontId="15" type="noConversion"/>
  </si>
  <si>
    <t>31~40</t>
    <phoneticPr fontId="15" type="noConversion"/>
  </si>
  <si>
    <t>木质宝箱（LV1）</t>
    <phoneticPr fontId="15" type="noConversion"/>
  </si>
  <si>
    <t>白银宝箱（LV3）</t>
    <phoneticPr fontId="15" type="noConversion"/>
  </si>
  <si>
    <t>黄金宝箱（LV4）</t>
    <phoneticPr fontId="15" type="noConversion"/>
  </si>
  <si>
    <t>钻石宝箱（LV5）</t>
    <phoneticPr fontId="15" type="noConversion"/>
  </si>
  <si>
    <t>奥哈利钢宝箱（LV6）</t>
    <phoneticPr fontId="15" type="noConversion"/>
  </si>
  <si>
    <t>神之金属宝箱（LV7）</t>
    <phoneticPr fontId="15" type="noConversion"/>
  </si>
  <si>
    <t>17</t>
    <phoneticPr fontId="15" type="noConversion"/>
  </si>
  <si>
    <t>己方</t>
    <phoneticPr fontId="15" type="noConversion"/>
  </si>
  <si>
    <t>14</t>
    <phoneticPr fontId="15" type="noConversion"/>
  </si>
  <si>
    <t>9</t>
    <phoneticPr fontId="15" type="noConversion"/>
  </si>
  <si>
    <t>3</t>
    <phoneticPr fontId="15" type="noConversion"/>
  </si>
  <si>
    <t>己方</t>
    <phoneticPr fontId="15" type="noConversion"/>
  </si>
  <si>
    <t>15</t>
    <phoneticPr fontId="15" type="noConversion"/>
  </si>
  <si>
    <t>13</t>
    <phoneticPr fontId="15" type="noConversion"/>
  </si>
  <si>
    <t>7</t>
    <phoneticPr fontId="15" type="noConversion"/>
  </si>
  <si>
    <t>1</t>
    <phoneticPr fontId="15" type="noConversion"/>
  </si>
  <si>
    <t>- 当某一列被完全消灭后，则该玩家阵型压缩掉这一列，双方的攻击顺序重新排列（之前一轮攻击打完之后）
举例见右图，假设B4被击沉，则战斗顺序改为右图</t>
    <phoneticPr fontId="15" type="noConversion"/>
  </si>
  <si>
    <t>8</t>
    <phoneticPr fontId="15" type="noConversion"/>
  </si>
  <si>
    <t>2</t>
    <phoneticPr fontId="15" type="noConversion"/>
  </si>
  <si>
    <t>- 同列对手全部被击沉后，则按照从左往右的顺序开始攻击下一排（如果是对方，则为己方视角的从右往左）</t>
    <phoneticPr fontId="15" type="noConversion"/>
  </si>
  <si>
    <t>14</t>
    <phoneticPr fontId="15" type="noConversion"/>
  </si>
  <si>
    <t>敌方</t>
    <phoneticPr fontId="15" type="noConversion"/>
  </si>
  <si>
    <t>10</t>
    <phoneticPr fontId="15" type="noConversion"/>
  </si>
  <si>
    <t>4</t>
    <phoneticPr fontId="15" type="noConversion"/>
  </si>
  <si>
    <t>已击沉</t>
    <phoneticPr fontId="15" type="noConversion"/>
  </si>
  <si>
    <t>- 战斗时战舰会优先攻击同列的最前方的敌人，例如，B8被击沉后，A9攻击则会优先攻击B10；A10被击沉，则A9会优先攻击B12</t>
    <phoneticPr fontId="15" type="noConversion"/>
  </si>
  <si>
    <t>16</t>
    <phoneticPr fontId="15" type="noConversion"/>
  </si>
  <si>
    <t>12</t>
    <phoneticPr fontId="15" type="noConversion"/>
  </si>
  <si>
    <t>6</t>
    <phoneticPr fontId="15" type="noConversion"/>
  </si>
  <si>
    <t>- 战斗时按照数字顺序进行战斗（敌方为B，我方为A），如图，攻击顺序为A1-A3-B4-A5-B8-A9-B10-B12-A15-B16</t>
    <phoneticPr fontId="15" type="noConversion"/>
  </si>
  <si>
    <t>18</t>
    <phoneticPr fontId="15" type="noConversion"/>
  </si>
  <si>
    <t>12</t>
    <phoneticPr fontId="15" type="noConversion"/>
  </si>
  <si>
    <t>6</t>
    <phoneticPr fontId="15" type="noConversion"/>
  </si>
  <si>
    <t>敌方为131阵型，我方为311阵型</t>
    <phoneticPr fontId="15" type="noConversion"/>
  </si>
  <si>
    <t>战斗顺序：（上为敌方，下为己方，己方先攻）</t>
    <phoneticPr fontId="15" type="noConversion"/>
  </si>
  <si>
    <t>星级属性与类型平衡表</t>
    <phoneticPr fontId="15" type="noConversion"/>
  </si>
  <si>
    <t>5☆</t>
    <phoneticPr fontId="15" type="noConversion"/>
  </si>
  <si>
    <t>LV1-HP</t>
    <phoneticPr fontId="15" type="noConversion"/>
  </si>
  <si>
    <t>成长</t>
    <phoneticPr fontId="15" type="noConversion"/>
  </si>
  <si>
    <t>0转MAX</t>
    <phoneticPr fontId="15" type="noConversion"/>
  </si>
  <si>
    <t>1转MAX</t>
    <phoneticPr fontId="15" type="noConversion"/>
  </si>
  <si>
    <t>2转MAX</t>
    <phoneticPr fontId="15" type="noConversion"/>
  </si>
  <si>
    <t>3转MAX</t>
    <phoneticPr fontId="15" type="noConversion"/>
  </si>
  <si>
    <t>4转MAX</t>
    <phoneticPr fontId="15" type="noConversion"/>
  </si>
  <si>
    <t>5转MAX</t>
    <phoneticPr fontId="15" type="noConversion"/>
  </si>
  <si>
    <t>LV1-ATK</t>
    <phoneticPr fontId="15" type="noConversion"/>
  </si>
  <si>
    <t>LV1-DEF</t>
    <phoneticPr fontId="15" type="noConversion"/>
  </si>
  <si>
    <t>早熟型</t>
    <phoneticPr fontId="15" type="noConversion"/>
  </si>
  <si>
    <t>均衡型</t>
    <phoneticPr fontId="15" type="noConversion"/>
  </si>
  <si>
    <t>晚成型</t>
    <phoneticPr fontId="15" type="noConversion"/>
  </si>
  <si>
    <t>4☆</t>
    <phoneticPr fontId="15" type="noConversion"/>
  </si>
  <si>
    <t>3☆</t>
    <phoneticPr fontId="15" type="noConversion"/>
  </si>
  <si>
    <t>2☆</t>
    <phoneticPr fontId="15" type="noConversion"/>
  </si>
  <si>
    <t>1☆</t>
    <phoneticPr fontId="15" type="noConversion"/>
  </si>
  <si>
    <t>英雄属性比例简单模型</t>
    <phoneticPr fontId="15" type="noConversion"/>
  </si>
  <si>
    <t>异种卡池抽卡几率</t>
    <phoneticPr fontId="15" type="noConversion"/>
  </si>
  <si>
    <t>1☆</t>
    <phoneticPr fontId="15" type="noConversion"/>
  </si>
  <si>
    <t>2☆</t>
    <phoneticPr fontId="15" type="noConversion"/>
  </si>
  <si>
    <t>3☆</t>
    <phoneticPr fontId="15" type="noConversion"/>
  </si>
  <si>
    <t>4☆</t>
    <phoneticPr fontId="15" type="noConversion"/>
  </si>
  <si>
    <t>5☆</t>
    <phoneticPr fontId="15" type="noConversion"/>
  </si>
  <si>
    <t>红水晶</t>
    <phoneticPr fontId="15" type="noConversion"/>
  </si>
  <si>
    <t>星钻</t>
    <phoneticPr fontId="15" type="noConversion"/>
  </si>
  <si>
    <t>备注</t>
    <phoneticPr fontId="15" type="noConversion"/>
  </si>
  <si>
    <t>充值货币</t>
    <phoneticPr fontId="15" type="noConversion"/>
  </si>
  <si>
    <t>冒险货币</t>
    <phoneticPr fontId="15" type="noConversion"/>
  </si>
  <si>
    <t>国战货币</t>
    <phoneticPr fontId="15" type="noConversion"/>
  </si>
  <si>
    <t>商业货币</t>
    <phoneticPr fontId="15" type="noConversion"/>
  </si>
  <si>
    <t>竞技场货币</t>
    <phoneticPr fontId="15" type="noConversion"/>
  </si>
  <si>
    <t>黄水晶</t>
    <phoneticPr fontId="15" type="noConversion"/>
  </si>
  <si>
    <t>紫水晶</t>
    <phoneticPr fontId="15" type="noConversion"/>
  </si>
  <si>
    <t>抽卡价格</t>
    <phoneticPr fontId="15" type="noConversion"/>
  </si>
  <si>
    <t>300</t>
    <phoneticPr fontId="15" type="noConversion"/>
  </si>
  <si>
    <t>货币</t>
    <phoneticPr fontId="15" type="noConversion"/>
  </si>
  <si>
    <t>200</t>
    <phoneticPr fontId="15" type="noConversion"/>
  </si>
  <si>
    <t>支线探险</t>
    <phoneticPr fontId="15" type="noConversion"/>
  </si>
  <si>
    <t>出现级别</t>
    <phoneticPr fontId="28" type="noConversion"/>
  </si>
  <si>
    <t>单步体力</t>
    <phoneticPr fontId="28" type="noConversion"/>
  </si>
  <si>
    <t>总获经验</t>
    <phoneticPr fontId="28" type="noConversion"/>
  </si>
  <si>
    <t>总获金币</t>
    <phoneticPr fontId="15" type="noConversion"/>
  </si>
  <si>
    <t>总耗体力</t>
    <phoneticPr fontId="28" type="noConversion"/>
  </si>
  <si>
    <t>体力经验比</t>
    <phoneticPr fontId="28" type="noConversion"/>
  </si>
  <si>
    <t>体力金币比</t>
    <phoneticPr fontId="28" type="noConversion"/>
  </si>
  <si>
    <t>前一个完成</t>
    <phoneticPr fontId="28" type="noConversion"/>
  </si>
  <si>
    <t>前一个完成</t>
    <phoneticPr fontId="28" type="noConversion"/>
  </si>
  <si>
    <t>亲爱的船长，求求您帮我把钱袋追回来吧，那是我的全部财产</t>
    <phoneticPr fontId="28" type="noConversion"/>
  </si>
  <si>
    <t>那群强盗勒索我，拜托您帮我教训他们！</t>
    <phoneticPr fontId="28" type="noConversion"/>
  </si>
  <si>
    <t>英雄，那些恶棍对我动手动脚的，求您把他们赶出我的酒馆吧</t>
    <phoneticPr fontId="28" type="noConversion"/>
  </si>
  <si>
    <t>那些坏蛋做这种偷鸡摸狗的事已经不是一次两次了，他们应该得到一些教训！</t>
    <phoneticPr fontId="28" type="noConversion"/>
  </si>
  <si>
    <t>快！那些巨大的章鱼把孩子们缠住了，快去救他们！</t>
    <phoneticPr fontId="28" type="noConversion"/>
  </si>
  <si>
    <t>报告船长，船舱失火，我们必须马上扑灭火灾！</t>
    <phoneticPr fontId="28" type="noConversion"/>
  </si>
  <si>
    <t>那些海盗真是太可恶了！船长，你一定要帮我教训他们！</t>
    <phoneticPr fontId="28" type="noConversion"/>
  </si>
  <si>
    <t>那些海盗会回来报复的！不过，勇猛的船长，你一定会保护我们的</t>
    <phoneticPr fontId="28" type="noConversion"/>
  </si>
  <si>
    <t>救命啊！船长，请救救我们的孩子！</t>
    <phoneticPr fontId="28" type="noConversion"/>
  </si>
  <si>
    <t>亲爱的船长，芭芭拉号商船失踪了！我们必须找到他们</t>
    <phoneticPr fontId="28" type="noConversion"/>
  </si>
  <si>
    <t>我们是海难后漂流到这个岛上的幸存者，快救救我们！</t>
    <phoneticPr fontId="28" type="noConversion"/>
  </si>
  <si>
    <t>传说在那座神秘的岛上有阿兹特克人世代相传点宝藏</t>
    <phoneticPr fontId="28" type="noConversion"/>
  </si>
  <si>
    <t>你轻信了贪财的兰道夫的话，从土著人那抢夺了被诅咒的财富……</t>
    <phoneticPr fontId="28" type="noConversion"/>
  </si>
  <si>
    <t>Emilia要招待贵客却没有食材，只能靠你了</t>
    <phoneticPr fontId="28" type="noConversion"/>
  </si>
  <si>
    <t>为国王寻找药材的御医搁浅在小岛上，快去帮帮他</t>
    <phoneticPr fontId="28" type="noConversion"/>
  </si>
  <si>
    <t>一场可怕的飓风吞没了皇家舰队，你需要立刻找到那遗失的四份机密文件。</t>
    <phoneticPr fontId="28" type="noConversion"/>
  </si>
  <si>
    <t>你能帮我们把这些舰船修理好么？</t>
    <phoneticPr fontId="28" type="noConversion"/>
  </si>
  <si>
    <t>击败对面的战舰，完成勇者的试炼吧！</t>
    <phoneticPr fontId="28" type="noConversion"/>
  </si>
  <si>
    <t>船长，听说橡树苔是一种非常名贵的香料。请你帮我买一些回来好吗</t>
    <phoneticPr fontId="28" type="noConversion"/>
  </si>
  <si>
    <t>这枚钥匙传说能打开这附件海底一个装满宝藏的箱子……</t>
    <phoneticPr fontId="28" type="noConversion"/>
  </si>
  <si>
    <t>这里新来了一群疯狂的海盗，竟然白天就敢上岸烧杀抢掠</t>
    <phoneticPr fontId="28" type="noConversion"/>
  </si>
  <si>
    <t>听说鱼人们的酋长已经把你设定为必杀对象，先下手为强吧！</t>
    <phoneticPr fontId="28" type="noConversion"/>
  </si>
  <si>
    <t>船长，海面上漂浮了很多用白银制作的书页！</t>
    <phoneticPr fontId="28" type="noConversion"/>
  </si>
  <si>
    <t>这条被你们发现的战船，船身已经没法使用了，但是大炮可以试着修理下</t>
    <phoneticPr fontId="28" type="noConversion"/>
  </si>
  <si>
    <t>这片海域被来往的不自觉船只污染的不成样子了…</t>
    <phoneticPr fontId="28" type="noConversion"/>
  </si>
  <si>
    <t>你是上帝啊派来救我的么？快帮我夺回海盗们抢走的救灾物资吧</t>
    <phoneticPr fontId="28" type="noConversion"/>
  </si>
  <si>
    <t>我们是流浪到这的饥民，快饿死了…能施舍点东西给我们吃么</t>
    <phoneticPr fontId="28" type="noConversion"/>
  </si>
  <si>
    <t>做人，最重要的就是诚信！这些家伙需要收拾一下了</t>
    <phoneticPr fontId="28" type="noConversion"/>
  </si>
  <si>
    <t>这种大喜的日子怎么能让危险降临呢</t>
    <phoneticPr fontId="28" type="noConversion"/>
  </si>
  <si>
    <t>这种让人上瘾的嗜好品非常有害</t>
    <phoneticPr fontId="28" type="noConversion"/>
  </si>
  <si>
    <t>这场灾害造成了太大的损失，船长，请您必须帮助他们！</t>
    <phoneticPr fontId="28" type="noConversion"/>
  </si>
  <si>
    <t>海盗的前站骷髅岛必须被攻克！我们需要大量的水手</t>
    <phoneticPr fontId="28" type="noConversion"/>
  </si>
  <si>
    <t>海盗的前站骷髅岛必须被攻克！我们的火力需要提高</t>
    <phoneticPr fontId="28" type="noConversion"/>
  </si>
  <si>
    <t>海盗的前站骷髅岛必须被攻克！我们的舰队规模需要扩充和提升</t>
    <phoneticPr fontId="28" type="noConversion"/>
  </si>
  <si>
    <t>骷髅岛摧毁后平静了一段，却突然出现了更大规模的打劫</t>
    <phoneticPr fontId="28" type="noConversion"/>
  </si>
  <si>
    <t>我们必须利用海盗据点发掘更多的新海盗信息</t>
    <phoneticPr fontId="28" type="noConversion"/>
  </si>
  <si>
    <t>海盗们昨夜袭击了渔村，并抢夺了很多妇女走</t>
    <phoneticPr fontId="28" type="noConversion"/>
  </si>
  <si>
    <t>竟然有海盗要发起报复，提前在酒吧埋下了火药！</t>
    <phoneticPr fontId="28" type="noConversion"/>
  </si>
  <si>
    <t>断掉海盗们的武器收购渠道就能大幅降低他们的战斗力</t>
    <phoneticPr fontId="28" type="noConversion"/>
  </si>
  <si>
    <t>海啸？！后果不堪设想</t>
    <phoneticPr fontId="28" type="noConversion"/>
  </si>
  <si>
    <t>破坏舰队船只？必须阻止</t>
    <phoneticPr fontId="28" type="noConversion"/>
  </si>
  <si>
    <t>对灾难的预测是必要的，有准备才不会措手不及</t>
    <phoneticPr fontId="28" type="noConversion"/>
  </si>
  <si>
    <t>这种垃圾的东西怎么能拿来出售！</t>
    <phoneticPr fontId="28" type="noConversion"/>
  </si>
  <si>
    <t>古物的价值有目共睹，需要有人保护</t>
    <phoneticPr fontId="28" type="noConversion"/>
  </si>
  <si>
    <t>如果火药库被引爆，后果将不堪设想</t>
    <phoneticPr fontId="28" type="noConversion"/>
  </si>
  <si>
    <t>地下赌场的存在对周边海域的经济形成了负面影响</t>
    <phoneticPr fontId="28" type="noConversion"/>
  </si>
  <si>
    <t>地下赌场死灰复燃，这一次必须完全摧毁其背后集团</t>
    <phoneticPr fontId="28" type="noConversion"/>
  </si>
  <si>
    <t>取得信任进入核心成员后才能摸清全部信息</t>
    <phoneticPr fontId="28" type="noConversion"/>
  </si>
  <si>
    <t>必须挖出地下赌场真正的背景</t>
    <phoneticPr fontId="28" type="noConversion"/>
  </si>
  <si>
    <t>根据敌人动向制定方案，却发现敌人脱逃只能马上行动</t>
    <phoneticPr fontId="28" type="noConversion"/>
  </si>
  <si>
    <t>在获取足够信息后，我们决定先摧毁海盗集团旗下的赌场</t>
    <phoneticPr fontId="28" type="noConversion"/>
  </si>
  <si>
    <t>打扫战场，为与地下赌场背后的索马里海盗组织的最终决战做准备</t>
    <phoneticPr fontId="28" type="noConversion"/>
  </si>
  <si>
    <t>最终的决战，彻底击溃索马里海盗，保障航海世界的秩序</t>
    <phoneticPr fontId="28" type="noConversion"/>
  </si>
  <si>
    <t>我们的周围城市接连承受恐怖海啸的袭击，非常的奇怪</t>
    <phoneticPr fontId="28" type="noConversion"/>
  </si>
  <si>
    <t>我们发现大量的淡水水源含有毒素，一定要马上处理</t>
    <phoneticPr fontId="28" type="noConversion"/>
  </si>
  <si>
    <t>要克制黑巫师的魔法，我们必须找到古神圣法器</t>
    <phoneticPr fontId="28" type="noConversion"/>
  </si>
  <si>
    <t>海盗旗下的地下兵工厂为他们提供了大量的武器，必须摧毁</t>
    <phoneticPr fontId="28" type="noConversion"/>
  </si>
  <si>
    <t>黑巫师竟然再出诡计，黑暗龙卷风正向我们的中心城市袭来</t>
    <phoneticPr fontId="28" type="noConversion"/>
  </si>
  <si>
    <t>一切的元凶竟然是幽灵船！只有一直被封印的圣武士一族才能克制他们!</t>
    <phoneticPr fontId="28" type="noConversion"/>
  </si>
  <si>
    <t>封印幽灵船，让大海恢复真正的安宁！</t>
    <phoneticPr fontId="28" type="noConversion"/>
  </si>
  <si>
    <t>万事俱备，我们这次必须彻底摧毁骷髅岛上的海盗</t>
    <phoneticPr fontId="72" type="noConversion"/>
  </si>
  <si>
    <t>帮助官府惩治罪犯是我们的义务</t>
    <phoneticPr fontId="72" type="noConversion"/>
  </si>
  <si>
    <t>价值连城的海洋之星被人提前偷走了</t>
    <phoneticPr fontId="72" type="noConversion"/>
  </si>
  <si>
    <t>竟然有组织开放地下赌场，用老千手法骗钱</t>
    <phoneticPr fontId="72" type="noConversion"/>
  </si>
  <si>
    <t>儿童是未来的希望，不能让他们深陷危险之中</t>
    <phoneticPr fontId="72" type="noConversion"/>
  </si>
  <si>
    <t>海盗越来越肆意妄为了，他们应该得到一些教训！</t>
    <phoneticPr fontId="72" type="noConversion"/>
  </si>
  <si>
    <t>文物的价值不只是金钱方面，我们要保护的是文物的历史</t>
    <phoneticPr fontId="72" type="noConversion"/>
  </si>
  <si>
    <t>詹姆斯曾多次为我们提供海盗的行踪，暴露后我们必须保证他安全返回</t>
    <phoneticPr fontId="72" type="noConversion"/>
  </si>
  <si>
    <t>不要相信谣言上了黑心商队的当</t>
    <phoneticPr fontId="72" type="noConversion"/>
  </si>
  <si>
    <t>这件威力巨大的神器必须追回，否则后果不堪设想</t>
    <phoneticPr fontId="72" type="noConversion"/>
  </si>
  <si>
    <t>绝对不能让七海的海盗之王联合起来！</t>
    <phoneticPr fontId="72" type="noConversion"/>
  </si>
  <si>
    <t>选择添加好友后则向对方发出好友申请，同时会获得5个红水晶（冒险点数）</t>
  </si>
  <si>
    <t>探险资源收益平衡</t>
    <phoneticPr fontId="15" type="noConversion"/>
  </si>
  <si>
    <t>参考模板：</t>
    <phoneticPr fontId="15" type="noConversion"/>
  </si>
  <si>
    <t>玩家等级</t>
    <phoneticPr fontId="15" type="noConversion"/>
  </si>
  <si>
    <t>10</t>
    <phoneticPr fontId="15" type="noConversion"/>
  </si>
  <si>
    <t>30</t>
    <phoneticPr fontId="15" type="noConversion"/>
  </si>
  <si>
    <t>50</t>
    <phoneticPr fontId="15" type="noConversion"/>
  </si>
  <si>
    <t>70</t>
    <phoneticPr fontId="15" type="noConversion"/>
  </si>
  <si>
    <t>金币/体力</t>
    <phoneticPr fontId="15" type="noConversion"/>
  </si>
  <si>
    <t>红水晶/体力</t>
    <phoneticPr fontId="15" type="noConversion"/>
  </si>
  <si>
    <t>副官经验/体力</t>
    <phoneticPr fontId="15" type="noConversion"/>
  </si>
  <si>
    <t>1</t>
    <phoneticPr fontId="28" type="noConversion"/>
  </si>
  <si>
    <t>- 性价比最高任务： 【ID1】追回被抢的钱袋， 步骤3，单次消耗体力1，经验1，金币50</t>
    <phoneticPr fontId="15" type="noConversion"/>
  </si>
  <si>
    <t>玩家体力</t>
    <phoneticPr fontId="15" type="noConversion"/>
  </si>
  <si>
    <t>预期每日总和</t>
    <phoneticPr fontId="15" type="noConversion"/>
  </si>
  <si>
    <t>170</t>
    <phoneticPr fontId="15" type="noConversion"/>
  </si>
  <si>
    <t>450</t>
    <phoneticPr fontId="15" type="noConversion"/>
  </si>
  <si>
    <t>600</t>
    <phoneticPr fontId="15" type="noConversion"/>
  </si>
  <si>
    <t>自然回复（18h）</t>
    <phoneticPr fontId="15" type="noConversion"/>
  </si>
  <si>
    <t>540</t>
    <phoneticPr fontId="15" type="noConversion"/>
  </si>
  <si>
    <t>每日金币</t>
    <phoneticPr fontId="15" type="noConversion"/>
  </si>
  <si>
    <t>每日红水晶</t>
    <phoneticPr fontId="15" type="noConversion"/>
  </si>
  <si>
    <t>名称</t>
    <phoneticPr fontId="28" type="noConversion"/>
  </si>
  <si>
    <t>获得方式</t>
    <phoneticPr fontId="28" type="noConversion"/>
  </si>
  <si>
    <t>每日副官经验</t>
    <phoneticPr fontId="15" type="noConversion"/>
  </si>
  <si>
    <t>其他情况</t>
    <phoneticPr fontId="15" type="noConversion"/>
  </si>
  <si>
    <t>- 当副官仓库中已满时，无法进入任何一个探险点，进入前会弹出提示框提示进行操作</t>
    <phoneticPr fontId="15" type="noConversion"/>
  </si>
  <si>
    <t>- 探险过程中可以临时获得超出副官仓库上限的副官卡（进入探险时未满），完成探险/退出探险后会弹出提示框提示进行操作</t>
    <phoneticPr fontId="15" type="noConversion"/>
  </si>
  <si>
    <t>1转（10000金币），2转（50000金币），3转（100000金币），4转（300000金币），5转（1000000金币）</t>
    <phoneticPr fontId="15" type="noConversion"/>
  </si>
  <si>
    <t>3</t>
    <phoneticPr fontId="28" type="noConversion"/>
  </si>
  <si>
    <t>前锋</t>
    <phoneticPr fontId="15" type="noConversion"/>
  </si>
  <si>
    <t>前进</t>
  </si>
  <si>
    <t>前进</t>
    <phoneticPr fontId="28" type="noConversion"/>
  </si>
  <si>
    <t>前进</t>
    <phoneticPr fontId="28" type="noConversion"/>
  </si>
  <si>
    <t>前进</t>
    <phoneticPr fontId="72" type="noConversion"/>
  </si>
  <si>
    <t>如果选择加好友操作的话可以获得5点红水晶（冒险点数）</t>
    <phoneticPr fontId="15" type="noConversion"/>
  </si>
  <si>
    <t>绿水晶</t>
    <phoneticPr fontId="15" type="noConversion"/>
  </si>
  <si>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</si>
  <si>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</si>
  <si>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</si>
  <si>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</si>
  <si>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</si>
  <si>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</si>
  <si>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</si>
  <si>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</si>
  <si>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</si>
  <si>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</si>
  <si>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</si>
  <si>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</si>
  <si>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</si>
  <si>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</si>
  <si>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</si>
  <si>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</si>
  <si>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</si>
  <si>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</si>
  <si>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</si>
  <si>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</si>
  <si>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</si>
  <si>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</si>
  <si>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</si>
  <si>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</si>
  <si>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</si>
  <si>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</si>
  <si>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</si>
  <si>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</si>
  <si>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</si>
  <si>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</si>
  <si>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</si>
  <si>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</si>
  <si>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</si>
  <si>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</si>
  <si>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</si>
  <si>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</si>
  <si>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</si>
  <si>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</si>
  <si>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</si>
  <si>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</si>
  <si>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</si>
  <si>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</si>
  <si>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</si>
  <si>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</si>
  <si>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</si>
  <si>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20</t>
    <phoneticPr fontId="15" type="noConversion"/>
  </si>
  <si>
    <t>波动下限</t>
    <phoneticPr fontId="15" type="noConversion"/>
  </si>
  <si>
    <t>波动上限</t>
    <phoneticPr fontId="15" type="noConversion"/>
  </si>
  <si>
    <t>41~50</t>
    <phoneticPr fontId="15" type="noConversion"/>
  </si>
  <si>
    <t>51~60</t>
    <phoneticPr fontId="15" type="noConversion"/>
  </si>
  <si>
    <t>61~70</t>
    <phoneticPr fontId="15" type="noConversion"/>
  </si>
  <si>
    <t>经验卡片提供：</t>
    <phoneticPr fontId="15" type="noConversion"/>
  </si>
  <si>
    <t>初级水手*2（10）,金币*10000（10）</t>
    <phoneticPr fontId="15" type="noConversion"/>
  </si>
  <si>
    <t>初级水手*3（10）,金币*15000（10）</t>
    <phoneticPr fontId="15" type="noConversion"/>
  </si>
  <si>
    <t>中级水手*2（10）,金币*20000（10）</t>
    <phoneticPr fontId="15" type="noConversion"/>
  </si>
  <si>
    <t>3☆随机副官*1（10）</t>
    <phoneticPr fontId="15" type="noConversion"/>
  </si>
  <si>
    <t>初级水手*1（10），金币*5000（10）</t>
    <phoneticPr fontId="15" type="noConversion"/>
  </si>
  <si>
    <t>初级水手*1（10），金币*3000（10）</t>
    <phoneticPr fontId="15" type="noConversion"/>
  </si>
  <si>
    <t>强化素材：</t>
    <phoneticPr fontId="15" type="noConversion"/>
  </si>
  <si>
    <t>资源道具获取</t>
    <phoneticPr fontId="15" type="noConversion"/>
  </si>
  <si>
    <t>星钻：</t>
    <phoneticPr fontId="15" type="noConversion"/>
  </si>
  <si>
    <t>金币：</t>
    <phoneticPr fontId="15" type="noConversion"/>
  </si>
  <si>
    <t>红水晶：</t>
    <phoneticPr fontId="15" type="noConversion"/>
  </si>
  <si>
    <t>紫水晶：</t>
    <phoneticPr fontId="15" type="noConversion"/>
  </si>
  <si>
    <t>黄水晶：</t>
    <phoneticPr fontId="15" type="noConversion"/>
  </si>
  <si>
    <t>绿水晶：</t>
    <phoneticPr fontId="15" type="noConversion"/>
  </si>
  <si>
    <t>充值获得，每日高级宝箱低几率低数量获得，活动奖励</t>
    <phoneticPr fontId="15" type="noConversion"/>
  </si>
  <si>
    <t>国战提交伤害/国战贡献度排名/怪物攻城/每日宝箱</t>
    <phoneticPr fontId="15" type="noConversion"/>
  </si>
  <si>
    <t>探险/每日宝箱/日常任务</t>
    <phoneticPr fontId="15" type="noConversion"/>
  </si>
  <si>
    <t>领取分红/每日宝箱/日常任务</t>
    <phoneticPr fontId="15" type="noConversion"/>
  </si>
  <si>
    <t>LV1 HP</t>
    <phoneticPr fontId="15" type="noConversion"/>
  </si>
  <si>
    <t>LV1 ATK</t>
    <phoneticPr fontId="15" type="noConversion"/>
  </si>
  <si>
    <t>LV1 DEF</t>
    <phoneticPr fontId="15" type="noConversion"/>
  </si>
  <si>
    <t>级别强度</t>
    <phoneticPr fontId="15" type="noConversion"/>
  </si>
  <si>
    <t>HP成长</t>
    <phoneticPr fontId="15" type="noConversion"/>
  </si>
  <si>
    <t>ATK成长</t>
    <phoneticPr fontId="15" type="noConversion"/>
  </si>
  <si>
    <t>DEF成长</t>
    <phoneticPr fontId="15" type="noConversion"/>
  </si>
  <si>
    <t>等级累计</t>
    <phoneticPr fontId="15" type="noConversion"/>
  </si>
  <si>
    <t>平均星级</t>
    <phoneticPr fontId="15" type="noConversion"/>
  </si>
  <si>
    <t>500</t>
    <phoneticPr fontId="15" type="noConversion"/>
  </si>
  <si>
    <t>HP</t>
    <phoneticPr fontId="15" type="noConversion"/>
  </si>
  <si>
    <t>ATK</t>
    <phoneticPr fontId="15" type="noConversion"/>
  </si>
  <si>
    <t>DEF</t>
    <phoneticPr fontId="15" type="noConversion"/>
  </si>
  <si>
    <t>LV1</t>
    <phoneticPr fontId="15" type="noConversion"/>
  </si>
  <si>
    <t>LV10</t>
    <phoneticPr fontId="15" type="noConversion"/>
  </si>
  <si>
    <t>LV20</t>
    <phoneticPr fontId="15" type="noConversion"/>
  </si>
  <si>
    <t>LV30</t>
    <phoneticPr fontId="15" type="noConversion"/>
  </si>
  <si>
    <t>LV40</t>
    <phoneticPr fontId="15" type="noConversion"/>
  </si>
  <si>
    <t>LV50</t>
    <phoneticPr fontId="15" type="noConversion"/>
  </si>
  <si>
    <t>LV60</t>
    <phoneticPr fontId="15" type="noConversion"/>
  </si>
  <si>
    <t>LV70</t>
    <phoneticPr fontId="15" type="noConversion"/>
  </si>
  <si>
    <t>HP</t>
    <phoneticPr fontId="15" type="noConversion"/>
  </si>
  <si>
    <t>探险等级</t>
    <phoneticPr fontId="15" type="noConversion"/>
  </si>
  <si>
    <t>ATK</t>
    <phoneticPr fontId="15" type="noConversion"/>
  </si>
  <si>
    <t>DEF</t>
    <phoneticPr fontId="15" type="noConversion"/>
  </si>
  <si>
    <t>LV10攻击</t>
    <phoneticPr fontId="28" type="noConversion"/>
  </si>
  <si>
    <t>LV10防御</t>
    <phoneticPr fontId="28" type="noConversion"/>
  </si>
  <si>
    <t>LV10生命值</t>
    <phoneticPr fontId="28" type="noConversion"/>
  </si>
  <si>
    <t>探险/贸易/分红/劫掠/切磋（竞技场中无法获得金币）/活动奖励</t>
    <phoneticPr fontId="15" type="noConversion"/>
  </si>
  <si>
    <t>不会在游戏中掉落，也无法进行购买,只能活动，星钻抽卡，部分登陆活动高级奖励</t>
    <phoneticPr fontId="15" type="noConversion"/>
  </si>
  <si>
    <t>一/二星强化素材在支线探险中/PVP中会掉落，三星的在战斗探险/副本中会掉落，四星的在副本中掉落/活动奖励类给予，五星只能通过活动或特殊奖励获得，三四五星可以通过抽卡获得</t>
    <phoneticPr fontId="15" type="noConversion"/>
  </si>
  <si>
    <t>劫掠/切磋/竞技场对战/竞技场排名奖励/每日宝箱</t>
    <phoneticPr fontId="15" type="noConversion"/>
  </si>
  <si>
    <t>1.每个宝箱都会有时间倒计时，倒计时结束后便可以开启宝箱，宝箱开启后边开始倒计时下一个等级的宝箱。循环直到打开了奥哈利刚宝箱后，则重新刷新出破碎的木质宝箱。</t>
    <phoneticPr fontId="15" type="noConversion"/>
  </si>
  <si>
    <t xml:space="preserve">2.任何一个阶段的宝箱如果倒计时结束后12小时内没有被打开便会消失，等玩家上线后重新刷新破碎的木质宝箱。      </t>
    <phoneticPr fontId="15" type="noConversion"/>
  </si>
  <si>
    <t>4.LV1~LV10的宝箱 时间刷新规则： 刷新时间为 用户等级X宝箱等级 的分钟数。 举例： 5级玩家刷新出黄金宝箱，则刷新时间为： 5X4=20min</t>
    <phoneticPr fontId="15" type="noConversion"/>
  </si>
  <si>
    <t>6.神之金属宝箱刷新规则：所有等级的奥哈利钢宝箱开完后的神之金属宝箱固定为当晚24:00可以开启，开启后重新刷新木制宝箱</t>
    <phoneticPr fontId="15" type="noConversion"/>
  </si>
  <si>
    <t>商队首领</t>
    <phoneticPr fontId="28" type="noConversion"/>
  </si>
  <si>
    <t>邪恶首领</t>
    <phoneticPr fontId="28" type="noConversion"/>
  </si>
  <si>
    <t>盗墓贼</t>
    <phoneticPr fontId="28" type="noConversion"/>
  </si>
  <si>
    <t>海贼队长</t>
    <phoneticPr fontId="28" type="noConversion"/>
  </si>
  <si>
    <t>可耻的混混</t>
    <phoneticPr fontId="28" type="noConversion"/>
  </si>
  <si>
    <t>捣乱的强盗</t>
    <phoneticPr fontId="28" type="noConversion"/>
  </si>
  <si>
    <t>内鬼</t>
    <phoneticPr fontId="28" type="noConversion"/>
  </si>
  <si>
    <t>疑惑的护卫</t>
    <phoneticPr fontId="28" type="noConversion"/>
  </si>
  <si>
    <t>赌场守卫</t>
    <phoneticPr fontId="28" type="noConversion"/>
  </si>
  <si>
    <t>赌场巡逻队</t>
    <phoneticPr fontId="28" type="noConversion"/>
  </si>
  <si>
    <t>路过的混混</t>
    <phoneticPr fontId="28" type="noConversion"/>
  </si>
  <si>
    <t>反抗的护卫</t>
    <phoneticPr fontId="28" type="noConversion"/>
  </si>
  <si>
    <t>赌场首领</t>
    <phoneticPr fontId="28" type="noConversion"/>
  </si>
  <si>
    <t>胖商人</t>
    <phoneticPr fontId="28" type="noConversion"/>
  </si>
  <si>
    <t>骷髅王</t>
    <phoneticPr fontId="28" type="noConversion"/>
  </si>
  <si>
    <t>死灵法师</t>
    <phoneticPr fontId="28" type="noConversion"/>
  </si>
  <si>
    <t>死灵战士</t>
    <phoneticPr fontId="28" type="noConversion"/>
  </si>
  <si>
    <t>污染队</t>
    <phoneticPr fontId="28" type="noConversion"/>
  </si>
  <si>
    <t>海贼首领</t>
    <phoneticPr fontId="28" type="noConversion"/>
  </si>
  <si>
    <t>海盗司令</t>
    <phoneticPr fontId="28" type="noConversion"/>
  </si>
  <si>
    <t>仪式骷髅</t>
    <phoneticPr fontId="28" type="noConversion"/>
  </si>
  <si>
    <t>重装护卫</t>
    <phoneticPr fontId="28" type="noConversion"/>
  </si>
  <si>
    <t>古魔法师</t>
    <phoneticPr fontId="28" type="noConversion"/>
  </si>
  <si>
    <t>盗贼首领</t>
    <phoneticPr fontId="28" type="noConversion"/>
  </si>
  <si>
    <t>海盗议会</t>
    <phoneticPr fontId="28" type="noConversion"/>
  </si>
  <si>
    <t>1转</t>
  </si>
  <si>
    <t>1转</t>
    <phoneticPr fontId="15" type="noConversion"/>
  </si>
  <si>
    <t>2转</t>
  </si>
  <si>
    <t>2转</t>
    <phoneticPr fontId="15" type="noConversion"/>
  </si>
  <si>
    <t>3转</t>
  </si>
  <si>
    <t>3转</t>
    <phoneticPr fontId="15" type="noConversion"/>
  </si>
  <si>
    <t>探险战斗力估算表</t>
    <phoneticPr fontId="15" type="noConversion"/>
  </si>
  <si>
    <t>体力-5
经验+5
初级水手+1
补给回满
空船舱补满商品鱼肉</t>
  </si>
  <si>
    <t>补给-5%
金币-1000
经验+15
体力+50
初级水手+3</t>
  </si>
  <si>
    <t>体力-20
补给-5%
初级水手+1
经验+5</t>
  </si>
  <si>
    <t>体力-10
补给-5%
初级水手+1</t>
  </si>
  <si>
    <t>体力-15
损失随机货物×1
金钱-2000
经验+5
初级水手+2</t>
  </si>
  <si>
    <t>金钱-5000
补给-5%
初级水手+1</t>
  </si>
  <si>
    <t>补给-5%
经验+5
初级水手+1</t>
  </si>
  <si>
    <t>补给-5%
随机损失货物2船
初级水手+2</t>
  </si>
  <si>
    <t>金钱-2000
补给-5%
体力+5
初级水手+1</t>
  </si>
  <si>
    <t>经验＋8
中级水手+1
体力-5</t>
  </si>
  <si>
    <t>金币+1000
经验+5
中级水手+2
体力-5</t>
  </si>
  <si>
    <t>体力+30
中级水手+1
经验+5</t>
  </si>
  <si>
    <t>体力-10
经验+20
补给+30%
中级水手+1
获得商品珊瑚×5</t>
  </si>
  <si>
    <t>胜利结果：
体力-5
补给+50%
经验+10
金钱+5000
中级水手+1
失败结果：
体力-5
补给-5%
初级水手+2
经验+5</t>
  </si>
  <si>
    <t>补给-5%
金钱-现金×5%
中级水手+2</t>
  </si>
  <si>
    <t>体力-10
经验+10
中级水手+1</t>
  </si>
  <si>
    <t>体力-15
经验+5
中级水手+1</t>
  </si>
  <si>
    <t>体力-20
补给-5%
中级水手+1</t>
  </si>
  <si>
    <t>获得称号“人鱼之恋”
体力全部回复
补给全部回复
经验+10
精英水手+1</t>
  </si>
  <si>
    <t>体力-5
金币+100000
精英水手+2
经验+10</t>
  </si>
  <si>
    <t>胜利结果：
获得称号“反击者”
补给+20%
经验+20
金钱+50000
精英水手+1
失败结果：
补给-5%
经验+5
精英水手+1
金钱-现金×10%</t>
  </si>
  <si>
    <t>获得称号“第三类接触者”
经验+10
精英水手+1
随机传送到本地图任意海域</t>
  </si>
  <si>
    <t>经验+15
精英水手+1
体力-5
金币-1000</t>
  </si>
  <si>
    <t>体力-10
补给-5%
经验+5
精英水手+1
全部货物等级提升1</t>
  </si>
  <si>
    <t>体力-10
精英水手+1</t>
  </si>
  <si>
    <t>补给-5%
金钱-5000
精英水手+1</t>
  </si>
  <si>
    <t>经验+15
白银水手+1</t>
  </si>
  <si>
    <t>获得称号“幽灵遗忘者”
黄金水手+1</t>
  </si>
  <si>
    <t>十连抽</t>
    <phoneticPr fontId="15" type="noConversion"/>
  </si>
  <si>
    <t>2500</t>
    <phoneticPr fontId="15" type="noConversion"/>
  </si>
  <si>
    <t>海洋上会遇见各种奇妙的事件</t>
    <phoneticPr fontId="15" type="noConversion"/>
  </si>
  <si>
    <t>TIPS</t>
    <phoneticPr fontId="15" type="noConversion"/>
  </si>
  <si>
    <t>酒馆中可以招募到各种强力的副官</t>
    <phoneticPr fontId="15" type="noConversion"/>
  </si>
  <si>
    <t>1</t>
    <phoneticPr fontId="15" type="noConversion"/>
  </si>
  <si>
    <t>5</t>
  </si>
  <si>
    <r>
      <rPr>
        <b/>
        <sz val="9"/>
        <color rgb="FFFF0000"/>
        <rFont val="微软雅黑"/>
        <family val="2"/>
        <charset val="134"/>
      </rPr>
      <t>流行事件规则：</t>
    </r>
    <r>
      <rPr>
        <sz val="9"/>
        <rFont val="微软雅黑"/>
        <family val="2"/>
        <charset val="134"/>
      </rPr>
      <t xml:space="preserve">
-每次城市刷新价格时,有5%概率触发流行事件
-每次城市刷新价格时,有5%概率触发滞销事件
-流行/滞销事件每次持续1小时
-流行事件发生期间,流行商品在该城市的基础卖价为300%～500%
-滞销时间发生期间,该商品在该城市的基础买价的10%~50%,且配额为正常配额的2倍</t>
    </r>
    <phoneticPr fontId="15" type="noConversion"/>
  </si>
  <si>
    <t>c.邀请公会</t>
    <phoneticPr fontId="15" type="noConversion"/>
  </si>
  <si>
    <t>EXP = 100 x 卡片等级 x 星级</t>
    <phoneticPr fontId="15" type="noConversion"/>
  </si>
  <si>
    <t>- 杂兵姓名从以下名字中随机：</t>
    <phoneticPr fontId="15" type="noConversion"/>
  </si>
  <si>
    <t>野熊怪；低级熊战士</t>
    <phoneticPr fontId="15" type="noConversion"/>
  </si>
  <si>
    <t>排序菜单分类</t>
    <phoneticPr fontId="15" type="noConversion"/>
  </si>
  <si>
    <t>默认排序：相应位置属性从高往低</t>
    <phoneticPr fontId="15" type="noConversion"/>
  </si>
  <si>
    <t>默认排序：HP从高往低</t>
    <phoneticPr fontId="15" type="noConversion"/>
  </si>
  <si>
    <t>- 大部分排序只拍从高往低，不考虑从低往高（入手顺序为最近到最远），选择素材方面的排序例外</t>
    <phoneticPr fontId="15" type="noConversion"/>
  </si>
  <si>
    <t>*这里的排序都是从低往高，默认排序为 星级从低往高</t>
    <phoneticPr fontId="15" type="noConversion"/>
  </si>
  <si>
    <t>星钻招募</t>
    <phoneticPr fontId="15" type="noConversion"/>
  </si>
  <si>
    <t>红水晶招募</t>
    <phoneticPr fontId="15" type="noConversion"/>
  </si>
  <si>
    <t>绿水晶招募</t>
    <phoneticPr fontId="15" type="noConversion"/>
  </si>
  <si>
    <t>黄水晶招募</t>
    <phoneticPr fontId="15" type="noConversion"/>
  </si>
  <si>
    <t>紫水晶招募</t>
    <phoneticPr fontId="15" type="noConversion"/>
  </si>
  <si>
    <t>文字：</t>
    <phoneticPr fontId="15" type="noConversion"/>
  </si>
  <si>
    <t>可以入手在国战中发挥力量的稀有副官！</t>
    <phoneticPr fontId="15" type="noConversion"/>
  </si>
  <si>
    <t>可以入手在BOSS战中发挥力量的稀有副官！</t>
    <phoneticPr fontId="15" type="noConversion"/>
  </si>
  <si>
    <t>都是在商场上纵横的精英副官，快来入手吧！</t>
    <phoneticPr fontId="15" type="noConversion"/>
  </si>
  <si>
    <t>竞技场中的精英副官云集于此，快点入手吧！</t>
    <phoneticPr fontId="15" type="noConversion"/>
  </si>
  <si>
    <t>可招募到各种类型的副官！所有稀有技能都有几率抽到哦！</t>
    <phoneticPr fontId="15" type="noConversion"/>
  </si>
  <si>
    <t>副官半身：</t>
    <phoneticPr fontId="15" type="noConversion"/>
  </si>
  <si>
    <t>郑和（ID13）；达芬奇（ID14）</t>
    <phoneticPr fontId="15" type="noConversion"/>
  </si>
  <si>
    <t>巴巴罗萨（ID9）；麦哲伦（ID11）</t>
    <phoneticPr fontId="15" type="noConversion"/>
  </si>
  <si>
    <t>杰克斯帕罗（ID18）；丽璐阿歌特（ID20）</t>
    <phoneticPr fontId="15" type="noConversion"/>
  </si>
  <si>
    <t>李华梅（ID15）；爱德华蒂奇（ID10）</t>
    <phoneticPr fontId="15" type="noConversion"/>
  </si>
  <si>
    <t>佛雷德瑞克（ID26）；哥伦布（ID12）</t>
    <phoneticPr fontId="15" type="noConversion"/>
  </si>
  <si>
    <t>各类别抽卡页面元素</t>
    <phoneticPr fontId="15" type="noConversion"/>
  </si>
  <si>
    <t>默认排序：入手顺序最近到最远（但是已经上任的显示在最前面）</t>
    <phoneticPr fontId="15" type="noConversion"/>
  </si>
  <si>
    <t>使用等级</t>
    <phoneticPr fontId="28" type="noConversion"/>
  </si>
  <si>
    <t>制造数量</t>
    <phoneticPr fontId="28" type="noConversion"/>
  </si>
  <si>
    <t>制作材料</t>
    <phoneticPr fontId="28" type="noConversion"/>
  </si>
  <si>
    <t>购买区域/城市</t>
    <phoneticPr fontId="28" type="noConversion"/>
  </si>
  <si>
    <t>卷轴价格</t>
    <phoneticPr fontId="28" type="noConversion"/>
  </si>
  <si>
    <t>熟练度
要求</t>
    <phoneticPr fontId="28" type="noConversion"/>
  </si>
  <si>
    <t>获得方式</t>
    <phoneticPr fontId="28" type="noConversion"/>
  </si>
  <si>
    <t>制造
时间</t>
    <phoneticPr fontId="28" type="noConversion"/>
  </si>
  <si>
    <t>效果</t>
    <phoneticPr fontId="28" type="noConversion"/>
  </si>
  <si>
    <t>物品说明</t>
    <phoneticPr fontId="28" type="noConversion"/>
  </si>
  <si>
    <t>体力回复25%</t>
    <phoneticPr fontId="28" type="noConversion"/>
  </si>
  <si>
    <t>加了很少调味料的烤鸡翅，香味宜人</t>
    <phoneticPr fontId="28" type="noConversion"/>
  </si>
  <si>
    <t>体力回复50%</t>
    <phoneticPr fontId="28" type="noConversion"/>
  </si>
  <si>
    <t>添加了杏仁的芝士蛋糕，滑而不腻</t>
    <phoneticPr fontId="28" type="noConversion"/>
  </si>
  <si>
    <t>体力回复100%</t>
    <phoneticPr fontId="28" type="noConversion"/>
  </si>
  <si>
    <t>苏格兰传统美食熏鲑鱼，外酥里嫩</t>
    <phoneticPr fontId="28" type="noConversion"/>
  </si>
  <si>
    <t>烤香肠</t>
    <phoneticPr fontId="28" type="noConversion"/>
  </si>
  <si>
    <t>简单的炭火烤香肠，寒冷地区的主食</t>
    <phoneticPr fontId="28" type="noConversion"/>
  </si>
  <si>
    <t>炸鸡米花</t>
    <phoneticPr fontId="28" type="noConversion"/>
  </si>
  <si>
    <t>外酥里嫩过的炸鸡米花，作为零食很受欢迎</t>
    <phoneticPr fontId="28" type="noConversion"/>
  </si>
  <si>
    <t>洋葱圈</t>
    <phoneticPr fontId="28" type="noConversion"/>
  </si>
  <si>
    <t>用洋葱为原料做的零食，有很高的热量</t>
    <phoneticPr fontId="28" type="noConversion"/>
  </si>
  <si>
    <t>热汤面条</t>
    <phoneticPr fontId="28" type="noConversion"/>
  </si>
  <si>
    <t>东方特色的面食，出锅时的热气腾腾让人难忘</t>
    <phoneticPr fontId="28" type="noConversion"/>
  </si>
  <si>
    <t>辣味烤串</t>
    <phoneticPr fontId="28" type="noConversion"/>
  </si>
  <si>
    <t>撒上胡椒粉喷香烤肉串</t>
    <phoneticPr fontId="28" type="noConversion"/>
  </si>
  <si>
    <t>玉米蜜汤</t>
    <phoneticPr fontId="28" type="noConversion"/>
  </si>
  <si>
    <t>香甜的玉米浓汤，冬天的时候喝一碗最舒服了</t>
    <phoneticPr fontId="28" type="noConversion"/>
  </si>
  <si>
    <t>风味羊羔片</t>
    <phoneticPr fontId="28" type="noConversion"/>
  </si>
  <si>
    <t>少数民族特色的凉菜，独特的配料更容易衬托出羊羔肉的美味</t>
    <phoneticPr fontId="28" type="noConversion"/>
  </si>
  <si>
    <t>秘制酒酿</t>
    <phoneticPr fontId="28" type="noConversion"/>
  </si>
  <si>
    <t>谷物酿造的酒酿，很甜，也容易让人醉</t>
    <phoneticPr fontId="28" type="noConversion"/>
  </si>
  <si>
    <t>奶酪香肠粒</t>
    <phoneticPr fontId="28" type="noConversion"/>
  </si>
  <si>
    <t>香肠粒混入奶酪中定型，欧式风味的小事</t>
    <phoneticPr fontId="28" type="noConversion"/>
  </si>
  <si>
    <t>甜辣薯片</t>
    <phoneticPr fontId="28" type="noConversion"/>
  </si>
  <si>
    <t>很受小孩欢迎的零食，香脆可口</t>
    <phoneticPr fontId="28" type="noConversion"/>
  </si>
  <si>
    <t>酱香鸭腿</t>
    <phoneticPr fontId="28" type="noConversion"/>
  </si>
  <si>
    <t>卤汁腌制的鸭腿，酱香味浓郁</t>
    <phoneticPr fontId="28" type="noConversion"/>
  </si>
  <si>
    <t>风味寿司</t>
    <phoneticPr fontId="28" type="noConversion"/>
  </si>
  <si>
    <t>日式的特色美食，据说能做出上万种搭配</t>
    <phoneticPr fontId="28" type="noConversion"/>
  </si>
  <si>
    <t>辣子鸡</t>
    <phoneticPr fontId="28" type="noConversion"/>
  </si>
  <si>
    <t>辣味小炒鸡，适合喜欢吃辣的人</t>
    <phoneticPr fontId="28" type="noConversion"/>
  </si>
  <si>
    <t>果酱南瓜派</t>
    <phoneticPr fontId="28" type="noConversion"/>
  </si>
  <si>
    <t>南瓜派蘸上果酱，适合喜欢甜食的人</t>
    <phoneticPr fontId="28" type="noConversion"/>
  </si>
  <si>
    <t>椒盐烤鱼</t>
    <phoneticPr fontId="28" type="noConversion"/>
  </si>
  <si>
    <t>用木炭烤熟后的竹签鱼肉鲜美异常</t>
    <phoneticPr fontId="28" type="noConversion"/>
  </si>
  <si>
    <t>红色鸡尾酒</t>
    <phoneticPr fontId="28" type="noConversion"/>
  </si>
  <si>
    <t>鲜红色泽的鸡尾酒，让人无限回味</t>
    <phoneticPr fontId="28" type="noConversion"/>
  </si>
  <si>
    <t>奶油土豆卷</t>
    <phoneticPr fontId="28" type="noConversion"/>
  </si>
  <si>
    <t>淋上奶油的土豆卷，看着就很有食欲</t>
    <phoneticPr fontId="28" type="noConversion"/>
  </si>
  <si>
    <t>蒜烤全鸭</t>
    <phoneticPr fontId="28" type="noConversion"/>
  </si>
  <si>
    <t>东方美食，蒜的味道中和烤鸭的腻味，让人着迷</t>
    <phoneticPr fontId="28" type="noConversion"/>
  </si>
  <si>
    <t>柠檬烤玉米</t>
    <phoneticPr fontId="28" type="noConversion"/>
  </si>
  <si>
    <t>烤玉米的时候添加几片柠檬，玉米的味道会变得很有趣</t>
    <phoneticPr fontId="28" type="noConversion"/>
  </si>
  <si>
    <t>蓝色鸡尾酒</t>
    <phoneticPr fontId="28" type="noConversion"/>
  </si>
  <si>
    <t>碧蓝色的鸡尾酒，感觉喝了会不由自主想跳舞</t>
    <phoneticPr fontId="28" type="noConversion"/>
  </si>
  <si>
    <t>朗姆酒小牛肉</t>
    <phoneticPr fontId="28" type="noConversion"/>
  </si>
  <si>
    <t>朗姆酒煮小牛肉，牛肉的味道全部散发在酒里</t>
    <phoneticPr fontId="28" type="noConversion"/>
  </si>
  <si>
    <t>蜂蜜松饼</t>
    <phoneticPr fontId="28" type="noConversion"/>
  </si>
  <si>
    <t>西方国家下午茶的常客，看着很精致</t>
    <phoneticPr fontId="28" type="noConversion"/>
  </si>
  <si>
    <t>果酱洋葱鸡</t>
    <phoneticPr fontId="28" type="noConversion"/>
  </si>
  <si>
    <t>塞入洋葱等调料烘烤的整鸡，看着就食欲大增</t>
    <phoneticPr fontId="28" type="noConversion"/>
  </si>
  <si>
    <t>铁板羊肉串</t>
    <phoneticPr fontId="28" type="noConversion"/>
  </si>
  <si>
    <t>铁板风味的羊肉串，香味四溢</t>
    <phoneticPr fontId="28" type="noConversion"/>
  </si>
  <si>
    <t>炭火辣烤鱼</t>
    <phoneticPr fontId="28" type="noConversion"/>
  </si>
  <si>
    <t>抹上辣酱的海鱼，烤熟后的油脂会流满鱼身</t>
    <phoneticPr fontId="28" type="noConversion"/>
  </si>
  <si>
    <t>意大利混肉沙拉</t>
    <phoneticPr fontId="28" type="noConversion"/>
  </si>
  <si>
    <t>意大利人发明的沙拉，家畜和鱼肉的组合让人耳目一新</t>
    <phoneticPr fontId="28" type="noConversion"/>
  </si>
  <si>
    <t>时蔬烤猪排</t>
    <phoneticPr fontId="28" type="noConversion"/>
  </si>
  <si>
    <t>烤猪排和时蔬的组合，有田园气息的菜肴</t>
    <phoneticPr fontId="28" type="noConversion"/>
  </si>
  <si>
    <t>清炖小羊肉</t>
    <phoneticPr fontId="28" type="noConversion"/>
  </si>
  <si>
    <t>寒冷地区人民最喜欢的热食，那一口羊肉汤让人回味</t>
    <phoneticPr fontId="28" type="noConversion"/>
  </si>
  <si>
    <t>里脊肉辣炒饭</t>
    <phoneticPr fontId="28" type="noConversion"/>
  </si>
  <si>
    <t>用猪里脊肉片和生鲜辣酱炒的饭，辣过瘾</t>
    <phoneticPr fontId="28" type="noConversion"/>
  </si>
  <si>
    <t>七彩鸡尾酒</t>
    <phoneticPr fontId="28" type="noConversion"/>
  </si>
  <si>
    <t>呈现七彩色泽的鸡尾酒，让人迷醉于其中</t>
    <phoneticPr fontId="28" type="noConversion"/>
  </si>
  <si>
    <t>杂肉烩面</t>
    <phoneticPr fontId="28" type="noConversion"/>
  </si>
  <si>
    <t>东方少数民族的食物，很受面食爱好者欢迎</t>
    <phoneticPr fontId="28" type="noConversion"/>
  </si>
  <si>
    <t>香焗牛腩</t>
    <phoneticPr fontId="28" type="noConversion"/>
  </si>
  <si>
    <t>用违背传统的牛腩做法的方式做出的让人耳目一新的料理</t>
    <phoneticPr fontId="28" type="noConversion"/>
  </si>
  <si>
    <t>干酪香肠拼盘</t>
    <phoneticPr fontId="28" type="noConversion"/>
  </si>
  <si>
    <t>香肠与干酪，粗野与细致的结合</t>
    <phoneticPr fontId="28" type="noConversion"/>
  </si>
  <si>
    <t>奶酪鸡肉可丽饼</t>
    <phoneticPr fontId="28" type="noConversion"/>
  </si>
  <si>
    <t>最上级的奶酪可丽饼，加入了鸡肉粒，深受女士的喜爱</t>
    <phoneticPr fontId="28" type="noConversion"/>
  </si>
  <si>
    <t>五香烤全羊</t>
    <phoneticPr fontId="28" type="noConversion"/>
  </si>
  <si>
    <t>少数部落秘制的烤羊，让人无法忘记的味道</t>
    <phoneticPr fontId="28" type="noConversion"/>
  </si>
  <si>
    <t>天堂鸡尾酒</t>
    <phoneticPr fontId="28" type="noConversion"/>
  </si>
  <si>
    <t>让人感觉灵魂会得到升华的鸡尾酒，配方是绝对机密</t>
    <phoneticPr fontId="28" type="noConversion"/>
  </si>
  <si>
    <t>食物</t>
    <phoneticPr fontId="15" type="noConversion"/>
  </si>
  <si>
    <t>其他：</t>
    <phoneticPr fontId="15" type="noConversion"/>
  </si>
  <si>
    <t>- VIP0的玩家食用食物的次数上限为3（这个表中的食物），当剩余次数低于上限时，则会自然缓慢回复次数，每2小时回复一次食用次数</t>
    <phoneticPr fontId="15" type="noConversion"/>
  </si>
  <si>
    <t>- 当玩家食用食物的剩余次数为0的时候，选择使用食物，则弹出提示窗口</t>
    <phoneticPr fontId="15" type="noConversion"/>
  </si>
  <si>
    <t xml:space="preserve">     </t>
    <phoneticPr fontId="15" type="noConversion"/>
  </si>
  <si>
    <t>- 当玩家每日星钻回复体力的剩余次数为0的时候，选择星钻购买XX之血，则弹出提示窗口</t>
    <phoneticPr fontId="15" type="noConversion"/>
  </si>
  <si>
    <t>- 选择返回则关闭该弹窗，选择VIP特权，则跳转到VIP页面</t>
    <phoneticPr fontId="15" type="noConversion"/>
  </si>
  <si>
    <t>竞技场</t>
    <phoneticPr fontId="15" type="noConversion"/>
  </si>
  <si>
    <t>- 竞技场中，玩家战斗的补给按照固定100%计算，即为补给不影响玩家属性</t>
    <phoneticPr fontId="15" type="noConversion"/>
  </si>
  <si>
    <t>- 竞技场中，玩家3分钟内不可被同一个人连续挑战两次，但是可以被不同人攻击</t>
    <phoneticPr fontId="15" type="noConversion"/>
  </si>
  <si>
    <t>竞技场信息展现：</t>
    <phoneticPr fontId="15" type="noConversion"/>
  </si>
  <si>
    <t>任意挑战失败：</t>
    <phoneticPr fontId="15" type="noConversion"/>
  </si>
  <si>
    <t>信息展现的时间按照最大时间刻度来算，最高级时间刻度为“天”，比如 【3分钟前】【2小时前】【1天前】</t>
    <phoneticPr fontId="15" type="noConversion"/>
  </si>
  <si>
    <t>竞技场胜负奖励</t>
    <phoneticPr fontId="15" type="noConversion"/>
  </si>
  <si>
    <t>竞技场每日排名奖励</t>
    <phoneticPr fontId="15" type="noConversion"/>
  </si>
  <si>
    <t>排名</t>
    <phoneticPr fontId="15" type="noConversion"/>
  </si>
  <si>
    <t>1</t>
    <phoneticPr fontId="15" type="noConversion"/>
  </si>
  <si>
    <t>2</t>
    <phoneticPr fontId="15" type="noConversion"/>
  </si>
  <si>
    <t>3</t>
    <phoneticPr fontId="15" type="noConversion"/>
  </si>
  <si>
    <t>4~10</t>
    <phoneticPr fontId="15" type="noConversion"/>
  </si>
  <si>
    <t>51~100</t>
    <phoneticPr fontId="15" type="noConversion"/>
  </si>
  <si>
    <t>奖励（绿水晶）</t>
    <phoneticPr fontId="15" type="noConversion"/>
  </si>
  <si>
    <t>竞技场战斗规则</t>
    <phoneticPr fontId="15" type="noConversion"/>
  </si>
  <si>
    <t>- 服务器初始，1~10000名都为系统NPC</t>
    <phoneticPr fontId="15" type="noConversion"/>
  </si>
  <si>
    <t>- 竞技场是玩家指向性挑战与自己排名接近的玩家的场所</t>
    <phoneticPr fontId="15" type="noConversion"/>
  </si>
  <si>
    <t>任意挑战成功：</t>
    <phoneticPr fontId="15" type="noConversion"/>
  </si>
  <si>
    <t>"ICON国家"“称号”戴振鹏（10名）击败了"ICON国家"“称号”李倩（5名），排名上升了xx名        【2小时前】</t>
    <phoneticPr fontId="15" type="noConversion"/>
  </si>
  <si>
    <t>"ICON国家"“称号”戴振鹏（10名）输给了"ICON国家"“称号”李倩（5名）        【2小时前】</t>
    <phoneticPr fontId="15" type="noConversion"/>
  </si>
  <si>
    <t>竞技场系统NPC具体数值（根据初始排名）：</t>
    <phoneticPr fontId="15" type="noConversion"/>
  </si>
  <si>
    <t xml:space="preserve">  例子说明：玩家A,B,C 分别排名 1,2,3</t>
    <phoneticPr fontId="15" type="noConversion"/>
  </si>
  <si>
    <t xml:space="preserve">  B主动挑战A，如果战胜，则B和A排名交换；如果战败，则排名保持不变</t>
    <phoneticPr fontId="15" type="noConversion"/>
  </si>
  <si>
    <t xml:space="preserve">  B主动挑战C，如果战胜，则排名保持不变；如果战败，则排名依旧保持不变</t>
    <phoneticPr fontId="15" type="noConversion"/>
  </si>
  <si>
    <t>- 玩家主动挑战并战胜了其他排名高于自己的玩家，则可以取代其排名，战败玩家得到相应对方的原排名玩家</t>
    <phoneticPr fontId="15" type="noConversion"/>
  </si>
  <si>
    <t>- 竞技场的总排名中，通过滑动下拉的形式只显示出前100名的玩家（NPC），如果自己排名低于100，则最后再显示一下自己的信息</t>
    <phoneticPr fontId="15" type="noConversion"/>
  </si>
  <si>
    <t>800</t>
    <phoneticPr fontId="15" type="noConversion"/>
  </si>
  <si>
    <t>750</t>
    <phoneticPr fontId="15" type="noConversion"/>
  </si>
  <si>
    <t>700</t>
    <phoneticPr fontId="15" type="noConversion"/>
  </si>
  <si>
    <t>- 第一次进入竞技场时，玩家排名固定为10001名</t>
    <phoneticPr fontId="15" type="noConversion"/>
  </si>
  <si>
    <t>11~25</t>
    <phoneticPr fontId="15" type="noConversion"/>
  </si>
  <si>
    <t>26~50</t>
    <phoneticPr fontId="15" type="noConversion"/>
  </si>
  <si>
    <t>550</t>
    <phoneticPr fontId="15" type="noConversion"/>
  </si>
  <si>
    <t>650</t>
    <phoneticPr fontId="15" type="noConversion"/>
  </si>
  <si>
    <t>- 胜利得到绿水晶 5点，失败得到绿水晶1~2点；</t>
    <phoneticPr fontId="15" type="noConversion"/>
  </si>
  <si>
    <t>- 胜利得到经验 5~10点，失败得到 1~3 经验；</t>
    <phoneticPr fontId="15" type="noConversion"/>
  </si>
  <si>
    <t>- 玩家在竞技场中所能看见的前后玩家规则如下</t>
    <phoneticPr fontId="15" type="noConversion"/>
  </si>
  <si>
    <t>货币上限</t>
    <phoneticPr fontId="15" type="noConversion"/>
  </si>
  <si>
    <t>- 各类水晶上限数为5000点，达到上限后再获得便不再增加</t>
    <phoneticPr fontId="15" type="noConversion"/>
  </si>
  <si>
    <t>- 金币与星钻无上限要求</t>
    <phoneticPr fontId="15" type="noConversion"/>
  </si>
  <si>
    <t>玩家会在竞技场中看见3个等级段的玩家，并可以发起挑战</t>
    <phoneticPr fontId="15" type="noConversion"/>
  </si>
  <si>
    <t>1.玩家自身排名数字 （x+1 ~ x+3）名玩家，（x-1 ~ x-5）玩家</t>
    <phoneticPr fontId="15" type="noConversion"/>
  </si>
  <si>
    <t>体力回复30</t>
  </si>
  <si>
    <t>体力回复50</t>
  </si>
  <si>
    <t>体力回复65</t>
  </si>
  <si>
    <t>体力回复80</t>
  </si>
  <si>
    <t>体力回复90</t>
  </si>
  <si>
    <t>体力回复110</t>
  </si>
  <si>
    <t>体力回复130</t>
  </si>
  <si>
    <t>体力回复125</t>
  </si>
  <si>
    <t>体力回复150</t>
  </si>
  <si>
    <t>体力回复185</t>
  </si>
  <si>
    <t>体力回复165</t>
  </si>
  <si>
    <t>体力回复140</t>
  </si>
  <si>
    <t>体力回复160</t>
  </si>
  <si>
    <t>体力回复230</t>
  </si>
  <si>
    <t>体力回复205</t>
  </si>
  <si>
    <t>体力回复180</t>
  </si>
  <si>
    <t>体力回复200</t>
  </si>
  <si>
    <t>体力回复240</t>
  </si>
  <si>
    <t>体力回复300</t>
  </si>
  <si>
    <t>体力回复280</t>
  </si>
  <si>
    <t>体力回复350</t>
  </si>
  <si>
    <t>体力回复450</t>
  </si>
  <si>
    <t>体力回复500</t>
  </si>
  <si>
    <t>- 排名奖励统一为绿水晶（国战卡池货币）</t>
    <phoneticPr fontId="15" type="noConversion"/>
  </si>
  <si>
    <t>使用等级</t>
  </si>
  <si>
    <t>制造材料</t>
  </si>
  <si>
    <t>描述</t>
  </si>
  <si>
    <t>火炮</t>
  </si>
  <si>
    <t>炮管经过强化的普通火炮</t>
    <phoneticPr fontId="28" type="noConversion"/>
  </si>
  <si>
    <t>使用普通炮弹的小口径舰船炮。</t>
  </si>
  <si>
    <t>重火炮</t>
  </si>
  <si>
    <t>4</t>
    <phoneticPr fontId="15" type="noConversion"/>
  </si>
  <si>
    <t>炮弹威力增强的重火炮</t>
  </si>
  <si>
    <t>弹道低伸的火炮，属地面炮兵的主要炮种之一</t>
  </si>
  <si>
    <t>具有短时间内连射能力的加农炮</t>
    <phoneticPr fontId="28" type="noConversion"/>
  </si>
  <si>
    <t>霰弹炮</t>
    <phoneticPr fontId="15" type="noConversion"/>
  </si>
  <si>
    <t>后装炮的祖先，也是近代金属定装弹药的原型。</t>
  </si>
  <si>
    <t>能发射出多个小炮弹的火炮，改装后威力更甚从前</t>
  </si>
  <si>
    <t>口径小造价低的炮，可发射炮射式导弹</t>
  </si>
  <si>
    <t>滑膛炮的威力升级版，但不易使用</t>
  </si>
  <si>
    <t>虽然是一般炮弹，但仍是威力强大的大炮。</t>
    <phoneticPr fontId="28" type="noConversion"/>
  </si>
  <si>
    <t>将原本的轻型曲射炮改装成重型后用来给及敌人致命一击</t>
  </si>
  <si>
    <t>口径较小，发射速度较快的炮</t>
  </si>
  <si>
    <t>增加了一系列简便功能的佛朗机炮强化版</t>
  </si>
  <si>
    <t>法兰克的一种泛用型火炮</t>
  </si>
  <si>
    <t>法兰克炮经过改装，炮弹的威力和速度都有一定提升</t>
  </si>
  <si>
    <t>发射榴散弹，速度非常快的炮</t>
  </si>
  <si>
    <t>射出的炮弹据说超越了音速，让人避闪不及</t>
  </si>
  <si>
    <t>利用火药燃气压力等能源抛射弹丸的武器</t>
  </si>
  <si>
    <t>经过特制的炮弹的破坏范围是以前的两倍</t>
  </si>
  <si>
    <t>一种炮身短、射角大、弹道弧线高、以座钣承受后座力、发射带尾翼弹的曲射火炮</t>
  </si>
  <si>
    <t>迫击炮的加强版，威力得到了进一步的强化</t>
  </si>
  <si>
    <t>速度非常快的迫击炮</t>
  </si>
  <si>
    <t>能短时间内多次发射的轻型追击炮，适合有技巧性的人使用</t>
  </si>
  <si>
    <t>改造西洋式炮的大炮。</t>
  </si>
  <si>
    <t>能精准砸向目标地点的轰炸炮，不过威力一般</t>
  </si>
  <si>
    <t>放在甲板的重量级大炮</t>
  </si>
  <si>
    <t>固定在甲板上的重型火炮，后坐力惊人</t>
  </si>
  <si>
    <t>适合于打击隐蔽目标和地面目标的野战炮</t>
  </si>
  <si>
    <t>不用火药引爆，而用特殊的弹射装置，很奇特的火炮</t>
  </si>
  <si>
    <t>有如火龙吐息一般威力的大炮</t>
  </si>
  <si>
    <t>炮弹如火龙之吐息，宣扬着最纯粹的暴力美学</t>
  </si>
  <si>
    <t>一种身管较长、弹道平直低伸的野战炮</t>
  </si>
  <si>
    <t>据说不固定好炮身便会被后坐力震飞的重型火炮</t>
  </si>
  <si>
    <t>口径小造价低的炮，可发射炮射式导弹，有很高的效率</t>
  </si>
  <si>
    <t>滑膛炮经过华丽的改装后的成品，拥有多种角度的射击能力</t>
    <phoneticPr fontId="28" type="noConversion"/>
  </si>
  <si>
    <t>威力较强的连锁炮</t>
  </si>
  <si>
    <t>流星</t>
    <phoneticPr fontId="15" type="noConversion"/>
  </si>
  <si>
    <t>如同它的名字，每次发射都能射出两颗如流星一般的炮弹，也许象征着末日</t>
  </si>
  <si>
    <t>携带使用方便，应用于近距离火力支援的炮</t>
  </si>
  <si>
    <t>发射出如同陨石一般落下的炮弹，连让你祈祷的时间都没有</t>
  </si>
  <si>
    <t>无畏舰上的火炮，威力很大</t>
  </si>
  <si>
    <t>只有真正的勇士才敢使用这炮，震耳欲聋的炮声往往是一场血战的开场</t>
  </si>
  <si>
    <t>既具备加农炮的超远射程，也具有曲射炮的精准度的武器</t>
  </si>
  <si>
    <t>加农曲射炮的加强版，能够半自动定位炮弹的降落地点</t>
  </si>
  <si>
    <t>希腊的一种火炮</t>
  </si>
  <si>
    <t>像毒蛇一样咬住敌人，不会轻易偏离目标，准度惊人的火炮</t>
  </si>
  <si>
    <t>特制的一种炮，威力较大</t>
  </si>
  <si>
    <t>华丽的金色流线型炮身，象征着地位与权力</t>
  </si>
  <si>
    <t>能发出毁灭性的火焰炮弹，威力无双</t>
  </si>
  <si>
    <t>如火神的降临，焚尽一切灾厄的恶魔之炮</t>
  </si>
  <si>
    <t>外形像石臼的较为古老的曲射火炮，可以瞬间毁灭一大片区域。</t>
  </si>
  <si>
    <t>发射时需要积蓄一定的时间，射出的炮弹足以瞬间毁灭一艘战舰</t>
  </si>
  <si>
    <t>被狂热的宗教者认为带有神圣力量的巨型大炮</t>
  </si>
  <si>
    <t>神圣十字军之力</t>
    <phoneticPr fontId="15" type="noConversion"/>
  </si>
  <si>
    <t>以神圣的力量惩罚一切的敌人，炮口的轰鸣宣告敌人的死亡</t>
  </si>
  <si>
    <t>破坏者火炮</t>
    <phoneticPr fontId="15" type="noConversion"/>
  </si>
  <si>
    <t>犹如它的名字，为了破坏而生的火炮</t>
  </si>
  <si>
    <t>它的地位如同它的名字，火炮中的公爵，所向披靡无可抵挡</t>
  </si>
  <si>
    <t>重弩经过体积扩大而作为火炮使用，准度是它的最大优点</t>
  </si>
  <si>
    <t>开膛手</t>
    <phoneticPr fontId="15" type="noConversion"/>
  </si>
  <si>
    <t>射出的巨型弩箭可以瞬间穿透敌人，开膛剖肚</t>
  </si>
  <si>
    <t>装备等级</t>
    <phoneticPr fontId="28" type="noConversion"/>
  </si>
  <si>
    <t>制作时间</t>
    <phoneticPr fontId="28" type="noConversion"/>
  </si>
  <si>
    <t>世界上随处可见到单船桅的小型船。</t>
    <phoneticPr fontId="28" type="noConversion"/>
  </si>
  <si>
    <t>普通的单船桅小型船的精装版，称为“海鸥”</t>
    <phoneticPr fontId="28" type="noConversion"/>
  </si>
  <si>
    <t>轻木帆船</t>
    <phoneticPr fontId="28" type="noConversion"/>
  </si>
  <si>
    <t>只有一支船桅的小型帆船。由于构造简单，所以性能较低。</t>
    <phoneticPr fontId="28" type="noConversion"/>
  </si>
  <si>
    <t>比普通的轻木帆船拥有更高的移动能力</t>
    <phoneticPr fontId="28" type="noConversion"/>
  </si>
  <si>
    <t>英格兰常见的小型帆船</t>
    <phoneticPr fontId="28" type="noConversion"/>
  </si>
  <si>
    <t>一般作为旗舰的英格兰战斗用帆船</t>
    <phoneticPr fontId="28" type="noConversion"/>
  </si>
  <si>
    <t>在印度洋大受欢迎的帆船。航行性能高，而且速度很快。</t>
    <phoneticPr fontId="28" type="noConversion"/>
  </si>
  <si>
    <t>阿拉伯帆船的改造版，可以进行适当的战斗</t>
    <phoneticPr fontId="28" type="noConversion"/>
  </si>
  <si>
    <t>小型的中国独创的帆船</t>
    <phoneticPr fontId="15" type="noConversion"/>
  </si>
  <si>
    <t>大型中国战船</t>
    <phoneticPr fontId="28" type="noConversion"/>
  </si>
  <si>
    <t>东方人民一般用作旗舰的战船，其综合能力很平均</t>
    <phoneticPr fontId="28" type="noConversion"/>
  </si>
  <si>
    <t>制造时特地航海性能提高。</t>
  </si>
  <si>
    <t>像发狂的剑鱼一般捕食，喜欢用撞击来摧毁对方</t>
    <phoneticPr fontId="28" type="noConversion"/>
  </si>
  <si>
    <t>小型排桨帆船。虽然是小型，可是战斗能力很高</t>
  </si>
  <si>
    <t>以轻便高速而著名的排桨帆船，适合用来进行贸易</t>
    <phoneticPr fontId="28" type="noConversion"/>
  </si>
  <si>
    <t>主要以手划航行，为战斗专用而设计的船。</t>
    <phoneticPr fontId="28" type="noConversion"/>
  </si>
  <si>
    <t>像非洲草原的狮子一般，拥有强大的破坏力和追踪力</t>
    <phoneticPr fontId="28" type="noConversion"/>
  </si>
  <si>
    <t>探险航海用的高性能小型船。仅装备纵帆</t>
  </si>
  <si>
    <t>优化了史路普帆船的机动性，使其在战斗的时候更加自如</t>
    <phoneticPr fontId="28" type="noConversion"/>
  </si>
  <si>
    <t>荷兰开发的三桅帆船。</t>
  </si>
  <si>
    <t>蓝色的船体像是在海上戏弄对手的海豚一般</t>
    <phoneticPr fontId="28" type="noConversion"/>
  </si>
  <si>
    <t>在英格兰常见双船桅的柯克帆船</t>
    <phoneticPr fontId="28" type="noConversion"/>
  </si>
  <si>
    <t>船头像是鲨鱼一般的武装帆船，给人强大的威慑力</t>
    <phoneticPr fontId="28" type="noConversion"/>
  </si>
  <si>
    <t>重视速度的轻武装船，也稍擅长外洋航行</t>
    <phoneticPr fontId="28" type="noConversion"/>
  </si>
  <si>
    <t>经过改造的扩大版武装快艇，虽然降低了速度，但是防御力得到了大大的提升</t>
    <phoneticPr fontId="28" type="noConversion"/>
  </si>
  <si>
    <t>仅装备纵帆的长距离航海用高速中型帆船</t>
  </si>
  <si>
    <t>轻型斯库纳帆船</t>
    <phoneticPr fontId="28" type="noConversion"/>
  </si>
  <si>
    <t>对桅杆进行了大量改装的新种斯库纳帆船，速度大大提升</t>
    <phoneticPr fontId="28" type="noConversion"/>
  </si>
  <si>
    <t>阿拉伯地区周遭。大型一般用中型排桨帆船</t>
  </si>
  <si>
    <t>完全舍弃了原本用作经商的能力，改造成的纯战斗用船只，在印度洋上所向披靡</t>
    <phoneticPr fontId="28" type="noConversion"/>
  </si>
  <si>
    <t>专为战斗而制造的大型船舰。拥有压倒性的攻击力和破坏力。</t>
    <phoneticPr fontId="28" type="noConversion"/>
  </si>
  <si>
    <t>以高防御力而闻名的战列舰，被应用于各国的防御型船只</t>
    <phoneticPr fontId="28" type="noConversion"/>
  </si>
  <si>
    <t>中国古代史上最强水军北洋水师专用的最强舰船</t>
  </si>
  <si>
    <t>极大的加强了防御能力的北洋海军的秘密武器，只在关键时刻会被使用</t>
    <phoneticPr fontId="28" type="noConversion"/>
  </si>
  <si>
    <t>超大型的排桨帆船</t>
    <phoneticPr fontId="28" type="noConversion"/>
  </si>
  <si>
    <t>据说高度是普通船只的两倍，无愧于其“巨人”的称号，但是速度有些慢</t>
    <phoneticPr fontId="28" type="noConversion"/>
  </si>
  <si>
    <t>西班牙皇家所使用的战列舰</t>
  </si>
  <si>
    <t>西班牙皇室的专用船，用圣剑象征着这艘船所代表的权利的能力</t>
    <phoneticPr fontId="28" type="noConversion"/>
  </si>
  <si>
    <t>具双层炮列甲板以重装备自豪的主力舰。</t>
  </si>
  <si>
    <t>逐风者号</t>
    <phoneticPr fontId="28" type="noConversion"/>
  </si>
  <si>
    <t>拥有超高移动速度的贵族专用护卫舰，追逐风的脚步</t>
    <phoneticPr fontId="28" type="noConversion"/>
  </si>
  <si>
    <t>南地中海海盗爱用的高性能战斗排桨帆船</t>
    <phoneticPr fontId="28" type="noConversion"/>
  </si>
  <si>
    <t>无论什么船在它的面前都会被碾压，毫不留情的野兽之船</t>
    <phoneticPr fontId="28" type="noConversion"/>
  </si>
  <si>
    <t>具三层炮列甲板，以压倒性破坏力自豪的战列舰。</t>
    <phoneticPr fontId="28" type="noConversion"/>
  </si>
  <si>
    <t>拥有搭载近百门重型甲板炮的船体，短时间内可以毁灭一个港口</t>
    <phoneticPr fontId="28" type="noConversion"/>
  </si>
  <si>
    <t>中国“四大古船”之一，坚固庞大的船身保证了远航</t>
    <phoneticPr fontId="28" type="noConversion"/>
  </si>
  <si>
    <t>东方之龙，蕴含着东方神秘的工匠技术和对船体平衡的特殊理解</t>
    <phoneticPr fontId="28" type="noConversion"/>
  </si>
  <si>
    <t>太阳王路易十四时代所开发，为投入西班牙王位继承战争所设计的终极排桨帆船，也是大航海时代最后、最强的排桨帆船</t>
    <phoneticPr fontId="28" type="noConversion"/>
  </si>
  <si>
    <t>守护西方皇室专用的巨型排浆船，只有真正的骑士才被允许登船</t>
    <phoneticPr fontId="28" type="noConversion"/>
  </si>
  <si>
    <t>威尼斯海军所使用的巨型排浆帆船</t>
    <phoneticPr fontId="28" type="noConversion"/>
  </si>
  <si>
    <t>据说没有海盗在这艘船面前逃跑过，它的配置平衡的让人觉得完美</t>
    <phoneticPr fontId="28" type="noConversion"/>
  </si>
  <si>
    <t>装备有较强武器的舰艇，重甲更增加了防御力</t>
    <phoneticPr fontId="28" type="noConversion"/>
  </si>
  <si>
    <t>没有风暴和巨浪可以阻止这艘船，它的存在便是在藐视海洋</t>
    <phoneticPr fontId="28" type="noConversion"/>
  </si>
  <si>
    <t>搭载了超重型武器的武装驱逐舰，可以摧毁任何挡在面前的敌人</t>
    <phoneticPr fontId="28" type="noConversion"/>
  </si>
  <si>
    <t>杰克船长的传奇之船，象征的杰克船长传奇的一生和那数不尽的荣耀</t>
    <phoneticPr fontId="28" type="noConversion"/>
  </si>
  <si>
    <t>船体配置可以无视大部分的海浪，在海洋上穿梭自如</t>
    <phoneticPr fontId="28" type="noConversion"/>
  </si>
  <si>
    <t>幽灵船</t>
    <phoneticPr fontId="28" type="noConversion"/>
  </si>
  <si>
    <t>无人知晓其来自何方，也没有活人知道船上有什么，你能驾驭么！</t>
    <phoneticPr fontId="28" type="noConversion"/>
  </si>
  <si>
    <t>张开帆后像海鸥一般飞驰于海面的的新型船只。速度无人可及。</t>
    <phoneticPr fontId="28" type="noConversion"/>
  </si>
  <si>
    <t>据说能吸收大海能量的神秘船体，淡蓝色犹如海洋的一部分</t>
    <phoneticPr fontId="28" type="noConversion"/>
  </si>
  <si>
    <t>超强的装甲、武器和远洋能力造就了无敌的舰船</t>
  </si>
  <si>
    <t>安妮女王复仇号</t>
    <phoneticPr fontId="28" type="noConversion"/>
  </si>
  <si>
    <t>黑胡子船长的爱船，最让世界政府闻风丧胆的存在，它的存在，象征着“无限的掠夺”</t>
    <phoneticPr fontId="28" type="noConversion"/>
  </si>
  <si>
    <t>需求等级</t>
    <phoneticPr fontId="28" type="noConversion"/>
  </si>
  <si>
    <t>制造材料</t>
    <phoneticPr fontId="28" type="noConversion"/>
  </si>
  <si>
    <t>像是亲近人类的海豚船首雕像</t>
    <phoneticPr fontId="28" type="noConversion"/>
  </si>
  <si>
    <t>像是发狂的海豚一般，象征着不幸</t>
    <phoneticPr fontId="28" type="noConversion"/>
  </si>
  <si>
    <t>象征着自由的独角鲸船首雕像</t>
    <phoneticPr fontId="28" type="noConversion"/>
  </si>
  <si>
    <t>最稀有的物种之一，相传为独角鲸中的王者</t>
    <phoneticPr fontId="28" type="noConversion"/>
  </si>
  <si>
    <t>像是在空中翱翔的猎鹰船首雕像</t>
    <phoneticPr fontId="28" type="noConversion"/>
  </si>
  <si>
    <t>闪电还是猎鹰，速度的王者</t>
    <phoneticPr fontId="28" type="noConversion"/>
  </si>
  <si>
    <t>象征着沉稳和冷静的龟船首雕像</t>
    <phoneticPr fontId="28" type="noConversion"/>
  </si>
  <si>
    <t>象征着大地的玄武雕像，拥有厚重的沧桑感</t>
    <phoneticPr fontId="28" type="noConversion"/>
  </si>
  <si>
    <t>鹫之像</t>
    <phoneticPr fontId="28" type="noConversion"/>
  </si>
  <si>
    <t>仿佛栖息在悬崖的鹫的船首雕像</t>
    <phoneticPr fontId="28" type="noConversion"/>
  </si>
  <si>
    <t>天空之王的雄伟姿态，让人神驰</t>
    <phoneticPr fontId="28" type="noConversion"/>
  </si>
  <si>
    <t>海洋中的凶猛猎人鲨鱼船首雕像</t>
    <phoneticPr fontId="28" type="noConversion"/>
  </si>
  <si>
    <t>残暴的鲨鱼雕像，张开的牙齿仿佛要将你撕碎</t>
    <phoneticPr fontId="28" type="noConversion"/>
  </si>
  <si>
    <t>大地上的绝对王者老虎的船首雕像</t>
    <phoneticPr fontId="28" type="noConversion"/>
  </si>
  <si>
    <t>真正的野兽之王雕像，百兽为之臣服</t>
    <phoneticPr fontId="28" type="noConversion"/>
  </si>
  <si>
    <t>像是在欢快跳跃的白海豚船首雕像</t>
    <phoneticPr fontId="28" type="noConversion"/>
  </si>
  <si>
    <t>白海豚破水而出的姿态，纯洁无比</t>
    <phoneticPr fontId="28" type="noConversion"/>
  </si>
  <si>
    <t>传说之中存在的生物海兽船首雕像</t>
    <phoneticPr fontId="28" type="noConversion"/>
  </si>
  <si>
    <t>以凶暴的海王类为原型制作的雕像</t>
    <phoneticPr fontId="28" type="noConversion"/>
  </si>
  <si>
    <t>深海中恐怖大白鲨船首雕像</t>
    <phoneticPr fontId="28" type="noConversion"/>
  </si>
  <si>
    <t>嗜血的白鲨诱发着船员饥渴的战斗欲望</t>
    <phoneticPr fontId="28" type="noConversion"/>
  </si>
  <si>
    <t>象征着无尽的知识的伟人船首雕像</t>
    <phoneticPr fontId="28" type="noConversion"/>
  </si>
  <si>
    <t>充满智慧的发明家雕像，让人觉得心情平静</t>
    <phoneticPr fontId="28" type="noConversion"/>
  </si>
  <si>
    <t>曾经斩杀过龙的勇者船首雕像</t>
    <phoneticPr fontId="28" type="noConversion"/>
  </si>
  <si>
    <t>祛除一切邪恶的神圣骑士团雕像</t>
    <phoneticPr fontId="28" type="noConversion"/>
  </si>
  <si>
    <t>像在轻声歌唱的少女船首雕像</t>
    <phoneticPr fontId="28" type="noConversion"/>
  </si>
  <si>
    <t>泉水中洗涤的少女，纯净高贵</t>
    <phoneticPr fontId="28" type="noConversion"/>
  </si>
  <si>
    <t>象征着大海纯净美丽的美人鱼船首雕像</t>
    <phoneticPr fontId="28" type="noConversion"/>
  </si>
  <si>
    <t>左手持盾右手持剑的美人鱼，象征着战争的胜利</t>
    <phoneticPr fontId="28" type="noConversion"/>
  </si>
  <si>
    <t>展翅飞向天国的天使船首雕像</t>
    <phoneticPr fontId="28" type="noConversion"/>
  </si>
  <si>
    <t>飞天的天使雕像，圣洁得让人无法直视</t>
    <phoneticPr fontId="28" type="noConversion"/>
  </si>
  <si>
    <t>用歌声魅惑过往船只的海妖船首雕像</t>
    <phoneticPr fontId="28" type="noConversion"/>
  </si>
  <si>
    <t>魅影海妖像</t>
    <phoneticPr fontId="28" type="noConversion"/>
  </si>
  <si>
    <t>据说只要凝视便会被催眠的神秘雕像</t>
    <phoneticPr fontId="28" type="noConversion"/>
  </si>
  <si>
    <t>木板甲</t>
    <phoneticPr fontId="28" type="noConversion"/>
  </si>
  <si>
    <t>木质的装甲板，不过看起来不是很结实</t>
    <phoneticPr fontId="28" type="noConversion"/>
  </si>
  <si>
    <t>加强型的木板装甲，坚硬度更胜从前</t>
    <phoneticPr fontId="28" type="noConversion"/>
  </si>
  <si>
    <t>硬木板制做的装甲板，坚固耐用</t>
    <phoneticPr fontId="28" type="noConversion"/>
  </si>
  <si>
    <t>加强型的硬木板装甲，坚硬度更胜从前</t>
    <phoneticPr fontId="28" type="noConversion"/>
  </si>
  <si>
    <t>桃木的装甲板感觉可以驱邪的样子</t>
    <phoneticPr fontId="28" type="noConversion"/>
  </si>
  <si>
    <t>加强型的桃木木质装甲，坚硬度更胜从前</t>
    <phoneticPr fontId="28" type="noConversion"/>
  </si>
  <si>
    <t>雪松木的装甲板有让心心静的淡香</t>
    <phoneticPr fontId="28" type="noConversion"/>
  </si>
  <si>
    <t>加强型的雪松木质装甲，坚硬度更胜从前</t>
    <phoneticPr fontId="28" type="noConversion"/>
  </si>
  <si>
    <t>红松木装甲</t>
    <phoneticPr fontId="28" type="noConversion"/>
  </si>
  <si>
    <t>欧洲人觉得红松木用来做装甲板有点奢侈</t>
    <phoneticPr fontId="28" type="noConversion"/>
  </si>
  <si>
    <t>加强型的红松木质装甲，坚硬度更胜从前</t>
    <phoneticPr fontId="28" type="noConversion"/>
  </si>
  <si>
    <t>红木作为素材制作的装甲板，比较泛用</t>
    <phoneticPr fontId="28" type="noConversion"/>
  </si>
  <si>
    <t>加强型的红木质装甲，坚硬度更胜从前</t>
    <phoneticPr fontId="28" type="noConversion"/>
  </si>
  <si>
    <t>加工后的圆木做成的装甲板沉重无比</t>
    <phoneticPr fontId="28" type="noConversion"/>
  </si>
  <si>
    <t>加强型的圆木质装甲，坚硬度更胜从前</t>
    <phoneticPr fontId="28" type="noConversion"/>
  </si>
  <si>
    <t>说道海盗最喜欢的装甲板还得是橡木</t>
    <phoneticPr fontId="28" type="noConversion"/>
  </si>
  <si>
    <t>加强型的橡木质装甲，坚硬度更胜从前</t>
    <phoneticPr fontId="28" type="noConversion"/>
  </si>
  <si>
    <t>铁皮包着硬木板的装甲板，抗磨损能力超强</t>
    <phoneticPr fontId="28" type="noConversion"/>
  </si>
  <si>
    <t>用超硬度的钢材制成的装甲板，防御力远远高于木质装甲</t>
    <phoneticPr fontId="28" type="noConversion"/>
  </si>
  <si>
    <t>有着很多锋利倒刺的装甲板，如果敌舰撞过来的话…</t>
    <phoneticPr fontId="28" type="noConversion"/>
  </si>
  <si>
    <t>拥有着无数倒钩的锐利尖刺，使敌人心惊胆寒</t>
    <phoneticPr fontId="28" type="noConversion"/>
  </si>
  <si>
    <t>加强了铁板的厚度，使得装甲板更加不畏惧撞击</t>
    <phoneticPr fontId="28" type="noConversion"/>
  </si>
  <si>
    <t>仿佛捍卫着自己尊严一般的巨大装甲，气势恢宏</t>
    <phoneticPr fontId="28" type="noConversion"/>
  </si>
  <si>
    <t>缠绕了巨型精铁锁链的装甲板，可以挡住一切伤害</t>
    <phoneticPr fontId="28" type="noConversion"/>
  </si>
  <si>
    <t>像是用巨大的锁链束缚着自己，连炮弹都可以轻易抵挡</t>
    <phoneticPr fontId="28" type="noConversion"/>
  </si>
  <si>
    <t>倒影装甲</t>
    <phoneticPr fontId="28" type="noConversion"/>
  </si>
  <si>
    <t>光亮到可以看见自己倒影的装甲板，可以反射阳光迷惑敌方视线</t>
    <phoneticPr fontId="28" type="noConversion"/>
  </si>
  <si>
    <t>比铁更硬！硬钢板让你知道什么叫坚硬度</t>
    <phoneticPr fontId="28" type="noConversion"/>
  </si>
  <si>
    <t>超合金装甲</t>
    <phoneticPr fontId="28" type="noConversion"/>
  </si>
  <si>
    <t>超合金材质！没有比这个更坚固的装甲板了！</t>
    <phoneticPr fontId="28" type="noConversion"/>
  </si>
  <si>
    <t>奥哈利刚装甲</t>
    <phoneticPr fontId="28" type="noConversion"/>
  </si>
  <si>
    <t>传说中的金属所制成的装甲板，可以抵挡住一切防御</t>
    <phoneticPr fontId="28" type="noConversion"/>
  </si>
  <si>
    <t>硬木撞角</t>
    <phoneticPr fontId="28" type="noConversion"/>
  </si>
  <si>
    <t>硬木材质的撞角，容易磨损</t>
    <phoneticPr fontId="28" type="noConversion"/>
  </si>
  <si>
    <t>硬木撞角的强化版，更加坚固耐用</t>
    <phoneticPr fontId="28" type="noConversion"/>
  </si>
  <si>
    <t>叉状撞角，可以刺出三个口！</t>
    <phoneticPr fontId="28" type="noConversion"/>
  </si>
  <si>
    <t>加强了叉形撞角的接触点，使其锋利度变得更高</t>
    <phoneticPr fontId="28" type="noConversion"/>
  </si>
  <si>
    <t>蛇形撞角，更容易破坏敌方船只</t>
    <phoneticPr fontId="28" type="noConversion"/>
  </si>
  <si>
    <t>像眼镜蛇捕食一般，攻击的时候能高速插入敌人的船体</t>
    <phoneticPr fontId="28" type="noConversion"/>
  </si>
  <si>
    <t>模仿剑鱼所制作的撞角，有些锋利的倒钩</t>
    <phoneticPr fontId="28" type="noConversion"/>
  </si>
  <si>
    <t>号称大海的捕食者，能穿透海王类的厚甲</t>
    <phoneticPr fontId="28" type="noConversion"/>
  </si>
  <si>
    <t>用铁做成的撞角，抗磨损能力大大增强</t>
    <phoneticPr fontId="28" type="noConversion"/>
  </si>
  <si>
    <t>合金材料制作的撞角，硬度比铁高10倍</t>
    <phoneticPr fontId="28" type="noConversion"/>
  </si>
  <si>
    <t>可以很轻松切开敌方船只的切割型撞角</t>
    <phoneticPr fontId="28" type="noConversion"/>
  </si>
  <si>
    <t>以诡异的角度切割对手船体的撞角，能瞬间斩断接触面</t>
    <phoneticPr fontId="28" type="noConversion"/>
  </si>
  <si>
    <t>根据海兽锐利的牙齿所制作的撞角</t>
    <phoneticPr fontId="28" type="noConversion"/>
  </si>
  <si>
    <t>以海王类为原型所制作的撞角，破坏力超群</t>
    <phoneticPr fontId="28" type="noConversion"/>
  </si>
  <si>
    <t>混合了少许贵金属的铁质撞角，硬度和破坏能力都大大增加</t>
    <phoneticPr fontId="28" type="noConversion"/>
  </si>
  <si>
    <t>金属混合后的超强硬度，号称几乎不会折断</t>
    <phoneticPr fontId="28" type="noConversion"/>
  </si>
  <si>
    <t>做成了锋利的尖刺的撞角</t>
    <phoneticPr fontId="28" type="noConversion"/>
  </si>
  <si>
    <t>用无数的尖刺把你船体撞出无数的窟窿，超强的破坏力</t>
    <phoneticPr fontId="28" type="noConversion"/>
  </si>
  <si>
    <t>圆锯形状的撞角，可以一瞬间撕开敌人的防线</t>
    <phoneticPr fontId="28" type="noConversion"/>
  </si>
  <si>
    <t>高度旋转的齿轮切割，能瞬间击溃对手的防御</t>
    <phoneticPr fontId="28" type="noConversion"/>
  </si>
  <si>
    <t>撞角尖附加了巨大的倒钩，可以将敌人撕碎</t>
    <phoneticPr fontId="28" type="noConversion"/>
  </si>
  <si>
    <t>击中之后的倒钩拉扯，能让你知道你船体有多薄弱</t>
    <phoneticPr fontId="28" type="noConversion"/>
  </si>
  <si>
    <t>适合冲锋型的船只，无可阻挡</t>
    <phoneticPr fontId="28" type="noConversion"/>
  </si>
  <si>
    <t>像是帝国角斗士一般，不是你死就是我亡，残暴之极的撞角</t>
    <phoneticPr fontId="28" type="noConversion"/>
  </si>
  <si>
    <t>做成了海神的武器形状，象征着对大海的敬畏</t>
    <phoneticPr fontId="28" type="noConversion"/>
  </si>
  <si>
    <t>寄宿者海神愤怒的撞角，传说有着驾驭海浪的能力</t>
    <phoneticPr fontId="28" type="noConversion"/>
  </si>
  <si>
    <t>超合金材质！没有比这个更坚固的撞角了！</t>
    <phoneticPr fontId="28" type="noConversion"/>
  </si>
  <si>
    <t>传说中的金属所制成的撞角，可以刺穿一切防御</t>
    <phoneticPr fontId="28" type="noConversion"/>
  </si>
  <si>
    <t>血腥贯通者</t>
    <phoneticPr fontId="28" type="noConversion"/>
  </si>
  <si>
    <t>沾满血迹的古老的撞角，寄宿者狂暴的破坏力</t>
    <phoneticPr fontId="28" type="noConversion"/>
  </si>
  <si>
    <t>死神的召唤</t>
    <phoneticPr fontId="28" type="noConversion"/>
  </si>
  <si>
    <t>当它击中你的时候，就放弃祈祷吧，死神来了！</t>
    <phoneticPr fontId="28" type="noConversion"/>
  </si>
  <si>
    <t>建议的三角帆，小型船只的泛用型装备</t>
    <phoneticPr fontId="28" type="noConversion"/>
  </si>
  <si>
    <t>小三角帆的强化型，速度有了极大的提升</t>
    <phoneticPr fontId="28" type="noConversion"/>
  </si>
  <si>
    <t>半自动的三角帆，为水手们大大减轻了负担</t>
    <phoneticPr fontId="28" type="noConversion"/>
  </si>
  <si>
    <t>全自动的三角帆，虽然速度一般，但是省时省力</t>
    <phoneticPr fontId="28" type="noConversion"/>
  </si>
  <si>
    <t>厚重的三角帆，能经得起暴风的考验</t>
    <phoneticPr fontId="28" type="noConversion"/>
  </si>
  <si>
    <t>进一步加强了三角帆的厚度，无惧任何风暴</t>
    <phoneticPr fontId="28" type="noConversion"/>
  </si>
  <si>
    <t>简单的四角帆，大中型船只才可以装备</t>
    <phoneticPr fontId="28" type="noConversion"/>
  </si>
  <si>
    <t>对普通四角帆进行了改良，使其更加便于高速航行</t>
    <phoneticPr fontId="28" type="noConversion"/>
  </si>
  <si>
    <t>包含了船首帆和船身帆的套装，实用性MAX</t>
    <phoneticPr fontId="28" type="noConversion"/>
  </si>
  <si>
    <t>傻瓜式的全自动船帆组，如何运作的依旧是个谜</t>
    <phoneticPr fontId="28" type="noConversion"/>
  </si>
  <si>
    <t>简单的背风帆，设计出来是为了更好的逆风前进</t>
    <phoneticPr fontId="28" type="noConversion"/>
  </si>
  <si>
    <t>配备豪华的逆风帆，让你不知道风向为何物</t>
    <phoneticPr fontId="28" type="noConversion"/>
  </si>
  <si>
    <t>大型的四角帆，需要有一定经验才能驾驭</t>
    <phoneticPr fontId="28" type="noConversion"/>
  </si>
  <si>
    <t>能高速移动的大型四角帆，运用了最新的技术</t>
    <phoneticPr fontId="28" type="noConversion"/>
  </si>
  <si>
    <t>雍容华贵的巨型三角帆，看上去都是珍贵的布料</t>
    <phoneticPr fontId="28" type="noConversion"/>
  </si>
  <si>
    <t>大富豪级别的商人才用得起的船帆，造价大概相当于一支舰队</t>
    <phoneticPr fontId="28" type="noConversion"/>
  </si>
  <si>
    <t>边缘用银色的丝绸缝合的四角帆，为了张扬个性</t>
    <phoneticPr fontId="28" type="noConversion"/>
  </si>
  <si>
    <t>神秘的七色丝绸所制成的船帆，是所有舰队所梦想拥有的</t>
    <phoneticPr fontId="28" type="noConversion"/>
  </si>
  <si>
    <t>锁链捆绑的三角帆，很难被暴风扯断，但对水手的要求很高</t>
    <phoneticPr fontId="28" type="noConversion"/>
  </si>
  <si>
    <t>用巨大的铁锁束缚着的船帆，但不知为何，航行时很轻便</t>
    <phoneticPr fontId="28" type="noConversion"/>
  </si>
  <si>
    <t>沾满血迹的巨型帆，让人感觉到一股暴戾的气息</t>
    <phoneticPr fontId="28" type="noConversion"/>
  </si>
  <si>
    <t>据说这个船帆可以赐予船员一股嗜血的渴望</t>
    <phoneticPr fontId="28" type="noConversion"/>
  </si>
  <si>
    <t>极度奢华的全桅帆组合，但求最贵！</t>
    <phoneticPr fontId="28" type="noConversion"/>
  </si>
  <si>
    <t>极度奢华的船帆，但又无比的实用，几乎可以应付一切状况</t>
    <phoneticPr fontId="28" type="noConversion"/>
  </si>
  <si>
    <t>金黄色的全桅帆，给人太阳的炽热感觉</t>
    <phoneticPr fontId="28" type="noConversion"/>
  </si>
  <si>
    <t>对太阳充满敬畏的人使用的船帆，传说可以让人心灵变得更纯净</t>
    <phoneticPr fontId="28" type="noConversion"/>
  </si>
  <si>
    <t>纯蓝色的全桅帆，给人海洋的宁静感觉</t>
    <phoneticPr fontId="28" type="noConversion"/>
  </si>
  <si>
    <t>企图支配海洋的人使用的船帆，给人以无穷的勇气</t>
    <phoneticPr fontId="28" type="noConversion"/>
  </si>
  <si>
    <t>神秘的网状背风帆，完全违背了自然原理，但是…速度好快！</t>
    <phoneticPr fontId="28" type="noConversion"/>
  </si>
  <si>
    <t>风之吻</t>
    <phoneticPr fontId="28" type="noConversion"/>
  </si>
  <si>
    <t>风对你的亲吻，风，会指引你前进的方向</t>
    <phoneticPr fontId="28" type="noConversion"/>
  </si>
  <si>
    <t>高比率的国战加成技能</t>
    <phoneticPr fontId="15" type="noConversion"/>
  </si>
  <si>
    <t>商业性技能，属性转化技能，能力变化（削弱）</t>
    <phoneticPr fontId="15" type="noConversion"/>
  </si>
  <si>
    <t>随机</t>
    <phoneticPr fontId="15" type="noConversion"/>
  </si>
  <si>
    <t>- 竞技场的NPC在每名玩家查看时都是随机姓名，其各方面的属性根据其当前排名来确定</t>
    <phoneticPr fontId="15" type="noConversion"/>
  </si>
  <si>
    <t>旗舰：</t>
    <phoneticPr fontId="15" type="noConversion"/>
  </si>
  <si>
    <t>阵型：</t>
    <phoneticPr fontId="15" type="noConversion"/>
  </si>
  <si>
    <t>护卫舰：</t>
    <phoneticPr fontId="15" type="noConversion"/>
  </si>
  <si>
    <t>NPC排名为X</t>
    <phoneticPr fontId="15" type="noConversion"/>
  </si>
  <si>
    <t>- 排名中1-3000名为实际玩家排名，3000之后为虚拟排名</t>
    <phoneticPr fontId="15" type="noConversion"/>
  </si>
  <si>
    <t>A：（当玩家自身排名大于100时）</t>
    <phoneticPr fontId="15" type="noConversion"/>
  </si>
  <si>
    <t>B：（当玩家自身排名不高于100时）</t>
    <phoneticPr fontId="15" type="noConversion"/>
  </si>
  <si>
    <t>3.玩家自身排名数字 （x*0.5 ~ x*0.6）区域中的随机连续3名玩家</t>
    <phoneticPr fontId="15" type="noConversion"/>
  </si>
  <si>
    <t>2.玩家自身排名数字 （x*0.8 ~ x*0.9）区域中的随机连续3名玩家</t>
    <phoneticPr fontId="15" type="noConversion"/>
  </si>
  <si>
    <t>1.玩家自身排名数字 （x+1 ~ x+3）名玩家，（x-1 ~ x-11）玩家，如果前方玩家数量不足，则往后取差额人数</t>
    <phoneticPr fontId="15" type="noConversion"/>
  </si>
  <si>
    <t>1701~2000</t>
    <phoneticPr fontId="15" type="noConversion"/>
  </si>
  <si>
    <t>1401~1700</t>
    <phoneticPr fontId="15" type="noConversion"/>
  </si>
  <si>
    <t>1101~1400</t>
    <phoneticPr fontId="15" type="noConversion"/>
  </si>
  <si>
    <t>501~800</t>
    <phoneticPr fontId="15" type="noConversion"/>
  </si>
  <si>
    <t>101~200</t>
    <phoneticPr fontId="15" type="noConversion"/>
  </si>
  <si>
    <t>201~300</t>
    <phoneticPr fontId="15" type="noConversion"/>
  </si>
  <si>
    <t>301~500</t>
    <phoneticPr fontId="15" type="noConversion"/>
  </si>
  <si>
    <t>801~1100</t>
    <phoneticPr fontId="15" type="noConversion"/>
  </si>
  <si>
    <t>400</t>
    <phoneticPr fontId="15" type="noConversion"/>
  </si>
  <si>
    <t>370</t>
    <phoneticPr fontId="15" type="noConversion"/>
  </si>
  <si>
    <t>340</t>
    <phoneticPr fontId="15" type="noConversion"/>
  </si>
  <si>
    <t>310</t>
    <phoneticPr fontId="15" type="noConversion"/>
  </si>
  <si>
    <t>280</t>
    <phoneticPr fontId="15" type="noConversion"/>
  </si>
  <si>
    <t>250</t>
    <phoneticPr fontId="15" type="noConversion"/>
  </si>
  <si>
    <t>150</t>
    <phoneticPr fontId="15" type="noConversion"/>
  </si>
  <si>
    <t>2001~2300</t>
    <phoneticPr fontId="15" type="noConversion"/>
  </si>
  <si>
    <t>2301~2600</t>
    <phoneticPr fontId="15" type="noConversion"/>
  </si>
  <si>
    <t>2601~3000</t>
    <phoneticPr fontId="15" type="noConversion"/>
  </si>
  <si>
    <t>120</t>
    <phoneticPr fontId="15" type="noConversion"/>
  </si>
  <si>
    <t>使用一般炮弹的细长大炮。</t>
    <phoneticPr fontId="15" type="noConversion"/>
  </si>
  <si>
    <t>最低攻击下限</t>
    <phoneticPr fontId="28" type="noConversion"/>
  </si>
  <si>
    <t>最高攻击下限</t>
    <phoneticPr fontId="28" type="noConversion"/>
  </si>
  <si>
    <t>最低攻击上限</t>
    <phoneticPr fontId="28" type="noConversion"/>
  </si>
  <si>
    <t>最低防御</t>
    <phoneticPr fontId="28" type="noConversion"/>
  </si>
  <si>
    <t>最高防御</t>
    <phoneticPr fontId="28" type="noConversion"/>
  </si>
  <si>
    <t>最高攻击上限</t>
    <phoneticPr fontId="28" type="noConversion"/>
  </si>
  <si>
    <t>最低生命</t>
    <phoneticPr fontId="28" type="noConversion"/>
  </si>
  <si>
    <t>最高生命</t>
    <phoneticPr fontId="28" type="noConversion"/>
  </si>
  <si>
    <t>【切磋/劫掠】</t>
    <phoneticPr fontId="15" type="noConversion"/>
  </si>
  <si>
    <t xml:space="preserve">  劫掠胜利时会获得对方当前携带的5%金币（不封顶），并会极大的影响到自己在各势力的声望</t>
    <phoneticPr fontId="15" type="noConversion"/>
  </si>
  <si>
    <t>  用户战胜 +-2（含2） 级内的玩家时，获得100%奖励</t>
    <phoneticPr fontId="15" type="noConversion"/>
  </si>
  <si>
    <t>  用户战胜 -5 级以上的玩家时，获得0%奖励</t>
    <phoneticPr fontId="15" type="noConversion"/>
  </si>
  <si>
    <t>  用户战胜 +2 ~ +5 级的玩家时，获得130%奖励</t>
    <phoneticPr fontId="15" type="noConversion"/>
  </si>
  <si>
    <t>  用户战胜 +5 级的玩家时，获得150%奖励</t>
    <phoneticPr fontId="15" type="noConversion"/>
  </si>
  <si>
    <t>  用户战胜 -2 ～ -5 级的玩家时，获得50%奖励</t>
    <phoneticPr fontId="15" type="noConversion"/>
  </si>
  <si>
    <t>  发起攻击的一方失败后损失的金钱不受修正规则保护；</t>
    <phoneticPr fontId="15" type="noConversion"/>
  </si>
  <si>
    <t>卖价</t>
    <phoneticPr fontId="15" type="noConversion"/>
  </si>
  <si>
    <t>卖价</t>
    <phoneticPr fontId="15" type="noConversion"/>
  </si>
  <si>
    <t>攻击下限成长</t>
    <phoneticPr fontId="15" type="noConversion"/>
  </si>
  <si>
    <t>生命成长</t>
    <phoneticPr fontId="15" type="noConversion"/>
  </si>
  <si>
    <t>攻击上限成长</t>
    <phoneticPr fontId="15" type="noConversion"/>
  </si>
  <si>
    <t>防御成长</t>
    <phoneticPr fontId="15" type="noConversion"/>
  </si>
  <si>
    <t>等级：</t>
    <phoneticPr fontId="15" type="noConversion"/>
  </si>
  <si>
    <t>装备属性</t>
    <phoneticPr fontId="15" type="noConversion"/>
  </si>
  <si>
    <t>装备</t>
    <phoneticPr fontId="15" type="noConversion"/>
  </si>
  <si>
    <t xml:space="preserve">  【装甲】 / 【船帆】 提供防御力</t>
    <phoneticPr fontId="15" type="noConversion"/>
  </si>
  <si>
    <t xml:space="preserve">  【武器】 / 【撞角】 提供攻击力</t>
    <phoneticPr fontId="15" type="noConversion"/>
  </si>
  <si>
    <t xml:space="preserve">  【船体】 / 【船首相】 提供生命值</t>
    <phoneticPr fontId="15" type="noConversion"/>
  </si>
  <si>
    <t>攻击上限成长</t>
    <phoneticPr fontId="15" type="noConversion"/>
  </si>
  <si>
    <t xml:space="preserve">  最终属性 = 1星随机属性结果 * 星级系数 ，  不足1的部分算作1</t>
    <phoneticPr fontId="15" type="noConversion"/>
  </si>
  <si>
    <t>装备升阶</t>
    <phoneticPr fontId="15" type="noConversion"/>
  </si>
  <si>
    <t>0阶（50级），1阶（60级），2阶（70级），3阶（80级），4阶（90级），5阶（99级）</t>
  </si>
  <si>
    <t>0阶50级</t>
  </si>
  <si>
    <t>1阶50级</t>
  </si>
  <si>
    <t>1阶60级</t>
  </si>
  <si>
    <t>2阶60级</t>
  </si>
  <si>
    <t>2阶70级</t>
  </si>
  <si>
    <t>3阶70级</t>
  </si>
  <si>
    <t>3阶80级</t>
  </si>
  <si>
    <t>4阶80级</t>
  </si>
  <si>
    <t>4阶90级</t>
  </si>
  <si>
    <t>5阶90级</t>
  </si>
  <si>
    <t>5阶99级</t>
  </si>
  <si>
    <t>0-》1阶：100%  ，  1-》2阶：75%  ，  2-》3阶：50%  ，  3-》4阶：35%  ，  4-》5阶：20%</t>
  </si>
  <si>
    <t>0阶：+0%，1阶：+25%，2阶：+50%，3阶：+65%，4阶：+80%，5阶：+100%</t>
  </si>
  <si>
    <t xml:space="preserve">装备A </t>
    <phoneticPr fontId="15" type="noConversion"/>
  </si>
  <si>
    <t>0-》1阶（10000金币），1-》2阶（50000金币），2-》3阶（100000金币），3-》4阶（300000金币），4-》5阶（1000000金币）</t>
    <phoneticPr fontId="15" type="noConversion"/>
  </si>
  <si>
    <t>默认排序：入手顺序最近到最远（但是已经配备的装备显示在最前面）</t>
    <phoneticPr fontId="15" type="noConversion"/>
  </si>
  <si>
    <t>聊天</t>
    <phoneticPr fontId="15" type="noConversion"/>
  </si>
  <si>
    <t>- 玩家进入酒馆-聊聊天功能中，可以使用聊天功能</t>
    <phoneticPr fontId="15" type="noConversion"/>
  </si>
  <si>
    <t>- 聊天功能按照区域划分为：世界/国家/公会/城市/私人 五个频道</t>
    <phoneticPr fontId="15" type="noConversion"/>
  </si>
  <si>
    <t>- 发起攻击的玩家，现金不可少于 【个人等级 x 2000】；</t>
    <phoneticPr fontId="15" type="noConversion"/>
  </si>
  <si>
    <t>- 如果对方为NPC，除了经验和排名变化外，战胜后可以获得 【自身等级 × 500】的金币，失败还是失去自身3%，系统抽成获利的10%；</t>
    <phoneticPr fontId="15" type="noConversion"/>
  </si>
  <si>
    <t xml:space="preserve">  国家频道：玩家的发言将会被所属国的其他玩家在这频道看见，发言无消耗。国家频道的信息同时也会显示在自己和同国家玩家的世界频道</t>
    <phoneticPr fontId="15" type="noConversion"/>
  </si>
  <si>
    <t xml:space="preserve">  公会频道：玩家的发言将会被所属公会的成员看见，发言无消耗，但高阶公会成员有限制他人发言的权限。这个频道的信息同时也会显示在自己和同公会玩家的世界频道</t>
    <phoneticPr fontId="15" type="noConversion"/>
  </si>
  <si>
    <t xml:space="preserve">  城市频道：玩家的发言将会被所在城市的所有玩家看见，发言无消耗。城市频道的信息同时也会显示在同城市自己和其他玩家的世界频道</t>
    <phoneticPr fontId="15" type="noConversion"/>
  </si>
  <si>
    <t xml:space="preserve">  私人频道：1对1的私信频道，玩家可以选择要私信的对象并互相无限制无消耗的交流。玩家可以选择切换私信的对象，但和各个玩家的私信内容都会整合在同一页面</t>
    <phoneticPr fontId="15" type="noConversion"/>
  </si>
  <si>
    <t xml:space="preserve">            私信频道心系也会显示在自己和私信方玩家的世界频道</t>
    <phoneticPr fontId="15" type="noConversion"/>
  </si>
  <si>
    <t>- 玩家在和每个其他玩家私聊时都要有独立的信息记录，信息要记录但不会混合显示，私人频道最多可以选择5个最近有过交流的玩家，选择哪个玩家便展示与那个玩家的信息记录</t>
    <phoneticPr fontId="15" type="noConversion"/>
  </si>
  <si>
    <t>- 1分钟内的连续信息不用单独标记发送及接收时间，超过1分钟后则要标注时间，只标注最大单位数，最大单位为天（比如：2天前， 3小时前，5分钟前）</t>
    <phoneticPr fontId="15" type="noConversion"/>
  </si>
  <si>
    <t>- 各个聊天页面的信息刷新速度为即时刷新（如果不能支持，最好不要超过5秒心跳间隔刷新）</t>
    <phoneticPr fontId="15" type="noConversion"/>
  </si>
  <si>
    <t>- 页面底部正常状态下为管理员友情提醒信息“管理员友情提醒：公共场合，请文明发言！”</t>
    <phoneticPr fontId="15" type="noConversion"/>
  </si>
  <si>
    <t>信息提示处理</t>
    <phoneticPr fontId="15" type="noConversion"/>
  </si>
  <si>
    <t>聊天频道</t>
    <phoneticPr fontId="15" type="noConversion"/>
  </si>
  <si>
    <t>聊天系统</t>
    <phoneticPr fontId="15" type="noConversion"/>
  </si>
  <si>
    <t>- 各个聊天频道的信息记录可以滑动拖拽查看之前的信息，但最多保留20条信息（包含自己与他人）</t>
    <phoneticPr fontId="15" type="noConversion"/>
  </si>
  <si>
    <t xml:space="preserve">  如果同时有多个玩家向你发送私信，则先发送的在上，查看后再显示后发送的</t>
    <phoneticPr fontId="15" type="noConversion"/>
  </si>
  <si>
    <t>- 当玩家处于酒馆聊天页面中（任意聊天），如果有他人（非当前私聊对象）向你发送了私信，则提醒信息变为“xxx给你发来了一条私人信息！  按钮【查看】”</t>
    <phoneticPr fontId="15" type="noConversion"/>
  </si>
  <si>
    <t>- 广场上的世界喊话气泡出现规则</t>
    <phoneticPr fontId="15" type="noConversion"/>
  </si>
  <si>
    <t>2.聊天气泡即时更新，每次只显示一条喊话信息</t>
    <phoneticPr fontId="15" type="noConversion"/>
  </si>
  <si>
    <t>4.点击聊天气泡则直接进入酒馆的世界聊天页面</t>
    <phoneticPr fontId="15" type="noConversion"/>
  </si>
  <si>
    <t>3.喊话信息的自然消失时间为5秒，如果连续10秒钟内无新的世界喊话，则重复播放最后一句世界喊话</t>
    <phoneticPr fontId="15" type="noConversion"/>
  </si>
  <si>
    <t>玩家操作</t>
    <phoneticPr fontId="15" type="noConversion"/>
  </si>
  <si>
    <t>- 世界聊天中的好友（查看，私信，删除，黑名单）</t>
    <phoneticPr fontId="15" type="noConversion"/>
  </si>
  <si>
    <t>- 世界聊天中的陌生人（查看，私信，加好友，黑名单）</t>
    <phoneticPr fontId="15" type="noConversion"/>
  </si>
  <si>
    <t>- 当购买时候宝石不足时，弹出询问是否前往充值的窗口</t>
    <phoneticPr fontId="15" type="noConversion"/>
  </si>
  <si>
    <t>- 当玩家不在酒馆聊天页面中，如果他人向你发送了私信，则玩家会收到一个消息通知(具体见【通知信息】表),玩家可以在通知中心链接到酒馆私信页面并查看</t>
    <phoneticPr fontId="15" type="noConversion"/>
  </si>
  <si>
    <t>触发条件</t>
    <phoneticPr fontId="15" type="noConversion"/>
  </si>
  <si>
    <t>按钮</t>
    <phoneticPr fontId="15" type="noConversion"/>
  </si>
  <si>
    <t>功能模块</t>
    <phoneticPr fontId="15" type="noConversion"/>
  </si>
  <si>
    <t>竞技场每日排名奖励发放未领取</t>
    <phoneticPr fontId="15" type="noConversion"/>
  </si>
  <si>
    <t>【领取】</t>
    <phoneticPr fontId="15" type="noConversion"/>
  </si>
  <si>
    <t>- 通知信息只分为两种类型： 【通知】 和 【好友请求】</t>
    <phoneticPr fontId="15" type="noConversion"/>
  </si>
  <si>
    <t>通知信息</t>
    <phoneticPr fontId="15" type="noConversion"/>
  </si>
  <si>
    <t>被他人攻击，他人获胜</t>
    <phoneticPr fontId="15" type="noConversion"/>
  </si>
  <si>
    <t>通知文案</t>
    <phoneticPr fontId="15" type="noConversion"/>
  </si>
  <si>
    <t>被他人攻击，他人落败</t>
    <phoneticPr fontId="15" type="noConversion"/>
  </si>
  <si>
    <t>系统活动发放礼包/奖励</t>
    <phoneticPr fontId="15" type="noConversion"/>
  </si>
  <si>
    <t>系统维护发放补偿</t>
    <phoneticPr fontId="15" type="noConversion"/>
  </si>
  <si>
    <t>x月x日游戏维护奖励，每位船长将获得一份惊喜补偿奖励，快来领取吧！</t>
    <phoneticPr fontId="15" type="noConversion"/>
  </si>
  <si>
    <t>感谢您参与xxxx活动，我们给您准备了一份惊喜礼物，快来领取吧！</t>
    <phoneticPr fontId="15" type="noConversion"/>
  </si>
  <si>
    <t>礼包/补偿</t>
    <phoneticPr fontId="15" type="noConversion"/>
  </si>
  <si>
    <t>聊天页面外收到私信</t>
    <phoneticPr fontId="15" type="noConversion"/>
  </si>
  <si>
    <t>【查看】</t>
    <phoneticPr fontId="15" type="noConversion"/>
  </si>
  <si>
    <t>切磋/劫掠</t>
    <phoneticPr fontId="15" type="noConversion"/>
  </si>
  <si>
    <t>他人与你切磋，他人获胜</t>
    <phoneticPr fontId="15" type="noConversion"/>
  </si>
  <si>
    <t>【国旗】xxx给您发来了一条私人信息！</t>
    <phoneticPr fontId="15" type="noConversion"/>
  </si>
  <si>
    <t>【国旗】XXX在竞技场中挑战了您，您战胜了TA，金币增加xxxxx    【时间】</t>
    <phoneticPr fontId="15" type="noConversion"/>
  </si>
  <si>
    <t>【国旗】XXX在竞技场中挑战了您，您不幸落败，金币减少xxxxxx，排名跌落到第xxx名    【时间】</t>
    <phoneticPr fontId="15" type="noConversion"/>
  </si>
  <si>
    <t>他人与你切磋，他人落败</t>
    <phoneticPr fontId="15" type="noConversion"/>
  </si>
  <si>
    <t>【国旗】名字与您切磋，您战胜了TA，金币增加xxxxxx  【时间】</t>
    <phoneticPr fontId="15" type="noConversion"/>
  </si>
  <si>
    <t>他人劫掠你，他人落败</t>
    <phoneticPr fontId="15" type="noConversion"/>
  </si>
  <si>
    <t>【国旗】名字成功劫掠了您，金币减少xxxxxxx  【时间】</t>
    <phoneticPr fontId="15" type="noConversion"/>
  </si>
  <si>
    <t>【国旗】名字试图劫掠您，您反击成功，金币增加xxxxxxx 【时间】</t>
    <phoneticPr fontId="15" type="noConversion"/>
  </si>
  <si>
    <t>好友</t>
    <phoneticPr fontId="15" type="noConversion"/>
  </si>
  <si>
    <t>收到他人发过来的好友请求</t>
    <phoneticPr fontId="15" type="noConversion"/>
  </si>
  <si>
    <t>【拒绝】【同意】</t>
    <phoneticPr fontId="15" type="noConversion"/>
  </si>
  <si>
    <t>同意后互相加为好友并给对方发送通知
拒绝后也会给对方发送拒绝通知</t>
    <phoneticPr fontId="15" type="noConversion"/>
  </si>
  <si>
    <t>他人同意了你的好友请求</t>
    <phoneticPr fontId="15" type="noConversion"/>
  </si>
  <si>
    <t>他人拒绝了你的好友请求</t>
    <phoneticPr fontId="15" type="noConversion"/>
  </si>
  <si>
    <t>【国旗】xxx想与您成为好友，您意下如何呢？【时间】</t>
    <phoneticPr fontId="15" type="noConversion"/>
  </si>
  <si>
    <t>【国旗】xxx同意了您的好友请求，现在你们是好友了！【时间】</t>
    <phoneticPr fontId="15" type="noConversion"/>
  </si>
  <si>
    <t>【国旗】xxx拒绝了您的好友请求！【时间】</t>
    <phoneticPr fontId="15" type="noConversion"/>
  </si>
  <si>
    <t>特殊信息展示</t>
    <phoneticPr fontId="15" type="noConversion"/>
  </si>
  <si>
    <t>2.任意玩家在探险-稀有副官事件中抽卡获得五星副官时</t>
    <phoneticPr fontId="15" type="noConversion"/>
  </si>
  <si>
    <t>【国旗】xxxx在探险途中招募到了5☆传奇副官xxxxx，让我们干杯为他欢呼！</t>
    <phoneticPr fontId="15" type="noConversion"/>
  </si>
  <si>
    <t>【国旗】xxxx经过浴血厮杀，在竞技场中排名达到了第一，让我们干杯为他欢呼！</t>
    <phoneticPr fontId="15" type="noConversion"/>
  </si>
  <si>
    <t>- 每次发送聊天信息的字数限制为不超过70个字</t>
    <phoneticPr fontId="15" type="noConversion"/>
  </si>
  <si>
    <t>防御：200（3.5）</t>
    <phoneticPr fontId="15" type="noConversion"/>
  </si>
  <si>
    <t>等级：1（0转）</t>
    <phoneticPr fontId="15" type="noConversion"/>
  </si>
  <si>
    <t>五转（未激活）：【中级炮弹  ID117 】全体攻击力增加10%</t>
    <phoneticPr fontId="15" type="noConversion"/>
  </si>
  <si>
    <t>星级：4</t>
    <phoneticPr fontId="15" type="noConversion"/>
  </si>
  <si>
    <t>经验：1</t>
    <phoneticPr fontId="15" type="noConversion"/>
  </si>
  <si>
    <t>- 1~2500名为1+4， 2501~5000为1+3,5001~之后为1+2</t>
    <phoneticPr fontId="15" type="noConversion"/>
  </si>
  <si>
    <t xml:space="preserve">  最终成长性 = 1星成长性 * 星级系数 ，  不足0.1的部分算作0.1</t>
    <phoneticPr fontId="15" type="noConversion"/>
  </si>
  <si>
    <t>【国旗】名字与您切磋，您不幸落败，金币减少xxxxxx  【时间】</t>
    <phoneticPr fontId="15" type="noConversion"/>
  </si>
  <si>
    <t>- 每种通知信息（通知和好友请求）最多存在100个，当超出时，新的将会覆盖时间离的最久的</t>
    <phoneticPr fontId="15" type="noConversion"/>
  </si>
  <si>
    <t>中级水手*2（10）,金币*15000（10）</t>
    <phoneticPr fontId="15" type="noConversion"/>
  </si>
  <si>
    <t>20000</t>
    <phoneticPr fontId="15" type="noConversion"/>
  </si>
  <si>
    <t>30000</t>
    <phoneticPr fontId="15" type="noConversion"/>
  </si>
  <si>
    <t>5000</t>
    <phoneticPr fontId="15" type="noConversion"/>
  </si>
  <si>
    <t>8000</t>
    <phoneticPr fontId="15" type="noConversion"/>
  </si>
  <si>
    <t>50000</t>
    <phoneticPr fontId="15" type="noConversion"/>
  </si>
  <si>
    <t>11000</t>
    <phoneticPr fontId="15" type="noConversion"/>
  </si>
  <si>
    <t>12000</t>
    <phoneticPr fontId="15" type="noConversion"/>
  </si>
  <si>
    <t>70000</t>
    <phoneticPr fontId="15" type="noConversion"/>
  </si>
  <si>
    <t>15000</t>
    <phoneticPr fontId="15" type="noConversion"/>
  </si>
  <si>
    <t>17500</t>
    <phoneticPr fontId="15" type="noConversion"/>
  </si>
  <si>
    <t>85000</t>
    <phoneticPr fontId="15" type="noConversion"/>
  </si>
  <si>
    <t>18000</t>
    <phoneticPr fontId="15" type="noConversion"/>
  </si>
  <si>
    <t>100000</t>
    <phoneticPr fontId="15" type="noConversion"/>
  </si>
  <si>
    <t>500</t>
    <phoneticPr fontId="15" type="noConversion"/>
  </si>
  <si>
    <t>5000</t>
    <phoneticPr fontId="15" type="noConversion"/>
  </si>
  <si>
    <t>10000</t>
    <phoneticPr fontId="15" type="noConversion"/>
  </si>
  <si>
    <t>1500</t>
    <phoneticPr fontId="15" type="noConversion"/>
  </si>
  <si>
    <t>2000</t>
    <phoneticPr fontId="15" type="noConversion"/>
  </si>
  <si>
    <t>20000</t>
    <phoneticPr fontId="15" type="noConversion"/>
  </si>
  <si>
    <t>2500</t>
    <phoneticPr fontId="15" type="noConversion"/>
  </si>
  <si>
    <t>3000</t>
    <phoneticPr fontId="15" type="noConversion"/>
  </si>
  <si>
    <t>4000</t>
    <phoneticPr fontId="15" type="noConversion"/>
  </si>
  <si>
    <t>30000</t>
    <phoneticPr fontId="15" type="noConversion"/>
  </si>
  <si>
    <t>6000</t>
    <phoneticPr fontId="15" type="noConversion"/>
  </si>
  <si>
    <t>7500</t>
    <phoneticPr fontId="15" type="noConversion"/>
  </si>
  <si>
    <t>8000</t>
    <phoneticPr fontId="15" type="noConversion"/>
  </si>
  <si>
    <t>50000</t>
    <phoneticPr fontId="15" type="noConversion"/>
  </si>
  <si>
    <t>11000</t>
    <phoneticPr fontId="15" type="noConversion"/>
  </si>
  <si>
    <t>12000</t>
    <phoneticPr fontId="15" type="noConversion"/>
  </si>
  <si>
    <t>70000</t>
    <phoneticPr fontId="15" type="noConversion"/>
  </si>
  <si>
    <t>15000</t>
    <phoneticPr fontId="15" type="noConversion"/>
  </si>
  <si>
    <t>17500</t>
    <phoneticPr fontId="15" type="noConversion"/>
  </si>
  <si>
    <t>85000</t>
    <phoneticPr fontId="15" type="noConversion"/>
  </si>
  <si>
    <t>18000</t>
    <phoneticPr fontId="15" type="noConversion"/>
  </si>
  <si>
    <t>25000</t>
    <phoneticPr fontId="15" type="noConversion"/>
  </si>
  <si>
    <t>100000</t>
    <phoneticPr fontId="15" type="noConversion"/>
  </si>
  <si>
    <t>40000</t>
    <phoneticPr fontId="15" type="noConversion"/>
  </si>
  <si>
    <t>13000</t>
    <phoneticPr fontId="15" type="noConversion"/>
  </si>
  <si>
    <t>65</t>
    <phoneticPr fontId="15" type="noConversion"/>
  </si>
  <si>
    <t>获得方式</t>
    <phoneticPr fontId="15" type="noConversion"/>
  </si>
  <si>
    <t>充值</t>
    <phoneticPr fontId="15" type="noConversion"/>
  </si>
  <si>
    <t>使用位置</t>
    <phoneticPr fontId="15" type="noConversion"/>
  </si>
  <si>
    <t>产出</t>
    <phoneticPr fontId="15" type="noConversion"/>
  </si>
  <si>
    <t>各类技能</t>
    <phoneticPr fontId="15" type="noConversion"/>
  </si>
  <si>
    <t>冒险相关技能</t>
    <phoneticPr fontId="15" type="noConversion"/>
  </si>
  <si>
    <t>国战相关技能</t>
    <phoneticPr fontId="15" type="noConversion"/>
  </si>
  <si>
    <t>商业相关技能</t>
    <phoneticPr fontId="15" type="noConversion"/>
  </si>
  <si>
    <t>竞技场相关技能</t>
    <phoneticPr fontId="15" type="noConversion"/>
  </si>
  <si>
    <t>商业行为</t>
    <phoneticPr fontId="15" type="noConversion"/>
  </si>
  <si>
    <t>酒馆，王宫</t>
    <phoneticPr fontId="15" type="noConversion"/>
  </si>
  <si>
    <t>酒馆，稀有副官事件</t>
    <phoneticPr fontId="15" type="noConversion"/>
  </si>
  <si>
    <t>酒馆，竞技场</t>
    <phoneticPr fontId="15" type="noConversion"/>
  </si>
  <si>
    <t>国战行为</t>
    <phoneticPr fontId="15" type="noConversion"/>
  </si>
  <si>
    <t>酒馆，国会</t>
    <phoneticPr fontId="15" type="noConversion"/>
  </si>
  <si>
    <t>冒险行为</t>
    <phoneticPr fontId="15" type="noConversion"/>
  </si>
  <si>
    <t>酒馆，探险，世界BOSS</t>
    <phoneticPr fontId="15" type="noConversion"/>
  </si>
  <si>
    <t>首充礼包</t>
    <phoneticPr fontId="15" type="noConversion"/>
  </si>
  <si>
    <t>- 玩家未完成首次充值时点击充值按钮会弹出首充礼包提示页面</t>
    <phoneticPr fontId="15" type="noConversion"/>
  </si>
  <si>
    <t>- 玩家完成首次充值后则立即获得该礼包的奖励，充值完成返回时弹出获得礼包的弹窗（页面显示获得的物品信息）</t>
    <phoneticPr fontId="15" type="noConversion"/>
  </si>
  <si>
    <t>首充礼包内容</t>
    <phoneticPr fontId="15" type="noConversion"/>
  </si>
  <si>
    <t>1.双倍星钻</t>
    <phoneticPr fontId="15" type="noConversion"/>
  </si>
  <si>
    <t>4.白银水手*2</t>
    <phoneticPr fontId="15" type="noConversion"/>
  </si>
  <si>
    <t xml:space="preserve">5.5☆传奇副官  【杰克·斯帕罗】  </t>
    <phoneticPr fontId="15" type="noConversion"/>
  </si>
  <si>
    <t>芝士杏仁蛋糕</t>
    <phoneticPr fontId="28" type="noConversion"/>
  </si>
  <si>
    <t>掉落</t>
    <phoneticPr fontId="28" type="noConversion"/>
  </si>
  <si>
    <t>大量水晶，非极品好装备（2~4），装备星级固定，高级强化素材</t>
    <phoneticPr fontId="28" type="noConversion"/>
  </si>
  <si>
    <t>各种装备（1~5），少量水晶，大量强化素材（副官）</t>
    <phoneticPr fontId="28" type="noConversion"/>
  </si>
  <si>
    <t>低级装备（1~3），食物，</t>
    <phoneticPr fontId="28" type="noConversion"/>
  </si>
  <si>
    <t>少量水晶，装备（1~4），装备星级随机，少量强化素材</t>
    <phoneticPr fontId="28" type="noConversion"/>
  </si>
  <si>
    <t>备注</t>
    <phoneticPr fontId="28" type="noConversion"/>
  </si>
  <si>
    <t>首次完成水晶比例为消耗体力1.2倍 （体力100以上适用）</t>
    <phoneticPr fontId="28" type="noConversion"/>
  </si>
  <si>
    <t>重复完成水晶比例为消耗体力0.4倍 （体力100以上适用）</t>
    <phoneticPr fontId="28" type="noConversion"/>
  </si>
  <si>
    <t>11.探险奖励中的传奇装备星级都为其自身星级（都已经标注星级）</t>
    <phoneticPr fontId="28" type="noConversion"/>
  </si>
  <si>
    <t>- 挑战除获得经验以及排名变化外，赢得负方身上3%的金币(NPC金币默认为其 等级*2000)，上限 = 负方等级 × 5000，系统抽成获利的10%；</t>
    <phoneticPr fontId="15" type="noConversion"/>
  </si>
  <si>
    <t>- 玩家完成了首次充值后则不再弹出该首充礼包页面</t>
    <phoneticPr fontId="15" type="noConversion"/>
  </si>
  <si>
    <t>- 漂流瓶的单价为5宝石/个，每次弹出漂流瓶不足的页面时，默认购买次数都设置为10个（总价50宝石）</t>
    <phoneticPr fontId="15" type="noConversion"/>
  </si>
  <si>
    <t>- 聊天界面中的漂流瓶数量会显示在发送信息的按钮右上角</t>
    <phoneticPr fontId="15" type="noConversion"/>
  </si>
  <si>
    <t>1.每条通过漂流瓶喊出的世界喊话都会依序出现在广场上的聊天气泡</t>
  </si>
  <si>
    <t>- 当没有剩余漂流瓶的时候点击【发送】按钮，则弹出窗口，提示快速购买</t>
  </si>
  <si>
    <t>王宫</t>
    <phoneticPr fontId="15" type="noConversion"/>
  </si>
  <si>
    <t>投资</t>
    <phoneticPr fontId="15" type="noConversion"/>
  </si>
  <si>
    <t>- 城市被100%占领后该城市股东再投资所需金币 = 普通用户投资单份金币/2</t>
    <phoneticPr fontId="15" type="noConversion"/>
  </si>
  <si>
    <t>分红</t>
    <phoneticPr fontId="15" type="noConversion"/>
  </si>
  <si>
    <t>- 每个城市的初始空股份为100股，当股份还有空余时，每投资一份，投资人便获得1份的该城市股份</t>
    <phoneticPr fontId="15" type="noConversion"/>
  </si>
  <si>
    <t>【城市战争】</t>
    <phoneticPr fontId="15" type="noConversion"/>
  </si>
  <si>
    <t>以上三种战斗只允许在每日的早上8点～晚上12点之间进行；</t>
    <phoneticPr fontId="15" type="noConversion"/>
  </si>
  <si>
    <t>-战斗类型</t>
    <phoneticPr fontId="15" type="noConversion"/>
  </si>
  <si>
    <t>【抢占战规则】</t>
    <phoneticPr fontId="15" type="noConversion"/>
  </si>
  <si>
    <t>深渊的守护者</t>
    <phoneticPr fontId="28" type="noConversion"/>
  </si>
  <si>
    <t>大漩涡底的神殿护卫</t>
    <phoneticPr fontId="28" type="noConversion"/>
  </si>
  <si>
    <t>深海的鱼人刀剑手</t>
    <phoneticPr fontId="28" type="noConversion"/>
  </si>
  <si>
    <t>骷髅将军</t>
    <phoneticPr fontId="28" type="noConversion"/>
  </si>
  <si>
    <t>胜利奖励 ：</t>
    <phoneticPr fontId="15" type="noConversion"/>
  </si>
  <si>
    <t>失败惩罚：</t>
    <phoneticPr fontId="15" type="noConversion"/>
  </si>
  <si>
    <t>例如：</t>
    <phoneticPr fontId="15" type="noConversion"/>
  </si>
  <si>
    <t>该城市武装度为1000，有3个股东，分别攻击力/防御力为 100 200 300，股份分为为 50% 30% 20%</t>
    <phoneticPr fontId="15" type="noConversion"/>
  </si>
  <si>
    <t>- 城市的发展度可以通过玩家的投资行为进行相应提升，也会因为发生在该城市的国战行为相应下降</t>
    <phoneticPr fontId="15" type="noConversion"/>
  </si>
  <si>
    <t>- 根据城市发展度的数值，该城市中的建筑贴图会进行相应升级</t>
    <phoneticPr fontId="15" type="noConversion"/>
  </si>
  <si>
    <t>编号</t>
  </si>
  <si>
    <t>城市名</t>
  </si>
  <si>
    <t>交通枢纽</t>
    <phoneticPr fontId="28" type="noConversion"/>
  </si>
  <si>
    <t>所属地区</t>
  </si>
  <si>
    <t>所属国家</t>
  </si>
  <si>
    <t>九宫格坐标</t>
  </si>
  <si>
    <t>城市类型</t>
  </si>
  <si>
    <t>特色商品</t>
  </si>
  <si>
    <t>初始武装度</t>
  </si>
  <si>
    <t>初始发展度</t>
  </si>
  <si>
    <t>城市简介</t>
  </si>
  <si>
    <t>城市图片</t>
  </si>
  <si>
    <t>经度</t>
  </si>
  <si>
    <t>纬度</t>
  </si>
  <si>
    <t>中国</t>
  </si>
  <si>
    <t>东经116°43'</t>
  </si>
  <si>
    <t>北纬38°34'</t>
  </si>
  <si>
    <t>工业品</t>
    <phoneticPr fontId="15" type="noConversion"/>
  </si>
  <si>
    <t>黄铜</t>
    <phoneticPr fontId="15" type="noConversion"/>
  </si>
  <si>
    <t>中国四个直辖市之一，有超过1000万人居住和生活在这一地区，市中心距北京137公里，，是中国北方最大的沿海开放城市、近代工业的发源地、近代北方最早对外开放的沿海城市之一、我国北方的海运与工业中心。</t>
  </si>
  <si>
    <t>001_Tianjin_cn.jpg</t>
  </si>
  <si>
    <t>大连</t>
  </si>
  <si>
    <t>东经121°44’</t>
  </si>
  <si>
    <t>北纬39°01’</t>
  </si>
  <si>
    <t>矿石</t>
    <phoneticPr fontId="15" type="noConversion"/>
  </si>
  <si>
    <t>铜矿石</t>
    <phoneticPr fontId="15" type="noConversion"/>
  </si>
  <si>
    <t>大连，位于欧亚大陆东岸，中国东北辽东半岛最南端，西北濒临渤海，东南面向黄海，有包括大小岛屿260个。是中国东北主要的对外门户；也是东北亚重要的国际航运中心、国际物流中心、区域性金融中心。</t>
  </si>
  <si>
    <t>002_Dalian_cn.jpg</t>
  </si>
  <si>
    <t>青岛</t>
  </si>
  <si>
    <t>东经119°30'</t>
  </si>
  <si>
    <t>北纬35°35'</t>
  </si>
  <si>
    <t>煤</t>
    <phoneticPr fontId="15" type="noConversion"/>
  </si>
  <si>
    <t>青岛位于山东半岛南端、黄海之滨。是著名的天然良港，是中国沿黄流域和环太平洋西岸重要的国际贸易口岸和海上运输枢纽。当地的著名景点崂山和青岛啤酒非常出名。</t>
  </si>
  <si>
    <t>003_Qingdao_cn.jpg</t>
  </si>
  <si>
    <t>上海</t>
    <phoneticPr fontId="28" type="noConversion"/>
  </si>
  <si>
    <t>东经 121°.4′</t>
  </si>
  <si>
    <t>北纬 31°.2′</t>
  </si>
  <si>
    <t>食品</t>
    <phoneticPr fontId="15" type="noConversion"/>
  </si>
  <si>
    <t>小麦</t>
    <phoneticPr fontId="15" type="noConversion"/>
  </si>
  <si>
    <t>是中国大陆的经济、金融、贸易和航运中心,也是一座新兴的旅游目的地，具有深厚的近代城市文化底蕴和众多的历史古迹。如今上海已经发展成为一个闪耀全球的国际化大都市，并致力于在2020年建设成为国际金融中心和航运中心。上海是2010年世界博览会举办城市。</t>
  </si>
  <si>
    <t>004_Shanghai_cn.jpg</t>
  </si>
  <si>
    <t>东经120°09′</t>
  </si>
  <si>
    <t>北纬 30°16′</t>
    <phoneticPr fontId="15" type="noConversion"/>
  </si>
  <si>
    <t>纺织品</t>
    <phoneticPr fontId="15" type="noConversion"/>
  </si>
  <si>
    <t>丝绸布</t>
    <phoneticPr fontId="15" type="noConversion"/>
  </si>
  <si>
    <t>位于中国东南沿海北部，是浙江省省会，副省级城市，也是长三角第二大经济城市，南翼经济、金融、物流、文化中心。浙江省政治、经济、文化中心，中国东南重要交通枢钮。</t>
  </si>
  <si>
    <t>005_Hangzhou_cn.jpg</t>
  </si>
  <si>
    <t>福州</t>
  </si>
  <si>
    <t>东经 119°17′</t>
  </si>
  <si>
    <t>北纬 26°04′</t>
  </si>
  <si>
    <t>食品</t>
    <phoneticPr fontId="15" type="noConversion"/>
  </si>
  <si>
    <t>水稻</t>
    <phoneticPr fontId="15" type="noConversion"/>
  </si>
  <si>
    <t>位于闽江下游，系我国东南沿海重要都市，是中国国家历史文化名城，历史上长期作为福建的政治中心，既是中国东南沿海重要的贸易港口和海上丝绸之路的门户，同时也是重要文化中心。在近现代史上，它位列中国最早开放通商的五 个城市之中，又是中国近代海军的摇篮和工业、科技发源地之一。</t>
  </si>
  <si>
    <t>006_Fuzhou_cn.jpg</t>
  </si>
  <si>
    <t>香港</t>
    <phoneticPr fontId="15" type="noConversion"/>
  </si>
  <si>
    <t>东经 114°06′</t>
  </si>
  <si>
    <t>北纬 22°23′</t>
  </si>
  <si>
    <t>香辛料</t>
    <phoneticPr fontId="15" type="noConversion"/>
  </si>
  <si>
    <t>番红花</t>
    <phoneticPr fontId="15" type="noConversion"/>
  </si>
  <si>
    <t>是亚洲繁华的大都市，地区及国际金融中心之一，条件优越的天然深水港，主要产业包括零售业、旅游业、地产业、银行及金融服务业、工贸服务业、社会和个人服 务业。香港把华人的智慧与西方社会制度的优势合二为一，以廉洁的政府、良好的治安、自由的经济体系以及完善的法治闻名于世。</t>
  </si>
  <si>
    <t>007_Xianggang_cn.jpg</t>
  </si>
  <si>
    <t>澳门</t>
    <phoneticPr fontId="15" type="noConversion"/>
  </si>
  <si>
    <t>东经113°32′</t>
  </si>
  <si>
    <t>北纬 22°11′</t>
  </si>
  <si>
    <t>月桂</t>
    <phoneticPr fontId="15" type="noConversion"/>
  </si>
  <si>
    <t>位于中国东南沿海的珠江三角洲西侧，由澳门半岛、凼仔岛、路环岛和路凼城四部分组成，全球人口密度最高的地区之一。澳门是“世界四大赌城”之一。其著名的纺织品、玩具、旅游业、酒店和娱乐场使得澳门长盛不衰。</t>
  </si>
  <si>
    <t>008_Aomen_cn.jpg</t>
  </si>
  <si>
    <t>武汉</t>
    <phoneticPr fontId="15" type="noConversion"/>
  </si>
  <si>
    <t>东经113°41′</t>
  </si>
  <si>
    <t>北纬29°58′</t>
  </si>
  <si>
    <t>工业品</t>
    <phoneticPr fontId="15" type="noConversion"/>
  </si>
  <si>
    <t>铁</t>
    <phoneticPr fontId="15" type="noConversion"/>
  </si>
  <si>
    <t>华中地区最大都市及中心城市，中国长江中下游特大城市。世界第三大河长江及其最长支流汉江横贯市区，将武汉一分为三，形成了武昌、汉口、汉阳三镇隔江鼎立的格局，唐朝诗人李白在此写下“黄鹤楼中吹玉笛，江城五月落梅花”，因此武汉自古又称“江城”。</t>
  </si>
  <si>
    <t>009_Wuhan_cn.jpg</t>
  </si>
  <si>
    <t>台北</t>
    <phoneticPr fontId="15" type="noConversion"/>
  </si>
  <si>
    <t>东经 121°33′</t>
  </si>
  <si>
    <t>北纬 25°05′</t>
  </si>
  <si>
    <t>木材</t>
    <phoneticPr fontId="15" type="noConversion"/>
  </si>
  <si>
    <t>桃木</t>
    <phoneticPr fontId="15" type="noConversion"/>
  </si>
  <si>
    <t>台北市为台湾省省会城市，其位于台湾岛北部的台北盆地，四周均与台北县接壤，是台湾人口最多的城市，也是台湾政治、文化、商业与传播等的中心。</t>
  </si>
  <si>
    <t>010_Taibei_cn.jpg</t>
  </si>
  <si>
    <t>那霸</t>
  </si>
  <si>
    <t>日本</t>
  </si>
  <si>
    <t>东经 127°41′</t>
  </si>
  <si>
    <t>北纬 26°13′</t>
  </si>
  <si>
    <t>宝石</t>
    <phoneticPr fontId="15" type="noConversion"/>
  </si>
  <si>
    <t>珊瑚</t>
    <phoneticPr fontId="15" type="noConversion"/>
  </si>
  <si>
    <t>日本冲绳县首府，古琉球王国首都首里城遗址所在。冲绳县最大工业中心，约三分之一的工业集中于此，以食品加工等中小工业为主，还有织品、珊瑚、皮革制品以及漆器、陶瓷器等特产。旅游业甚盛，在业人口中从事第三产业的占80％以上。</t>
  </si>
  <si>
    <t>011_Naba_jp.jpg</t>
  </si>
  <si>
    <t>长崎</t>
  </si>
  <si>
    <t>东经 129°52′</t>
  </si>
  <si>
    <t>北纬 32°44′</t>
  </si>
  <si>
    <t>酒类</t>
    <phoneticPr fontId="15" type="noConversion"/>
  </si>
  <si>
    <t>清酒</t>
    <phoneticPr fontId="15" type="noConversion"/>
  </si>
  <si>
    <t>位于九州岛岛西北部的城市。因海岸线错综复杂，故自古即发展为港湾都市。也为与东亚及欧洲诸国交易繁盛的都市。</t>
  </si>
  <si>
    <t>012_Changqi_jp.jpg</t>
  </si>
  <si>
    <t>大阪</t>
    <phoneticPr fontId="15" type="noConversion"/>
  </si>
  <si>
    <t>东经 135°30′</t>
  </si>
  <si>
    <t>北纬 34°41′</t>
  </si>
  <si>
    <t>芥末</t>
    <phoneticPr fontId="15" type="noConversion"/>
  </si>
  <si>
    <t>位于日本本州岛岛中西部，是日本重要的港市，也是日本第二大经济中心。由于其运河网发达，又被称为“水都”。</t>
  </si>
  <si>
    <t>013_Daban_jp.jpg</t>
  </si>
  <si>
    <t>名古屋</t>
  </si>
  <si>
    <t>东经 136°52′</t>
  </si>
  <si>
    <t>北纬 35°10′</t>
  </si>
  <si>
    <t>工艺品</t>
    <phoneticPr fontId="15" type="noConversion"/>
  </si>
  <si>
    <t>陶瓷器皿</t>
    <phoneticPr fontId="15" type="noConversion"/>
  </si>
  <si>
    <t>日本中部爱知县西部的城市，也是爱知县县厅所在地。属于政令指定都市一级。因为是中部地区的商、工业，交通的中心地，而且位于东京和京都的中间，所以又被称作中京，但设有中京工业核心地带。</t>
  </si>
  <si>
    <t>014_Mingguwu_jp.jpg</t>
  </si>
  <si>
    <t>札幌</t>
    <phoneticPr fontId="15" type="noConversion"/>
  </si>
  <si>
    <t>东经 141°21′</t>
  </si>
  <si>
    <t>北纬 42°03′</t>
  </si>
  <si>
    <t>香料</t>
    <phoneticPr fontId="15" type="noConversion"/>
  </si>
  <si>
    <t>铃兰</t>
    <phoneticPr fontId="15" type="noConversion"/>
  </si>
  <si>
    <t>是一个位于日本北海道道央地区的都会城市，为全日本人口第五多的城市，也是日本的政令指定都市之一。由于札幌市是北海道政府（道厅）以及石狩支厅办公室所在地，因此也成为北海道的行政中枢。</t>
  </si>
  <si>
    <t>015_Zhahuang_jp.jpg</t>
  </si>
  <si>
    <t>海参威</t>
    <phoneticPr fontId="15" type="noConversion"/>
  </si>
  <si>
    <t>俄罗斯</t>
  </si>
  <si>
    <t>东经 131°55′</t>
  </si>
  <si>
    <t>北纬 43°07′</t>
  </si>
  <si>
    <t>调味料</t>
    <phoneticPr fontId="15" type="noConversion"/>
  </si>
  <si>
    <t>苹果醋</t>
    <phoneticPr fontId="15" type="noConversion"/>
  </si>
  <si>
    <t>是俄罗斯滨海边疆区首府，也是俄罗斯远东地区最大的城市。原名为“海参崴”。城市位于俄中朝三国交界之处，三面临海，拥有优良的天然港湾，地理位置优越，是俄罗斯在太平洋沿岸最重要的港口，也是俄罗斯太平洋舰队司令部所在地。</t>
  </si>
  <si>
    <t>016_Haishenwei_rus.jpg</t>
  </si>
  <si>
    <t>釜山</t>
    <phoneticPr fontId="15" type="noConversion"/>
  </si>
  <si>
    <t>韩国</t>
  </si>
  <si>
    <t>东经 129°04′</t>
  </si>
  <si>
    <t>染料</t>
    <phoneticPr fontId="15" type="noConversion"/>
  </si>
  <si>
    <t>姜黄</t>
    <phoneticPr fontId="15" type="noConversion"/>
  </si>
  <si>
    <t>韩国东南端的港市，位于首尔南东部450km处。东南滨朝鲜海，与日本对马岛相望；西临洛东江。西北山地耸峙，南有群岛屏障，为著名深水良港，半岛南部门户,是韩国第二大城市。</t>
  </si>
  <si>
    <t>017_Fushan_kr.jpg</t>
  </si>
  <si>
    <t>光州</t>
    <phoneticPr fontId="15" type="noConversion"/>
  </si>
  <si>
    <t>东经 126°51′</t>
  </si>
  <si>
    <t>北纬 35°09′</t>
  </si>
  <si>
    <t>石榴</t>
    <phoneticPr fontId="15" type="noConversion"/>
  </si>
  <si>
    <t>018_Guangzhou_kr.jpg</t>
  </si>
  <si>
    <t>首尔</t>
    <phoneticPr fontId="15" type="noConversion"/>
  </si>
  <si>
    <t>东经 126°58′</t>
  </si>
  <si>
    <t>北纬 37°33′</t>
  </si>
  <si>
    <t>食品</t>
    <phoneticPr fontId="15" type="noConversion"/>
  </si>
  <si>
    <t>旱稻</t>
    <phoneticPr fontId="15" type="noConversion"/>
  </si>
  <si>
    <t>是韩半岛上以及韩国最大的城市，是世界第七大都市。是韩国政治、经济、文化教育中心，也是全国海、陆、空交通枢纽，为韩国的首都，也是全球最繁华的现代化大都市和世界著名旅游城市之一。</t>
  </si>
  <si>
    <t>019_Shouer_kr.jpg</t>
  </si>
  <si>
    <t>平壤</t>
    <phoneticPr fontId="15" type="noConversion"/>
  </si>
  <si>
    <t>朝鲜</t>
  </si>
  <si>
    <t>东经 125°49′</t>
  </si>
  <si>
    <t>北纬 38°57′</t>
  </si>
  <si>
    <t>大麦</t>
    <phoneticPr fontId="15" type="noConversion"/>
  </si>
  <si>
    <t>平壤市位于朝鲜半岛西北部，地处新义州东南284公里、元山以西226公里和南浦市东北54公里交汇处。平壤是朝鲜民主主义人民共和国的首都，是朝鲜的政治、经济、文化中心。</t>
  </si>
  <si>
    <t>马尼拉</t>
    <phoneticPr fontId="15" type="noConversion"/>
  </si>
  <si>
    <t>菲律宾</t>
  </si>
  <si>
    <t>东经 120°58′</t>
  </si>
  <si>
    <t>北纬 14°35′</t>
  </si>
  <si>
    <t>香料</t>
    <phoneticPr fontId="15" type="noConversion"/>
  </si>
  <si>
    <t>广藿香</t>
    <phoneticPr fontId="15" type="noConversion"/>
  </si>
  <si>
    <t>马尼拉是菲律宾共和国的首都，也是全国最大的港口城市，面积达626．58平方公里，人口约800万，是亚洲最大的城市之一，被称之为“亚洲的纽约”。而现今的马尼拉是一座市容整洁的热带花园城市，也是一座国际性的商埠，更被评为世界级城市。</t>
  </si>
  <si>
    <t>021_Manila_phl.jpg</t>
  </si>
  <si>
    <t>霍洛</t>
    <phoneticPr fontId="15" type="noConversion"/>
  </si>
  <si>
    <t>东经 121°00′</t>
  </si>
  <si>
    <t>北纬 6°03′</t>
  </si>
  <si>
    <t>工业品</t>
    <phoneticPr fontId="15" type="noConversion"/>
  </si>
  <si>
    <t>硬木板</t>
    <phoneticPr fontId="15" type="noConversion"/>
  </si>
  <si>
    <t>菲律宾苏禄(Sulu)省的主要岛屿。霍洛岛在苏禄海与西里伯斯(Celebes)海之间，面积894平方公里(345平方哩)。岛上热带植物茂盛，小河流很多，有几处死火山。岛上有大面积耕地，种植水稻、椰子、木薯、水果等，但主要经济是渔业。</t>
  </si>
  <si>
    <t>022_Huoluo_phl.jpg</t>
  </si>
  <si>
    <t>达沃</t>
    <phoneticPr fontId="15" type="noConversion"/>
  </si>
  <si>
    <t>东经 125°33′</t>
  </si>
  <si>
    <t>北纬 7°08′</t>
  </si>
  <si>
    <t>嗜好品</t>
    <phoneticPr fontId="15" type="noConversion"/>
  </si>
  <si>
    <t>香蕉</t>
    <phoneticPr fontId="15" type="noConversion"/>
  </si>
  <si>
    <t>又译“纳卯”。菲律宾南部棉兰老岛第一大港口和经济中心，全国蕉麻加工中心。主要经济作物为马尼拉麻、椰子和咖啡，有大规模马尼拉麻种植园。棉兰老岛的公路交通枢纽，天然良港，停靠内地般舶和远洋轮船。市郊有菲律宾最大的香蕉园，有风光旖旎的海滩和阿基耶多珍珠养殖场，是游览胜地。</t>
  </si>
  <si>
    <t>023_Dawo_phl.jpg</t>
  </si>
  <si>
    <t>特尔纳特</t>
    <phoneticPr fontId="15" type="noConversion"/>
  </si>
  <si>
    <t>印度尼西亚</t>
  </si>
  <si>
    <t>东经 120°43′</t>
  </si>
  <si>
    <t>北纬 14°17′</t>
  </si>
  <si>
    <t>冷兵器</t>
    <phoneticPr fontId="15" type="noConversion"/>
  </si>
  <si>
    <t>双手剑</t>
    <phoneticPr fontId="15" type="noConversion"/>
  </si>
  <si>
    <t>印度尼西亚一南北走向列岛的最北岛屿。位于哈马黑拉(Halmahera)岛以西23公里(14哩)，由特尔纳特火山构成圆形岛屿。岛上过去曾是丁香种植中心，现在贸易以肉豆蔻和椰干为主。东南海边为特尔纳特港，历史上曾为豆寇贸易中心。</t>
  </si>
  <si>
    <t>024_Teernate_indn.jpg</t>
  </si>
  <si>
    <t>安汶</t>
    <phoneticPr fontId="15" type="noConversion"/>
  </si>
  <si>
    <t>东经 128°12′</t>
  </si>
  <si>
    <t>南纬 3°40′</t>
  </si>
  <si>
    <t>火器</t>
    <phoneticPr fontId="15" type="noConversion"/>
  </si>
  <si>
    <t>炮弹</t>
    <phoneticPr fontId="15" type="noConversion"/>
  </si>
  <si>
    <t>安汶是印度尼西亚马鲁古省的首府,安汶岛的主要城市和海港,也是印度尼西亚东部最大的城市.1999-2002年期间,该市曾发生过几次非常严重的基督徒与穆斯林之间的宗教冲突.特产肉豆蔻。</t>
  </si>
  <si>
    <t>025_Anwen_indn.jpg</t>
  </si>
  <si>
    <t>帝力</t>
  </si>
  <si>
    <t>东帝汶</t>
  </si>
  <si>
    <t>东经 125°34′</t>
  </si>
  <si>
    <t xml:space="preserve"> 南纬 8°33′</t>
  </si>
  <si>
    <t>猫眼石</t>
    <phoneticPr fontId="15" type="noConversion"/>
  </si>
  <si>
    <t>帝力（Dili）是东帝汶的首都，位于帝汶岛东北海岸，三面环山，北濒海洋。气候炎热，终年高温，是一个深水良港。人口16.7万人。帝力是东帝汶政治、经济和文化中心，还是东帝汶的主要港口和商业中心，帝力机场同时为民航及军方所用。经济以农牧业为主，附近有油田和金矿。</t>
  </si>
  <si>
    <t>026_Dili_edw.jpg</t>
  </si>
  <si>
    <t>卡卡杜</t>
    <phoneticPr fontId="15" type="noConversion"/>
  </si>
  <si>
    <t>澳大利亚</t>
  </si>
  <si>
    <t>东经130°50′</t>
  </si>
  <si>
    <t>南纬12°27′</t>
  </si>
  <si>
    <t>纤维</t>
    <phoneticPr fontId="15" type="noConversion"/>
  </si>
  <si>
    <t>蚕丝</t>
    <phoneticPr fontId="15" type="noConversion"/>
  </si>
  <si>
    <t>卡卡度有澳洲最大的国家公园，也是澳洲第一个被列入的世界遗产，在这里蕴藏着极其丰富的动植物原始生态和拥有5万年历史的澳洲原住民的历史遗迹。</t>
  </si>
  <si>
    <t>027_Kakadu_aus.jpg</t>
  </si>
  <si>
    <t>东经115°52′</t>
  </si>
  <si>
    <t>南纬32°37′</t>
  </si>
  <si>
    <t>宝石</t>
    <phoneticPr fontId="15" type="noConversion"/>
  </si>
  <si>
    <t>粉钻</t>
    <phoneticPr fontId="15" type="noConversion"/>
  </si>
  <si>
    <t>距澳洲西南端较近的城市。城名源于当地原住民的语言，意思是指附近的「低湿地带」。因西南澳洲内部部存在丰富蕴藏量的铁矿石和金矿山，故其作为一运输港，非常受到注目。</t>
  </si>
  <si>
    <t>028_Pingjiala_aus.jpg</t>
  </si>
  <si>
    <t>芬瑟岛</t>
    <phoneticPr fontId="15" type="noConversion"/>
  </si>
  <si>
    <t>东经153°13'</t>
  </si>
  <si>
    <t>南纬24°57'</t>
  </si>
  <si>
    <t>嗜好品</t>
    <phoneticPr fontId="15" type="noConversion"/>
  </si>
  <si>
    <t>柠檬香桃木</t>
    <phoneticPr fontId="15" type="noConversion"/>
  </si>
  <si>
    <t>位于澳洲东部海面上的岛屿。当地原住民称他为「库噶利(K'gari)」，意为「天堂」。拥有南北长100km的沙滩和位于森林地带内陆地区中的世界最透明的湖泊等，真可称之为「天堂」</t>
  </si>
  <si>
    <t>029_Fense_aus.jpg</t>
  </si>
  <si>
    <t>霍巴特</t>
    <phoneticPr fontId="15" type="noConversion"/>
  </si>
  <si>
    <t>东经147°20’</t>
  </si>
  <si>
    <t>南纬42°53’</t>
  </si>
  <si>
    <t>袋鼠肉</t>
    <phoneticPr fontId="15" type="noConversion"/>
  </si>
  <si>
    <t>霍巴特是澳大利亚塔斯马尼亚州的首府和港口，是澳大利亚仅次于悉尼的第二个古老的城市。霍巴特港曾是澳大利亚的主要捕鲸港和造船工业中心。这里的深水码头可泊万吨巨轮，是世界各地远洋船队的补给站。</t>
  </si>
  <si>
    <t>030_Huobate_aus.jpg</t>
  </si>
  <si>
    <t>旺阿努伊</t>
    <phoneticPr fontId="15" type="noConversion"/>
  </si>
  <si>
    <t>新西兰</t>
  </si>
  <si>
    <t>东经175°00′</t>
  </si>
  <si>
    <t>南纬39°56′</t>
  </si>
  <si>
    <t>椰子</t>
    <phoneticPr fontId="15" type="noConversion"/>
  </si>
  <si>
    <t>新西兰北岛西南岸港市，自古以来的毛利人居住地。位于旺加努伊河口，惠灵顿以北152公里。市区人口4.1万。是附近农牧产品集散中心。有肉乳加工、木材加工等工业。有旺加努伊学院及萨基恩特艺术展览馆等。</t>
  </si>
  <si>
    <t>031_Wanggenuyi_nz.jpg</t>
  </si>
  <si>
    <t>文莱</t>
    <phoneticPr fontId="15" type="noConversion"/>
  </si>
  <si>
    <t>文莱</t>
  </si>
  <si>
    <t>东经114°55'</t>
  </si>
  <si>
    <t>北纬4°52'</t>
  </si>
  <si>
    <t>石油</t>
    <phoneticPr fontId="15" type="noConversion"/>
  </si>
  <si>
    <t>文莱，全名文莱达鲁萨兰国。是个盛产石油的国家，经济状况颇佳，位于婆罗洲北岸，南中国海南岸，亚洲东南部。整个国土被马来西亚所分割、环绕。</t>
  </si>
  <si>
    <t>032_Wenlai_nd.jpg</t>
  </si>
  <si>
    <t>古晋</t>
  </si>
  <si>
    <t>马来西亚</t>
  </si>
  <si>
    <t>东经110°24’</t>
  </si>
  <si>
    <t>北纬1°23’</t>
  </si>
  <si>
    <t>金星石</t>
    <phoneticPr fontId="15" type="noConversion"/>
  </si>
  <si>
    <t>古晋( Kuching 马来语，意为“猫”)马来西亚沙捞越州首府。东马历史最久、最大的城市、工商业中心与港口。古晋地处砂拉越州的西部，砂拉越河南岸，离海岸约35公里。市内新旧建筑交替，河渠纵横，绿水悠悠，装载橡胶、椰子、胡椒的小船穿梭期间，有“ 水上之都”之称。</t>
  </si>
  <si>
    <t>033_gujin_mal.jpg</t>
  </si>
  <si>
    <t>嘉定</t>
    <phoneticPr fontId="15" type="noConversion"/>
  </si>
  <si>
    <t>越南</t>
  </si>
  <si>
    <t>东经106°42′</t>
  </si>
  <si>
    <t>北纬10°45′</t>
  </si>
  <si>
    <t>调味料</t>
    <phoneticPr fontId="15" type="noConversion"/>
  </si>
  <si>
    <t>越南鱼露</t>
    <phoneticPr fontId="15" type="noConversion"/>
  </si>
  <si>
    <t>现胡志明市的前身，越南最大城市和港口、经济中心。高棉人在此居住多个世纪，此地逐渐发展成真腊的港口贸易重镇。因水网密布，这一带被称为“水真腊”。工业主要有纺织、机械、制糖、碾米、烟草等。</t>
  </si>
  <si>
    <t>034_jiading_vit.jpg</t>
  </si>
  <si>
    <t>马辰</t>
    <phoneticPr fontId="15" type="noConversion"/>
  </si>
  <si>
    <t>马拉西亚</t>
  </si>
  <si>
    <t>东经114°33′</t>
  </si>
  <si>
    <t>南纬3°22′</t>
  </si>
  <si>
    <t>青金石</t>
    <phoneticPr fontId="15" type="noConversion"/>
  </si>
  <si>
    <t>又称班贾尔马辛,位于加里曼丹岛东部,滨望加锡湾。人口约43.7万。由于洪水频繁，大部分房屋都是柱上之屋，建筑在木桩上，以小船出入。港口优良，可航行大型轮船。输出橡胶、胡椒、木材、藤条、绳索纤维 、油脂、金、金刚石、煤、铁等。工业有金刚石加工、采煤、锯木等。</t>
  </si>
  <si>
    <t>035_Machen_mal.jpg</t>
  </si>
  <si>
    <t>泗水</t>
  </si>
  <si>
    <t>东经112°44′</t>
  </si>
  <si>
    <t>南纬7°12′</t>
  </si>
  <si>
    <t>爪哇印花布</t>
    <phoneticPr fontId="15" type="noConversion"/>
  </si>
  <si>
    <t xml:space="preserve">泗水又名苏腊巴亚，原意是蟒蛇鳄鱼，印度尼西亚第二大城市和第二大海港，早在中世纪开始就为爪洼的对外贸易港口。现为东爪洼的首府，是一个现代化的工业城市，又是爪洼岛东部和马都拉岛农产品的集散地，主要工业有造船、石油提炼、机械制造等。
</t>
  </si>
  <si>
    <t>036_Sishui_indn.jpg</t>
  </si>
  <si>
    <t>望加锡</t>
    <phoneticPr fontId="15" type="noConversion"/>
  </si>
  <si>
    <t>东经119°24′</t>
  </si>
  <si>
    <t>南纬5°08′</t>
  </si>
  <si>
    <t>水仙</t>
    <phoneticPr fontId="15" type="noConversion"/>
  </si>
  <si>
    <t>望加锡为印度尼西亚南苏拉威西省的首府，亦是苏拉威西岛上最大的城市。是苏拉威西岛最初的港口，造船业相对地发达。此外，在殖民时期，望加锡出产的望加锡油及黑檀更十分著名，出口量甚大。同时也是苏拉威西岛上渔业的中心，尤以海参闻名。</t>
  </si>
  <si>
    <t>037_Wangjiaxi_indn.jpg</t>
  </si>
  <si>
    <t>华富里</t>
    <phoneticPr fontId="15" type="noConversion"/>
  </si>
  <si>
    <t>泰国</t>
  </si>
  <si>
    <t>东经100°53′</t>
  </si>
  <si>
    <t>北纬15°02′</t>
  </si>
  <si>
    <t>纤维</t>
    <phoneticPr fontId="15" type="noConversion"/>
  </si>
  <si>
    <t>木棉</t>
    <phoneticPr fontId="15" type="noConversion"/>
  </si>
  <si>
    <t>华富里，从前称之为“Lawo”，在公元10世纪至13世纪期间曾是高棉人的一个重要城镇。在这个古镇上随处可见高棉人的遗迹。拥有独一无二的猴城景观。</t>
  </si>
  <si>
    <t>038_Huafuli_tha.jpg</t>
  </si>
  <si>
    <t>北大年</t>
    <phoneticPr fontId="15" type="noConversion"/>
  </si>
  <si>
    <t>东经101°26′</t>
  </si>
  <si>
    <t>北纬6°42′</t>
  </si>
  <si>
    <t>甘蔗</t>
    <phoneticPr fontId="15" type="noConversion"/>
  </si>
  <si>
    <t>泰国西南部港口、城市，北大年府首府。在北大年河右岸  
，距河口2公里。历史古城，十六世纪已为国际贸易港口。现为橡胶、锡、椰子输出港。泰南重要渔港之一。</t>
  </si>
  <si>
    <t>039_Beidanian_tha.jpg</t>
  </si>
  <si>
    <t>马六甲</t>
    <phoneticPr fontId="15" type="noConversion"/>
  </si>
  <si>
    <t>东经102°15’</t>
  </si>
  <si>
    <t>北纬2°15’</t>
  </si>
  <si>
    <t>工艺品</t>
    <phoneticPr fontId="15" type="noConversion"/>
  </si>
  <si>
    <t>银质工艺品</t>
    <phoneticPr fontId="15" type="noConversion"/>
  </si>
  <si>
    <t>马六甲是马来西亚历史最悠久的古城、马六甲州的首府。该城始建于1403年，曾是马六甲王国的都城，1511年沦为葡萄牙殖民地。1641年为荷兰占据。产橡胶、椰子、水果与稻米等。以工艺品着称于国内外。</t>
  </si>
  <si>
    <t>040_Maliujia_mal.jpg</t>
  </si>
  <si>
    <t>巨港</t>
    <phoneticPr fontId="15" type="noConversion"/>
  </si>
  <si>
    <t>东经104°45′</t>
  </si>
  <si>
    <t>北纬02°59′</t>
  </si>
  <si>
    <t>菠萝</t>
    <phoneticPr fontId="15" type="noConversion"/>
  </si>
  <si>
    <t>印度尼西亚城市，南苏门答腊省首府，苏门答腊岛南部最大港口与贸易中心。公元七世纪是室利佛逝王国发祥地。出口原油及油制品、橡胶、胡椒、茶叶、咖啡、藤条、松香和煤炭。特产菠萝和虾饼。刺绣、金银细工、木雕与象牙雕刻有名。</t>
  </si>
  <si>
    <t>041_Jugang_indn.jpg</t>
  </si>
  <si>
    <t>雅加达</t>
  </si>
  <si>
    <t>东经１０６°４９′</t>
  </si>
  <si>
    <t>南纬６°１０′</t>
  </si>
  <si>
    <t>象牙</t>
    <phoneticPr fontId="15" type="noConversion"/>
  </si>
  <si>
    <t>印度尼西亚首都雅加达是东南亚第一大城市，世界著名的海港。位于爪哇岛西部北岸，在芝里翁河口，濒临雅加达湾。是输出胡椒和香料的著名海港，称为巽达加拉巴，意思是“椰林密布之地”，或“椰子林的世界”。</t>
  </si>
  <si>
    <t>042_Yajida_indn.jpg</t>
  </si>
  <si>
    <t>占碑</t>
  </si>
  <si>
    <t>东经102°26′</t>
  </si>
  <si>
    <t>南纬1°29′</t>
  </si>
  <si>
    <t>翠玉</t>
    <phoneticPr fontId="15" type="noConversion"/>
  </si>
  <si>
    <t>亦名“特拉奈普拉”  。印度尼西亚苏门答腊岛东南部城市，占碑省首府。位于哈里河畔，距河口约130公里，可通轮船。古代马来人文化和贸易中心。林业兴盛，伊斯兰教和佛教盛行，历史与文化混杂在一起。</t>
  </si>
  <si>
    <t>043_Zhanbei_indn.jpg</t>
  </si>
  <si>
    <t>亚齐</t>
    <phoneticPr fontId="15" type="noConversion"/>
  </si>
  <si>
    <t>东经96°44′</t>
  </si>
  <si>
    <t>北纬4°41′</t>
  </si>
  <si>
    <t>椰子油</t>
    <phoneticPr fontId="15" type="noConversion"/>
  </si>
  <si>
    <t>亚齐，古国名，由亚齐人所建。16世纪初叶至20世纪初叶统治苏门答腊北部及马来半岛一些地区的伊斯兰教王国，是马来群岛一带的贸易中心。十七世纪初期，达于鼎盛，后衰落。葡萄牙、荷兰入侵时期，反抗殖民侵略颇力。</t>
  </si>
  <si>
    <t>044_Yaqi_indn.jpg</t>
  </si>
  <si>
    <t>锡兰</t>
    <phoneticPr fontId="15" type="noConversion"/>
  </si>
  <si>
    <t>斯里兰卡</t>
  </si>
  <si>
    <t>东经80°23′</t>
  </si>
  <si>
    <t>北纬7°01′</t>
  </si>
  <si>
    <t>钢</t>
    <phoneticPr fontId="15" type="noConversion"/>
  </si>
  <si>
    <t>现斯里兰卡，是个热带岛国，形如印度半岛的一滴眼泪，镶嵌在广阔的印度洋海面上。有“宝石王国”、“印度洋上的明珠”的美称，被马可波罗认为是最美丽的岛屿，因为它有美丽绝伦的海滨，神秘莫测的古城，丰富的自然遗产，以及独特迷人的文化。</t>
  </si>
  <si>
    <t>045_Xilan_sri.jpg</t>
  </si>
  <si>
    <t>本地治里</t>
    <phoneticPr fontId="15" type="noConversion"/>
  </si>
  <si>
    <t>印度</t>
  </si>
  <si>
    <t>东经79°47′</t>
  </si>
  <si>
    <t>北纬10°55′</t>
  </si>
  <si>
    <t>孔雀石</t>
    <phoneticPr fontId="15" type="noConversion"/>
  </si>
  <si>
    <t>本地治里，位于印度东岸的城市，其名于泰米尔语中意为“新村”。本地治里是前往东南亚主要的中继站。以香辛料和香料为主，同时也可以采购到宝石。本地治里深受法国文化的影响，特别是它的建筑，这是因为它曾经是法国的殖民地。</t>
  </si>
  <si>
    <t>046_Bendizhili_ind.jpg</t>
  </si>
  <si>
    <t>马苏里帕特南</t>
    <phoneticPr fontId="15" type="noConversion"/>
  </si>
  <si>
    <t>东经81°15′</t>
  </si>
  <si>
    <t>北纬16°10′</t>
  </si>
  <si>
    <t>大理石</t>
    <phoneticPr fontId="15" type="noConversion"/>
  </si>
  <si>
    <t>位于印度东岸的城市。逐渐发展为交易的中继站。除了热带农作物之外，此地还流通着种类众多的印度特有纺织品及纤维。</t>
  </si>
  <si>
    <t>047_masulipatenan_ind.jpg</t>
  </si>
  <si>
    <t>加尔各答</t>
    <phoneticPr fontId="15" type="noConversion"/>
  </si>
  <si>
    <t>东经88°21′</t>
  </si>
  <si>
    <t>北纬22°34′</t>
  </si>
  <si>
    <t>酒类</t>
    <phoneticPr fontId="15" type="noConversion"/>
  </si>
  <si>
    <t>葡萄酒</t>
    <phoneticPr fontId="15" type="noConversion"/>
  </si>
  <si>
    <t>加尔各答是印度最大的城市，也是东方最大的商业名城之一，现为西孟加拉国国首府，人口916．56万。此处诞生了不少世界知名的诗人、思想家及电影监制，而每日亦有不少前卫戏剧及美术展览举行。</t>
  </si>
  <si>
    <t>048_jiaergeda_ind.jpg</t>
  </si>
  <si>
    <t>勃固</t>
    <phoneticPr fontId="15" type="noConversion"/>
  </si>
  <si>
    <t>缅甸</t>
  </si>
  <si>
    <t>东经96°04′</t>
  </si>
  <si>
    <t>北纬18°19′</t>
  </si>
  <si>
    <t>椰子酒</t>
    <phoneticPr fontId="15" type="noConversion"/>
  </si>
  <si>
    <t>勃固是古代缅甸孟族的古都，现今缅甸最重要的城镇，位于缅甸南部勃固河东岸，仰光东北80公里处，14-16世纪曾是缅甸全国的佛教中心，这里拥有不少“缅甸之最”。</t>
  </si>
  <si>
    <t>049_bogu_md.jpg</t>
  </si>
  <si>
    <t>科钦</t>
    <phoneticPr fontId="15" type="noConversion"/>
  </si>
  <si>
    <t>东经76°15′</t>
  </si>
  <si>
    <t>北纬9°56′</t>
  </si>
  <si>
    <t>祖母绿</t>
    <phoneticPr fontId="15" type="noConversion"/>
  </si>
  <si>
    <t>科钦印度卡拉拉邦中部阿拉伯海岸的港口城市。在文巴纳德湖出口处。处于科伦坡-孟买航线上，是印度重要的海港之一，又是避风良港。设有大型船坞及煤炭、石油装卸码头。有造船与炼油工业。出口石油产品、热带物产和水产品。</t>
  </si>
  <si>
    <t>050_Keqin_ind.jpg</t>
  </si>
  <si>
    <t>东经75°46′</t>
  </si>
  <si>
    <t>北纬11°15′</t>
  </si>
  <si>
    <t>纺织品</t>
    <phoneticPr fontId="15" type="noConversion"/>
  </si>
  <si>
    <t>印度印花布</t>
    <phoneticPr fontId="15" type="noConversion"/>
  </si>
  <si>
    <t>中国古籍中称为古里，是印度南部卡拉拉邦第三大城市，昔日马拉巴地区的一部分。这座城市以作为1406年中国明代的郑和与1489年葡萄牙的瓦斯科·达·伽马两位东西方航海家的共同登陆的地点和共同去世的地点而著名。英文单词「印花布」（calico） 就来源于这个城市的名称。</t>
  </si>
  <si>
    <t>051_Kalikate_ind.jpg</t>
  </si>
  <si>
    <t>果阿</t>
    <phoneticPr fontId="15" type="noConversion"/>
  </si>
  <si>
    <t>东经74°00′</t>
  </si>
  <si>
    <t>北纬15°25′</t>
  </si>
  <si>
    <t>红木</t>
    <phoneticPr fontId="15" type="noConversion"/>
  </si>
  <si>
    <t>果阿位于印度西岸，北临中央邦，东及南方与卡纳塔克邦接邻，西濒阿拉伯海。历史上果阿曾是葡萄牙殖民地，葡萄牙的商人于16世纪抵达果阿，不久即占据该地，打压印度教徒及回教徒，导使该地多数人口归信天主教。旅游和矿石是当地的支柱产业。</t>
  </si>
  <si>
    <t>052_Guoa_ind.jpg</t>
  </si>
  <si>
    <t>第乌</t>
    <phoneticPr fontId="15" type="noConversion"/>
  </si>
  <si>
    <t>东经72°50′</t>
  </si>
  <si>
    <t>北纬20°25′</t>
  </si>
  <si>
    <t>贵金属</t>
    <phoneticPr fontId="15" type="noConversion"/>
  </si>
  <si>
    <t>砂金</t>
    <phoneticPr fontId="15" type="noConversion"/>
  </si>
  <si>
    <t>在印度西部卡提阿瓦半岛南端，包括第乌岛及邻近的果果拉两小区，果阿—达曼—第乌中央直属区的一部分。面积40平方公里。人口2.4万。有渔业和制盐业。1535年被葡萄牙占领，1961年由印度收回。</t>
  </si>
  <si>
    <t>053_Diwu_ind.jpg</t>
  </si>
  <si>
    <t>马斯喀特</t>
    <phoneticPr fontId="15" type="noConversion"/>
  </si>
  <si>
    <t>阿曼</t>
  </si>
  <si>
    <t>东经58°35′</t>
  </si>
  <si>
    <t>北纬23°36′</t>
  </si>
  <si>
    <t>茉莉</t>
    <phoneticPr fontId="15" type="noConversion"/>
  </si>
  <si>
    <t>阿曼首都马斯喀特，地处波斯湾通向印度洋的要冲。马斯喀特港是古代中国和阿拉伯国家贸易的重要港口，是海上“丝绸之路”途经阿拉伯半岛的唯一港口城市。盛产茉莉花玫瑰花等香料。</t>
  </si>
  <si>
    <t>054_Masikate_aman.jpg</t>
  </si>
  <si>
    <t>霍尔木兹</t>
    <phoneticPr fontId="15" type="noConversion"/>
  </si>
  <si>
    <t>东经55°08′</t>
  </si>
  <si>
    <t>北纬27°08′</t>
  </si>
  <si>
    <t>金</t>
    <phoneticPr fontId="15" type="noConversion"/>
  </si>
  <si>
    <t>霍尔木兹东接阿曼湾，西连波斯湾，是盛产石油的波斯湾进入印度洋的必经之地，素有“海湾咽喉”之称。16世纪葡萄牙殖民者入侵后发现这里贸易兴隆因此命名为Ormuch（金子多）。盛行畜牧业，还流通着高级的波斯地毯和绿松石等宝石。</t>
  </si>
  <si>
    <t>055_Huoermuzi_aman.jpg</t>
  </si>
  <si>
    <t>巴士拉</t>
    <phoneticPr fontId="15" type="noConversion"/>
  </si>
  <si>
    <t>伊拉克</t>
  </si>
  <si>
    <t>东经48°38′</t>
  </si>
  <si>
    <t>北纬30°29′</t>
  </si>
  <si>
    <t>染料</t>
    <phoneticPr fontId="15" type="noConversion"/>
  </si>
  <si>
    <t>波斯浆果</t>
    <phoneticPr fontId="15" type="noConversion"/>
  </si>
  <si>
    <t>伊拉克引最大海港。位于阿拉伯河西岸，哈马尔湖出口处，距波斯湾120公里。风景如画，市内水道和运河纵横交错，曾被称为“东方的威尼斯”，是伊拉克著名的旅游胜地。。历史上，巴士拉是阿拉伯文化、科学、商业和金融中心。</t>
  </si>
  <si>
    <t>056_Basila_iraq.jpg</t>
  </si>
  <si>
    <t>佐法尔</t>
    <phoneticPr fontId="15" type="noConversion"/>
  </si>
  <si>
    <t>东经58°37′</t>
  </si>
  <si>
    <t>纺织品</t>
    <phoneticPr fontId="15" type="noConversion"/>
  </si>
  <si>
    <t>波斯绒毯</t>
    <phoneticPr fontId="15" type="noConversion"/>
  </si>
  <si>
    <t>佐法尔位于阿曼最南部，阿拉伯半岛少数受印度洋季风影响的地区之一。部分地方依靠深井灌溉，种植枣椰、高粱、玉米、大麦、水果，沿岸有渔业。山区所产乳香是当地的传统产品，也长期为佐法尔地区主要出口产品。</t>
  </si>
  <si>
    <t>057_Zuofaer_aman.jpg</t>
  </si>
  <si>
    <t>索科特拉</t>
    <phoneticPr fontId="15" type="noConversion"/>
  </si>
  <si>
    <t>也门</t>
  </si>
  <si>
    <t>东经53°49′</t>
  </si>
  <si>
    <t>北纬12°27′</t>
  </si>
  <si>
    <t>家畜</t>
    <phoneticPr fontId="15" type="noConversion"/>
  </si>
  <si>
    <t>鸭</t>
    <phoneticPr fontId="15" type="noConversion"/>
  </si>
  <si>
    <t>位处也门沿海的印度洋中。该岛与大陆板块已经隔绝1800万年，长期的地理隔离生成了很多只有在该岛才存在的动植物。在该岛800多种植物物种中，有超过1/3的物种是其所特有的，在其他地方没有分布。</t>
  </si>
  <si>
    <t>058_Suoketela_yemen.jpg</t>
  </si>
  <si>
    <t>贝鲁特</t>
    <phoneticPr fontId="15" type="noConversion"/>
  </si>
  <si>
    <t>黎巴嫩</t>
  </si>
  <si>
    <t>东经35°29′</t>
  </si>
  <si>
    <t>北纬33°53′</t>
  </si>
  <si>
    <t>矿石</t>
    <phoneticPr fontId="15" type="noConversion"/>
  </si>
  <si>
    <t>铁矿石</t>
    <phoneticPr fontId="15" type="noConversion"/>
  </si>
  <si>
    <t>贝鲁特，黎巴嫩首都。位于地中海边狭长的平原上，背依连绵起伏的黎巴嫩山，既是地中海东岸最大的优良海港，又是黎巴嫩共和国的重要门户和货物集散地；既是中近东商业、交通、金融和文化中心，又是东西方的连结点和出入中东的大门。贝鲁特以它那精美的建筑艺术，绚丽的自然风光和闻名的历史古迹吸引着世界各地的旅游者。</t>
  </si>
  <si>
    <t>059_Beilute_lbn.jpg</t>
  </si>
  <si>
    <t>雅法</t>
    <phoneticPr fontId="15" type="noConversion"/>
  </si>
  <si>
    <t>以色列</t>
  </si>
  <si>
    <t>东经34°59′</t>
  </si>
  <si>
    <t>北纬32°03′</t>
  </si>
  <si>
    <t>无花果干</t>
    <phoneticPr fontId="15" type="noConversion"/>
  </si>
  <si>
    <t>即以色列第二大城市特拉维夫。具有4000多年历史的港口城市。特拉维夫在希伯来文中是“山丘上的春天”的意思，犹太传统认为，在毁灭万物的大洪水消退后，幸免于难的挪亚的儿子雅弗建立了这一城市，人们因故以他的名字将该城命名为"雅法"。</t>
  </si>
  <si>
    <t>060_Yafa_isl.jpg</t>
  </si>
  <si>
    <t>亚丁</t>
    <phoneticPr fontId="15" type="noConversion"/>
  </si>
  <si>
    <t>东经45°02′</t>
  </si>
  <si>
    <t>北纬12°47′</t>
  </si>
  <si>
    <t>皮革</t>
    <phoneticPr fontId="15" type="noConversion"/>
  </si>
  <si>
    <t>也门古城亚丁，位于阿拉伯半岛的西南端，扼守红海通向印度洋的门户，素有欧、亚、非三洲海上交通要冲之称，也是世界著名的港口。工业有肥皂、铝制器皿、卷烟、纺织、榨油与晒盐等部门</t>
  </si>
  <si>
    <t>061_Yading_yem.jpg</t>
  </si>
  <si>
    <t>塔马塔夫</t>
    <phoneticPr fontId="15" type="noConversion"/>
  </si>
  <si>
    <t>马达加斯加</t>
  </si>
  <si>
    <t>东经49°25′</t>
  </si>
  <si>
    <t>南纬18°09′</t>
  </si>
  <si>
    <t>依兰花</t>
    <phoneticPr fontId="15" type="noConversion"/>
  </si>
  <si>
    <t>是马达加斯加的最大港口，位于马达加斯加东北角，濒临印度洋。马达加斯加矿藏资源丰富，有云母、铬、石墨、铀及铁等，经济以农、牧业力主，经济作物有咖啡、丁香、剑麻、甘蔗、花生及棉花等，其中丁香产量及出口量均居世界首位。</t>
  </si>
  <si>
    <t>062_Tamatafu_mdj.jpg</t>
  </si>
  <si>
    <t>法马古斯塔</t>
    <phoneticPr fontId="15" type="noConversion"/>
  </si>
  <si>
    <t>塞浦路斯</t>
  </si>
  <si>
    <t>东经33°50′</t>
  </si>
  <si>
    <t>北纬35°17′</t>
  </si>
  <si>
    <t>家畜</t>
    <phoneticPr fontId="15" type="noConversion"/>
  </si>
  <si>
    <t>绵羊</t>
    <phoneticPr fontId="15" type="noConversion"/>
  </si>
  <si>
    <t>塞浦路斯东岸法马古斯塔湾的海港和旅游城市。又名阿莫霍斯托斯。始建于公元前3世纪，原是岛国最大的海港城市。这里良好的气候、金色细软的沙滩和“奥赛罗城堡”令人神往。有制鞋、纺织、服装、肥皂、金属制品与运输工具等工厂。</t>
  </si>
  <si>
    <t>063_Famagusita_spl.jpg</t>
  </si>
  <si>
    <t>亚历山大</t>
    <phoneticPr fontId="15" type="noConversion"/>
  </si>
  <si>
    <t>埃及</t>
  </si>
  <si>
    <t>东经29°56′</t>
  </si>
  <si>
    <t>北纬31°12′</t>
  </si>
  <si>
    <t>嗜好品</t>
    <phoneticPr fontId="15" type="noConversion"/>
  </si>
  <si>
    <t>芒果干</t>
    <phoneticPr fontId="15" type="noConversion"/>
  </si>
  <si>
    <t>埃及最大海港，全国第二大城市。在尼罗河河亚历山大灯塔
口以西一条东北-西南向伸展的狭长地带上。因亚历山大大帝时兴建而得名。公元前四到前一世纪为地中海东部政治、经济和文化中心。有纺织、造船、化肥、炼油等工业。世界著名的棉花市场。古代世界七大奇观之一的亚历山大灯塔遗址在近海的法罗斯岛上。</t>
  </si>
  <si>
    <t>064_Yalishanda_egp.jpg</t>
  </si>
  <si>
    <t>开罗</t>
    <phoneticPr fontId="15" type="noConversion"/>
  </si>
  <si>
    <t>东经31°15′</t>
  </si>
  <si>
    <t>北纬30°03′</t>
  </si>
  <si>
    <t>金质工艺品</t>
    <phoneticPr fontId="15" type="noConversion"/>
  </si>
  <si>
    <t>埃及首都，横跨尼罗河，气魄雄伟，风貌壮观，是整个中东地区的政治、经济和商业中心。由开罗省、吉萨省和盖勒尤卜省组成，通称大开罗。是埃及和阿拉伯世界最大的城市，也是世界上最古老的城市之一。市区西南矗立着古代世界七大奇迹之一的金字塔和狮身人面像。</t>
  </si>
  <si>
    <t>065_Kailuo_egp.jpg</t>
  </si>
  <si>
    <t>苏伊士</t>
    <phoneticPr fontId="15" type="noConversion"/>
  </si>
  <si>
    <t>东经32°31′</t>
  </si>
  <si>
    <t>北纬29°59′</t>
  </si>
  <si>
    <t>橄榄石</t>
    <phoneticPr fontId="15" type="noConversion"/>
  </si>
  <si>
    <t>埃及港市，苏伊士省首府。七世纪时是连接尼罗河和红海的运河航运终点，奥斯曼帝国时代曾为军港和商港。1869年苏伊士运河开通后发展为重要港市，港口转运业务繁忙。有大型炼油厂及化肥、船舶、造纸等工业。</t>
  </si>
  <si>
    <t>066_Suyishi_egp.jpg</t>
  </si>
  <si>
    <t>吉达</t>
    <phoneticPr fontId="15" type="noConversion"/>
  </si>
  <si>
    <t>沙特阿拉伯</t>
  </si>
  <si>
    <t>东经39°10′</t>
  </si>
  <si>
    <t>北纬21°32′</t>
  </si>
  <si>
    <t>黄麻</t>
    <phoneticPr fontId="15" type="noConversion"/>
  </si>
  <si>
    <t>沙特阿拉伯红海沿岸的港口城市，全国第二大城市、第一大港、重要的金融中心。建于647年，为贸易中转港。17世纪起作为朝圣者的中转港而兴盛，是麦加的主要进出口岸。1地毯和陶器交易兴盛，石油化工、制造业、食品工业也发达。</t>
  </si>
  <si>
    <t>067_Jida_sadi.jpg</t>
  </si>
  <si>
    <t>马萨瓦</t>
    <phoneticPr fontId="15" type="noConversion"/>
  </si>
  <si>
    <t>厄立特里亚</t>
  </si>
  <si>
    <t>东经39°26′</t>
  </si>
  <si>
    <t>北纬15°36′</t>
  </si>
  <si>
    <t>冷兵器</t>
    <phoneticPr fontId="15" type="noConversion"/>
  </si>
  <si>
    <t>长弓</t>
    <phoneticPr fontId="15" type="noConversion"/>
  </si>
  <si>
    <t>马萨瓦又称“米齐瓦”。厄立特里亚北部港市，东临红海。该港属热带沙漠气候，盛行东南风。主要出口货物为牛、羊、皮张、盐、水果及蔬菜等，进口货物主要有棉花、石油制品及杂货等。</t>
  </si>
  <si>
    <t>068_Masawa_elt.jpg</t>
  </si>
  <si>
    <t>泽拉</t>
    <phoneticPr fontId="15" type="noConversion"/>
  </si>
  <si>
    <t>索马里</t>
  </si>
  <si>
    <t>东经43°28′</t>
  </si>
  <si>
    <t>北纬11°21′</t>
  </si>
  <si>
    <t>鸡肉</t>
    <phoneticPr fontId="15" type="noConversion"/>
  </si>
  <si>
    <t>索马里港口。在西北边境，濒亚丁湾，西北距吉布提40公里。历史上曾是从埃塞俄比亚内陆通海的重要口岸和奴隶买卖市场。现为地方性农牧产品集散地。输出牲畜、皮革、阿拉伯树胶等。附近海域以采珠业着称，海滩有晒盐业。</t>
  </si>
  <si>
    <t>069_Zela_sml.jpg</t>
  </si>
  <si>
    <t>摩加迪沙</t>
    <phoneticPr fontId="15" type="noConversion"/>
  </si>
  <si>
    <t>东经45°21′</t>
  </si>
  <si>
    <t>北纬2°02′</t>
  </si>
  <si>
    <t>羊肉</t>
    <phoneticPr fontId="15" type="noConversion"/>
  </si>
  <si>
    <t>索马里的首都、重要港口和历史古城，位于国境东南部，濒临印度洋西岸，地处谢贝利河流域，虽然距赤道仅有200公里，但气候凉爽，林木苍翠，是索马里的风景胜地。因为不适合种植长期以畜牧业为主。</t>
  </si>
  <si>
    <t>070_Mojiadisha_sml.jpg</t>
  </si>
  <si>
    <t>马林迪</t>
    <phoneticPr fontId="15" type="noConversion"/>
  </si>
  <si>
    <t>肯尼亚</t>
  </si>
  <si>
    <t>东经40°06′</t>
  </si>
  <si>
    <t>南纬3°12′</t>
  </si>
  <si>
    <t>红茶</t>
    <phoneticPr fontId="15" type="noConversion"/>
  </si>
  <si>
    <t>肯尼亚港口，曾为古代马林迪王国都城。历史上是东非著名港口，有葡人达·伽马在1498年修建的城堡遗址。周围是全国重要产棉区。在马林迪境内考古工作者发现了许多14、13世纪的丝绸，陶瓷等，据考察发现，这些古董就是15世纪郑和下西洋时所留下的东西。</t>
  </si>
  <si>
    <t>071_Malindi_kny.jpg</t>
  </si>
  <si>
    <t>蒙巴萨</t>
  </si>
  <si>
    <t>东经39°40′</t>
  </si>
  <si>
    <t>南纬4°03′</t>
  </si>
  <si>
    <t>珍珠</t>
    <phoneticPr fontId="15" type="noConversion"/>
  </si>
  <si>
    <t>蒙巴萨是肯尼亚第二大城市，滨海省省会。位于东南沿海，临印度洋。城市中心位于蒙巴萨岛上，有堤道和铁路桥同大陆相连。人口约44万。古代为重要商港，港口由阿拉伯人于11世纪修建。现为全国重要工商业中心 ，其港口为非洲东海岸最大海港 。</t>
  </si>
  <si>
    <t>072_Mengbasa_kny.jpg</t>
  </si>
  <si>
    <t>桑给巴尔</t>
    <phoneticPr fontId="15" type="noConversion"/>
  </si>
  <si>
    <t>坦桑尼亚</t>
  </si>
  <si>
    <t>东经39°12′</t>
  </si>
  <si>
    <t>南纬6°09′</t>
  </si>
  <si>
    <t>钻石</t>
    <phoneticPr fontId="15" type="noConversion"/>
  </si>
  <si>
    <t>桑给巴尔是位于东非坦桑尼亚东部一个岛上的印度洋沿海城市。非洲传统黑人文化、伊斯兰文化及印度文化的混合是这里的一大特色。曾经是桑给巴尔帝国的经济、贸易中心。中国宋代典籍中称桑给巴尔为“层拔国”，在桑给巴尔博物馆中还陈列有中国清朝瓷器。</t>
  </si>
  <si>
    <t>073_Sangjibaer_tzn.jpg</t>
  </si>
  <si>
    <t>基尔瓦</t>
    <phoneticPr fontId="15" type="noConversion"/>
  </si>
  <si>
    <t>东经39°18′</t>
  </si>
  <si>
    <t>南纬6°51′</t>
  </si>
  <si>
    <t>罗望子</t>
    <phoneticPr fontId="15" type="noConversion"/>
  </si>
  <si>
    <t>坦桑尼亚南部港口,著名古城。。附近所产椰干、咖啡、剑麻、棉花等经此运出。曾是僧祗帝国的统治中心，以后又曾是象牙贸易和奴隶买卖的市场。相传于975年波斯设拉子素丹王子阿里·本·哈桑迁此后所建，是东非海岸的一座穆斯林贸易城镇。</t>
  </si>
  <si>
    <t>074_Jierwa_tzn.jpg</t>
  </si>
  <si>
    <t>莫桑比克</t>
    <phoneticPr fontId="15" type="noConversion"/>
  </si>
  <si>
    <t>东经35°31′</t>
  </si>
  <si>
    <t>南纬18°39′</t>
  </si>
  <si>
    <t>贵金属</t>
    <phoneticPr fontId="15" type="noConversion"/>
  </si>
  <si>
    <t>白金</t>
    <phoneticPr fontId="15" type="noConversion"/>
  </si>
  <si>
    <t>莫桑比克最早的居民是科伊桑人。从公元 9世纪开始，阿拉伯人就到莫桑比克北部和中部沿海进行贸易。公元11世纪，波斯人一度取代阿拉伯人，但他们都未能在内陆建立统治。同时莫桑比克有80％人口从事农业劳动，有腰果、棉花、甘蔗等六大经济作物，其中腰果最为著名。</t>
  </si>
  <si>
    <t>075_Mosangbike_mzb.jpg</t>
  </si>
  <si>
    <t>索法拉</t>
    <phoneticPr fontId="15" type="noConversion"/>
  </si>
  <si>
    <t>东经34°51′</t>
  </si>
  <si>
    <t>南纬19°12′</t>
  </si>
  <si>
    <t>香料</t>
    <phoneticPr fontId="15" type="noConversion"/>
  </si>
  <si>
    <t>玫瑰</t>
    <phoneticPr fontId="15" type="noConversion"/>
  </si>
  <si>
    <t>历史上著名海港，位于莫桑比克(原为葡属东非)索法拉河口，濒临大海。原为非洲东部葡萄牙领地中最重要城镇。因为其靠近大河，农业非常盛行。而且这里流通着从近郊山地中开采出的金和木材。</t>
  </si>
  <si>
    <t>076_Suofala_mzb.jpg</t>
  </si>
  <si>
    <t>纳塔尔</t>
    <phoneticPr fontId="15" type="noConversion"/>
  </si>
  <si>
    <t>南非</t>
  </si>
  <si>
    <t>西经35°12′</t>
  </si>
  <si>
    <t>南纬5°47′</t>
  </si>
  <si>
    <t>小豆蔻</t>
    <phoneticPr fontId="15" type="noConversion"/>
  </si>
  <si>
    <t>夸祖卢-纳塔尔位于南非的东部，东临印度洋。班图语系部族占90％。殖民者入侵前，祖鲁人曾建立国家。属亚热带气候，夏天雨水较多。此处清真寺及庙宇随处可见，空气中弥漫着浓郁的咖哩味道。该省境内的殖民地建筑风格非常鲜明，这可以从不胜枚举的爱德华式及维多利亚式的建筑中感受他们的存在。</t>
  </si>
  <si>
    <t>077_Nataer_sa.jpg</t>
  </si>
  <si>
    <t>的黎波里</t>
    <phoneticPr fontId="15" type="noConversion"/>
  </si>
  <si>
    <t>利比亚</t>
  </si>
  <si>
    <t>东经13°11′</t>
  </si>
  <si>
    <t>北纬32°52′</t>
  </si>
  <si>
    <t>食品</t>
    <phoneticPr fontId="15" type="noConversion"/>
  </si>
  <si>
    <t>蚕豆</t>
    <phoneticPr fontId="15" type="noConversion"/>
  </si>
  <si>
    <t>利比亚的首都和最大港口，位于利比亚的西北部、地中海南岸，古代重要贸易中心和战略要地。于公元前11世纪由腓尼基人创建，后长期由罗马人、阿拉伯人、土耳其人统治。由于濒临地中海，阳光明媚、景色旖旎，的黎波里享有“地中海的白色新娘”的美誉。</t>
  </si>
  <si>
    <t>078_Deliboli_lba.jpg</t>
  </si>
  <si>
    <t>突尼斯</t>
    <phoneticPr fontId="15" type="noConversion"/>
  </si>
  <si>
    <t>东经10°12′</t>
  </si>
  <si>
    <t>北纬36°48′</t>
  </si>
  <si>
    <t>酒类</t>
    <phoneticPr fontId="15" type="noConversion"/>
  </si>
  <si>
    <t>白兰地</t>
    <phoneticPr fontId="15" type="noConversion"/>
  </si>
  <si>
    <t>该港是突尼斯的首都和全国政治、经济、文化及交通的中心。主要工业有棉毛纺织、炼油、金属加工、制革、罐头及烟草等，尤其以织造地毯闻名于世。该港风景秀丽，气候宜人，果树成行，品种繁多，特别是橄榄最为著名，故被誉为橄榄之都。</t>
  </si>
  <si>
    <t>079_Tunisi_tns.jpg</t>
  </si>
  <si>
    <t>阿尔及尔</t>
    <phoneticPr fontId="15" type="noConversion"/>
  </si>
  <si>
    <t>阿尔及利亚</t>
  </si>
  <si>
    <t>东经3°02′</t>
  </si>
  <si>
    <t>北纬36°45′</t>
  </si>
  <si>
    <t>矿石</t>
    <phoneticPr fontId="15" type="noConversion"/>
  </si>
  <si>
    <t>辰砂</t>
    <phoneticPr fontId="15" type="noConversion"/>
  </si>
  <si>
    <t>阿尔及利亚首都、港口城市。坐落在宛如一个半圆形剧场的乌艾德·哈腊和乌艾德·马扎法兰两海湾之间，街道房屋大都建筑在山丘上，迂回起伏，犹如一颗明珠闪耀在地中海的南岸。阿尔及尔城气候温和，终年绿草如茵，林木茂盛，花开不断，站在高处俯视全城，近处郁郁葱葱，远处水天相接，景色优美迷人，素有“花园城市”之称。</t>
  </si>
  <si>
    <t>080_Aerjier_lbla.jpg</t>
  </si>
  <si>
    <t>圣乔治</t>
    <phoneticPr fontId="15" type="noConversion"/>
  </si>
  <si>
    <t>西非</t>
    <phoneticPr fontId="28" type="noConversion"/>
  </si>
  <si>
    <t>格林纳达</t>
  </si>
  <si>
    <t>西经61°44′</t>
  </si>
  <si>
    <t>北纬12°03′</t>
  </si>
  <si>
    <t>纤维</t>
    <phoneticPr fontId="15" type="noConversion"/>
  </si>
  <si>
    <t>椰子纤维</t>
    <phoneticPr fontId="15" type="noConversion"/>
  </si>
  <si>
    <t>圣乔治是小安的列斯群岛南端岛国格林纳达首都。始建于1650年。曾为英属向风群岛的首府。主要输出肉豆蔻、可可、香蕉。工业以农产品加工为主，有制糖、酿酒、椰子加工、卷烟、造纸、船舶修理等小型工厂。海滩优良，旅游甚盛。</t>
  </si>
  <si>
    <t>081_Shengjiaozhi_glnd.jpg</t>
  </si>
  <si>
    <t>贝宁</t>
    <phoneticPr fontId="15" type="noConversion"/>
  </si>
  <si>
    <t>贝宁</t>
  </si>
  <si>
    <t>东经2°19′</t>
  </si>
  <si>
    <t>北纬9°17′</t>
  </si>
  <si>
    <t>工业品</t>
    <phoneticPr fontId="15" type="noConversion"/>
  </si>
  <si>
    <t>木材</t>
    <phoneticPr fontId="15" type="noConversion"/>
  </si>
  <si>
    <t>地处非洲西部。16世纪成为葡萄牙殖民者奴隶贩卖的港口，之后为法国占领。经济落后，工业基础薄弱，主要依靠进出口贸易。</t>
  </si>
  <si>
    <t>082_Beining_bn.jpg</t>
  </si>
  <si>
    <t>杜阿拉</t>
    <phoneticPr fontId="15" type="noConversion"/>
  </si>
  <si>
    <t>喀麦隆</t>
  </si>
  <si>
    <t>东经9°42′</t>
  </si>
  <si>
    <t>北纬4°02′</t>
  </si>
  <si>
    <t>嗜好品</t>
    <phoneticPr fontId="15" type="noConversion"/>
  </si>
  <si>
    <t>可可豆</t>
    <phoneticPr fontId="15" type="noConversion"/>
  </si>
  <si>
    <t>喀麦隆最大城市和港口，由于工商业发达，被誉为“经济首都”。十六至十九世纪欧洲殖民者曾在此贩运奴隶并掠夺象牙及农产品。沿海风景如画，旅游业发达。主要出口货物为可可、咖啡、香蕉、棉花、木材及石油等。</t>
  </si>
  <si>
    <t>083_Duala_cml.jpg</t>
  </si>
  <si>
    <t>卢旺达</t>
  </si>
  <si>
    <t>东经30°07′</t>
  </si>
  <si>
    <t>南纬1°56′</t>
  </si>
  <si>
    <t>香辛料</t>
    <phoneticPr fontId="15" type="noConversion"/>
  </si>
  <si>
    <t>肉豆蔻</t>
    <phoneticPr fontId="15" type="noConversion"/>
  </si>
  <si>
    <t>位于非洲中东部赤道南侧。境内多山，有“千丘之国”的称谓。该国被巨大的山峰（高达3000米）所分割，山峰从北到南横跨这个国家。多为热带草原气候。有锡、钨、铌、钽等矿物。森林约占全国面积的21%。</t>
  </si>
  <si>
    <t>084_Luanda_lwd.jpg</t>
  </si>
  <si>
    <t>本格拉</t>
    <phoneticPr fontId="15" type="noConversion"/>
  </si>
  <si>
    <t>安哥拉</t>
  </si>
  <si>
    <t>东经13°24′</t>
  </si>
  <si>
    <t>南纬12°34′</t>
  </si>
  <si>
    <t>家畜</t>
    <phoneticPr fontId="15" type="noConversion"/>
  </si>
  <si>
    <t>牛</t>
    <phoneticPr fontId="15" type="noConversion"/>
  </si>
  <si>
    <t>安哥拉港市。濒大西洋，北距洛比托32公里。1587年建港， 1617年建城，是南部非洲最早殖民据点之一。工商业中心。重要渔港。有制糖、食品、鱼类加工等。港口分担洛比托的进出口和转口业务，输出矿石和农产品。</t>
  </si>
  <si>
    <t>085_Bengela_agl.jpg</t>
  </si>
  <si>
    <t>卡里比布</t>
    <phoneticPr fontId="15" type="noConversion"/>
  </si>
  <si>
    <t>纳米比亚</t>
  </si>
  <si>
    <t>东经15°51′</t>
  </si>
  <si>
    <t>南纬21°56′</t>
  </si>
  <si>
    <t>宝石</t>
    <phoneticPr fontId="15" type="noConversion"/>
  </si>
  <si>
    <t>翡翠</t>
    <phoneticPr fontId="15" type="noConversion"/>
  </si>
  <si>
    <t>又称鲸湾，是纳米比亚唯一的深水良港，也是从安哥拉的洛比托到南非的开普敦之间二、三千公里长的大西洋海岸上唯一的深水港。经济以农业渔业为主，但矿产也较为丰富，出产铜、铅、钻石等矿产品。</t>
  </si>
  <si>
    <t>086_Kalibibu_nmba.jpg</t>
  </si>
  <si>
    <t>开普敦</t>
    <phoneticPr fontId="15" type="noConversion"/>
  </si>
  <si>
    <t>东经18°26′</t>
  </si>
  <si>
    <t>南纬33°56′</t>
  </si>
  <si>
    <t>天竺葵</t>
    <phoneticPr fontId="15" type="noConversion"/>
  </si>
  <si>
    <t xml:space="preserve">南非第二大城市，立法首都。以其美丽的自然景观及码头而闻名于世，知名的地标有被誉为“上帝之餐桌”的桌山、以及印度洋和大西洋的交汇点－－好望角。始建于１６５２年，原为东印度公司供应站驻地，是西欧殖民者最早在南部非洲建立的据点，故有“南非诸城之母”之称，长期是荷兰、英国殖民者向非洲内陆扩张的基地。
</t>
  </si>
  <si>
    <t>087_Kaipudun_sa.jpg</t>
  </si>
  <si>
    <t>阿比让</t>
    <phoneticPr fontId="15" type="noConversion"/>
  </si>
  <si>
    <t>科特迪瓦</t>
  </si>
  <si>
    <t>西经4°34′</t>
  </si>
  <si>
    <t>北纬5°18′</t>
  </si>
  <si>
    <t>朗姆酒</t>
    <phoneticPr fontId="15" type="noConversion"/>
  </si>
  <si>
    <t>科特迪瓦最大城市和港口。西非金融、贸易中心。风景优美,是非洲著名游览城市,为全国最大地旅游中心。 位于几内亚湾沿岸，由埃布里耶舄湖中的小巴萨姆岛及舄湖北岸组成。可可、咖啡、木材、棉花、香蕉、菠萝、棕榈油等产品经过阿比让港远销国外。</t>
  </si>
  <si>
    <t>088_Abirang_ktdw.jpg</t>
  </si>
  <si>
    <t>圣多美</t>
    <phoneticPr fontId="15" type="noConversion"/>
  </si>
  <si>
    <t>圣多美和普林西比</t>
  </si>
  <si>
    <t>东经6°44′</t>
  </si>
  <si>
    <t>北纬0°2′</t>
  </si>
  <si>
    <t>玳瑁</t>
    <phoneticPr fontId="15" type="noConversion"/>
  </si>
  <si>
    <t>圣多美和普林西比的首都。位于非洲几内亚湾圣多美岛东北岸，面向秀丽的恰维斯湾。四面环海，是属于一个邻近赤道并位于非洲西海岸几内亚湾纵深之大西洋岛国。可可、咖啡、椰干、棕油等农产品的加工点和出口港。</t>
  </si>
  <si>
    <t>089_Shengduomei_sap.jpg</t>
  </si>
  <si>
    <t>休达</t>
    <phoneticPr fontId="15" type="noConversion"/>
  </si>
  <si>
    <t>西班牙</t>
  </si>
  <si>
    <t>西经5°19′</t>
  </si>
  <si>
    <t>北纬35°53′</t>
  </si>
  <si>
    <t>火器</t>
    <phoneticPr fontId="15" type="noConversion"/>
  </si>
  <si>
    <t>火枪</t>
    <phoneticPr fontId="15" type="noConversion"/>
  </si>
  <si>
    <t>休达是一个自由港。据说是由腓尼基人在公元前建立起来的。后来一度被伊斯兰势力统治，十五世纪初又被葡萄牙人统治。除了种植罗勒以外，这里的珊瑚也非常出名。</t>
  </si>
  <si>
    <t>090_Xiuda_spa.jpg</t>
  </si>
  <si>
    <t>卡萨布兰卡</t>
    <phoneticPr fontId="15" type="noConversion"/>
  </si>
  <si>
    <t>摩洛哥</t>
  </si>
  <si>
    <t>西经7°37′</t>
  </si>
  <si>
    <t>北纬33°36′</t>
  </si>
  <si>
    <t>纺织品</t>
    <phoneticPr fontId="15" type="noConversion"/>
  </si>
  <si>
    <t>针织布料</t>
    <phoneticPr fontId="15" type="noConversion"/>
  </si>
  <si>
    <t>卡萨布兰卡得名于西班牙语，意即为“白色的房子”。卡萨布兰卡是摩洛哥第一大城市也是摩洛哥最大港口城市，濒临大西洋。卡萨布兰卡是欧洲人对这里的称呼，而它正式的名字则叫做“达尔贝达”。 好莱坞电影《卡萨布兰卡》让这座白色之城闻名世界。</t>
  </si>
  <si>
    <t>091_Kasabulanka_mlg.jpg</t>
  </si>
  <si>
    <t>拉斯帕尔马斯</t>
    <phoneticPr fontId="15" type="noConversion"/>
  </si>
  <si>
    <t>西经15°27′</t>
  </si>
  <si>
    <t>北纬28°5′</t>
  </si>
  <si>
    <t>圆木</t>
    <phoneticPr fontId="15" type="noConversion"/>
  </si>
  <si>
    <t>拉斯帕尔马斯是一个西班牙国际性城市，位于大西洋中加那利群岛的大加那利岛，距离非洲海岸有210千米。1492年，哥伦布在首次前往美洲途中停留在该市，在返回西班牙时又停泊在此。拉斯帕尔马斯的狂欢节是该市世界有名的经典节日。</t>
  </si>
  <si>
    <t>092_lasipaermasi_spa.jpg</t>
  </si>
  <si>
    <t>阿尔金</t>
    <phoneticPr fontId="15" type="noConversion"/>
  </si>
  <si>
    <t>毛利塔利亚</t>
  </si>
  <si>
    <t>东经90°30′</t>
  </si>
  <si>
    <t>北纬39°10′</t>
  </si>
  <si>
    <t>剑麻</t>
    <phoneticPr fontId="15" type="noConversion"/>
  </si>
  <si>
    <t>毛里塔尼亚沿海岛屿。在大西洋海湾卡普布朗东南80公里。1960年并入新独立的毛里塔尼亚。由于土地贫瘠和缺少锚地，不宜定居。沿岸浅滩是重要渔场。该岛以产海龟和阿拉伯胶着称。</t>
  </si>
  <si>
    <t>093_Aerjin_mlt.jpg</t>
  </si>
  <si>
    <t>佛得角</t>
    <phoneticPr fontId="15" type="noConversion"/>
  </si>
  <si>
    <t>北非</t>
    <phoneticPr fontId="28" type="noConversion"/>
  </si>
  <si>
    <t>塞内加尔</t>
  </si>
  <si>
    <t>西经23°30′</t>
  </si>
  <si>
    <t>北纬14°55′</t>
  </si>
  <si>
    <t>调味料</t>
    <phoneticPr fontId="15" type="noConversion"/>
  </si>
  <si>
    <t>橄榄油</t>
    <phoneticPr fontId="15" type="noConversion"/>
  </si>
  <si>
    <t>位于塞内加尔境内，非洲大陆最西点，扼欧洲与南美、南非间交通要冲。居民多为黑白混血的克里奥尔人居民多从事农业和渔业。种植香蕉、咖啡、可可、花生、甘蔗、玉米、木薯。盛产鲔鱼和龙虾。</t>
  </si>
  <si>
    <t>094_Fodejiao_snj.jpg</t>
  </si>
  <si>
    <t>塞拉利昂</t>
    <phoneticPr fontId="15" type="noConversion"/>
  </si>
  <si>
    <t>西经13°17′</t>
  </si>
  <si>
    <t>北纬8°30′</t>
  </si>
  <si>
    <t>美术品</t>
    <phoneticPr fontId="15" type="noConversion"/>
  </si>
  <si>
    <t>木雕</t>
    <phoneticPr fontId="15" type="noConversion"/>
  </si>
  <si>
    <t>西非著名地天然深水良港，同时是世界上最不发达的地区之一。城市中心的木棉树被认为是当地的标志。经济以农业和矿业为主。盛产钻石、黄金、金红石等。</t>
  </si>
  <si>
    <t>095_Sailaliang_sll.jpg</t>
  </si>
  <si>
    <t>马德拉</t>
    <phoneticPr fontId="15" type="noConversion"/>
  </si>
  <si>
    <t>葡萄牙</t>
  </si>
  <si>
    <t>东经80°18′</t>
  </si>
  <si>
    <t>北纬13°6′</t>
  </si>
  <si>
    <t>利口酒</t>
    <phoneticPr fontId="15" type="noConversion"/>
  </si>
  <si>
    <t>马德拉—大西洋上的百花岛。位于非洲西海岸外，隶属葡萄牙。这儿风景秀丽、气候温和，还是酿制当地名产—马德拉葡萄酒的地点。这种酒味道甘醇可口，酿制方法也很特别。</t>
  </si>
  <si>
    <t>096_Madela_ptg.jpg</t>
  </si>
  <si>
    <t>卡法</t>
    <phoneticPr fontId="15" type="noConversion"/>
  </si>
  <si>
    <t>土耳其</t>
  </si>
  <si>
    <t>东经36°20′</t>
  </si>
  <si>
    <t>北纬45°20′</t>
  </si>
  <si>
    <t>土耳其地毯</t>
    <phoneticPr fontId="15" type="noConversion"/>
  </si>
  <si>
    <t>位于黑海北岸的城市,自古就是贸易城市而相当繁荣，十三世纪时热那亚将它作为黑海沿岸的据点。十六世纪被鄂图曼土耳其占领。也因为如此，当地非常流行土耳其地毯。</t>
  </si>
  <si>
    <t>097_Kafa_ukr.jpg</t>
  </si>
  <si>
    <t>特拉布宗</t>
    <phoneticPr fontId="15" type="noConversion"/>
  </si>
  <si>
    <t>东经39°44′</t>
  </si>
  <si>
    <t>北纬41°0′</t>
  </si>
  <si>
    <t>多香果</t>
    <phoneticPr fontId="15" type="noConversion"/>
  </si>
  <si>
    <t>特拉布宗是位于黑海南岸的土耳其城市。曾于1204年建立特拉布宗帝国，是为土耳其版图上的独立国家，以拜占庭人为主。但1461年，帝国被鄂图曼帝国的穆拉德二世亲手所灭。由于气候适于农业发展，因此耕作、畜牧业以及渔业都十分昌盛。</t>
  </si>
  <si>
    <t>098_Telabuzong_tky.jpg</t>
  </si>
  <si>
    <t>塞瓦斯托波尔</t>
    <phoneticPr fontId="15" type="noConversion"/>
  </si>
  <si>
    <t>乌克兰</t>
  </si>
  <si>
    <t>东经33°31′</t>
  </si>
  <si>
    <t>北纬44°36′</t>
  </si>
  <si>
    <t>蓝宝石</t>
    <phoneticPr fontId="15" type="noConversion"/>
  </si>
  <si>
    <t>乌克兰南部最大的不冻贸易港、渔港，工业、科技、文化中心。二战后，曾被授予英雄城市的荣誉称号。工业以船舶制造为主。</t>
  </si>
  <si>
    <t>099_Saiwasituoboer_ukr.jpg</t>
  </si>
  <si>
    <t>敖德萨</t>
    <phoneticPr fontId="15" type="noConversion"/>
  </si>
  <si>
    <t>东经30°43′</t>
  </si>
  <si>
    <t>北纬46°27′</t>
  </si>
  <si>
    <t>毛皮</t>
    <phoneticPr fontId="15" type="noConversion"/>
  </si>
  <si>
    <t>敖德萨是座誉为“黑海明珠”的港口城市，是黑海沿岸最大的港口城市和工业、科学、文化以及旅游中心，也是乌克兰最美丽的城市之一。</t>
  </si>
  <si>
    <t>100_Aodesa_ukr.jpg</t>
  </si>
  <si>
    <t>伊斯坦布尔</t>
    <phoneticPr fontId="15" type="noConversion"/>
  </si>
  <si>
    <t>东经28°58′</t>
  </si>
  <si>
    <t>洋葱</t>
    <phoneticPr fontId="15" type="noConversion"/>
  </si>
  <si>
    <t>土耳其最大的城市和港口，工商业中心和主要的旅游胜地位居博斯普鲁斯海峡，控制了黑海的进出，故自古以来就是兵家必争之地。全市98%的居民信奉伊斯兰教。</t>
  </si>
  <si>
    <t>101_Istanbuer_tky.jpg</t>
  </si>
  <si>
    <t>萨洛尼卡</t>
    <phoneticPr fontId="15" type="noConversion"/>
  </si>
  <si>
    <t>希腊</t>
  </si>
  <si>
    <t>东经22°56′</t>
  </si>
  <si>
    <t>北纬40°38′</t>
  </si>
  <si>
    <t>小茴香</t>
    <phoneticPr fontId="15" type="noConversion"/>
  </si>
  <si>
    <t>希腊第二大经济、文化中心，以及东南欧主要的交通枢纽。它的商港对于希腊和东南欧腹地都非常重要。作为文化中心，它以拥有大量的拜占庭建筑杰作以及一些重要的奥斯曼帝国、犹太人建筑而知名。</t>
  </si>
  <si>
    <t>102_Sailuonika_gre.jpg</t>
  </si>
  <si>
    <t>雅典</t>
    <phoneticPr fontId="15" type="noConversion"/>
  </si>
  <si>
    <t>东经23°42′</t>
  </si>
  <si>
    <t>北纬37°58′</t>
  </si>
  <si>
    <t>橡木</t>
    <phoneticPr fontId="15" type="noConversion"/>
  </si>
  <si>
    <t>雅典是欧洲甚至整个世界最古老的城市之一，其历史可以追溯到3000多年前。现在是希腊的经济、财政、工业、政治和文化中心。因为有亚里士多德、苏格拉底等大量的哲学家曾居住于此，因此被称作“西方文明的摇篮”和民主的起源地。</t>
  </si>
  <si>
    <t>103_Yadian_gre.jpg</t>
  </si>
  <si>
    <t>的里雅斯特</t>
    <phoneticPr fontId="15" type="noConversion"/>
  </si>
  <si>
    <t>意大利</t>
  </si>
  <si>
    <t>东经13°46′</t>
  </si>
  <si>
    <t>北纬45°39′</t>
  </si>
  <si>
    <t>工艺品</t>
    <phoneticPr fontId="15" type="noConversion"/>
  </si>
  <si>
    <t>玻璃工艺品</t>
    <phoneticPr fontId="15" type="noConversion"/>
  </si>
  <si>
    <t>意大利东北部边境港口城市。历史上是日耳曼、拉丁和斯拉夫文化的交汇点。曾是奥匈帝国的最重要港口，现在是意大利最富裕的地区之一，港口造船金融是其支柱产业。</t>
  </si>
  <si>
    <t>104_Diliyasite_ita.jpg</t>
  </si>
  <si>
    <t>扎达尔</t>
    <phoneticPr fontId="15" type="noConversion"/>
  </si>
  <si>
    <t>克罗地亚</t>
  </si>
  <si>
    <t>东经15°13′</t>
  </si>
  <si>
    <t>北纬44°06′</t>
  </si>
  <si>
    <t>桂皮</t>
    <phoneticPr fontId="15" type="noConversion"/>
  </si>
  <si>
    <t>克罗地亚西部港市。西临亚得里亚海，是扎达尔县和广阔的北达尔马提亚地区的行政中心。扎达尔也是天主教扎达尔教区的中心。公元前九世纪设有居民点，多中世纪教堂和罗马建筑遗迹。</t>
  </si>
  <si>
    <t>105_Zhadaer_cro.jpg</t>
  </si>
  <si>
    <t>拉古萨</t>
    <phoneticPr fontId="15" type="noConversion"/>
  </si>
  <si>
    <t>东经18°07′</t>
  </si>
  <si>
    <t>北纬42°40′</t>
  </si>
  <si>
    <t>染料</t>
    <phoneticPr fontId="15" type="noConversion"/>
  </si>
  <si>
    <t>大青</t>
    <phoneticPr fontId="15" type="noConversion"/>
  </si>
  <si>
    <t>现名杜布罗夫尼克，是克罗地亚最大旅游中心和疗养胜地。这里依山傍海，风景优美，气候温和，被誉为“亚得里亚海明珠”和“城市博物馆”。</t>
  </si>
  <si>
    <t>106_Lagusa_cro.jpg</t>
  </si>
  <si>
    <t>那不勒斯</t>
    <phoneticPr fontId="15" type="noConversion"/>
  </si>
  <si>
    <t>东经14°15′</t>
  </si>
  <si>
    <t>北纬40°50′</t>
  </si>
  <si>
    <t>大马士革锦缎</t>
    <phoneticPr fontId="15" type="noConversion"/>
  </si>
  <si>
    <t>那不勒斯历史悠久，风光美丽，文物众多，颇具魅力，是地中海最著名的风景区之一，被人们称颂为“阳光和快乐之城”，这里一年四季阳光普照，那不勒斯人生性开朗，充满活力，善于歌唱，民歌传遍世界，被视作是意大利的一颗明珠。</t>
  </si>
  <si>
    <t>107_Nabulesi_ita.jpg</t>
  </si>
  <si>
    <t>锡拉库萨</t>
    <phoneticPr fontId="15" type="noConversion"/>
  </si>
  <si>
    <t>东经15°17′</t>
  </si>
  <si>
    <t>北纬37°03′</t>
  </si>
  <si>
    <t>贵金属</t>
    <phoneticPr fontId="15" type="noConversion"/>
  </si>
  <si>
    <t>银</t>
    <phoneticPr fontId="15" type="noConversion"/>
  </si>
  <si>
    <t>锡拉库萨位于意大利西西里岛东岸是地中海的一个重要城市。公元前建造的阿波罗神庙和阿西娜神庙至今还存在。由于当地丰富的历史遗迹，锡拉库萨现时已经成为著名的旅游观光点。</t>
  </si>
  <si>
    <t>108_Xilakusa_ita.jpg</t>
  </si>
  <si>
    <t>威尼斯</t>
    <phoneticPr fontId="15" type="noConversion"/>
  </si>
  <si>
    <t>东经12°20′</t>
  </si>
  <si>
    <t>北纬45°26′</t>
  </si>
  <si>
    <t>冷兵器</t>
    <phoneticPr fontId="15" type="noConversion"/>
  </si>
  <si>
    <t>大马士革刀</t>
    <phoneticPr fontId="15" type="noConversion"/>
  </si>
  <si>
    <t>意大利东北部城市，亚得里亚海威尼斯湾西北岸重要港口。驰名的旅游城市，由118个小岛组成，并以 177条水道、401座桥梁连成一体，以舟相通，有“水上都市”、“百岛城”、“桥城”之称。以生产珠宝玉石工艺品、玻璃器皿、花皮革制品、花边、刺绣等着称。</t>
  </si>
  <si>
    <t>109_Weinisi_ita.jpg</t>
  </si>
  <si>
    <t>安科纳</t>
    <phoneticPr fontId="15" type="noConversion"/>
  </si>
  <si>
    <t>东经13°31′</t>
  </si>
  <si>
    <t>北纬43°36′</t>
  </si>
  <si>
    <t>山羊</t>
    <phoneticPr fontId="15" type="noConversion"/>
  </si>
  <si>
    <t>意大利中部滨亚得里亚海的港市。建于公元前约390年，多哥特式建筑，古老而美丽的港口，有通往希腊与克罗地亚的航线。工业以炼油、造船、机械、化学、医药、食品、纺织为主。</t>
  </si>
  <si>
    <t>110_Ankena_ita.jpg</t>
  </si>
  <si>
    <t>卡利亚里</t>
    <phoneticPr fontId="15" type="noConversion"/>
  </si>
  <si>
    <t>东经9°06′</t>
  </si>
  <si>
    <t>北纬39°12′</t>
  </si>
  <si>
    <t>水晶</t>
    <phoneticPr fontId="15" type="noConversion"/>
  </si>
  <si>
    <t>卡利亚里是意大利城市与港口，撒丁区首府和主要港口，主要输出铅、锌等矿物和海盐。公元前由迦太基人建立，曾被多种势力和种族统治过，有中世纪教堂建筑艺术与迦太基人墓地等古代遗迹。</t>
  </si>
  <si>
    <t>111_Kaliyali_ita.jpg</t>
  </si>
  <si>
    <t>斯德哥尔摩</t>
    <phoneticPr fontId="15" type="noConversion"/>
  </si>
  <si>
    <t>瑞典</t>
  </si>
  <si>
    <t>东经18°03′</t>
  </si>
  <si>
    <t>北纬59°19′</t>
  </si>
  <si>
    <t>亚麻</t>
    <phoneticPr fontId="15" type="noConversion"/>
  </si>
  <si>
    <t>瑞典首都和第一大城市。国家政府、国会以及皇室的官方宫殿都设在此。位于瑞典的东海岸，濒波罗的海，梅拉伦湖入海处，风景秀丽，是著名的旅游胜地。市区分布在14座岛屿和一个半岛上，70余座桥梁将这些岛屿联为一体，因此享有“北方威尼斯”的美誉。</t>
  </si>
  <si>
    <t>112_Sidegermo_swe.jpg</t>
  </si>
  <si>
    <t>维斯比</t>
    <phoneticPr fontId="15" type="noConversion"/>
  </si>
  <si>
    <t>东经18°19′</t>
  </si>
  <si>
    <t>北纬57°39′</t>
  </si>
  <si>
    <t>阿瓜维特酒</t>
  </si>
  <si>
    <t>瑞典哥特兰岛最大的城市，也是斯堪的纳维亚地区保存最完好的中世纪小镇。石器时代就开始有渔民居住，13世纪发展成为北欧最重要的商业城市之一。古老的环城城墙和教堂是旅游胜地。</t>
  </si>
  <si>
    <t>113_Vsibi_swe.jpg</t>
  </si>
  <si>
    <t>但泽</t>
    <phoneticPr fontId="15" type="noConversion"/>
  </si>
  <si>
    <t>波兰</t>
  </si>
  <si>
    <t>东经18°38′</t>
  </si>
  <si>
    <t>北纬54°21′</t>
  </si>
  <si>
    <t>火药</t>
    <phoneticPr fontId="15" type="noConversion"/>
  </si>
  <si>
    <t>现名格但斯克，位于波兰的北部波罗的海的东南部，是波兰的重要的城市和港口。在13世纪到19世纪一直是德意志和波兰两大民族之间反复争夺的主要焦点。造船和海琥珀是当地的重要产业。</t>
  </si>
  <si>
    <t>114_Danze_pol.jpg</t>
  </si>
  <si>
    <t>比萨</t>
    <phoneticPr fontId="15" type="noConversion"/>
  </si>
  <si>
    <t>东经10°23′</t>
  </si>
  <si>
    <t>北纬43°42′</t>
  </si>
  <si>
    <t>水果白兰地</t>
    <phoneticPr fontId="15" type="noConversion"/>
  </si>
  <si>
    <t>意大利中西部城市，曾是利古里亚海岸港口，现已离海10公里。曾作为海上共和国为联结东西方起到了重要的纽带作用。伽利略曾因在此处的比塞塔验证自由落体定论而使其名闻于世，现已成为著名的旅游城市。</t>
  </si>
  <si>
    <t>115_Bisa_ita.jpg</t>
  </si>
  <si>
    <t>卡尔维</t>
    <phoneticPr fontId="15" type="noConversion"/>
  </si>
  <si>
    <t>法国</t>
  </si>
  <si>
    <t>东经8°45′</t>
  </si>
  <si>
    <t>北纬42°34′</t>
  </si>
  <si>
    <t>玻璃球</t>
    <phoneticPr fontId="15" type="noConversion"/>
  </si>
  <si>
    <t>位于科西嘉岛西北沿岸,这座热那亚人创建的城市是法国科西嘉大区上科西嘉省的一个小镇。 据说克里斯托弗·哥伦布出生于当时属于热那亚帝国的卡尔维,但因为当时科西嘉岛动荡不堪,居民名声很差,所以哥伦布隐瞒了自己的真实出生地。</t>
  </si>
  <si>
    <t>116_Kaerwei_fra.jpg</t>
  </si>
  <si>
    <t>萨萨里</t>
    <phoneticPr fontId="15" type="noConversion"/>
  </si>
  <si>
    <t>东经8°33′</t>
  </si>
  <si>
    <t>北纬40°43′</t>
  </si>
  <si>
    <t>高级家具</t>
    <phoneticPr fontId="15" type="noConversion"/>
  </si>
  <si>
    <t>萨萨里是位于意大利萨丁尼亚岛屿上北部、石灰岩丘陵的边缘的一个港口城市，遥对热那亚以南的科西嘉岛。萨萨里是撒丁岛上历史最古老的城市之一。农产品集散地。工矿业以机械、铸铁、食品与采石为主。</t>
  </si>
  <si>
    <t>117_Sasali_ita.jpg</t>
  </si>
  <si>
    <t>热那亚</t>
    <phoneticPr fontId="15" type="noConversion"/>
  </si>
  <si>
    <t>东经8°56′</t>
  </si>
  <si>
    <t>北纬44°24′</t>
  </si>
  <si>
    <t>棉花</t>
    <phoneticPr fontId="15" type="noConversion"/>
  </si>
  <si>
    <t>位于意大利北部热那亚海湾，该城是利古里亚大区的首府，是一座著名的海港城市，也是意大利的第一大港。海运业务是该城市的主要经济来源，另外还有石油化工、钢铁、冶金、食品及造船业。出口以纺织品、橄榄油和葡萄酒为主。旅游业发达，多教堂、宫殿等中世纪古迹。</t>
  </si>
  <si>
    <t>118_Renaya_ita.jpg</t>
  </si>
  <si>
    <t>奥斯陆</t>
    <phoneticPr fontId="15" type="noConversion"/>
  </si>
  <si>
    <t>挪威</t>
  </si>
  <si>
    <t>东经10°45′</t>
  </si>
  <si>
    <t>北纬59°54′</t>
  </si>
  <si>
    <t>紫苏</t>
    <phoneticPr fontId="15" type="noConversion"/>
  </si>
  <si>
    <t>挪威首都，位于国土南部，座落在奥斯陆峡湾北端的山丘上，面对大海，背靠山峦，城市布局整齐，风格独特，环境幽雅，风景迷人，曾是挪威征服海洋的中心，欧洲著名的历史古城。现在是挪威的政治经济文化交通中心，工业非常发达。</t>
  </si>
  <si>
    <t>119_Aosilu_nor.jpg</t>
  </si>
  <si>
    <t>哥本哈根</t>
    <phoneticPr fontId="15" type="noConversion"/>
  </si>
  <si>
    <t>丹麦</t>
  </si>
  <si>
    <t>东经12°34′</t>
  </si>
  <si>
    <t>北纬55°41′</t>
  </si>
  <si>
    <t>威士忌</t>
    <phoneticPr fontId="15" type="noConversion"/>
  </si>
  <si>
    <t>丹麦的首都、最大城市及最大港口。座落于丹麦西兰岛东部，同时也是北欧最大的城市和著名的古城。2世纪时洛斯基勒的阿布萨隆重主教在此筑起要塞，兴起了“商人之港”。作为北欧的大门现在仍是重要的港囗城市，深受游人喜爱。</t>
  </si>
  <si>
    <t>120_Gebenhagen_den.jpg</t>
  </si>
  <si>
    <t>吕贝克</t>
    <phoneticPr fontId="15" type="noConversion"/>
  </si>
  <si>
    <t>德国</t>
  </si>
  <si>
    <t>东经10°41′</t>
  </si>
  <si>
    <t>北纬53°52′</t>
  </si>
  <si>
    <t>羽毛</t>
    <phoneticPr fontId="15" type="noConversion"/>
  </si>
  <si>
    <t>吕贝克市位于德国北部石荷州，距离汉堡60公里，是北欧著名的旅游城市。被当地人称为“留比凯”，意思是“迷人的地方”。曾是欧洲最富有和最强大的城市之一，历史上是“汉萨同盟”的倡导者之一。古城内至今仍保存着大量的中世纪的古老而美丽的建筑。</t>
  </si>
  <si>
    <t>121_Lvbeike_ger.jpg</t>
  </si>
  <si>
    <t>马赛</t>
    <phoneticPr fontId="15" type="noConversion"/>
  </si>
  <si>
    <t>东经5°22′</t>
  </si>
  <si>
    <t>北纬43°17′</t>
  </si>
  <si>
    <t>石墨</t>
    <phoneticPr fontId="15" type="noConversion"/>
  </si>
  <si>
    <t>马赛是法国的第二大城市和最大海港，三面被石灰岩山丘所环抱，景色秀丽，气候宜人。东南濒地中海，水深港阔，无急流险滩，万吨级轮可畅通无阻；西部有罗讷河及平坦河谷与北欧联系，地理位置得天独厚。</t>
  </si>
  <si>
    <t>122_Masai_fr.jpg</t>
  </si>
  <si>
    <t>蒙彼利埃</t>
    <phoneticPr fontId="15" type="noConversion"/>
  </si>
  <si>
    <t>东经3°52′</t>
  </si>
  <si>
    <t>法兰绒</t>
    <phoneticPr fontId="15" type="noConversion"/>
  </si>
  <si>
    <t>位于法国南部，地中海沿岸，经莱兹河与海相通，是朗格多克-鲁西永大区首府和埃罗省省会，是法国第六大城市，也是法国西南部最重要的商业、工业中心。早期为东方香料的重要市场，十七世纪时尤其繁荣。现为重要的农产品贸易中心，尤以葡萄贸易为盛。</t>
  </si>
  <si>
    <t>123_Mengbiliai_fr.jpg</t>
  </si>
  <si>
    <t>巴塞罗那</t>
    <phoneticPr fontId="15" type="noConversion"/>
  </si>
  <si>
    <t>东经2°10′</t>
  </si>
  <si>
    <t>北纬41°23′</t>
  </si>
  <si>
    <t>油画</t>
    <phoneticPr fontId="15" type="noConversion"/>
  </si>
  <si>
    <t>“欧洲之花”巴塞罗那位于西班牙东北部地中海沿岸，是伊比利亚半岛的门户，属地中海式气候。也是西班牙的文化古城，有地中海曼哈顿之称。整个城市依山傍海、地势雄伟，市区内哥特式、文艺复兴式、巴洛克式建筑和现代化楼群相互辉映。</t>
  </si>
  <si>
    <t>124_Bacelora_spn.jpg</t>
  </si>
  <si>
    <t>瓦伦西亚</t>
    <phoneticPr fontId="15" type="noConversion"/>
  </si>
  <si>
    <t>西经0°22′</t>
  </si>
  <si>
    <t>北纬39°28′</t>
  </si>
  <si>
    <t>果酱</t>
    <phoneticPr fontId="15" type="noConversion"/>
  </si>
  <si>
    <t>位于西班牙东南部，东濒大海，背靠广阔的平原，四季常青，气候宜人，被誉为地中海西岸的一颗明珠。现人口约80万，是西班牙第三大城市，第二大海港。</t>
  </si>
  <si>
    <t>125_Valuncia_spn.jpg</t>
  </si>
  <si>
    <t>马拉加</t>
    <phoneticPr fontId="15" type="noConversion"/>
  </si>
  <si>
    <t>西经4°25′</t>
  </si>
  <si>
    <t>北纬36°43′</t>
  </si>
  <si>
    <t>贝紫</t>
    <phoneticPr fontId="15" type="noConversion"/>
  </si>
  <si>
    <t>位于西班牙南部安达卢西亚、地中海太阳海岸的一个城市，也是西班牙的第二大港口。马拉加有着深厚的文化历史底蕴，遍布着伊斯兰文化的痕迹，还有非常漂亮的海滩。农业和旅游观光业是当地的支柱产业。</t>
  </si>
  <si>
    <t>126_Malajia_spn.jpg</t>
  </si>
  <si>
    <t>卑尔根</t>
    <phoneticPr fontId="15" type="noConversion"/>
  </si>
  <si>
    <t>东经5°19′</t>
  </si>
  <si>
    <t>北纬60°23′</t>
  </si>
  <si>
    <t>石材</t>
    <phoneticPr fontId="15" type="noConversion"/>
  </si>
  <si>
    <t>位于斯坎迪纳亚半岛西南部的一个城市。虽然这里是靠近峡湾的高纬度地区，但气候还比较温暖。除了寒带农作物的栽培之外，这里还盛产盐、石材和木材等特产。</t>
  </si>
  <si>
    <t>127_Beiergen_nor.jpg</t>
  </si>
  <si>
    <t>汉堡</t>
    <phoneticPr fontId="15" type="noConversion"/>
  </si>
  <si>
    <t>东经9°59′</t>
  </si>
  <si>
    <t>北纬53°33′</t>
  </si>
  <si>
    <t>啤酒</t>
    <phoneticPr fontId="15" type="noConversion"/>
  </si>
  <si>
    <t>德意志北部地区的一个重要贸易港口城市。内陆地区有丰富的矿脉，盛产铅、锡、铜、铁等多种矿石。</t>
  </si>
  <si>
    <t>128_Hanbao_ger.jpg</t>
  </si>
  <si>
    <t>塞维利亚</t>
    <phoneticPr fontId="15" type="noConversion"/>
  </si>
  <si>
    <t>西经5°59′</t>
  </si>
  <si>
    <t>北纬37°22′</t>
  </si>
  <si>
    <t>水银</t>
    <phoneticPr fontId="15" type="noConversion"/>
  </si>
  <si>
    <t>位于伊比利亚半岛南部、瓜达尔基维尔河下游谷地,南距加的斯湾约120公里。瓜达尔基维尔河从市中穿流而过，古市区的建筑仍然保留着几个世纪前摩 尔人统治过的痕迹。</t>
  </si>
  <si>
    <t>129_Saiweiliya_esp.jpg</t>
  </si>
  <si>
    <t>不来梅</t>
    <phoneticPr fontId="15" type="noConversion"/>
  </si>
  <si>
    <t>东经8°48′</t>
  </si>
  <si>
    <t>北纬53°04′</t>
  </si>
  <si>
    <t>锡矿石</t>
    <phoneticPr fontId="15" type="noConversion"/>
  </si>
  <si>
    <t>位于维塞尔河口的港湾都市。9世纪时作为大主教座的城市而兴盛。14世纪时成为了汉萨同盟的成员之一，作为商业都市而繁荣。</t>
  </si>
  <si>
    <t>130_Bulaimei_ger.jpg</t>
  </si>
  <si>
    <t>格罗宁根</t>
    <phoneticPr fontId="15" type="noConversion"/>
  </si>
  <si>
    <t>荷兰</t>
  </si>
  <si>
    <t>东经6°33′</t>
  </si>
  <si>
    <t>北纬53°13′</t>
  </si>
  <si>
    <t>琴酒</t>
    <phoneticPr fontId="15" type="noConversion"/>
  </si>
  <si>
    <t>位于荷兰北部的城市。是荷兰境内少数的汉萨同盟的都市之一</t>
  </si>
  <si>
    <t>131_Geluoninggen_nl.jpg</t>
  </si>
  <si>
    <t>阿姆斯特丹</t>
    <phoneticPr fontId="15" type="noConversion"/>
  </si>
  <si>
    <t>东经4°53′</t>
  </si>
  <si>
    <t>北纬52°22′</t>
  </si>
  <si>
    <t>猪</t>
    <phoneticPr fontId="15" type="noConversion"/>
  </si>
  <si>
    <t>荷兰北部七个州中，靠海运发展起来的最繁荣的城市。一度曾被西班牙统治过，后来在反抗暴政的过程中独立出来。各种行业蓬勃发展，其中纺织和冶铁最为发达。</t>
  </si>
  <si>
    <t>132_Amusitedan_nl.jpg</t>
  </si>
  <si>
    <t>法罗</t>
    <phoneticPr fontId="15" type="noConversion"/>
  </si>
  <si>
    <t>东经5°21′</t>
  </si>
  <si>
    <t>北纬43°27′</t>
  </si>
  <si>
    <t>葡萄干</t>
    <phoneticPr fontId="15" type="noConversion"/>
  </si>
  <si>
    <t>里斯本南面的小都市。国土光复运动时期，葡萄牙国内的伊斯兰势力最后残存的城市。十三世纪时被葡萄牙国王占领，国土光复运动告终。</t>
  </si>
  <si>
    <t>133_Faluo_pg.jpg</t>
  </si>
  <si>
    <t>海尔德兰</t>
    <phoneticPr fontId="15" type="noConversion"/>
  </si>
  <si>
    <t>东经5°53′</t>
  </si>
  <si>
    <t>北纬51°59′</t>
  </si>
  <si>
    <t>棉布料</t>
    <phoneticPr fontId="15" type="noConversion"/>
  </si>
  <si>
    <t>阿姆斯特丹北面的小都市。因为面对北海，所以捕鱼业发达。</t>
  </si>
  <si>
    <t>134_Haierlande_nl.jpg</t>
  </si>
  <si>
    <t>安特卫普</t>
    <phoneticPr fontId="15" type="noConversion"/>
  </si>
  <si>
    <t>比利时</t>
  </si>
  <si>
    <t>东经4°23′</t>
  </si>
  <si>
    <t>北纬51°13′</t>
  </si>
  <si>
    <t>胡椒</t>
    <phoneticPr fontId="15" type="noConversion"/>
  </si>
  <si>
    <t>位于比利时西北部斯海尔德河畔，是比利时最大港口和重要工业城市，欧洲著名文化中心，是著名艺术大师罗宾斯和冯·狄克的诞生地，也是世界著名的游览城市。</t>
  </si>
  <si>
    <t>135_Anteweipu_bef.jpg</t>
  </si>
  <si>
    <t>里斯本</t>
    <phoneticPr fontId="15" type="noConversion"/>
  </si>
  <si>
    <t>西经9°08′</t>
  </si>
  <si>
    <t>北纬38°42′</t>
  </si>
  <si>
    <t>奶酪</t>
    <phoneticPr fontId="15" type="noConversion"/>
  </si>
  <si>
    <t>腓尼基人最早兴建起来的一座古城。在伊斯兰统治期间获得了长足的发展，成为这一带重要的海运港口。这里还号称是西欧地区景色最优美的港口城市，盛产优质的陶瓷制品。</t>
  </si>
  <si>
    <t>136_Lisiben_pg.jpg</t>
  </si>
  <si>
    <t>爱丁堡</t>
    <phoneticPr fontId="15" type="noConversion"/>
  </si>
  <si>
    <t>英国</t>
  </si>
  <si>
    <t>西经3°11′</t>
  </si>
  <si>
    <t>北纬55°57′</t>
  </si>
  <si>
    <t>英格兰花呢</t>
    <phoneticPr fontId="15" type="noConversion"/>
  </si>
  <si>
    <t>位于不列颠岛东北，苏格兰的中心。七世纪时，苏格兰最初的国王爱德恩筑起了城。城名的由来是爱德恩的名字和玫瑰。</t>
  </si>
  <si>
    <t>137_Aidingbao_uk.jpg</t>
  </si>
  <si>
    <t>伦敦</t>
    <phoneticPr fontId="15" type="noConversion"/>
  </si>
  <si>
    <t>西经0°07′</t>
  </si>
  <si>
    <t>北纬51°30′</t>
  </si>
  <si>
    <t>羊毛</t>
    <phoneticPr fontId="15" type="noConversion"/>
  </si>
  <si>
    <t>以古罗马人兴建的堡垒——古伦敦城为基础，在十一世纪时期逐渐发展起来的著名城市。是英格兰地区的中心。这里除了盛行羊毛贸易之外，因为外围城市的矿物资源充足，这里的治炼技术也不断取得令人曙目的成就。</t>
  </si>
  <si>
    <t>138_London_uk.jpg</t>
  </si>
  <si>
    <t>多佛尔</t>
    <phoneticPr fontId="15" type="noConversion"/>
  </si>
  <si>
    <t>东经1°18′</t>
  </si>
  <si>
    <t>北纬51°07′</t>
  </si>
  <si>
    <t>鸡蛋</t>
    <phoneticPr fontId="15" type="noConversion"/>
  </si>
  <si>
    <t>这是不列颠岛东南部的城市。这个城市面向多佛海峡。是维京海盗时代在与法兰西征战的前沿阵地建造的城墙用来防御敌人。</t>
  </si>
  <si>
    <t>139_Duofoer_uk.jpg</t>
  </si>
  <si>
    <t>加莱</t>
    <phoneticPr fontId="15" type="noConversion"/>
  </si>
  <si>
    <t>东经1°51′</t>
  </si>
  <si>
    <t>北纬50°57′</t>
  </si>
  <si>
    <t>苹果干</t>
    <phoneticPr fontId="15" type="noConversion"/>
  </si>
  <si>
    <t>面对多佛海峡的北法兰西的城市。过去曾几度成为英格兰和法兰西争端的导火线，因此这里逐渐演化为一座坚固的军事要塞。这里的物产包括加工食品，香料和高级纺织品等等。</t>
  </si>
  <si>
    <t>140_Jialai_fra.jpg</t>
  </si>
  <si>
    <t>南特</t>
    <phoneticPr fontId="15" type="noConversion"/>
  </si>
  <si>
    <t>西经1°33′</t>
  </si>
  <si>
    <t>北纬47°13′</t>
  </si>
  <si>
    <t>蕾丝花边</t>
    <phoneticPr fontId="15" type="noConversion"/>
  </si>
  <si>
    <t>罗马时代就存在着，历史悠久的古城。在卢瓦尔河附近，自古以来因交通和贸易重镇而繁荣。除了盛产农产品和纺织品以外，香料也是重要特产。</t>
  </si>
  <si>
    <t>141_Nante_fra.jpg</t>
  </si>
  <si>
    <t>波尔多</t>
    <phoneticPr fontId="15" type="noConversion"/>
  </si>
  <si>
    <t>西经0°34′</t>
  </si>
  <si>
    <t>北纬44°50′</t>
  </si>
  <si>
    <t>西洋李</t>
    <phoneticPr fontId="15" type="noConversion"/>
  </si>
  <si>
    <t>远古时期就有人居住的一座古城，人们甚至能在这看到史前时代的壁画。这里长期以来一直处在英格兰的统治下，但在百年战争之后成了法兰西人的领土。由于靠近水源，农业非常发达。这里还盛产优质葡萄酒。</t>
  </si>
  <si>
    <t>142_Boerduo_fra.jpg</t>
  </si>
  <si>
    <t>希洪</t>
    <phoneticPr fontId="15" type="noConversion"/>
  </si>
  <si>
    <t>西经5°39′</t>
  </si>
  <si>
    <t>北纬43°32′</t>
  </si>
  <si>
    <t>雪利酒</t>
    <phoneticPr fontId="15" type="noConversion"/>
  </si>
  <si>
    <t>西班牙西北部的一个沿海工业城市，位于阿斯图里亚斯自治区，曾是罗马帝国的一个区域重镇，现在则是西班牙第三港口城市。曾经是古罗马军的扎营地点。</t>
  </si>
  <si>
    <t>143_Xihong_esp.jpg</t>
  </si>
  <si>
    <t>波尔图</t>
    <phoneticPr fontId="15" type="noConversion"/>
  </si>
  <si>
    <t>西经8°36′</t>
  </si>
  <si>
    <t>北纬41°08′</t>
  </si>
  <si>
    <t>锰矿石</t>
    <phoneticPr fontId="15" type="noConversion"/>
  </si>
  <si>
    <t>坐落在多罗河河口，是葡萄牙的第二大城市，也是多罗河上游葡萄酒的集散地，品质甘醇的波尔图葡萄酒被誉为葡萄牙的"第一大使"。 还有著名的“波尔图足球俱乐部”，是葡萄牙足球俱乐部三强之一。</t>
  </si>
  <si>
    <t>144_Boertu_pg.jpg</t>
  </si>
  <si>
    <t>都柏林</t>
    <phoneticPr fontId="15" type="noConversion"/>
  </si>
  <si>
    <t>爱尔兰</t>
  </si>
  <si>
    <t>西经6°16′</t>
  </si>
  <si>
    <t>北纬53°20′</t>
  </si>
  <si>
    <t>香肠</t>
    <phoneticPr fontId="15" type="noConversion"/>
  </si>
  <si>
    <t>爱尔兰最大的城市。最初，维京海盗在这里建筑了堡垒，城市就是在这些堡垒的基础上发展起来的。都柏林这个名字是"黑水滩"的意思。这里主要的物产除了煤和石墨等矿产之外，还包括猪肉加工制品和威士忌酒等等。</t>
  </si>
  <si>
    <t>145_Dubolin_irl.jpg</t>
  </si>
  <si>
    <t>朴茨茅斯</t>
    <phoneticPr fontId="15" type="noConversion"/>
  </si>
  <si>
    <t>西经1°05′</t>
  </si>
  <si>
    <t>北纬50°47′</t>
  </si>
  <si>
    <t>雪松木</t>
    <phoneticPr fontId="15" type="noConversion"/>
  </si>
  <si>
    <t>位于英格兰西南部地区的港口城市，这里的地理位置对整个英格兰来说都极为重要而商业也非常繁荣，物产主要是各种矿产品，其中石墨是普利茅斯最重要的贸易产品。</t>
  </si>
  <si>
    <t>146_Pucimaosi_uk.jpg</t>
  </si>
  <si>
    <t>亚述尔</t>
    <phoneticPr fontId="15" type="noConversion"/>
  </si>
  <si>
    <t>西经25°01′</t>
  </si>
  <si>
    <t>北纬36°55′</t>
  </si>
  <si>
    <t>铜版画</t>
    <phoneticPr fontId="15" type="noConversion"/>
  </si>
  <si>
    <t>位于大西洋中央的火山岛屿。于15世纪前半被葡萄牙发现之后，出现了很多欧洲各国列强的移民。是前往新大陆远洋航海的踏板。</t>
  </si>
  <si>
    <t>147_Yashuer_pg.jpg</t>
  </si>
  <si>
    <t>伯南布哥</t>
    <phoneticPr fontId="15" type="noConversion"/>
  </si>
  <si>
    <t>巴西</t>
  </si>
  <si>
    <t>西经36°57′</t>
  </si>
  <si>
    <t>南纬8°48′</t>
  </si>
  <si>
    <t>玉米</t>
    <phoneticPr fontId="15" type="noConversion"/>
  </si>
  <si>
    <t>是巴西的26个洲之一，地处东北部。经济以农业为基础。曾经以出产甘蔗糖而闻名，但由于糖价的急剧下跌，导致现在成为巴西最穷的城市之一。</t>
  </si>
  <si>
    <t>148_Bonanbuge_bra.jpg</t>
  </si>
  <si>
    <t>巴伊亚</t>
    <phoneticPr fontId="15" type="noConversion"/>
  </si>
  <si>
    <t>西经41°16′</t>
  </si>
  <si>
    <t>南纬11°24′</t>
  </si>
  <si>
    <t>核桃</t>
    <phoneticPr fontId="15" type="noConversion"/>
  </si>
  <si>
    <t>现巴西城市，原意为「海湾」。位于面临大西洋、环绕托多索圣多斯(「诸圣人之湾」)的半岛上之南美城市。以农业为主，是重要的咖啡和可可豆出产地。</t>
  </si>
  <si>
    <t>149_Bayiya_bra.jpg</t>
  </si>
  <si>
    <t>里约热内卢</t>
    <phoneticPr fontId="15" type="noConversion"/>
  </si>
  <si>
    <t>西经43°12′</t>
  </si>
  <si>
    <t>南纬22°54′</t>
  </si>
  <si>
    <t>黄玉</t>
    <phoneticPr fontId="15" type="noConversion"/>
  </si>
  <si>
    <t>16世纪初，探险家佩德罗‧卡布拉尔发现后，将大海湾误认为河口，所以就被命名为「里约热内卢」，意思就是「－月之河」。</t>
  </si>
  <si>
    <t>150_Liyuereneilu_bra.jpg</t>
  </si>
  <si>
    <t>布宜诺斯艾利斯</t>
    <phoneticPr fontId="15" type="noConversion"/>
  </si>
  <si>
    <t>阿根廷</t>
  </si>
  <si>
    <t>西经58°22′</t>
  </si>
  <si>
    <t>南纬34°36′</t>
  </si>
  <si>
    <t>玛瑙</t>
    <phoneticPr fontId="15" type="noConversion"/>
  </si>
  <si>
    <t>街名意为「好空气」。位于南美东岸、散布着肥沃广大平原的拉布拉他河河口的城市。拥有着四季。居住着Wichi人。</t>
  </si>
  <si>
    <t>151_Buyinuosiailisi_arg.jpg</t>
  </si>
  <si>
    <t>圣安东尼奥</t>
    <phoneticPr fontId="15" type="noConversion"/>
  </si>
  <si>
    <t>智利</t>
  </si>
  <si>
    <t>西经71°37’</t>
  </si>
  <si>
    <t>南纬33°35’</t>
  </si>
  <si>
    <t>蜂蜜</t>
    <phoneticPr fontId="15" type="noConversion"/>
  </si>
  <si>
    <t>位于南美东岸、布宜诺斯艾利斯南部、圣马提亚湾的温暖港接。并且，南方散布着称为巴塔哥尼亚的干燥地带。</t>
  </si>
  <si>
    <t>152_San Antonio_us.jpg</t>
  </si>
  <si>
    <t>乌斯怀亚</t>
    <phoneticPr fontId="15" type="noConversion"/>
  </si>
  <si>
    <t>西经68°13′</t>
  </si>
  <si>
    <t>南纬54°47′</t>
  </si>
  <si>
    <t>丁香</t>
    <phoneticPr fontId="15" type="noConversion"/>
  </si>
  <si>
    <t>世界最南端的城市这是一个别致、美丽的小城，依山面海而建。街道不宽，但十分干净。街边全是在童话里才会出现的、那种属于白雪公主的可爱小木屋。屋前屋后的鲜花开得正旺，这里正是南半球生机盎然的夏天。但清冷的空气和抬眼处白雪皑皑的山峰，又让人恍然提前感受到南极的气息。</t>
  </si>
  <si>
    <t>153_Wusihuaiya_arg.jpg</t>
  </si>
  <si>
    <t>圣胡安</t>
    <phoneticPr fontId="15" type="noConversion"/>
  </si>
  <si>
    <t>西经66°70′</t>
  </si>
  <si>
    <t>北纬18°28′</t>
  </si>
  <si>
    <t>鱼肉</t>
    <phoneticPr fontId="15" type="noConversion"/>
  </si>
  <si>
    <t>加勒比海东部的城市。虽然这个城市比较新，但是因其处于与欧洲的交易窗口，因此非常繁荣。这里不但流通着甘蔗还有加勒比特有的农作物及珊瑚。</t>
  </si>
  <si>
    <t>154_Shenghuan_arg.jpg</t>
  </si>
  <si>
    <t>卡宴</t>
    <phoneticPr fontId="15" type="noConversion"/>
  </si>
  <si>
    <t>法属圭亚那</t>
  </si>
  <si>
    <t>西经52°19′</t>
  </si>
  <si>
    <t>北纬4°55′</t>
  </si>
  <si>
    <t>辣椒</t>
    <phoneticPr fontId="15" type="noConversion"/>
  </si>
  <si>
    <t>位于南美洲的法属盖亚那的首府。最早由西班牙所发现，但因天气过于炎热、贫乏不适于殖民，辗转让荷兰人、英国人经手过，1643年被法国占领，接着在1664年建立卡宴城。举世闻名的恶魔岛，就在港外，为法国流放重刑犯的终点站。</t>
  </si>
  <si>
    <t>155_Kayan_pf.jpg</t>
  </si>
  <si>
    <t>圣多明戈</t>
    <phoneticPr fontId="15" type="noConversion"/>
  </si>
  <si>
    <t>多米尼加</t>
    <phoneticPr fontId="15" type="noConversion"/>
  </si>
  <si>
    <t>西经69°59′</t>
  </si>
  <si>
    <t>北纬18°30′</t>
  </si>
  <si>
    <t>花生</t>
    <phoneticPr fontId="15" type="noConversion"/>
  </si>
  <si>
    <t>伊斯巴纽拉岛东南部的城市。虽然这是个刚开发的城市，但是这里航海非常便利被作为加勒比的交易中心。这里不但盛行种植加勒比特有的农作物，而且还盛行种植甘蔗。</t>
  </si>
  <si>
    <t>156_Shengduomingge_dom.jpg</t>
  </si>
  <si>
    <t>拿骚</t>
    <phoneticPr fontId="15" type="noConversion"/>
  </si>
  <si>
    <t>巴哈马</t>
  </si>
  <si>
    <t>西经77°21′</t>
  </si>
  <si>
    <t>北纬25°04′</t>
  </si>
  <si>
    <t>南瓜</t>
    <phoneticPr fontId="15" type="noConversion"/>
  </si>
  <si>
    <t>佛罗里达半岛南部、西印度群岛北部新普洛维顿斯岛上的城市。曾因为哥伦布的发现和误认而被称为西印度群岛。传说这里是海盗们的乐园。</t>
  </si>
  <si>
    <t>157_Nasao_bh.jpg</t>
  </si>
  <si>
    <t>圣地牙哥</t>
    <phoneticPr fontId="15" type="noConversion"/>
  </si>
  <si>
    <t>西经70°38′</t>
  </si>
  <si>
    <t>南纬33°28′</t>
  </si>
  <si>
    <t>红松木</t>
    <phoneticPr fontId="15" type="noConversion"/>
  </si>
  <si>
    <t>位于古巴岛东南方的城市。其地形很适合发展港口，因此作为附近一带交易的中继站而繁荣兴盛。许多加勒比特有的农作物在此相当的流通。</t>
  </si>
  <si>
    <t>158_Shengdiyage_cl.jpg</t>
  </si>
  <si>
    <t>牙买加</t>
    <phoneticPr fontId="15" type="noConversion"/>
  </si>
  <si>
    <t>西经77°17′</t>
  </si>
  <si>
    <t>北纬18°06′</t>
  </si>
  <si>
    <t>网眼布</t>
    <phoneticPr fontId="15" type="noConversion"/>
  </si>
  <si>
    <t>加勒比海南部，牙买加岛上的城市，因其是个山城，因此那里盛行栽培适合高山生长的咖啡。</t>
  </si>
  <si>
    <t>159_Yamaijia_jam.jpg</t>
  </si>
  <si>
    <t>威廉斯塔德</t>
    <phoneticPr fontId="15" type="noConversion"/>
  </si>
  <si>
    <t>荷属安的列斯</t>
  </si>
  <si>
    <t>西经68°55′</t>
  </si>
  <si>
    <t>北纬12°06′</t>
  </si>
  <si>
    <t>鸡</t>
    <phoneticPr fontId="15" type="noConversion"/>
  </si>
  <si>
    <t>位于加勒比海最南端、库拉索岛东南部的城市。是１５世纪末，阿隆索．欧杰达和亚美利哥．维斯普兹所发现的。</t>
  </si>
  <si>
    <t>160_Weiliansitade_aho.jpg</t>
  </si>
  <si>
    <t>加拉加斯</t>
    <phoneticPr fontId="15" type="noConversion"/>
  </si>
  <si>
    <t>委内瑞拉</t>
  </si>
  <si>
    <t>西经66°54′</t>
  </si>
  <si>
    <t>北纬10°29′</t>
  </si>
  <si>
    <t>锌矿石</t>
    <phoneticPr fontId="15" type="noConversion"/>
  </si>
  <si>
    <t>位于南美东岸、马拉开波东部的城市。街名的由来是曾住在这个地方的加勒比人．加拉卡斯人。</t>
  </si>
  <si>
    <t>161_Jialajiasi_ven.jpg</t>
  </si>
  <si>
    <t>哈瓦那</t>
    <phoneticPr fontId="15" type="noConversion"/>
  </si>
  <si>
    <t>加勒比海</t>
    <phoneticPr fontId="15" type="noConversion"/>
  </si>
  <si>
    <t>古巴</t>
  </si>
  <si>
    <t>西经82°23′</t>
  </si>
  <si>
    <t>北纬23°07′</t>
  </si>
  <si>
    <t>雪茄</t>
    <phoneticPr fontId="15" type="noConversion"/>
  </si>
  <si>
    <t>位于加勒比海上的古巴岛西北岸的城市。是一处天然的良港，除了加勒比特有的产物在流通之外，还可以采购到优质的烟草。</t>
  </si>
  <si>
    <t>162_Hawana_cu.jpg</t>
  </si>
  <si>
    <t>大开曼</t>
    <phoneticPr fontId="15" type="noConversion"/>
  </si>
  <si>
    <t>西经81°14′</t>
  </si>
  <si>
    <t>北纬19°18′</t>
  </si>
  <si>
    <t>玛雅蓝</t>
    <phoneticPr fontId="15" type="noConversion"/>
  </si>
  <si>
    <t>位于西印度群岛西部、开曼群岛最大岛上的城市。似乎也开始住着遇难船船员和海盗们。</t>
  </si>
  <si>
    <t>163_Dakaiman_uk.jpg</t>
  </si>
  <si>
    <t>马拉开波</t>
    <phoneticPr fontId="15" type="noConversion"/>
  </si>
  <si>
    <t>西经71°38′</t>
  </si>
  <si>
    <t>北纬10°38′</t>
  </si>
  <si>
    <t>盐巴</t>
    <phoneticPr fontId="15" type="noConversion"/>
  </si>
  <si>
    <t>面临也能称为通往加勒比海‧大西洋的海湾、含盐分之南美最大湖－马拉开波湖的城市。在这湖上，有时会发生不出声的雷击。</t>
  </si>
  <si>
    <t>164_Mlakaibo_ven.jpg</t>
  </si>
  <si>
    <t>特鲁希略</t>
    <phoneticPr fontId="15" type="noConversion"/>
  </si>
  <si>
    <t>西经70°25′</t>
  </si>
  <si>
    <t>北纬9°21′</t>
  </si>
  <si>
    <t>龙舌兰酒</t>
    <phoneticPr fontId="15" type="noConversion"/>
  </si>
  <si>
    <t>面临加勒比海洪都拉斯的城市、克里斯特巴尔‧哥伦布于第4次航海中发现。「洪都拉斯」的西班牙文原意为「深度」，其由来为哥伦布提督于登陆之际，虽然抛下了锚，却未能到达海底。</t>
  </si>
  <si>
    <t>165_Teluxilue_ven.jpg</t>
  </si>
  <si>
    <t>波托韦洛</t>
    <phoneticPr fontId="15" type="noConversion"/>
  </si>
  <si>
    <t>巴拿马共和国</t>
  </si>
  <si>
    <t>西经79°39′</t>
  </si>
  <si>
    <t>北纬9°33′</t>
  </si>
  <si>
    <t>香柠檬</t>
    <phoneticPr fontId="15" type="noConversion"/>
  </si>
  <si>
    <t>巴拿马科隆省的一个港口城市 ，位于巴拿马地峡的北部， 加勒比海西南部。建立于1597年 ，从16至18世纪一直都是西班牙在美洲的殖民地 新格拉纳达总督区的重要白银输出港，也是西班牙珍宝船队航线上的停泊港口之一。</t>
  </si>
  <si>
    <t>166_Boduobeiluo_uk.jpg</t>
  </si>
  <si>
    <t>巴拿马</t>
    <phoneticPr fontId="15" type="noConversion"/>
  </si>
  <si>
    <t>西经80°46′</t>
  </si>
  <si>
    <t>北纬8°32′</t>
  </si>
  <si>
    <t>橡胶</t>
    <phoneticPr fontId="15" type="noConversion"/>
  </si>
  <si>
    <t>位于北美与南美边境的港城。正如其意为「渔场盛产之地」之名，渔业兴盛。于城市周边的广大热带雨林中，栖息着各种生物。</t>
  </si>
  <si>
    <t>167_Banama_pan.jpg</t>
  </si>
  <si>
    <t>梅里达</t>
    <phoneticPr fontId="15" type="noConversion"/>
  </si>
  <si>
    <t>墨西哥</t>
  </si>
  <si>
    <t>西经89°37′</t>
  </si>
  <si>
    <t>北纬20°58′</t>
  </si>
  <si>
    <t>莳萝</t>
    <phoneticPr fontId="15" type="noConversion"/>
  </si>
  <si>
    <t>位于布满热带雨林的尤卡坦半岛西北端之城市。据说以前玛雅文明相当兴盛。</t>
  </si>
  <si>
    <t>168_Meilida_mex.jpg</t>
  </si>
  <si>
    <t>危地马拉</t>
    <phoneticPr fontId="15" type="noConversion"/>
  </si>
  <si>
    <t>危地马拉共和国</t>
  </si>
  <si>
    <t>西经90°13′</t>
  </si>
  <si>
    <t>北纬15°47′</t>
  </si>
  <si>
    <t>腰果</t>
    <phoneticPr fontId="15" type="noConversion"/>
  </si>
  <si>
    <t>面临太平洋的中美港城之一，以盛产咖啡而闻名。沿岸的热带低地与内陆的高原地带之温差相当大。</t>
  </si>
  <si>
    <t>169_Weidimala_gua.jpg</t>
  </si>
  <si>
    <t>维拉克鲁斯</t>
    <phoneticPr fontId="15" type="noConversion"/>
  </si>
  <si>
    <t>西经96°07′</t>
  </si>
  <si>
    <t>北纬19°10′</t>
  </si>
  <si>
    <t>马铃薯</t>
    <phoneticPr fontId="15" type="noConversion"/>
  </si>
  <si>
    <t>城名的西班牙文原意为「真十字架」。埃尔南‧库尔特斯于16世纪初登陆后，就成为墨西哥湾贸易的正门户。</t>
  </si>
  <si>
    <t>170_Weilakelusi_mex.jpg</t>
  </si>
  <si>
    <t>阿卡普尔科</t>
    <phoneticPr fontId="15" type="noConversion"/>
  </si>
  <si>
    <t>西经99°52′</t>
  </si>
  <si>
    <t>北纬16°51′</t>
  </si>
  <si>
    <t>蛋白石</t>
    <phoneticPr fontId="15" type="noConversion"/>
  </si>
  <si>
    <t>面临太平洋之山脉山麓上的城市。全年高温，四季长夏，因盛行银交易，故前往欧洲的运输船之往来，络绎不绝</t>
  </si>
  <si>
    <t>171_Akapuerke_mex.jpg</t>
  </si>
  <si>
    <t>里加</t>
    <phoneticPr fontId="15" type="noConversion"/>
  </si>
  <si>
    <t>拉脱维亚</t>
  </si>
  <si>
    <t>东经24°08′</t>
  </si>
  <si>
    <t>北纬56°58′</t>
  </si>
  <si>
    <t>天鹅绒</t>
    <phoneticPr fontId="15" type="noConversion"/>
  </si>
  <si>
    <t>拉脱维亚首都，位于波罗的海国家的中心地带，处于欧洲西部和东部、俄罗斯和斯堪的纳维亚半岛的交叉点上，港口具有重要的战略意义，被称为“波罗的海跳动的心脏”和“北方巴黎”。曾是历史上重要的贸易港口，现在是工业中心。</t>
  </si>
  <si>
    <t>172_Lijia_ltv.jpg</t>
  </si>
  <si>
    <t>岚屿</t>
    <phoneticPr fontId="15" type="noConversion"/>
  </si>
  <si>
    <t>东经 114.92°</t>
  </si>
  <si>
    <t>北纬 4.93°</t>
  </si>
  <si>
    <t>琥珀</t>
    <phoneticPr fontId="15" type="noConversion"/>
  </si>
  <si>
    <t>印度尼西亚班达群岛中最小的一个岛，全岛约3公里长，不到1公里宽。在地理大发现时代，由于岛上广泛种植的肉豆蔻等高价香料，岚屿在班达群岛的重要性越来越重要，同时香料群岛也越来越被西方殖民者所重视。</t>
  </si>
  <si>
    <t>173_Lanyu_ind.jpg</t>
  </si>
  <si>
    <t>班加西</t>
    <phoneticPr fontId="15" type="noConversion"/>
  </si>
  <si>
    <t>东经 170.05</t>
  </si>
  <si>
    <t> 南纬 45.87°</t>
  </si>
  <si>
    <t>罗勒</t>
    <phoneticPr fontId="15" type="noConversion"/>
  </si>
  <si>
    <t>位于利比亚北部锡德拉湾沿岸的一座港口城市，也是该国第二大城市。城市建于古希腊时代的，自古就是通往非洲内陆的商队贸易集镇。同时也是冬季游览、疗养胜地。</t>
  </si>
  <si>
    <t>174_Banjiaxi_lba.jpg</t>
  </si>
  <si>
    <t>坎迪亚</t>
    <phoneticPr fontId="15" type="noConversion"/>
  </si>
  <si>
    <t>东经 23.72°</t>
  </si>
  <si>
    <t>北纬 37.97</t>
  </si>
  <si>
    <t>皮革制品</t>
    <phoneticPr fontId="15" type="noConversion"/>
  </si>
  <si>
    <t>位于克里特岛上的一座城市。由于纬度相当低，终年气温很高。据说古希腊神话中米诺斯王的王宫‧米诺斯迷宫就建在这里。除了橄榄栽培和发达的渔业之外，还盛产高级染料。</t>
  </si>
  <si>
    <t>175_Kandiya_gre.jpg</t>
  </si>
  <si>
    <t>基多</t>
    <phoneticPr fontId="15" type="noConversion"/>
  </si>
  <si>
    <t>南美</t>
    <phoneticPr fontId="15" type="noConversion"/>
  </si>
  <si>
    <t>厄瓜多尔</t>
    <phoneticPr fontId="15" type="noConversion"/>
  </si>
  <si>
    <t xml:space="preserve">西经 78°3' </t>
    <phoneticPr fontId="15" type="noConversion"/>
  </si>
  <si>
    <t>南纬 0°14'</t>
    <phoneticPr fontId="15" type="noConversion"/>
  </si>
  <si>
    <t>龟壳工艺品</t>
    <phoneticPr fontId="15" type="noConversion"/>
  </si>
  <si>
    <t>厄瓜多尔首都基多，位于国境北部，海拔2852米，虽然临近赤道，但因地势高峻，所以气候宜人，四季如春，是理想的避暑胜地。基多原为古老的印第安人城市，是印加帝国北部疆土的首都，城市建设与自然环境巧妙地融为一体。</t>
    <phoneticPr fontId="15" type="noConversion"/>
  </si>
  <si>
    <t>卡亚俄</t>
    <phoneticPr fontId="15" type="noConversion"/>
  </si>
  <si>
    <t>秘鲁</t>
    <phoneticPr fontId="15" type="noConversion"/>
  </si>
  <si>
    <t>西经77°10’</t>
    <phoneticPr fontId="15" type="noConversion"/>
  </si>
  <si>
    <t>南纬12°3’</t>
    <phoneticPr fontId="15" type="noConversion"/>
  </si>
  <si>
    <t>鱼油</t>
    <phoneticPr fontId="15" type="noConversion"/>
  </si>
  <si>
    <t>秘鲁第二大城市利马-卡亚俄大都市区的一部分 。位于卡亚俄湾内，里马克河口南岸。外有圣洛伦索岛、长岬屏障,并有防波堤保护，为优良海港。海拔6米。气候温和干燥，年均温19℃，年均降水量12毫米。</t>
    <phoneticPr fontId="15" type="noConversion"/>
  </si>
  <si>
    <t>利马</t>
    <phoneticPr fontId="15" type="noConversion"/>
  </si>
  <si>
    <t xml:space="preserve">西经 76°55' </t>
    <phoneticPr fontId="15" type="noConversion"/>
  </si>
  <si>
    <t>南纬 12°06'</t>
    <phoneticPr fontId="15" type="noConversion"/>
  </si>
  <si>
    <t>鱼粉</t>
    <phoneticPr fontId="15" type="noConversion"/>
  </si>
  <si>
    <t>秘鲁全国最大经济、文化中心。位于沿海灌溉绿洲上；东接安第斯山  利马
麓，西连太平洋岸外港卡亚俄。热带沙漠气候，因受秘鲁寒流影响，气候温和干燥。人口占全国人口的四分之一以上。</t>
    <phoneticPr fontId="15" type="noConversion"/>
  </si>
  <si>
    <t>安多法加斯大</t>
    <phoneticPr fontId="15" type="noConversion"/>
  </si>
  <si>
    <t>智利</t>
    <phoneticPr fontId="15" type="noConversion"/>
  </si>
  <si>
    <t>西经70°23</t>
    <phoneticPr fontId="15" type="noConversion"/>
  </si>
  <si>
    <t>南纬23°40</t>
    <phoneticPr fontId="15" type="noConversion"/>
  </si>
  <si>
    <t>野百合</t>
    <phoneticPr fontId="15" type="noConversion"/>
  </si>
  <si>
    <t>位于智利（全称：智利共和国REPUBLIC OF CHILE）北部沿海莫雷诺（MORENO）湾的东岸，濒临太平洋的东南侧，是智利的铜矿输出港，也是智利北部的普通货贸易港。智利铜矿的储量约1.8亿吨。居世界第一位，有“铜矿之国”的称号。铜矿及铜厂遍布全国约400多个。</t>
    <phoneticPr fontId="15" type="noConversion"/>
  </si>
  <si>
    <t>圣地亚哥</t>
    <phoneticPr fontId="15" type="noConversion"/>
  </si>
  <si>
    <t xml:space="preserve">西经70°40’ </t>
    <phoneticPr fontId="15" type="noConversion"/>
  </si>
  <si>
    <t>南纬33°26’</t>
    <phoneticPr fontId="15" type="noConversion"/>
  </si>
  <si>
    <t>仙人掌</t>
    <phoneticPr fontId="15" type="noConversion"/>
  </si>
  <si>
    <t>圣地亚哥，全称圣地亚哥·德·智利（西班牙语：Santiago de Chile），是智利共和国的首都和最大城市，南美洲第四大城市。位于国境中部，坐落在马波乔河畔，东依安第斯山，西距瓦尔帕来索港约100公里。</t>
    <phoneticPr fontId="15" type="noConversion"/>
  </si>
  <si>
    <t>城市</t>
    <phoneticPr fontId="15" type="noConversion"/>
  </si>
  <si>
    <t>具体如下：</t>
    <phoneticPr fontId="15" type="noConversion"/>
  </si>
  <si>
    <t>- 目前一共有3套贴图（根据等级分为LV1~LV3），分别对应发展度0,2000,10000,当城市发展度上升/下降到相应数值时，城市中的建筑贴图就会发生相应变化</t>
    <phoneticPr fontId="15" type="noConversion"/>
  </si>
  <si>
    <t>天津</t>
    <phoneticPr fontId="15" type="noConversion"/>
  </si>
  <si>
    <t>当前LV发展度+10%下级需求发展度</t>
    <phoneticPr fontId="15" type="noConversion"/>
  </si>
  <si>
    <t>当前LV发展度+20%下级需求发展度</t>
    <phoneticPr fontId="15" type="noConversion"/>
  </si>
  <si>
    <t>当前LV发展度+30%下级需求发展度</t>
    <phoneticPr fontId="15" type="noConversion"/>
  </si>
  <si>
    <t>当前LV发展度+40%下级需求发展度</t>
    <phoneticPr fontId="15" type="noConversion"/>
  </si>
  <si>
    <t>当前LV发展度+50%下级需求发展度</t>
    <phoneticPr fontId="15" type="noConversion"/>
  </si>
  <si>
    <t>当前LV发展度+65%下级需求发展度</t>
    <phoneticPr fontId="15" type="noConversion"/>
  </si>
  <si>
    <t>当前LV发展度+80%下级需求发展度</t>
    <phoneticPr fontId="15" type="noConversion"/>
  </si>
  <si>
    <t>当前LV发展度+100%下级需求发展度</t>
    <phoneticPr fontId="15" type="noConversion"/>
  </si>
  <si>
    <t>交易所</t>
    <phoneticPr fontId="15" type="noConversion"/>
  </si>
  <si>
    <t>仓库</t>
    <phoneticPr fontId="15" type="noConversion"/>
  </si>
  <si>
    <t>银行</t>
    <phoneticPr fontId="15" type="noConversion"/>
  </si>
  <si>
    <t>酒馆</t>
    <phoneticPr fontId="15" type="noConversion"/>
  </si>
  <si>
    <t>拍卖行</t>
    <phoneticPr fontId="15" type="noConversion"/>
  </si>
  <si>
    <t>公会</t>
    <phoneticPr fontId="15" type="noConversion"/>
  </si>
  <si>
    <t>国会</t>
    <phoneticPr fontId="15" type="noConversion"/>
  </si>
  <si>
    <t>【国战】</t>
    <phoneticPr fontId="15" type="noConversion"/>
  </si>
  <si>
    <t>- 仓库材料的存货上限为500个</t>
    <phoneticPr fontId="15" type="noConversion"/>
  </si>
  <si>
    <t>提意见</t>
    <phoneticPr fontId="15" type="noConversion"/>
  </si>
  <si>
    <t>受到GM的回信</t>
    <phoneticPr fontId="15" type="noConversion"/>
  </si>
  <si>
    <t>领取后取得奖励物，用弹窗形式展现，领取后该信息位置显示已领取</t>
    <phoneticPr fontId="15" type="noConversion"/>
  </si>
  <si>
    <t>点击后跳转到与该玩家的私信页面</t>
    <phoneticPr fontId="15" type="noConversion"/>
  </si>
  <si>
    <t>点击后跳转到提意见页面</t>
    <phoneticPr fontId="15" type="noConversion"/>
  </si>
  <si>
    <t>GM 对您的意见进行了回复！</t>
    <phoneticPr fontId="15" type="noConversion"/>
  </si>
  <si>
    <t>- 仓库中的货物出售时价格只有其进价的10%</t>
    <phoneticPr fontId="15" type="noConversion"/>
  </si>
  <si>
    <t>- 从船舱中卸载货物到仓库的话，需要花费大量金币，金币量等同于商品进价的300%</t>
    <phoneticPr fontId="15" type="noConversion"/>
  </si>
  <si>
    <t>仓库卸载</t>
    <phoneticPr fontId="15" type="noConversion"/>
  </si>
  <si>
    <t>2.国战：国家与国家之家的城市战斗。战胜后，30分钟内，该城市原势力清零，30分钟内只允许该国人士投资获得势力值;</t>
    <phoneticPr fontId="15" type="noConversion"/>
  </si>
  <si>
    <t>- 每个城市除了本城市的特产以外，交易所增加了一种随机商品，商品随机为与本城市不同的其他城市特产
- 随机商品的价格按正常城市刷新规则随机，配额为用户对应配额的30%，星级在1～4星之间随机
- 随机商品每个小时刷新一次</t>
    <phoneticPr fontId="15" type="noConversion"/>
  </si>
  <si>
    <t>则该城市旗舰的在战斗中的攻击力/防御力 = （100×50%+200×30%+300×20% + 1000）</t>
    <phoneticPr fontId="15" type="noConversion"/>
  </si>
  <si>
    <t>则该城市护卫舰的在战斗中的攻击力/防御力 = 旗舰攻防数值 * 40%</t>
    <phoneticPr fontId="15" type="noConversion"/>
  </si>
  <si>
    <t xml:space="preserve">  城市护卫舰的在战斗中的攻击力/防御力 = 旗舰攻防数值 * 40%</t>
    <phoneticPr fontId="15" type="noConversion"/>
  </si>
  <si>
    <t>1.攻城战：个人攻击整座城市，需缴纳保证金 (城市武装度×10)，消耗相应体力。胜利后，城市全部股东除自己外清零，自己原有股份不变或获得1点势力;如果失败，则无变化</t>
    <phoneticPr fontId="15" type="noConversion"/>
  </si>
  <si>
    <t>【攻城战规则】</t>
    <phoneticPr fontId="15" type="noConversion"/>
  </si>
  <si>
    <t>3.抢占战：城市内，个人对个人的战斗，消耗相应体力发起战斗，胜利后对方该城市势力值清零，胜利方获得可投资获得股份的机会</t>
    <phoneticPr fontId="15" type="noConversion"/>
  </si>
  <si>
    <t>【切磋/劫掠（海上）】</t>
    <phoneticPr fontId="15" type="noConversion"/>
  </si>
  <si>
    <t>排行榜</t>
    <phoneticPr fontId="15" type="noConversion"/>
  </si>
  <si>
    <t>- 排行榜入口在“通知”的右边</t>
    <phoneticPr fontId="15" type="noConversion"/>
  </si>
  <si>
    <t>- 排行榜的榜单内容有5项，具体如下</t>
    <phoneticPr fontId="15" type="noConversion"/>
  </si>
  <si>
    <t>对所有玩家的等级进行排行，显示前100，如果自己不在前100，则显示前99加自己</t>
    <phoneticPr fontId="15" type="noConversion"/>
  </si>
  <si>
    <t>对所有玩家的金币总数进行排行，显示前100，如果自己不在前100，则显示前99加自己</t>
    <phoneticPr fontId="15" type="noConversion"/>
  </si>
  <si>
    <t>金币总数 = 持有金币 + 银行金币</t>
    <phoneticPr fontId="15" type="noConversion"/>
  </si>
  <si>
    <t>对所有玩家的已探索城市数进行排行，显示前100，如果自己不在前100，则显示前99加自己</t>
    <phoneticPr fontId="15" type="noConversion"/>
  </si>
  <si>
    <t>- 点击排行榜上任意一名玩家时，都直接打开他的详情页并根据双方关系显示相应按钮</t>
    <phoneticPr fontId="15" type="noConversion"/>
  </si>
  <si>
    <t>- 详情页关闭后应该依旧为打开前的页面</t>
    <phoneticPr fontId="15" type="noConversion"/>
  </si>
  <si>
    <t>对所有玩家的切磋/劫掠战绩的总胜利数 进行排行，显示前100，如果自己不在前100，则显示前99加自己</t>
    <phoneticPr fontId="15" type="noConversion"/>
  </si>
  <si>
    <t>显示格式为    1000战 999胜 （胜率 99.9%）， 胜率保留一位小数</t>
    <phoneticPr fontId="15" type="noConversion"/>
  </si>
  <si>
    <t>实战训练</t>
    <phoneticPr fontId="28" type="noConversion"/>
  </si>
  <si>
    <t>商人与城市</t>
    <phoneticPr fontId="28" type="noConversion"/>
  </si>
  <si>
    <t>新面貌</t>
    <phoneticPr fontId="28" type="noConversion"/>
  </si>
  <si>
    <t>发展军事</t>
    <phoneticPr fontId="28" type="noConversion"/>
  </si>
  <si>
    <t>准备就绪</t>
    <phoneticPr fontId="28" type="noConversion"/>
  </si>
  <si>
    <t>大人物!</t>
  </si>
  <si>
    <t>去在这个世界每一个城市都留下你的脚印,感受不同地域的风土人情,尝遍世界美食!根据地图提示去自由的航行吧.</t>
  </si>
  <si>
    <t>- 当王宫的势力100%被一个玩家拥有时，则该玩家成为该城市的城主</t>
    <phoneticPr fontId="15" type="noConversion"/>
  </si>
  <si>
    <t>- 如果城市无人投资，势力未被100%占领 或者投资人为多个不同国家时，该城市为中立城市</t>
    <phoneticPr fontId="15" type="noConversion"/>
  </si>
  <si>
    <t>等级/建筑</t>
    <phoneticPr fontId="15" type="noConversion"/>
  </si>
  <si>
    <t>LV1</t>
    <phoneticPr fontId="15" type="noConversion"/>
  </si>
  <si>
    <t>LV2</t>
    <phoneticPr fontId="15" type="noConversion"/>
  </si>
  <si>
    <t>LV3</t>
    <phoneticPr fontId="15" type="noConversion"/>
  </si>
  <si>
    <t>交易所</t>
    <phoneticPr fontId="15" type="noConversion"/>
  </si>
  <si>
    <t>仓库</t>
    <phoneticPr fontId="15" type="noConversion"/>
  </si>
  <si>
    <t>酒馆</t>
    <phoneticPr fontId="15" type="noConversion"/>
  </si>
  <si>
    <t>银行</t>
    <phoneticPr fontId="15" type="noConversion"/>
  </si>
  <si>
    <t>0</t>
    <phoneticPr fontId="15" type="noConversion"/>
  </si>
  <si>
    <t>400</t>
    <phoneticPr fontId="15" type="noConversion"/>
  </si>
  <si>
    <t>600</t>
    <phoneticPr fontId="15" type="noConversion"/>
  </si>
  <si>
    <t>800</t>
    <phoneticPr fontId="15" type="noConversion"/>
  </si>
  <si>
    <t>1000</t>
    <phoneticPr fontId="15" type="noConversion"/>
  </si>
  <si>
    <t>1300</t>
    <phoneticPr fontId="15" type="noConversion"/>
  </si>
  <si>
    <t>1600</t>
    <phoneticPr fontId="15" type="noConversion"/>
  </si>
  <si>
    <t>2000</t>
    <phoneticPr fontId="15" type="noConversion"/>
  </si>
  <si>
    <t>10000</t>
    <phoneticPr fontId="15" type="noConversion"/>
  </si>
  <si>
    <t>200</t>
    <phoneticPr fontId="15" type="noConversion"/>
  </si>
  <si>
    <t>2800</t>
    <phoneticPr fontId="15" type="noConversion"/>
  </si>
  <si>
    <t>3600</t>
    <phoneticPr fontId="15" type="noConversion"/>
  </si>
  <si>
    <t>4400</t>
    <phoneticPr fontId="15" type="noConversion"/>
  </si>
  <si>
    <t>5200</t>
    <phoneticPr fontId="15" type="noConversion"/>
  </si>
  <si>
    <t>6000</t>
    <phoneticPr fontId="15" type="noConversion"/>
  </si>
  <si>
    <t>7200</t>
    <phoneticPr fontId="15" type="noConversion"/>
  </si>
  <si>
    <t>8400</t>
    <phoneticPr fontId="15" type="noConversion"/>
  </si>
  <si>
    <t>进入战斗榜前10</t>
    <phoneticPr fontId="28" type="noConversion"/>
  </si>
  <si>
    <t>海上事件规则：
- 每次航行停留至某个城市海域时，系统会在前后5格长度的海域（十字型可一次航行到达的5格之内）上刷新出可见的事件（宝箱），出航点原本的事件（宝箱）如果还在玩家视野中则依旧保留，如果超出了玩家视野，则直接去除
- 航行停留在城市，进入城市再出航时，事件不会再次刷新
- 当视野中能看见事件（宝箱）时，可以点击查看事件（宝箱）描述，只有航行至事件所发生的海域时才会触发事件（宝箱）内容及奖励/惩罚
- 任何事件（宝箱）只要触发一次或者船只经过一次就会在这片海域消失
- 每个海域上刷新事件（宝箱）时，几率都为15%</t>
    <phoneticPr fontId="28" type="noConversion"/>
  </si>
  <si>
    <t>事件名</t>
    <phoneticPr fontId="28" type="noConversion"/>
  </si>
  <si>
    <t>事件描述</t>
    <phoneticPr fontId="28" type="noConversion"/>
  </si>
  <si>
    <t>事件内容</t>
    <phoneticPr fontId="15" type="noConversion"/>
  </si>
  <si>
    <t>事件概率</t>
    <phoneticPr fontId="28" type="noConversion"/>
  </si>
  <si>
    <t>类型（奖惩平）</t>
    <phoneticPr fontId="28" type="noConversion"/>
  </si>
  <si>
    <t>奖励/惩罚</t>
    <phoneticPr fontId="28" type="noConversion"/>
  </si>
  <si>
    <t>特殊要求（战斗力高低）</t>
    <phoneticPr fontId="28" type="noConversion"/>
  </si>
  <si>
    <t>人鱼唱晚</t>
    <phoneticPr fontId="28" type="noConversion"/>
  </si>
  <si>
    <t>好优美的歌声，那不是人鱼唱晚吗？</t>
    <phoneticPr fontId="28" type="noConversion"/>
  </si>
  <si>
    <t>人鱼羞涩的为你这个路过的陌生人吟唱了一曲后，转身潜入了海底……</t>
    <phoneticPr fontId="15" type="noConversion"/>
  </si>
  <si>
    <t>奖励</t>
    <phoneticPr fontId="28" type="noConversion"/>
  </si>
  <si>
    <t>失落的文明</t>
    <phoneticPr fontId="28" type="noConversion"/>
  </si>
  <si>
    <t>前方海底好像有一些古代遗迹，也许里面可以打捞出一些值钱的东西</t>
    <phoneticPr fontId="15" type="noConversion"/>
  </si>
  <si>
    <t>“报告船长！这是一座远古的神殿，我们打捞了一些古董上来！”</t>
    <phoneticPr fontId="15" type="noConversion"/>
  </si>
  <si>
    <t>黑胡子的袭击</t>
    <phoneticPr fontId="28" type="noConversion"/>
  </si>
  <si>
    <t>这个带刀疤的骷髅海贼旗，是黑胡子！！！</t>
    <phoneticPr fontId="15" type="noConversion"/>
  </si>
  <si>
    <t>“竟然碰到了臭名昭著的黑胡子！我和你们拼了！”</t>
    <phoneticPr fontId="15" type="noConversion"/>
  </si>
  <si>
    <t>友善的导航</t>
    <phoneticPr fontId="28" type="noConversion"/>
  </si>
  <si>
    <t>那片海域有微光闪烁，像是有什么神秘的生物在跃动！</t>
    <phoneticPr fontId="15" type="noConversion"/>
  </si>
  <si>
    <t>从未见过的小精灵们纷纷跳出海面，环绕在船只周围，好像要带领你去什么地方.</t>
    <phoneticPr fontId="15" type="noConversion"/>
  </si>
  <si>
    <t>海洋新探索</t>
    <phoneticPr fontId="28" type="noConversion"/>
  </si>
  <si>
    <t>远处的那生物是海兽么，还是别的什么…图鉴中没有记载啊…</t>
    <phoneticPr fontId="28" type="noConversion"/>
  </si>
  <si>
    <t>“报告船长！我们发现了一群奇怪的生物！”</t>
    <phoneticPr fontId="28" type="noConversion"/>
  </si>
  <si>
    <t>意外收获</t>
    <phoneticPr fontId="28" type="noConversion"/>
  </si>
  <si>
    <t>咦？那是什么呢？好像是一艘事故船</t>
    <phoneticPr fontId="28" type="noConversion"/>
  </si>
  <si>
    <t>广结善缘</t>
    <phoneticPr fontId="28" type="noConversion"/>
  </si>
  <si>
    <t>纸上记录着一位船长的信息，不去结交一下么？</t>
    <phoneticPr fontId="28" type="noConversion"/>
  </si>
  <si>
    <t>经验+10
获得称号“有缘人”
随机增加一个好友
初级水手+2</t>
    <phoneticPr fontId="15" type="noConversion"/>
  </si>
  <si>
    <t>给出增加的好友名字</t>
    <phoneticPr fontId="28" type="noConversion"/>
  </si>
  <si>
    <t>鱼群迁徙</t>
    <phoneticPr fontId="28" type="noConversion"/>
  </si>
  <si>
    <t>船只周围有一大群的鱼在游动，好壮观呀！鲜美的鱼群，可以捕捞吗？</t>
    <phoneticPr fontId="28" type="noConversion"/>
  </si>
  <si>
    <t>捕捞上来好多鱼，这下子这几天可以加餐了！</t>
    <phoneticPr fontId="15" type="noConversion"/>
  </si>
  <si>
    <t>若有足够空船则获得2船；
若无足够空船告知已满无法装载</t>
    <phoneticPr fontId="28" type="noConversion"/>
  </si>
  <si>
    <t>站在甲板上，看到远方的一道彩虹，顿时觉得心情舒爽，今天的航行一定很顺利！</t>
    <phoneticPr fontId="15" type="noConversion"/>
  </si>
  <si>
    <t>隔世的小岛，破损的船只，像是有人居住在此……</t>
    <phoneticPr fontId="28" type="noConversion"/>
  </si>
  <si>
    <t>这个人穿着船长的衣服，难道他是隐居在这里的老船长吗？</t>
    <phoneticPr fontId="28" type="noConversion"/>
  </si>
  <si>
    <t>海上狂欢</t>
    <phoneticPr fontId="28" type="noConversion"/>
  </si>
  <si>
    <t>那边的舰队像是在举办什么庆典活动，不去看看么？</t>
    <phoneticPr fontId="15" type="noConversion"/>
  </si>
  <si>
    <t>海上的生活也不会觉得闷，暂时放下烦恼，一起来参加化妆Party吧！</t>
    <phoneticPr fontId="28" type="noConversion"/>
  </si>
  <si>
    <t>今天的打捞的成果不错，发现一些有用的碎片</t>
    <phoneticPr fontId="28" type="noConversion"/>
  </si>
  <si>
    <t>体力-5
经验+5
初级水手+2
补给+30%</t>
    <phoneticPr fontId="28" type="noConversion"/>
  </si>
  <si>
    <t>海上的娱乐</t>
    <phoneticPr fontId="28" type="noConversion"/>
  </si>
  <si>
    <t>神秘的娱乐舰队出现了，这帮专门为路过船只制造欢乐的家伙们真是有意思…</t>
    <phoneticPr fontId="28" type="noConversion"/>
  </si>
  <si>
    <t>没有活动的时候容易无精打采，来点刺激的游戏吧！</t>
    <phoneticPr fontId="28" type="noConversion"/>
  </si>
  <si>
    <t>惩罚</t>
    <phoneticPr fontId="15" type="noConversion"/>
  </si>
  <si>
    <t>世外桃源</t>
    <phoneticPr fontId="28" type="noConversion"/>
  </si>
  <si>
    <t>船长，前方迷雾深处发现一座未被记载在地图上的小岛，需要去探索一下么？</t>
    <phoneticPr fontId="15" type="noConversion"/>
  </si>
  <si>
    <t>还没有开发过的小岛？！多宝贵的资源啊！</t>
    <phoneticPr fontId="28" type="noConversion"/>
  </si>
  <si>
    <t>奖励</t>
    <phoneticPr fontId="15" type="noConversion"/>
  </si>
  <si>
    <t>若有足够空船则获得5船；
若无足够空船告知已满无法装载</t>
    <phoneticPr fontId="28" type="noConversion"/>
  </si>
  <si>
    <t>上古神兽</t>
    <phoneticPr fontId="28" type="noConversion"/>
  </si>
  <si>
    <t>这个巨大的乌龟是神话中的上古神兽吗？！天啊……</t>
    <phoneticPr fontId="28" type="noConversion"/>
  </si>
  <si>
    <t>这只巨龟壳上还真是藏着有趣的东西…</t>
    <phoneticPr fontId="15" type="noConversion"/>
  </si>
  <si>
    <t>巨型章鱼</t>
    <phoneticPr fontId="28" type="noConversion"/>
  </si>
  <si>
    <t>海洋猎袭者，巨型章鱼…可怕的东西出现了，那一定是它的触手，我不会认错的…</t>
    <phoneticPr fontId="28" type="noConversion"/>
  </si>
  <si>
    <t>“我们的船只遭受巨型章鱼袭击！！全体参与战斗，不能让它破坏掉船体！”</t>
    <phoneticPr fontId="28" type="noConversion"/>
  </si>
  <si>
    <t>攻击力&gt;5000，则胜利；
否则，失败；</t>
    <phoneticPr fontId="28" type="noConversion"/>
  </si>
  <si>
    <t>远处一点白色的东西是什么？居然会是UFO！</t>
    <phoneticPr fontId="15" type="noConversion"/>
  </si>
  <si>
    <t>哦...是辐射吗？我觉得好难受…这奇怪的射线…</t>
    <phoneticPr fontId="15" type="noConversion"/>
  </si>
  <si>
    <t>惩罚</t>
    <phoneticPr fontId="28" type="noConversion"/>
  </si>
  <si>
    <t>海盗盛宴</t>
    <phoneticPr fontId="28" type="noConversion"/>
  </si>
  <si>
    <t>那几艘船，像是海盗船！怎么办，要绕另一条安全的航线么，船长？</t>
    <phoneticPr fontId="15" type="noConversion"/>
  </si>
  <si>
    <t>我的钱和货物啊…该死的海盗！</t>
    <phoneticPr fontId="15" type="noConversion"/>
  </si>
  <si>
    <t>酒后航行</t>
    <phoneticPr fontId="28" type="noConversion"/>
  </si>
  <si>
    <t>船长，这次在港口酒买的比较多，要不要顺便办个船员酒会？</t>
    <phoneticPr fontId="15" type="noConversion"/>
  </si>
  <si>
    <t>天气最重要</t>
    <phoneticPr fontId="28" type="noConversion"/>
  </si>
  <si>
    <t>那片海域像是有雷暴雨，阴沉沉的…</t>
    <phoneticPr fontId="28" type="noConversion"/>
  </si>
  <si>
    <t>这样的天气简直是对行船的诅咒！船员们，让我们和天气抗争吧！</t>
    <phoneticPr fontId="28" type="noConversion"/>
  </si>
  <si>
    <t>灾难降临</t>
    <phoneticPr fontId="28" type="noConversion"/>
  </si>
  <si>
    <t>最近经常有船只在那片海域出事，总之大家小心一点！</t>
    <phoneticPr fontId="28" type="noConversion"/>
  </si>
  <si>
    <t>船怎么摇晃的这么厉害？！不好，竟然触礁了！赶快处理！</t>
    <phoneticPr fontId="28" type="noConversion"/>
  </si>
  <si>
    <t>萨满祭司的诅咒</t>
    <phoneticPr fontId="28" type="noConversion"/>
  </si>
  <si>
    <t>这个装束奇怪的人用仇恨的眼光看着我并念了一句咒语，难道我会有什么事发生？</t>
    <phoneticPr fontId="28" type="noConversion"/>
  </si>
  <si>
    <t>唔…啊…肚子疼…莫名其妙的全船都肚子疼是怎么回事！一定是刚才那个该死的家伙搞的鬼…</t>
    <phoneticPr fontId="15" type="noConversion"/>
  </si>
  <si>
    <t>无心之过</t>
    <phoneticPr fontId="28" type="noConversion"/>
  </si>
  <si>
    <t>总觉得心绪不宁，感觉会发生什么倒霉的事…</t>
    <phoneticPr fontId="28" type="noConversion"/>
  </si>
  <si>
    <t>“船长！我们的船漏水了！我们要怎么做！”</t>
    <phoneticPr fontId="28" type="noConversion"/>
  </si>
  <si>
    <t>老鼠成灾</t>
    <phoneticPr fontId="28" type="noConversion"/>
  </si>
  <si>
    <t>最近夜里睡觉总听见奇怪的“吱吱”声…究竟是什么啊…</t>
    <phoneticPr fontId="28" type="noConversion"/>
  </si>
  <si>
    <t>终于明白为什么粮食的数量下降那么快了！原来是你们这帮小东西在闯祸！我要消灭你们！</t>
    <phoneticPr fontId="28" type="noConversion"/>
  </si>
  <si>
    <t>迷雾重重</t>
    <phoneticPr fontId="28" type="noConversion"/>
  </si>
  <si>
    <t>像是快起雾了，感觉对航行很不利啊…</t>
    <phoneticPr fontId="28" type="noConversion"/>
  </si>
  <si>
    <t>该死的浓雾，这下什么都看不见了，放慢速度，慢慢安全前进！</t>
    <phoneticPr fontId="28" type="noConversion"/>
  </si>
  <si>
    <t>维护不周</t>
    <phoneticPr fontId="28" type="noConversion"/>
  </si>
  <si>
    <t>出航前感觉忘记了什么重要的事….嗯…也许只是我的错觉…</t>
    <phoneticPr fontId="15" type="noConversion"/>
  </si>
  <si>
    <t>由于出海前没有做例行的检查与维护，船体很脆弱，被礁石稍微蹭出了漏洞</t>
    <phoneticPr fontId="28" type="noConversion"/>
  </si>
  <si>
    <t>这暴雨…感觉不像平时那么简单啊...</t>
    <phoneticPr fontId="28" type="noConversion"/>
  </si>
  <si>
    <t>站在甲板上，看见阴暗的天空有一道闪电劈到桅杆，发生了火灾</t>
    <phoneticPr fontId="28" type="noConversion"/>
  </si>
  <si>
    <t>总觉得最近身体发虚，像是得了什么病…</t>
    <phoneticPr fontId="28" type="noConversion"/>
  </si>
  <si>
    <t>船上的医疗条件确实很差，否则也不会有这么多的船员得上瘟疫了，总之请船医全力救助吧！</t>
    <phoneticPr fontId="28" type="noConversion"/>
  </si>
  <si>
    <t>哎呀哎呀，这次在港口图书馆借到的小说很不错啊…得找个时间仔细看看…</t>
    <phoneticPr fontId="28" type="noConversion"/>
  </si>
  <si>
    <t>终于看完了…额…居然都黄昏了，船长交代的活儿还没干！</t>
    <phoneticPr fontId="28" type="noConversion"/>
  </si>
  <si>
    <t>传说中的幽灵船</t>
    <phoneticPr fontId="28" type="noConversion"/>
  </si>
  <si>
    <t>迷雾笼罩的前方像是有一艘船在慢慢靠近，全员二级戒备！</t>
    <phoneticPr fontId="15" type="noConversion"/>
  </si>
  <si>
    <t>咦？那艘船上竟然全是亡灵！？那..那是传说中的幽灵船！</t>
    <phoneticPr fontId="15" type="noConversion"/>
  </si>
  <si>
    <t>神秘的迷雾</t>
    <phoneticPr fontId="15" type="noConversion"/>
  </si>
  <si>
    <t>那里像是有什么东西…不靠近点的话…无法知晓</t>
    <phoneticPr fontId="15" type="noConversion"/>
  </si>
  <si>
    <t>随机事件 1-30</t>
    <phoneticPr fontId="15" type="noConversion"/>
  </si>
  <si>
    <t>触发随机事件</t>
    <phoneticPr fontId="15" type="noConversion"/>
  </si>
  <si>
    <t>白银宝箱</t>
    <phoneticPr fontId="15" type="noConversion"/>
  </si>
  <si>
    <t>海面上漂浮着一个白银宝箱…</t>
    <phoneticPr fontId="15" type="noConversion"/>
  </si>
  <si>
    <t>钻石宝箱</t>
    <phoneticPr fontId="15" type="noConversion"/>
  </si>
  <si>
    <t>海面上漂浮着一个钻石宝箱…</t>
    <phoneticPr fontId="15" type="noConversion"/>
  </si>
  <si>
    <t>神之金属宝箱</t>
    <phoneticPr fontId="15" type="noConversion"/>
  </si>
  <si>
    <t>海面上漂浮着一个神之金属宝箱…</t>
    <phoneticPr fontId="15" type="noConversion"/>
  </si>
  <si>
    <t>财宝箱</t>
    <phoneticPr fontId="15" type="noConversion"/>
  </si>
  <si>
    <t>海面上漂浮着一个装饰华丽的财宝箱…</t>
    <phoneticPr fontId="15" type="noConversion"/>
  </si>
  <si>
    <t>你打开了闪光的财宝箱，获得了大量的金币</t>
    <phoneticPr fontId="15" type="noConversion"/>
  </si>
  <si>
    <t>精英水手+1
同时：
1~10：10000金币
11~20：30000金币
21~30：50000金币
31~40：70000金币
41~50：100000金币
51~60：120000金币
61~70 : 150000金币</t>
    <phoneticPr fontId="15" type="noConversion"/>
  </si>
  <si>
    <t>上锁的宝箱</t>
    <phoneticPr fontId="15" type="noConversion"/>
  </si>
  <si>
    <t>海面上漂浮着一个装饰很古朴的宝箱…</t>
    <phoneticPr fontId="15" type="noConversion"/>
  </si>
  <si>
    <t>你捞起了这个上锁的宝箱，但是发现需要钥匙才能将它打开</t>
    <phoneticPr fontId="15" type="noConversion"/>
  </si>
  <si>
    <t>获得一个上锁的宝箱（道具）</t>
    <phoneticPr fontId="15" type="noConversion"/>
  </si>
  <si>
    <t>神秘宝箱</t>
    <phoneticPr fontId="15" type="noConversion"/>
  </si>
  <si>
    <t>海面上漂浮着一个宝箱，但是被海草覆盖着，无法识别它的类型</t>
    <phoneticPr fontId="15" type="noConversion"/>
  </si>
  <si>
    <t>随机宝箱 32-40</t>
    <phoneticPr fontId="15" type="noConversion"/>
  </si>
  <si>
    <t>触发随机宝箱</t>
    <phoneticPr fontId="15" type="noConversion"/>
  </si>
  <si>
    <t>广场</t>
    <phoneticPr fontId="15" type="noConversion"/>
  </si>
  <si>
    <t>0</t>
    <phoneticPr fontId="15" type="noConversion"/>
  </si>
  <si>
    <t>完成方法</t>
    <phoneticPr fontId="15" type="noConversion"/>
  </si>
  <si>
    <t>任务文本</t>
    <phoneticPr fontId="15" type="noConversion"/>
  </si>
  <si>
    <t>道具名</t>
    <phoneticPr fontId="15" type="noConversion"/>
  </si>
  <si>
    <t>商会传单</t>
    <phoneticPr fontId="15" type="noConversion"/>
  </si>
  <si>
    <t xml:space="preserve">ID </t>
    <phoneticPr fontId="28" type="noConversion"/>
  </si>
  <si>
    <t>等级范围</t>
    <phoneticPr fontId="28" type="noConversion"/>
  </si>
  <si>
    <t>任务内容</t>
    <phoneticPr fontId="28" type="noConversion"/>
  </si>
  <si>
    <t>任务奖励</t>
    <phoneticPr fontId="28" type="noConversion"/>
  </si>
  <si>
    <t>1~10</t>
    <phoneticPr fontId="28" type="noConversion"/>
  </si>
  <si>
    <t>全部完成后奖励</t>
    <phoneticPr fontId="28" type="noConversion"/>
  </si>
  <si>
    <t>日常收益总量</t>
    <phoneticPr fontId="28" type="noConversion"/>
  </si>
  <si>
    <t>全部完成后奖励</t>
    <phoneticPr fontId="28" type="noConversion"/>
  </si>
  <si>
    <t>日常收益总量</t>
    <phoneticPr fontId="28" type="noConversion"/>
  </si>
  <si>
    <t>41~50</t>
    <phoneticPr fontId="28" type="noConversion"/>
  </si>
  <si>
    <t>玩家抢夺您的股份成功</t>
    <phoneticPr fontId="15" type="noConversion"/>
  </si>
  <si>
    <t>玩家抢夺您的股份失败</t>
    <phoneticPr fontId="15" type="noConversion"/>
  </si>
  <si>
    <t>玩家攻城成功（有我的股份）</t>
    <phoneticPr fontId="15" type="noConversion"/>
  </si>
  <si>
    <t>玩家攻城失败（有我的股份）</t>
    <phoneticPr fontId="15" type="noConversion"/>
  </si>
  <si>
    <t>yyy为城市名</t>
    <phoneticPr fontId="15" type="noConversion"/>
  </si>
  <si>
    <t>【国旗】xxx试图个人攻击城市yyy，最终失败落荒而逃【时间】</t>
    <phoneticPr fontId="15" type="noConversion"/>
  </si>
  <si>
    <t>城市大事记</t>
    <phoneticPr fontId="15" type="noConversion"/>
  </si>
  <si>
    <t>探索</t>
    <phoneticPr fontId="15" type="noConversion"/>
  </si>
  <si>
    <t>个人纯投资统治</t>
    <phoneticPr fontId="15" type="noConversion"/>
  </si>
  <si>
    <t>通过多人投资统治</t>
    <phoneticPr fontId="15" type="noConversion"/>
  </si>
  <si>
    <t>抢夺</t>
    <phoneticPr fontId="15" type="noConversion"/>
  </si>
  <si>
    <t>个人攻城成功</t>
    <phoneticPr fontId="15" type="noConversion"/>
  </si>
  <si>
    <t>个人攻城失败</t>
  </si>
  <si>
    <t>武装度/发展度到达1000，2000，3000…10000，20000，30000……100000</t>
    <phoneticPr fontId="15" type="noConversion"/>
  </si>
  <si>
    <t>被第一个人发现</t>
  </si>
  <si>
    <t>【国旗】xxx试图个人攻击本城，最终失败落荒而逃【时间】</t>
    <phoneticPr fontId="15" type="noConversion"/>
  </si>
  <si>
    <t>zzz为城市所属国家名</t>
    <phoneticPr fontId="15" type="noConversion"/>
  </si>
  <si>
    <t>【国旗】xxx发动了个人攻城战并胜利,清除了所有的原势力【时间】</t>
    <phoneticPr fontId="15" type="noConversion"/>
  </si>
  <si>
    <t>【国旗】xxx完成对城市的100%投资,成为城市领主【时间】</t>
    <phoneticPr fontId="15" type="noConversion"/>
  </si>
  <si>
    <t>【国旗】zzz完成对城市的100%投资,开始成为本城的统治国【时间】</t>
    <phoneticPr fontId="15" type="noConversion"/>
  </si>
  <si>
    <t>【国旗】xxx对本城进行了军事/商业投资,使武装度达到了1000【时间】</t>
    <phoneticPr fontId="15" type="noConversion"/>
  </si>
  <si>
    <t>【国旗】xxx成为第一个发现本城的人,yyy开始走入世界【时间】</t>
    <phoneticPr fontId="15" type="noConversion"/>
  </si>
  <si>
    <t>日常任务</t>
    <phoneticPr fontId="15" type="noConversion"/>
  </si>
  <si>
    <t>- 日常任务完成时不会自动弹出窗口，玩家需要亲自去任务版中完成该任务</t>
    <phoneticPr fontId="15" type="noConversion"/>
  </si>
  <si>
    <t>- 日常任务在每天的固定时间刷新，暂定为上午6点</t>
    <phoneticPr fontId="15" type="noConversion"/>
  </si>
  <si>
    <t>- 日常任务全部完成时将会获得一个对应等级的神之金属宝箱和一定量的其他奖励</t>
    <phoneticPr fontId="15" type="noConversion"/>
  </si>
  <si>
    <t>- 玩家等级达到7级后才会解锁竞技场功能</t>
    <phoneticPr fontId="15" type="noConversion"/>
  </si>
  <si>
    <t>NPC任务特殊道具：</t>
  </si>
  <si>
    <t>- 广场中的公告栏；页面的NPC以及页面右方的任务按钮，都可以查看各个日常任务，也可以在该页面领取相应日常任务奖励</t>
  </si>
  <si>
    <t>- 根据玩家的等级不同，公告栏中所显示的日常内容也不同，日常任务不需要领取，会自动记录玩家的任务完成进度</t>
  </si>
  <si>
    <t xml:space="preserve">  世界频道: 玩家的发言将会被全世界范围的玩家在这频道看见，每次发言需要消耗 1个“漂流瓶”。同时这个频道也会显示其他所有频道的自己可见信息</t>
    <phoneticPr fontId="15" type="noConversion"/>
  </si>
  <si>
    <t>- 广场中的公告栏；页面的NPC以及页面右方的任务按钮，都可以查看和接受接到玩家当前进度的引导任务</t>
  </si>
  <si>
    <t>次数</t>
    <phoneticPr fontId="15" type="noConversion"/>
  </si>
  <si>
    <t>支线探险</t>
    <phoneticPr fontId="28" type="noConversion"/>
  </si>
  <si>
    <t>战斗探险</t>
    <phoneticPr fontId="15" type="noConversion"/>
  </si>
  <si>
    <t>贸易盈利</t>
    <phoneticPr fontId="28" type="noConversion"/>
  </si>
  <si>
    <t>码头切磋获胜</t>
    <phoneticPr fontId="28" type="noConversion"/>
  </si>
  <si>
    <t>11~25</t>
    <phoneticPr fontId="28" type="noConversion"/>
  </si>
  <si>
    <t>26~40</t>
    <phoneticPr fontId="28" type="noConversion"/>
  </si>
  <si>
    <t>竞技场获胜</t>
    <phoneticPr fontId="28" type="noConversion"/>
  </si>
  <si>
    <t>投资城市发展度</t>
    <phoneticPr fontId="28" type="noConversion"/>
  </si>
  <si>
    <t>备注</t>
    <phoneticPr fontId="15" type="noConversion"/>
  </si>
  <si>
    <t>参与战斗就计算次数</t>
    <phoneticPr fontId="15" type="noConversion"/>
  </si>
  <si>
    <t>国战贡献伤害</t>
    <phoneticPr fontId="15" type="noConversion"/>
  </si>
  <si>
    <t>投资不同的城市</t>
    <phoneticPr fontId="28" type="noConversion"/>
  </si>
  <si>
    <t>投资城市发展度</t>
    <phoneticPr fontId="15" type="noConversion"/>
  </si>
  <si>
    <t>任意水晶招募</t>
    <phoneticPr fontId="15" type="noConversion"/>
  </si>
  <si>
    <t>星钻招募</t>
    <phoneticPr fontId="15" type="noConversion"/>
  </si>
  <si>
    <t>劫掠异国玩家</t>
    <phoneticPr fontId="28" type="noConversion"/>
  </si>
  <si>
    <t>符合玩家等级的神之金属宝箱</t>
    <phoneticPr fontId="15" type="noConversion"/>
  </si>
  <si>
    <t>制造物品</t>
    <phoneticPr fontId="15" type="noConversion"/>
  </si>
  <si>
    <t>不包括星钻招募，指的是四色水晶的招募</t>
    <phoneticPr fontId="15" type="noConversion"/>
  </si>
  <si>
    <t>金币*200000</t>
    <phoneticPr fontId="15" type="noConversion"/>
  </si>
  <si>
    <t>金币*50000;星钻*15</t>
    <phoneticPr fontId="15" type="noConversion"/>
  </si>
  <si>
    <t>金币*30000;星钻*15</t>
    <phoneticPr fontId="15" type="noConversion"/>
  </si>
  <si>
    <t>EXP+(lv*lv*0.5);红水晶*50</t>
    <phoneticPr fontId="15" type="noConversion"/>
  </si>
  <si>
    <t>EXP+(lv*lv*0.4);紫水晶*50</t>
    <phoneticPr fontId="15" type="noConversion"/>
  </si>
  <si>
    <t>EXP+(lv*lv*0.2);红水晶*70</t>
    <phoneticPr fontId="15" type="noConversion"/>
  </si>
  <si>
    <t>EXP+(lv*lv*0.2);绿水晶*50</t>
    <phoneticPr fontId="15" type="noConversion"/>
  </si>
  <si>
    <t>EXP+(lv*lv*0.2);红水晶*60</t>
    <phoneticPr fontId="15" type="noConversion"/>
  </si>
  <si>
    <t>EXP+(lv*lv*0.2);黄水晶*100</t>
    <phoneticPr fontId="15" type="noConversion"/>
  </si>
  <si>
    <t>EXP+(lv*lv*0.2);紫水晶*60</t>
    <phoneticPr fontId="15" type="noConversion"/>
  </si>
  <si>
    <t>EXP+(lv*lv*0.1);红水晶*50</t>
    <phoneticPr fontId="15" type="noConversion"/>
  </si>
  <si>
    <t>EXP+ (100+lv*2);红水晶*50</t>
    <phoneticPr fontId="15" type="noConversion"/>
  </si>
  <si>
    <t>EXP+(lv*lv*0.1);红水晶*50</t>
    <phoneticPr fontId="15" type="noConversion"/>
  </si>
  <si>
    <t>EXP+(lv*lv*0.2);红水晶*80</t>
    <phoneticPr fontId="15" type="noConversion"/>
  </si>
  <si>
    <t>EXP+ (100+lv*3);红水晶*80</t>
    <phoneticPr fontId="15" type="noConversion"/>
  </si>
  <si>
    <t>EXP+(lv*lv*0.1);绿水晶*50</t>
    <phoneticPr fontId="15" type="noConversion"/>
  </si>
  <si>
    <t>EXP+ (100+lv*2);绿水晶*50</t>
    <phoneticPr fontId="15" type="noConversion"/>
  </si>
  <si>
    <t>EXP+ (100+lv*3);黄水晶*50</t>
    <phoneticPr fontId="15" type="noConversion"/>
  </si>
  <si>
    <t>EXP+ (100+lv*3);黄水晶*100</t>
    <phoneticPr fontId="15" type="noConversion"/>
  </si>
  <si>
    <t>EXP+ (100+lv*3);紫水晶*100</t>
    <phoneticPr fontId="15" type="noConversion"/>
  </si>
  <si>
    <t>EXP+(lv*lv*0.1);紫水晶*100</t>
    <phoneticPr fontId="15" type="noConversion"/>
  </si>
  <si>
    <t>EXP+(lv*lv*0.4);红水晶*60</t>
    <phoneticPr fontId="15" type="noConversion"/>
  </si>
  <si>
    <t>EXP+(lv*lv*0.3);红水晶*70</t>
    <phoneticPr fontId="15" type="noConversion"/>
  </si>
  <si>
    <t>EXP+(lv*lv*0.3);绿水晶*50</t>
    <phoneticPr fontId="15" type="noConversion"/>
  </si>
  <si>
    <t>EXP+(lv*lv*0.3);紫水晶*50</t>
    <phoneticPr fontId="15" type="noConversion"/>
  </si>
  <si>
    <t>EXP+(lv*lv*0.5);绿水晶*50</t>
    <phoneticPr fontId="15" type="noConversion"/>
  </si>
  <si>
    <t>5☆</t>
    <phoneticPr fontId="15" type="noConversion"/>
  </si>
  <si>
    <t>交易所-商品</t>
    <phoneticPr fontId="15" type="noConversion"/>
  </si>
  <si>
    <t>购买，出售</t>
    <phoneticPr fontId="15" type="noConversion"/>
  </si>
  <si>
    <t>公告栏</t>
    <phoneticPr fontId="15" type="noConversion"/>
  </si>
  <si>
    <t>主线任务，日常任务</t>
    <phoneticPr fontId="15" type="noConversion"/>
  </si>
  <si>
    <t>仓库-商品</t>
    <phoneticPr fontId="15" type="noConversion"/>
  </si>
  <si>
    <t>卸载，出售</t>
    <phoneticPr fontId="15" type="noConversion"/>
  </si>
  <si>
    <t>仓库-装备</t>
    <phoneticPr fontId="15" type="noConversion"/>
  </si>
  <si>
    <t>配备，装备操作，装备强化</t>
    <phoneticPr fontId="15" type="noConversion"/>
  </si>
  <si>
    <t>城市所属信息，投资，势力，分红</t>
    <phoneticPr fontId="15" type="noConversion"/>
  </si>
  <si>
    <t>领取分红</t>
    <phoneticPr fontId="15" type="noConversion"/>
  </si>
  <si>
    <t>探险</t>
    <phoneticPr fontId="15" type="noConversion"/>
  </si>
  <si>
    <t>舰队-旗舰</t>
    <phoneticPr fontId="15" type="noConversion"/>
  </si>
  <si>
    <t>简略介绍</t>
    <phoneticPr fontId="15" type="noConversion"/>
  </si>
  <si>
    <t>舰队-护卫舰</t>
    <phoneticPr fontId="15" type="noConversion"/>
  </si>
  <si>
    <t>航行</t>
    <phoneticPr fontId="15" type="noConversion"/>
  </si>
  <si>
    <t>船舵，城市及路线，航线方式，海上事件</t>
    <phoneticPr fontId="15" type="noConversion"/>
  </si>
  <si>
    <t>酒馆菜单</t>
    <phoneticPr fontId="15" type="noConversion"/>
  </si>
  <si>
    <t>各功能介绍</t>
    <phoneticPr fontId="15" type="noConversion"/>
  </si>
  <si>
    <t>酒馆-聊天</t>
    <phoneticPr fontId="15" type="noConversion"/>
  </si>
  <si>
    <t>聊天类型，玩家操作</t>
    <phoneticPr fontId="15" type="noConversion"/>
  </si>
  <si>
    <t>酒馆-识英雄</t>
    <phoneticPr fontId="15" type="noConversion"/>
  </si>
  <si>
    <t>刷新方式，免费刷新，招募信息，招募记录</t>
    <phoneticPr fontId="15" type="noConversion"/>
  </si>
  <si>
    <t>竞技场</t>
    <phoneticPr fontId="15" type="noConversion"/>
  </si>
  <si>
    <t>当日排名，总榜，可挑战区域</t>
    <phoneticPr fontId="15" type="noConversion"/>
  </si>
  <si>
    <t>引导ID</t>
    <phoneticPr fontId="15" type="noConversion"/>
  </si>
  <si>
    <t>任务名</t>
    <phoneticPr fontId="15" type="noConversion"/>
  </si>
  <si>
    <t>详细介绍步骤</t>
    <phoneticPr fontId="15" type="noConversion"/>
  </si>
  <si>
    <t>动画添加</t>
    <phoneticPr fontId="15" type="noConversion"/>
  </si>
  <si>
    <t>船长们的友谊</t>
    <phoneticPr fontId="28" type="noConversion"/>
  </si>
  <si>
    <t>委任副官</t>
    <phoneticPr fontId="28" type="noConversion"/>
  </si>
  <si>
    <r>
      <t>1.（码头舰队-切磋）切磋的彩头就是</t>
    </r>
    <r>
      <rPr>
        <b/>
        <sz val="11"/>
        <color theme="4"/>
        <rFont val="宋体"/>
        <family val="3"/>
        <charset val="134"/>
        <scheme val="minor"/>
      </rPr>
      <t>金币</t>
    </r>
    <r>
      <rPr>
        <sz val="11"/>
        <color rgb="FFFF0000"/>
        <rFont val="宋体"/>
        <family val="3"/>
        <charset val="134"/>
        <scheme val="minor"/>
      </rPr>
      <t>~在那么热闹的码头打输了很丢人的~
2.（码头舰队-切磋）战斗力也会被</t>
    </r>
    <r>
      <rPr>
        <b/>
        <sz val="11"/>
        <color theme="4"/>
        <rFont val="宋体"/>
        <family val="3"/>
        <charset val="134"/>
        <scheme val="minor"/>
      </rPr>
      <t>补给</t>
    </r>
    <r>
      <rPr>
        <sz val="11"/>
        <color rgb="FFFF0000"/>
        <rFont val="宋体"/>
        <family val="3"/>
        <charset val="134"/>
        <scheme val="minor"/>
      </rPr>
      <t>所影响，随时保持满补给是一个好习惯哦！</t>
    </r>
    <phoneticPr fontId="15" type="noConversion"/>
  </si>
  <si>
    <r>
      <t>1.（王宫-商业投资框）商业发展度影响</t>
    </r>
    <r>
      <rPr>
        <b/>
        <sz val="11"/>
        <color rgb="FF0070C0"/>
        <rFont val="宋体"/>
        <family val="3"/>
        <charset val="134"/>
        <scheme val="minor"/>
      </rPr>
      <t>商品星级和股东分红</t>
    </r>
    <r>
      <rPr>
        <sz val="11"/>
        <color rgb="FFFF0000"/>
        <rFont val="宋体"/>
        <family val="2"/>
        <scheme val="minor"/>
      </rPr>
      <t>，砍柴不要忘记种树啊！</t>
    </r>
    <phoneticPr fontId="15" type="noConversion"/>
  </si>
  <si>
    <r>
      <t>1.（个人信息-修改）挑选一个符合自己气质的</t>
    </r>
    <r>
      <rPr>
        <b/>
        <sz val="11"/>
        <color theme="4"/>
        <rFont val="宋体"/>
        <family val="3"/>
        <charset val="134"/>
        <scheme val="minor"/>
      </rPr>
      <t>头像</t>
    </r>
    <r>
      <rPr>
        <sz val="11"/>
        <color rgb="FFFF0000"/>
        <rFont val="宋体"/>
        <family val="3"/>
        <charset val="134"/>
        <scheme val="minor"/>
      </rPr>
      <t>吧，也许能吸引到异性的注意呢~</t>
    </r>
    <phoneticPr fontId="15" type="noConversion"/>
  </si>
  <si>
    <t>卸货</t>
    <phoneticPr fontId="15" type="noConversion"/>
  </si>
  <si>
    <r>
      <t>1.（仓库-商品-商品卸载框）从船舱中</t>
    </r>
    <r>
      <rPr>
        <b/>
        <sz val="11"/>
        <color theme="4"/>
        <rFont val="宋体"/>
        <family val="3"/>
        <charset val="134"/>
        <scheme val="minor"/>
      </rPr>
      <t>卸载</t>
    </r>
    <r>
      <rPr>
        <sz val="11"/>
        <color rgb="FFFF0000"/>
        <rFont val="宋体"/>
        <family val="3"/>
        <charset val="134"/>
        <scheme val="minor"/>
      </rPr>
      <t>到岸上仓库中的商品才可以用作</t>
    </r>
    <r>
      <rPr>
        <b/>
        <sz val="11"/>
        <color theme="4"/>
        <rFont val="宋体"/>
        <family val="3"/>
        <charset val="134"/>
        <scheme val="minor"/>
      </rPr>
      <t>制造的原材料</t>
    </r>
    <r>
      <rPr>
        <sz val="11"/>
        <color rgb="FFFF0000"/>
        <rFont val="宋体"/>
        <family val="3"/>
        <charset val="134"/>
        <scheme val="minor"/>
      </rPr>
      <t>！</t>
    </r>
    <phoneticPr fontId="15" type="noConversion"/>
  </si>
  <si>
    <r>
      <t>1.（王宫-军事投资框）军事发展度影响</t>
    </r>
    <r>
      <rPr>
        <b/>
        <sz val="11"/>
        <color theme="4"/>
        <rFont val="宋体"/>
        <family val="3"/>
        <charset val="134"/>
        <scheme val="minor"/>
      </rPr>
      <t>城市防御力</t>
    </r>
    <r>
      <rPr>
        <sz val="11"/>
        <color rgb="FFFF0000"/>
        <rFont val="宋体"/>
        <family val="2"/>
        <scheme val="minor"/>
      </rPr>
      <t>，被个人或者其他国家攻击时会起大作用！
2.（王宫-军事投资框）做了股东和城主，要记得加强投资军事发展度，别在城市被攻下时后悔！</t>
    </r>
    <phoneticPr fontId="15" type="noConversion"/>
  </si>
  <si>
    <t>无</t>
    <phoneticPr fontId="15" type="noConversion"/>
  </si>
  <si>
    <t>留下买路财</t>
    <phoneticPr fontId="28" type="noConversion"/>
  </si>
  <si>
    <r>
      <t>1.（码头舰队-劫掠）劫掠玩家可以获得金币并</t>
    </r>
    <r>
      <rPr>
        <b/>
        <sz val="11"/>
        <color theme="4"/>
        <rFont val="宋体"/>
        <family val="3"/>
        <charset val="134"/>
        <scheme val="minor"/>
      </rPr>
      <t>抢夺</t>
    </r>
    <r>
      <rPr>
        <sz val="11"/>
        <color rgb="FFFF0000"/>
        <rFont val="宋体"/>
        <family val="2"/>
        <scheme val="minor"/>
      </rPr>
      <t>其收集品，但会影响国家声望哦！
2.（码头舰队-劫掠）要注意哦！劫掠本国玩家时会</t>
    </r>
    <r>
      <rPr>
        <b/>
        <sz val="11"/>
        <color theme="4"/>
        <rFont val="宋体"/>
        <family val="3"/>
        <charset val="134"/>
        <scheme val="minor"/>
      </rPr>
      <t>减少大量本国声望</t>
    </r>
    <r>
      <rPr>
        <sz val="11"/>
        <color rgb="FFFF0000"/>
        <rFont val="宋体"/>
        <family val="2"/>
        <scheme val="minor"/>
      </rPr>
      <t>！
3.（码头舰队-劫掠）在港口劫掠会被</t>
    </r>
    <r>
      <rPr>
        <b/>
        <sz val="11"/>
        <color rgb="FF0070C0"/>
        <rFont val="宋体"/>
        <family val="3"/>
        <charset val="134"/>
        <scheme val="minor"/>
      </rPr>
      <t>城市守卫</t>
    </r>
    <r>
      <rPr>
        <sz val="11"/>
        <color rgb="FFFF0000"/>
        <rFont val="宋体"/>
        <family val="3"/>
        <charset val="134"/>
        <scheme val="minor"/>
      </rPr>
      <t>抓捕惩罚</t>
    </r>
    <r>
      <rPr>
        <sz val="11"/>
        <color rgb="FFFF0000"/>
        <rFont val="宋体"/>
        <family val="2"/>
        <scheme val="minor"/>
      </rPr>
      <t>！因此海盗一般埋伏在</t>
    </r>
    <r>
      <rPr>
        <b/>
        <sz val="11"/>
        <color theme="4"/>
        <rFont val="宋体"/>
        <family val="3"/>
        <charset val="134"/>
        <scheme val="minor"/>
      </rPr>
      <t>航线</t>
    </r>
    <r>
      <rPr>
        <sz val="11"/>
        <color rgb="FFFF0000"/>
        <rFont val="宋体"/>
        <family val="2"/>
        <scheme val="minor"/>
      </rPr>
      <t>上！</t>
    </r>
    <phoneticPr fontId="15" type="noConversion"/>
  </si>
  <si>
    <t>抢夺股份</t>
    <phoneticPr fontId="28" type="noConversion"/>
  </si>
  <si>
    <r>
      <t>1.（王宫-城市势力框）城市100份股份被全部占有后，只能通过</t>
    </r>
    <r>
      <rPr>
        <b/>
        <sz val="11"/>
        <color rgb="FF0070C0"/>
        <rFont val="宋体"/>
        <family val="3"/>
        <charset val="134"/>
        <scheme val="minor"/>
      </rPr>
      <t>挑战股东</t>
    </r>
    <r>
      <rPr>
        <sz val="11"/>
        <color rgb="FFFF0000"/>
        <rFont val="宋体"/>
        <family val="3"/>
        <charset val="134"/>
        <scheme val="minor"/>
      </rPr>
      <t>来获得股份！
2.（王宫-城市势力框）城市拥有城主时，只能通过发动</t>
    </r>
    <r>
      <rPr>
        <b/>
        <sz val="11"/>
        <color theme="4"/>
        <rFont val="宋体"/>
        <family val="3"/>
        <charset val="134"/>
        <scheme val="minor"/>
      </rPr>
      <t>城市争夺战</t>
    </r>
    <r>
      <rPr>
        <sz val="11"/>
        <color rgb="FFFF0000"/>
        <rFont val="宋体"/>
        <family val="3"/>
        <charset val="134"/>
        <scheme val="minor"/>
      </rPr>
      <t>进行攻城来投资了~</t>
    </r>
    <phoneticPr fontId="15" type="noConversion"/>
  </si>
  <si>
    <t>分类</t>
    <phoneticPr fontId="28" type="noConversion"/>
  </si>
  <si>
    <t>称号名称</t>
    <phoneticPr fontId="28" type="noConversion"/>
  </si>
  <si>
    <t>称号要求</t>
    <phoneticPr fontId="28" type="noConversion"/>
  </si>
  <si>
    <t>地区探索</t>
    <phoneticPr fontId="28" type="noConversion"/>
  </si>
  <si>
    <t>中美探索家</t>
    <phoneticPr fontId="28" type="noConversion"/>
  </si>
  <si>
    <t>加勒比海探索家</t>
    <phoneticPr fontId="28" type="noConversion"/>
  </si>
  <si>
    <t>探索加勒比海的各个地区</t>
    <phoneticPr fontId="28" type="noConversion"/>
  </si>
  <si>
    <t>南美探索家</t>
    <phoneticPr fontId="28" type="noConversion"/>
  </si>
  <si>
    <t>探索南美各个地区</t>
    <phoneticPr fontId="28" type="noConversion"/>
  </si>
  <si>
    <t>北欧探索家</t>
    <phoneticPr fontId="28" type="noConversion"/>
  </si>
  <si>
    <t>探索北欧的各个地区</t>
    <phoneticPr fontId="28" type="noConversion"/>
  </si>
  <si>
    <t>东欧探索家</t>
    <phoneticPr fontId="28" type="noConversion"/>
  </si>
  <si>
    <t>探索东欧的各个地区</t>
    <phoneticPr fontId="28" type="noConversion"/>
  </si>
  <si>
    <t>南欧探索家</t>
    <phoneticPr fontId="28" type="noConversion"/>
  </si>
  <si>
    <t>探索南欧的各个地区</t>
    <phoneticPr fontId="28" type="noConversion"/>
  </si>
  <si>
    <t>西欧探索家</t>
    <phoneticPr fontId="28" type="noConversion"/>
  </si>
  <si>
    <t>探索西欧的各个地区</t>
    <phoneticPr fontId="28" type="noConversion"/>
  </si>
  <si>
    <t>东非探索家</t>
    <phoneticPr fontId="28" type="noConversion"/>
  </si>
  <si>
    <t>探索东非的各个地区</t>
    <phoneticPr fontId="28" type="noConversion"/>
  </si>
  <si>
    <t>西非探索家</t>
    <phoneticPr fontId="28" type="noConversion"/>
  </si>
  <si>
    <t>探索西非的各个地区</t>
    <phoneticPr fontId="28" type="noConversion"/>
  </si>
  <si>
    <t>北非探索家</t>
    <phoneticPr fontId="28" type="noConversion"/>
  </si>
  <si>
    <t>探索北非的各个地区</t>
    <phoneticPr fontId="28" type="noConversion"/>
  </si>
  <si>
    <t>西亚探索家</t>
    <phoneticPr fontId="28" type="noConversion"/>
  </si>
  <si>
    <t>探索西亚的各个地区</t>
    <phoneticPr fontId="28" type="noConversion"/>
  </si>
  <si>
    <t>地中海探索家</t>
    <phoneticPr fontId="28" type="noConversion"/>
  </si>
  <si>
    <t>探索地中海的各个地区</t>
    <phoneticPr fontId="28" type="noConversion"/>
  </si>
  <si>
    <t>南亚探索家</t>
    <phoneticPr fontId="28" type="noConversion"/>
  </si>
  <si>
    <t>探索南亚的各个地区</t>
    <phoneticPr fontId="28" type="noConversion"/>
  </si>
  <si>
    <t>东南亚探索家</t>
    <phoneticPr fontId="28" type="noConversion"/>
  </si>
  <si>
    <t>探索东南亚的各个地区</t>
    <phoneticPr fontId="28" type="noConversion"/>
  </si>
  <si>
    <t>澳洲探索家</t>
    <phoneticPr fontId="28" type="noConversion"/>
  </si>
  <si>
    <t>探索澳洲的各个地区</t>
    <phoneticPr fontId="28" type="noConversion"/>
  </si>
  <si>
    <t>华夏探索家</t>
    <phoneticPr fontId="28" type="noConversion"/>
  </si>
  <si>
    <t>探索华夏的各个地区</t>
    <phoneticPr fontId="28" type="noConversion"/>
  </si>
  <si>
    <t>东亚探索家</t>
    <phoneticPr fontId="28" type="noConversion"/>
  </si>
  <si>
    <t>探索东亚的各个地区</t>
    <phoneticPr fontId="28" type="noConversion"/>
  </si>
  <si>
    <t>亚洲冒险家</t>
    <phoneticPr fontId="28" type="noConversion"/>
  </si>
  <si>
    <t>完成南亚，东南亚，澳洲，华夏，东亚，西亚探索</t>
    <phoneticPr fontId="28" type="noConversion"/>
  </si>
  <si>
    <t>非洲冒险家</t>
    <phoneticPr fontId="28" type="noConversion"/>
  </si>
  <si>
    <t>完成东非，西非，北非探索</t>
    <phoneticPr fontId="28" type="noConversion"/>
  </si>
  <si>
    <t>美洲冒险家</t>
    <phoneticPr fontId="28" type="noConversion"/>
  </si>
  <si>
    <t>完成加勒比海，南美探索</t>
    <phoneticPr fontId="28" type="noConversion"/>
  </si>
  <si>
    <t>欧洲冒险家</t>
    <phoneticPr fontId="28" type="noConversion"/>
  </si>
  <si>
    <t>完成东欧，南欧，西欧，北欧，地中海探索</t>
    <phoneticPr fontId="28" type="noConversion"/>
  </si>
  <si>
    <t>冒险王</t>
    <phoneticPr fontId="28" type="noConversion"/>
  </si>
  <si>
    <t>完成世界所有区域探索</t>
    <phoneticPr fontId="28" type="noConversion"/>
  </si>
  <si>
    <t>等级相关</t>
    <phoneticPr fontId="28" type="noConversion"/>
  </si>
  <si>
    <t>学徒</t>
    <phoneticPr fontId="28" type="noConversion"/>
  </si>
  <si>
    <t>等级达到1</t>
    <phoneticPr fontId="28" type="noConversion"/>
  </si>
  <si>
    <t>船长</t>
    <phoneticPr fontId="28" type="noConversion"/>
  </si>
  <si>
    <t>等级达到70</t>
    <phoneticPr fontId="28" type="noConversion"/>
  </si>
  <si>
    <t>好友相关</t>
    <phoneticPr fontId="28" type="noConversion"/>
  </si>
  <si>
    <t>添加好友50个</t>
    <phoneticPr fontId="28" type="noConversion"/>
  </si>
  <si>
    <t>添加好友100个</t>
    <phoneticPr fontId="28" type="noConversion"/>
  </si>
  <si>
    <t>娱乐功能</t>
    <phoneticPr fontId="28" type="noConversion"/>
  </si>
  <si>
    <t>大方的</t>
    <phoneticPr fontId="28" type="noConversion"/>
  </si>
  <si>
    <t>酒馆中请玩家喝酒100次</t>
    <phoneticPr fontId="28" type="noConversion"/>
  </si>
  <si>
    <t>赌徒</t>
    <phoneticPr fontId="28" type="noConversion"/>
  </si>
  <si>
    <t>酒馆中玩猜大小赢了1000次</t>
    <phoneticPr fontId="28" type="noConversion"/>
  </si>
  <si>
    <t>无运者</t>
    <phoneticPr fontId="28" type="noConversion"/>
  </si>
  <si>
    <t>酒馆中玩猜大小输了1000次</t>
    <phoneticPr fontId="28" type="noConversion"/>
  </si>
  <si>
    <t>降价时刻</t>
    <phoneticPr fontId="28" type="noConversion"/>
  </si>
  <si>
    <t>参加幸运乐购一次</t>
    <phoneticPr fontId="28" type="noConversion"/>
  </si>
  <si>
    <t>精打细算</t>
    <phoneticPr fontId="28" type="noConversion"/>
  </si>
  <si>
    <t>参加幸运乐购100次</t>
    <phoneticPr fontId="28" type="noConversion"/>
  </si>
  <si>
    <t>幸运儿</t>
    <phoneticPr fontId="28" type="noConversion"/>
  </si>
  <si>
    <t>幸运乐购中奖一次</t>
    <phoneticPr fontId="28" type="noConversion"/>
  </si>
  <si>
    <t>神的宠儿</t>
    <phoneticPr fontId="28" type="noConversion"/>
  </si>
  <si>
    <t>幸运乐购中奖100次</t>
    <phoneticPr fontId="28" type="noConversion"/>
  </si>
  <si>
    <t>博彩爱好者</t>
    <phoneticPr fontId="28" type="noConversion"/>
  </si>
  <si>
    <t>每天参加幸运乐购一次，持续30天</t>
    <phoneticPr fontId="28" type="noConversion"/>
  </si>
  <si>
    <t>副官相关</t>
    <phoneticPr fontId="28" type="noConversion"/>
  </si>
  <si>
    <t>兵精将广</t>
    <phoneticPr fontId="28" type="noConversion"/>
  </si>
  <si>
    <t>传奇的使者</t>
    <phoneticPr fontId="28" type="noConversion"/>
  </si>
  <si>
    <t>拥有10名传奇副官</t>
    <phoneticPr fontId="28" type="noConversion"/>
  </si>
  <si>
    <t>传说的领袖</t>
    <phoneticPr fontId="28" type="noConversion"/>
  </si>
  <si>
    <t>强化/制作物品</t>
    <phoneticPr fontId="28" type="noConversion"/>
  </si>
  <si>
    <t>完美品质的</t>
    <phoneticPr fontId="28" type="noConversion"/>
  </si>
  <si>
    <t>获得10种个五星物品</t>
    <phoneticPr fontId="28" type="noConversion"/>
  </si>
  <si>
    <t>极致的满足</t>
    <phoneticPr fontId="28" type="noConversion"/>
  </si>
  <si>
    <t>获得100个五星物品</t>
    <phoneticPr fontId="28" type="noConversion"/>
  </si>
  <si>
    <t>功亏一篑</t>
    <phoneticPr fontId="28" type="noConversion"/>
  </si>
  <si>
    <t>四星强化五星失败100次</t>
    <phoneticPr fontId="28" type="noConversion"/>
  </si>
  <si>
    <t>熟能生巧</t>
    <phoneticPr fontId="28" type="noConversion"/>
  </si>
  <si>
    <t>物品卷轴制作成功100次</t>
    <phoneticPr fontId="28" type="noConversion"/>
  </si>
  <si>
    <t>无中生有</t>
    <phoneticPr fontId="28" type="noConversion"/>
  </si>
  <si>
    <t>物品卷轴制作成功5000次</t>
    <phoneticPr fontId="28" type="noConversion"/>
  </si>
  <si>
    <t>神工匠</t>
    <phoneticPr fontId="28" type="noConversion"/>
  </si>
  <si>
    <t>某一系的制造熟练度达到1000</t>
    <phoneticPr fontId="28" type="noConversion"/>
  </si>
  <si>
    <t>工神</t>
    <phoneticPr fontId="28" type="noConversion"/>
  </si>
  <si>
    <t>三系的制造熟练度都达到1000</t>
    <phoneticPr fontId="28" type="noConversion"/>
  </si>
  <si>
    <t>战斗</t>
    <phoneticPr fontId="28" type="noConversion"/>
  </si>
  <si>
    <t>战胜国的</t>
    <phoneticPr fontId="28" type="noConversion"/>
  </si>
  <si>
    <t>勇士之城</t>
    <phoneticPr fontId="28" type="noConversion"/>
  </si>
  <si>
    <t>无人可挡</t>
    <phoneticPr fontId="28" type="noConversion"/>
  </si>
  <si>
    <t>天梯赛中取得10连胜</t>
    <phoneticPr fontId="28" type="noConversion"/>
  </si>
  <si>
    <t>不败的武者</t>
    <phoneticPr fontId="28" type="noConversion"/>
  </si>
  <si>
    <t>天梯赛中取得100连胜</t>
    <phoneticPr fontId="28" type="noConversion"/>
  </si>
  <si>
    <t>手起刀落</t>
    <phoneticPr fontId="28" type="noConversion"/>
  </si>
  <si>
    <t>天梯赛取得100次胜利</t>
    <phoneticPr fontId="28" type="noConversion"/>
  </si>
  <si>
    <t>战无不胜</t>
    <phoneticPr fontId="28" type="noConversion"/>
  </si>
  <si>
    <t>天梯赛取得10000次胜利</t>
    <phoneticPr fontId="28" type="noConversion"/>
  </si>
  <si>
    <t>永恒的</t>
    <phoneticPr fontId="28" type="noConversion"/>
  </si>
  <si>
    <t>天神下凡</t>
    <phoneticPr fontId="28" type="noConversion"/>
  </si>
  <si>
    <t>绝地武士</t>
    <phoneticPr fontId="28" type="noConversion"/>
  </si>
  <si>
    <t>战神</t>
    <phoneticPr fontId="28" type="noConversion"/>
  </si>
  <si>
    <t>获得20次国战MVP</t>
    <phoneticPr fontId="28" type="noConversion"/>
  </si>
  <si>
    <t>绝地反击</t>
    <phoneticPr fontId="28" type="noConversion"/>
  </si>
  <si>
    <t>国战中在第四得分段反超了对方取得胜利</t>
    <phoneticPr fontId="28" type="noConversion"/>
  </si>
  <si>
    <t>痛失好局</t>
    <phoneticPr fontId="28" type="noConversion"/>
  </si>
  <si>
    <t>国战中在第四得分段被对方反超了而失败</t>
    <phoneticPr fontId="28" type="noConversion"/>
  </si>
  <si>
    <t>战士</t>
    <phoneticPr fontId="28" type="noConversion"/>
  </si>
  <si>
    <t>战斗老手</t>
    <phoneticPr fontId="28" type="noConversion"/>
  </si>
  <si>
    <t>战斗大师</t>
    <phoneticPr fontId="28" type="noConversion"/>
  </si>
  <si>
    <t>点到为止</t>
    <phoneticPr fontId="28" type="noConversion"/>
  </si>
  <si>
    <t>与100个对手切磋并取得了胜利</t>
    <phoneticPr fontId="28" type="noConversion"/>
  </si>
  <si>
    <t>强盗</t>
    <phoneticPr fontId="28" type="noConversion"/>
  </si>
  <si>
    <t>劫掠成功100名对手</t>
    <phoneticPr fontId="28" type="noConversion"/>
  </si>
  <si>
    <t>掠夺者</t>
    <phoneticPr fontId="28" type="noConversion"/>
  </si>
  <si>
    <t>劫掠成功10000名对手</t>
    <phoneticPr fontId="28" type="noConversion"/>
  </si>
  <si>
    <t>交易所</t>
    <phoneticPr fontId="28" type="noConversion"/>
  </si>
  <si>
    <t>旅行家</t>
    <phoneticPr fontId="28" type="noConversion"/>
  </si>
  <si>
    <t>在175个城市的交易所购买过商品</t>
    <phoneticPr fontId="28" type="noConversion"/>
  </si>
  <si>
    <t>挥金如土</t>
    <phoneticPr fontId="28" type="noConversion"/>
  </si>
  <si>
    <t>拍卖场</t>
    <phoneticPr fontId="28" type="noConversion"/>
  </si>
  <si>
    <t>临时工</t>
    <phoneticPr fontId="28" type="noConversion"/>
  </si>
  <si>
    <t>为他人代工卷轴10次</t>
    <phoneticPr fontId="28" type="noConversion"/>
  </si>
  <si>
    <t>工匠</t>
    <phoneticPr fontId="28" type="noConversion"/>
  </si>
  <si>
    <t>为他人代工卷轴500次</t>
    <phoneticPr fontId="28" type="noConversion"/>
  </si>
  <si>
    <t>超级市场</t>
    <phoneticPr fontId="28" type="noConversion"/>
  </si>
  <si>
    <t>在拍卖场卖出过500件商品</t>
    <phoneticPr fontId="28" type="noConversion"/>
  </si>
  <si>
    <t>购物狂</t>
    <phoneticPr fontId="28" type="noConversion"/>
  </si>
  <si>
    <t>在拍卖场购买过500件商品</t>
    <phoneticPr fontId="28" type="noConversion"/>
  </si>
  <si>
    <t>抢购达人</t>
    <phoneticPr fontId="28" type="noConversion"/>
  </si>
  <si>
    <t>拉锯战</t>
    <phoneticPr fontId="28" type="noConversion"/>
  </si>
  <si>
    <t>遥不可及</t>
    <phoneticPr fontId="28" type="noConversion"/>
  </si>
  <si>
    <t>在拍卖场竞标商品自己提了不低于5次出价并竞拍失败</t>
    <phoneticPr fontId="28" type="noConversion"/>
  </si>
  <si>
    <t>道具搜集</t>
    <phoneticPr fontId="28" type="noConversion"/>
  </si>
  <si>
    <t>拥有过25种船体</t>
    <phoneticPr fontId="28" type="noConversion"/>
  </si>
  <si>
    <t>拥有过25种武器</t>
    <phoneticPr fontId="28" type="noConversion"/>
  </si>
  <si>
    <t>披金戴银</t>
    <phoneticPr fontId="28" type="noConversion"/>
  </si>
  <si>
    <t>财神</t>
    <phoneticPr fontId="28" type="noConversion"/>
  </si>
  <si>
    <t>富甲天下</t>
    <phoneticPr fontId="28" type="noConversion"/>
  </si>
  <si>
    <t>王宫</t>
    <phoneticPr fontId="28" type="noConversion"/>
  </si>
  <si>
    <t>投资家</t>
    <phoneticPr fontId="28" type="noConversion"/>
  </si>
  <si>
    <t>高端操盘手</t>
    <phoneticPr fontId="28" type="noConversion"/>
  </si>
  <si>
    <t>国家</t>
    <phoneticPr fontId="28" type="noConversion"/>
  </si>
  <si>
    <t>将军</t>
    <phoneticPr fontId="28" type="noConversion"/>
  </si>
  <si>
    <t>在国家的职级达到4级</t>
    <phoneticPr fontId="28" type="noConversion"/>
  </si>
  <si>
    <t>大臣</t>
    <phoneticPr fontId="28" type="noConversion"/>
  </si>
  <si>
    <t>在国家的职级达到7级</t>
    <phoneticPr fontId="28" type="noConversion"/>
  </si>
  <si>
    <t>议政王</t>
    <phoneticPr fontId="28" type="noConversion"/>
  </si>
  <si>
    <t>在国家的职级达到8级</t>
    <phoneticPr fontId="28" type="noConversion"/>
  </si>
  <si>
    <t>帝皇</t>
    <phoneticPr fontId="28" type="noConversion"/>
  </si>
  <si>
    <t>在国家的职级达到9级</t>
    <phoneticPr fontId="28" type="noConversion"/>
  </si>
  <si>
    <t>不爱国的</t>
    <phoneticPr fontId="28" type="noConversion"/>
  </si>
  <si>
    <t>在所属国家的声望低于0</t>
    <phoneticPr fontId="28" type="noConversion"/>
  </si>
  <si>
    <t>叛国的</t>
    <phoneticPr fontId="28" type="noConversion"/>
  </si>
  <si>
    <t>在所属国家的声望低于-1000</t>
    <phoneticPr fontId="28" type="noConversion"/>
  </si>
  <si>
    <t>小市民</t>
    <phoneticPr fontId="28" type="noConversion"/>
  </si>
  <si>
    <t>在选举时累计投过10次票</t>
    <phoneticPr fontId="28" type="noConversion"/>
  </si>
  <si>
    <t>通缉犯</t>
    <phoneticPr fontId="28" type="noConversion"/>
  </si>
  <si>
    <t>在其他三个势力的声望都低于-1000</t>
    <phoneticPr fontId="28" type="noConversion"/>
  </si>
  <si>
    <t>反人类</t>
    <phoneticPr fontId="28" type="noConversion"/>
  </si>
  <si>
    <t>在一个势力的声望低于-5000</t>
    <phoneticPr fontId="28" type="noConversion"/>
  </si>
  <si>
    <t>公会</t>
    <phoneticPr fontId="28" type="noConversion"/>
  </si>
  <si>
    <t>公会会长</t>
    <phoneticPr fontId="28" type="noConversion"/>
  </si>
  <si>
    <t>建立过一个公会</t>
    <phoneticPr fontId="28" type="noConversion"/>
  </si>
  <si>
    <t>兢兢业业</t>
    <phoneticPr fontId="28" type="noConversion"/>
  </si>
  <si>
    <t>连续30天不间断领取了工资</t>
    <phoneticPr fontId="28" type="noConversion"/>
  </si>
  <si>
    <t>额外的惊喜</t>
    <phoneticPr fontId="28" type="noConversion"/>
  </si>
  <si>
    <t>享受过一次公会面包树效果</t>
    <phoneticPr fontId="28" type="noConversion"/>
  </si>
  <si>
    <t>醍醐灌顶</t>
    <phoneticPr fontId="28" type="noConversion"/>
  </si>
  <si>
    <t>享受过一次9级的公会面包树效果</t>
    <phoneticPr fontId="28" type="noConversion"/>
  </si>
  <si>
    <t>银行</t>
    <phoneticPr fontId="28" type="noConversion"/>
  </si>
  <si>
    <t>敛财家</t>
    <phoneticPr fontId="28" type="noConversion"/>
  </si>
  <si>
    <t>银行存款达到1000W金币</t>
    <phoneticPr fontId="28" type="noConversion"/>
  </si>
  <si>
    <t>贪婪的</t>
    <phoneticPr fontId="28" type="noConversion"/>
  </si>
  <si>
    <t>银行存款达到1亿金币</t>
    <phoneticPr fontId="28" type="noConversion"/>
  </si>
  <si>
    <t>不满足的</t>
    <phoneticPr fontId="28" type="noConversion"/>
  </si>
  <si>
    <t>银行进行过1次扩充</t>
    <phoneticPr fontId="28" type="noConversion"/>
  </si>
  <si>
    <t>追求极致的</t>
    <phoneticPr fontId="28" type="noConversion"/>
  </si>
  <si>
    <t>银行进行过20次扩充</t>
    <phoneticPr fontId="28" type="noConversion"/>
  </si>
  <si>
    <t>黑市</t>
    <phoneticPr fontId="28" type="noConversion"/>
  </si>
  <si>
    <t>来购物吧</t>
    <phoneticPr fontId="28" type="noConversion"/>
  </si>
  <si>
    <t>眼疾手快</t>
    <phoneticPr fontId="28" type="noConversion"/>
  </si>
  <si>
    <t>玩家在黑市抢购到限时商品一次</t>
    <phoneticPr fontId="28" type="noConversion"/>
  </si>
  <si>
    <t>鹰眼</t>
    <phoneticPr fontId="28" type="noConversion"/>
  </si>
  <si>
    <t>玩家在黑市抢购到限时商品100次</t>
    <phoneticPr fontId="28" type="noConversion"/>
  </si>
  <si>
    <t>购物狂人</t>
    <phoneticPr fontId="28" type="noConversion"/>
  </si>
  <si>
    <t>低调的循环</t>
    <phoneticPr fontId="28" type="noConversion"/>
  </si>
  <si>
    <t>探险与副本</t>
    <phoneticPr fontId="28" type="noConversion"/>
  </si>
  <si>
    <t>浅尝辄止</t>
    <phoneticPr fontId="28" type="noConversion"/>
  </si>
  <si>
    <t>征服者</t>
    <phoneticPr fontId="28" type="noConversion"/>
  </si>
  <si>
    <t>城市猎人</t>
    <phoneticPr fontId="28" type="noConversion"/>
  </si>
  <si>
    <t>征服大海的</t>
    <phoneticPr fontId="28" type="noConversion"/>
  </si>
  <si>
    <t>打通了所有副本（包括隐藏副本）</t>
    <phoneticPr fontId="28" type="noConversion"/>
  </si>
  <si>
    <t>黑珍珠</t>
    <phoneticPr fontId="28" type="noConversion"/>
  </si>
  <si>
    <t>完成了”黑珍珠号副本链“</t>
    <phoneticPr fontId="28" type="noConversion"/>
  </si>
  <si>
    <t>血钩</t>
    <phoneticPr fontId="28" type="noConversion"/>
  </si>
  <si>
    <t>完成了”血钩斯拉达副本链“</t>
    <phoneticPr fontId="28" type="noConversion"/>
  </si>
  <si>
    <t>藐视大海的</t>
    <phoneticPr fontId="28" type="noConversion"/>
  </si>
  <si>
    <t>靠3个人的队伍打通了所有的副本（包括隐藏副本）</t>
    <phoneticPr fontId="28" type="noConversion"/>
  </si>
  <si>
    <t>海贼王</t>
    <phoneticPr fontId="28" type="noConversion"/>
  </si>
  <si>
    <t>特殊事件</t>
    <phoneticPr fontId="28" type="noConversion"/>
  </si>
  <si>
    <t>有缘人</t>
    <phoneticPr fontId="28" type="noConversion"/>
  </si>
  <si>
    <t>添加漂流瓶中的好友</t>
    <phoneticPr fontId="28" type="noConversion"/>
  </si>
  <si>
    <t>人鱼之恋</t>
    <phoneticPr fontId="28" type="noConversion"/>
  </si>
  <si>
    <t>完成人鱼唱晚事件</t>
    <phoneticPr fontId="28" type="noConversion"/>
  </si>
  <si>
    <t>反击者</t>
    <phoneticPr fontId="28" type="noConversion"/>
  </si>
  <si>
    <t>遇到事件黑胡子的袭击并战胜对手</t>
    <phoneticPr fontId="28" type="noConversion"/>
  </si>
  <si>
    <t>仇恨的</t>
    <phoneticPr fontId="28" type="noConversion"/>
  </si>
  <si>
    <t>通缉过10名玩家</t>
    <phoneticPr fontId="28" type="noConversion"/>
  </si>
  <si>
    <t>被注视的</t>
    <phoneticPr fontId="28" type="noConversion"/>
  </si>
  <si>
    <t>被一名玩家通缉过</t>
    <phoneticPr fontId="28" type="noConversion"/>
  </si>
  <si>
    <t>被憎恨的</t>
    <phoneticPr fontId="28" type="noConversion"/>
  </si>
  <si>
    <t>被100名玩家通缉过</t>
    <phoneticPr fontId="28" type="noConversion"/>
  </si>
  <si>
    <t>无恶不作</t>
    <phoneticPr fontId="28" type="noConversion"/>
  </si>
  <si>
    <t>进入过一次系统的世界红名榜</t>
    <phoneticPr fontId="28" type="noConversion"/>
  </si>
  <si>
    <t>杀手</t>
    <phoneticPr fontId="28" type="noConversion"/>
  </si>
  <si>
    <t>进入世界红名榜持续30天</t>
    <phoneticPr fontId="28" type="noConversion"/>
  </si>
  <si>
    <t>搜集品道具</t>
    <phoneticPr fontId="28" type="noConversion"/>
  </si>
  <si>
    <t>冒险家</t>
    <phoneticPr fontId="28" type="noConversion"/>
  </si>
  <si>
    <t>搜集完成了所有的套装搜集一次</t>
    <phoneticPr fontId="28" type="noConversion"/>
  </si>
  <si>
    <t>收藏爱好者</t>
    <phoneticPr fontId="28" type="noConversion"/>
  </si>
  <si>
    <t>完成了1次套装搜集</t>
    <phoneticPr fontId="28" type="noConversion"/>
  </si>
  <si>
    <t>收藏家</t>
    <phoneticPr fontId="28" type="noConversion"/>
  </si>
  <si>
    <t>完成了100次套装搜集</t>
    <phoneticPr fontId="28" type="noConversion"/>
  </si>
  <si>
    <t>财宝鉴定者</t>
    <phoneticPr fontId="28" type="noConversion"/>
  </si>
  <si>
    <t>完成了1000次套装搜集</t>
    <phoneticPr fontId="28" type="noConversion"/>
  </si>
  <si>
    <t>水手</t>
    <phoneticPr fontId="28" type="noConversion"/>
  </si>
  <si>
    <t>等级达到5</t>
    <phoneticPr fontId="28" type="noConversion"/>
  </si>
  <si>
    <t>水兵</t>
    <phoneticPr fontId="28" type="noConversion"/>
  </si>
  <si>
    <t>等级达到10</t>
    <phoneticPr fontId="28" type="noConversion"/>
  </si>
  <si>
    <t>炮手</t>
    <phoneticPr fontId="28" type="noConversion"/>
  </si>
  <si>
    <t>等级达到20</t>
    <phoneticPr fontId="28" type="noConversion"/>
  </si>
  <si>
    <t>水兵长</t>
    <phoneticPr fontId="28" type="noConversion"/>
  </si>
  <si>
    <t>等级达到30</t>
    <phoneticPr fontId="28" type="noConversion"/>
  </si>
  <si>
    <t>三副</t>
    <phoneticPr fontId="28" type="noConversion"/>
  </si>
  <si>
    <t>等级达到40</t>
    <phoneticPr fontId="28" type="noConversion"/>
  </si>
  <si>
    <t>二副</t>
    <phoneticPr fontId="28" type="noConversion"/>
  </si>
  <si>
    <t>等级达到50</t>
    <phoneticPr fontId="28" type="noConversion"/>
  </si>
  <si>
    <t>大副</t>
    <phoneticPr fontId="28" type="noConversion"/>
  </si>
  <si>
    <t>等级达到60</t>
    <phoneticPr fontId="28" type="noConversion"/>
  </si>
  <si>
    <t>天才领袖</t>
    <phoneticPr fontId="28" type="noConversion"/>
  </si>
  <si>
    <t>完成1～9级所有支线任务</t>
    <phoneticPr fontId="28" type="noConversion"/>
  </si>
  <si>
    <t>完成10～19级所有支线任务</t>
    <phoneticPr fontId="28" type="noConversion"/>
  </si>
  <si>
    <t>完成20～29级所有支线任务</t>
    <phoneticPr fontId="28" type="noConversion"/>
  </si>
  <si>
    <t>完成30～39级所有支线任务</t>
    <phoneticPr fontId="28" type="noConversion"/>
  </si>
  <si>
    <t>完成40～49级所有支线任务</t>
    <phoneticPr fontId="28" type="noConversion"/>
  </si>
  <si>
    <t>完成50～59级所有支线任务</t>
    <phoneticPr fontId="28" type="noConversion"/>
  </si>
  <si>
    <t>完成60～70级所有支线任务</t>
    <phoneticPr fontId="28" type="noConversion"/>
  </si>
  <si>
    <t>F级佣兵</t>
    <phoneticPr fontId="28" type="noConversion"/>
  </si>
  <si>
    <t>E级佣兵</t>
    <phoneticPr fontId="28" type="noConversion"/>
  </si>
  <si>
    <t>D级佣兵</t>
    <phoneticPr fontId="28" type="noConversion"/>
  </si>
  <si>
    <t>C级佣兵</t>
    <phoneticPr fontId="28" type="noConversion"/>
  </si>
  <si>
    <t>B级佣兵</t>
    <phoneticPr fontId="28" type="noConversion"/>
  </si>
  <si>
    <t>A级佣兵</t>
    <phoneticPr fontId="28" type="noConversion"/>
  </si>
  <si>
    <t>S级佣兵</t>
    <phoneticPr fontId="28" type="noConversion"/>
  </si>
  <si>
    <t>富豪</t>
    <phoneticPr fontId="28" type="noConversion"/>
  </si>
  <si>
    <t>一掷千金</t>
    <phoneticPr fontId="28" type="noConversion"/>
  </si>
  <si>
    <t>乾坤一掷</t>
    <phoneticPr fontId="28" type="noConversion"/>
  </si>
  <si>
    <t>探索中美的各个地区</t>
    <phoneticPr fontId="28" type="noConversion"/>
  </si>
  <si>
    <t>拥有10个五星副官</t>
    <phoneticPr fontId="28" type="noConversion"/>
  </si>
  <si>
    <t>领袖气质</t>
    <phoneticPr fontId="28" type="noConversion"/>
  </si>
  <si>
    <t>拥有50个副官</t>
    <phoneticPr fontId="28" type="noConversion"/>
  </si>
  <si>
    <t>旗舰配置了6个5☆副官</t>
    <phoneticPr fontId="28" type="noConversion"/>
  </si>
  <si>
    <t>幽灵遗忘者</t>
    <phoneticPr fontId="28" type="noConversion"/>
  </si>
  <si>
    <t>遇到海上事件“传说中的幽灵船”</t>
    <phoneticPr fontId="28" type="noConversion"/>
  </si>
  <si>
    <t>参与的国战中，己方国家取得100次胜利</t>
    <phoneticPr fontId="28" type="noConversion"/>
  </si>
  <si>
    <t>参与的国战中，己方国家取得1次胜利</t>
    <phoneticPr fontId="28" type="noConversion"/>
  </si>
  <si>
    <t>获得1次国战MVP</t>
    <phoneticPr fontId="28" type="noConversion"/>
  </si>
  <si>
    <t>天梯赛排名第一</t>
    <phoneticPr fontId="28" type="noConversion"/>
  </si>
  <si>
    <t>连续30天天梯赛排名第一</t>
    <phoneticPr fontId="28" type="noConversion"/>
  </si>
  <si>
    <t>切磋/劫掠战中战胜100次对手</t>
    <phoneticPr fontId="28" type="noConversion"/>
  </si>
  <si>
    <t>切磋/劫掠战中战胜1000次对手</t>
    <phoneticPr fontId="28" type="noConversion"/>
  </si>
  <si>
    <t>切磋/劫掠战中战胜10次对手</t>
    <phoneticPr fontId="28" type="noConversion"/>
  </si>
  <si>
    <t>在交易所消费金额超过1亿</t>
    <phoneticPr fontId="28" type="noConversion"/>
  </si>
  <si>
    <t>在拍卖场竞标商品自己提了不低于5次出价并竞拍胜利</t>
    <phoneticPr fontId="28" type="noConversion"/>
  </si>
  <si>
    <t>在拍卖场消费金额超过1亿（包括申请代工）</t>
    <phoneticPr fontId="28" type="noConversion"/>
  </si>
  <si>
    <t>旗舰装备了6件5☆装备</t>
    <phoneticPr fontId="28" type="noConversion"/>
  </si>
  <si>
    <t>身上携带了1亿金币</t>
    <phoneticPr fontId="28" type="noConversion"/>
  </si>
  <si>
    <t>银行在哪</t>
    <phoneticPr fontId="28" type="noConversion"/>
  </si>
  <si>
    <t>身上拥有10W星钻</t>
    <phoneticPr fontId="28" type="noConversion"/>
  </si>
  <si>
    <t>船体收藏夹</t>
    <phoneticPr fontId="28" type="noConversion"/>
  </si>
  <si>
    <t>火炮收藏夹</t>
    <phoneticPr fontId="28" type="noConversion"/>
  </si>
  <si>
    <t>进入了财富榜前10</t>
    <phoneticPr fontId="28" type="noConversion"/>
  </si>
  <si>
    <t>投资过10个不同的城市</t>
    <phoneticPr fontId="28" type="noConversion"/>
  </si>
  <si>
    <t>投资过100个不同的城市</t>
    <phoneticPr fontId="28" type="noConversion"/>
  </si>
  <si>
    <t>金融大师</t>
    <phoneticPr fontId="28" type="noConversion"/>
  </si>
  <si>
    <t>在10个城市的势力值在50%以上</t>
    <phoneticPr fontId="28" type="noConversion"/>
  </si>
  <si>
    <t>在100个城市的势力值在10%以上</t>
    <phoneticPr fontId="28" type="noConversion"/>
  </si>
  <si>
    <t>金手指</t>
    <phoneticPr fontId="28" type="noConversion"/>
  </si>
  <si>
    <t>在黑市累计购买使用掉了1万星钻</t>
  </si>
  <si>
    <t>在黑市累计购买使用掉了10万星钻</t>
  </si>
  <si>
    <t>在黑市累计购买使用掉了100万星钻</t>
  </si>
  <si>
    <t>玩家在黑市用星钻购买过商品</t>
    <phoneticPr fontId="28" type="noConversion"/>
  </si>
  <si>
    <t>连续30天在黑市中用星钻购买了东西</t>
    <phoneticPr fontId="28" type="noConversion"/>
  </si>
  <si>
    <t>在黑市单项购买使用掉了1万元宝</t>
    <phoneticPr fontId="28" type="noConversion"/>
  </si>
  <si>
    <t>成就</t>
    <phoneticPr fontId="15" type="noConversion"/>
  </si>
  <si>
    <t>点击后跳转到设置称号页面</t>
    <phoneticPr fontId="15" type="noConversion"/>
  </si>
  <si>
    <t>获得新成就</t>
    <phoneticPr fontId="15" type="noConversion"/>
  </si>
  <si>
    <t>完成了所有区域的支线探险</t>
    <phoneticPr fontId="28" type="noConversion"/>
  </si>
  <si>
    <t>完成了所有区域的战斗探险</t>
    <phoneticPr fontId="28" type="noConversion"/>
  </si>
  <si>
    <t>完成了所有区域的主线探险</t>
    <phoneticPr fontId="28" type="noConversion"/>
  </si>
  <si>
    <t>介绍分为粗略介绍和详细介绍两种类型：
- 粗略介绍为玩家首次进入功能点页面时，系统NPC对玩家进行的教学指导
- 详细介绍为玩家接受某个功能点相关任务后，进入功能点页面，系统NPC对玩家进行的教学指导
- 两种类型的介绍都只会出现一次，退出页面再进入后不再出现
- 当玩家进入页面同时满足两种类型的介绍时，先进行粗略介绍，再进行详细介绍
- 每一步介绍都通过点击继续来进行，玩家通过点击对话框来推动引导的进行
- 重要：在进入页面弹出粗略/详细介绍时，任务的指引箭头不显示，等玩家点完粗略/详细的介绍后再显示</t>
    <phoneticPr fontId="15" type="noConversion"/>
  </si>
  <si>
    <t>个人势力页</t>
    <phoneticPr fontId="15" type="noConversion"/>
  </si>
  <si>
    <t>护卫舰</t>
    <phoneticPr fontId="15" type="noConversion"/>
  </si>
  <si>
    <t>舰队-阵型</t>
    <phoneticPr fontId="15" type="noConversion"/>
  </si>
  <si>
    <t>阵型</t>
    <phoneticPr fontId="15" type="noConversion"/>
  </si>
  <si>
    <t>异种卡池抽卡几率</t>
    <phoneticPr fontId="15" type="noConversion"/>
  </si>
  <si>
    <t>NPC任务</t>
    <phoneticPr fontId="15" type="noConversion"/>
  </si>
  <si>
    <t>NPC任务刷新</t>
    <phoneticPr fontId="15" type="noConversion"/>
  </si>
  <si>
    <t>NPC标志状态</t>
    <phoneticPr fontId="15" type="noConversion"/>
  </si>
  <si>
    <t>NPC动态规则</t>
    <phoneticPr fontId="15" type="noConversion"/>
  </si>
  <si>
    <t>- 每个城市的数个关键建筑都会对应一个移动区域，该区域为一条直线或者一个简单的折线。每个移动区域还有会有一个对应的站立点</t>
    <phoneticPr fontId="15" type="noConversion"/>
  </si>
  <si>
    <t>- 只有【循环移动】的动作是在建筑对应移动区域中来回走动，其他动作及特殊动作都是在该建筑对应的区域站立点进行</t>
    <phoneticPr fontId="15" type="noConversion"/>
  </si>
  <si>
    <t>- NPC 刷新数与该城市发展度有关</t>
    <phoneticPr fontId="15" type="noConversion"/>
  </si>
  <si>
    <r>
      <rPr>
        <b/>
        <sz val="11"/>
        <color theme="5" tint="-0.249977111117893"/>
        <rFont val="宋体"/>
        <family val="3"/>
        <charset val="134"/>
        <scheme val="minor"/>
      </rPr>
      <t>发展度1~500：</t>
    </r>
    <r>
      <rPr>
        <sz val="11"/>
        <color theme="1"/>
        <rFont val="宋体"/>
        <family val="2"/>
        <scheme val="minor"/>
      </rPr>
      <t xml:space="preserve">       2个（10%）；1个（55%）；0个（35%）    </t>
    </r>
    <phoneticPr fontId="15" type="noConversion"/>
  </si>
  <si>
    <r>
      <rPr>
        <b/>
        <sz val="11"/>
        <color theme="5" tint="-0.249977111117893"/>
        <rFont val="宋体"/>
        <family val="3"/>
        <charset val="134"/>
        <scheme val="minor"/>
      </rPr>
      <t>发展度501~2000：</t>
    </r>
    <r>
      <rPr>
        <sz val="11"/>
        <color theme="1"/>
        <rFont val="宋体"/>
        <family val="2"/>
        <scheme val="minor"/>
      </rPr>
      <t xml:space="preserve">    2个（15%）；1个（60%）；0个（25%）    </t>
    </r>
    <phoneticPr fontId="15" type="noConversion"/>
  </si>
  <si>
    <r>
      <rPr>
        <b/>
        <sz val="11"/>
        <color theme="5" tint="-0.249977111117893"/>
        <rFont val="宋体"/>
        <family val="3"/>
        <charset val="134"/>
        <scheme val="minor"/>
      </rPr>
      <t>发展度2001~5000：</t>
    </r>
    <r>
      <rPr>
        <sz val="11"/>
        <color theme="1"/>
        <rFont val="宋体"/>
        <family val="2"/>
        <scheme val="minor"/>
      </rPr>
      <t xml:space="preserve">   3个（5%）；2个（15%）；1个（60%）；0个（20%）    </t>
    </r>
    <phoneticPr fontId="15" type="noConversion"/>
  </si>
  <si>
    <t>- 根据城市所在的区域不同，所刷出的NPC任务的等级和种类也不同（具体见“任务刷新表”）</t>
    <phoneticPr fontId="15" type="noConversion"/>
  </si>
  <si>
    <t>NPC刷新表</t>
    <phoneticPr fontId="15" type="noConversion"/>
  </si>
  <si>
    <t>地区</t>
    <phoneticPr fontId="15" type="noConversion"/>
  </si>
  <si>
    <t>移动区域</t>
    <phoneticPr fontId="15" type="noConversion"/>
  </si>
  <si>
    <t>- 关键建筑包括： 交易所；国会；王宫；仓库；酒馆；探险入口</t>
    <phoneticPr fontId="15" type="noConversion"/>
  </si>
  <si>
    <t>NPC名</t>
    <phoneticPr fontId="15" type="noConversion"/>
  </si>
  <si>
    <t>刷新份额</t>
    <phoneticPr fontId="15" type="noConversion"/>
  </si>
  <si>
    <t>- 同一区域不同的NPC任务对应不同的刷新份额，每次刷新时都会根据份额进行随机刷新</t>
    <phoneticPr fontId="15" type="noConversion"/>
  </si>
  <si>
    <t>任务奖励</t>
    <phoneticPr fontId="15" type="noConversion"/>
  </si>
  <si>
    <t>加勒比；西欧；地中海；华夏</t>
    <phoneticPr fontId="15" type="noConversion"/>
  </si>
  <si>
    <t>南美；北欧；西亚；东亚</t>
    <phoneticPr fontId="15" type="noConversion"/>
  </si>
  <si>
    <t>中美；南欧；东欧；东南亚</t>
    <phoneticPr fontId="15" type="noConversion"/>
  </si>
  <si>
    <t>北非；南亚</t>
    <phoneticPr fontId="15" type="noConversion"/>
  </si>
  <si>
    <t>西非；东非</t>
    <phoneticPr fontId="15" type="noConversion"/>
  </si>
  <si>
    <t>黑市贩子</t>
    <phoneticPr fontId="15" type="noConversion"/>
  </si>
  <si>
    <t>动画动作</t>
    <phoneticPr fontId="15" type="noConversion"/>
  </si>
  <si>
    <t>- NPC任务如果正被玩家接受（无论是否已完成）时，则头顶要有任务动态ICON（灰色小问号）【此时玩家依旧可以点击该NPC，效果同NPC任务的按钮】</t>
    <phoneticPr fontId="15" type="noConversion"/>
  </si>
  <si>
    <t>- NPC任务如果处于玩家可接受状态时，则头顶要有任务动态ICON（黄色小感叹号）【此时玩家可点击该NPC并接受任务】</t>
    <phoneticPr fontId="15" type="noConversion"/>
  </si>
  <si>
    <r>
      <rPr>
        <b/>
        <sz val="11"/>
        <color theme="5" tint="-0.249977111117893"/>
        <rFont val="宋体"/>
        <family val="3"/>
        <charset val="134"/>
        <scheme val="minor"/>
      </rPr>
      <t>发展度5001及以上：</t>
    </r>
    <r>
      <rPr>
        <sz val="11"/>
        <color theme="1"/>
        <rFont val="宋体"/>
        <family val="2"/>
        <scheme val="minor"/>
      </rPr>
      <t xml:space="preserve">   3个（10%）；2个（20%）；1个（60%）；0个（10%）      </t>
    </r>
    <phoneticPr fontId="15" type="noConversion"/>
  </si>
  <si>
    <t>- 玩家点击NPC则会弹出该NPC的任务描述，描述页面上会有NPC的话，完成方法以及任务奖励，按钮为【返回】【接受】</t>
    <phoneticPr fontId="15" type="noConversion"/>
  </si>
  <si>
    <t>- NPC任务的页面与公告栏整合，引导任务和日常任务依旧在原【公告栏】页面，但会多一个标签可以转到【任务】页面</t>
    <phoneticPr fontId="15" type="noConversion"/>
  </si>
  <si>
    <t>- 玩家每天可以完成的NPC任务数量上限为20个，数量重置时间为AM6:00。注意：20次是完成次数，并不是接受次数</t>
    <phoneticPr fontId="15" type="noConversion"/>
  </si>
  <si>
    <t>- 当玩家每日完成NPC任务的次数达到20次之后，所有城市的任务NPC都将变得无法点击</t>
    <phoneticPr fontId="15" type="noConversion"/>
  </si>
  <si>
    <t>- 如果接受了一个NPC任务，然后到了系统刷新任务的时间，已接受的任务会直接消失，不算作玩家每日完成次数中</t>
    <phoneticPr fontId="15" type="noConversion"/>
  </si>
  <si>
    <t>- NPC的当前任务如果已经被玩家完成但尚未领取奖励时，该NPC头顶上要有任务动态ICON（黄色小问号）【点击该NPC，弹出任务完成窗口，按钮为“领取”】</t>
    <phoneticPr fontId="15" type="noConversion"/>
  </si>
  <si>
    <t>- 玩家同一时间可以最多接受10个NPC任务，玩家可以在任务页面中查看任意NPC任务的进度，也可以放弃任意NPC任务，玩家放弃掉的任务可以重新接受</t>
    <phoneticPr fontId="15" type="noConversion"/>
  </si>
  <si>
    <t>- 任务页面中显示信息为：任务的相关信息，今日任务剩余完成次数。 每一个任务还会显示相应的任务信息和奖励领取城市</t>
    <phoneticPr fontId="15" type="noConversion"/>
  </si>
  <si>
    <t>任务性质</t>
    <phoneticPr fontId="15" type="noConversion"/>
  </si>
  <si>
    <t>运输任务</t>
    <phoneticPr fontId="15" type="noConversion"/>
  </si>
  <si>
    <t>等级范围</t>
    <phoneticPr fontId="15" type="noConversion"/>
  </si>
  <si>
    <t>1~9</t>
    <phoneticPr fontId="15" type="noConversion"/>
  </si>
  <si>
    <t>任务类型模式说明：</t>
    <phoneticPr fontId="15" type="noConversion"/>
  </si>
  <si>
    <t>运输任务</t>
    <phoneticPr fontId="15" type="noConversion"/>
  </si>
  <si>
    <t>宣传任务</t>
    <phoneticPr fontId="15" type="noConversion"/>
  </si>
  <si>
    <t>商会宣传员</t>
    <phoneticPr fontId="15" type="noConversion"/>
  </si>
  <si>
    <t>- 同一个建筑区域无法同时刷新出两个任务</t>
    <phoneticPr fontId="15" type="noConversion"/>
  </si>
  <si>
    <t>城市护卫</t>
    <phoneticPr fontId="15" type="noConversion"/>
  </si>
  <si>
    <t>在以下城市使用商会传单：城市A，城市B，城市C</t>
    <phoneticPr fontId="15" type="noConversion"/>
  </si>
  <si>
    <r>
      <t>最近市场经济走势很差…很多职员转行当海盗了…令人悲伤！请去附近的</t>
    </r>
    <r>
      <rPr>
        <b/>
        <sz val="11"/>
        <color rgb="FFFF0000"/>
        <rFont val="宋体"/>
        <family val="3"/>
        <charset val="134"/>
        <scheme val="minor"/>
      </rPr>
      <t>城市A</t>
    </r>
    <r>
      <rPr>
        <sz val="11"/>
        <color theme="1"/>
        <rFont val="宋体"/>
        <family val="2"/>
        <scheme val="minor"/>
      </rPr>
      <t>，</t>
    </r>
    <r>
      <rPr>
        <b/>
        <sz val="11"/>
        <color rgb="FFFF0000"/>
        <rFont val="宋体"/>
        <family val="3"/>
        <charset val="134"/>
        <scheme val="minor"/>
      </rPr>
      <t>城市B</t>
    </r>
    <r>
      <rPr>
        <sz val="11"/>
        <color theme="1"/>
        <rFont val="宋体"/>
        <family val="2"/>
        <scheme val="minor"/>
      </rPr>
      <t>，</t>
    </r>
    <r>
      <rPr>
        <b/>
        <sz val="11"/>
        <color rgb="FFFF0000"/>
        <rFont val="宋体"/>
        <family val="3"/>
        <charset val="134"/>
        <scheme val="minor"/>
      </rPr>
      <t>城市C</t>
    </r>
    <r>
      <rPr>
        <sz val="11"/>
        <color theme="1"/>
        <rFont val="宋体"/>
        <family val="2"/>
        <scheme val="minor"/>
      </rPr>
      <t>发放一些我们城市的商会联盟宣传单！</t>
    </r>
    <phoneticPr fontId="15" type="noConversion"/>
  </si>
  <si>
    <t>10~19</t>
    <phoneticPr fontId="15" type="noConversion"/>
  </si>
  <si>
    <r>
      <rPr>
        <b/>
        <sz val="11"/>
        <color rgb="FFFF0000"/>
        <rFont val="宋体"/>
        <family val="3"/>
        <charset val="134"/>
        <scheme val="minor"/>
      </rPr>
      <t>野熊怪：</t>
    </r>
    <r>
      <rPr>
        <sz val="11"/>
        <color theme="1"/>
        <rFont val="宋体"/>
        <family val="2"/>
        <scheme val="minor"/>
      </rPr>
      <t>支线任务中每触发普通杂兵事件则计数一次
该任务需要记录次数，显示位置在任务列表中
记录数达到任务要求后可领取奖励</t>
    </r>
    <phoneticPr fontId="15" type="noConversion"/>
  </si>
  <si>
    <r>
      <t>郊区越来越乱，盗贼，海贼，野兽……严重影响我周日和女友的郊游约会！去多做</t>
    </r>
    <r>
      <rPr>
        <b/>
        <sz val="11"/>
        <color rgb="FFFF0000"/>
        <rFont val="宋体"/>
        <family val="3"/>
        <charset val="134"/>
        <scheme val="minor"/>
      </rPr>
      <t>支线任务</t>
    </r>
    <r>
      <rPr>
        <sz val="11"/>
        <color theme="1"/>
        <rFont val="宋体"/>
        <family val="2"/>
        <scheme val="minor"/>
      </rPr>
      <t>，清理掉那些烦人的</t>
    </r>
    <r>
      <rPr>
        <b/>
        <sz val="11"/>
        <color rgb="FFFF0000"/>
        <rFont val="宋体"/>
        <family val="3"/>
        <charset val="134"/>
        <scheme val="minor"/>
      </rPr>
      <t>野熊怪</t>
    </r>
    <r>
      <rPr>
        <sz val="11"/>
        <color theme="1"/>
        <rFont val="宋体"/>
        <family val="2"/>
        <scheme val="minor"/>
      </rPr>
      <t>！</t>
    </r>
    <phoneticPr fontId="15" type="noConversion"/>
  </si>
  <si>
    <t>捐献任务</t>
    <phoneticPr fontId="15" type="noConversion"/>
  </si>
  <si>
    <t>商会议员</t>
    <phoneticPr fontId="15" type="noConversion"/>
  </si>
  <si>
    <t>在10~19级的郊外完成 3 次支线任务</t>
    <phoneticPr fontId="15" type="noConversion"/>
  </si>
  <si>
    <t>指定了郊外的等级限制，该任务需要记录次数，显示在任务列表中
每个符合要求的支线任务100%完成算作1次任务进度</t>
    <phoneticPr fontId="15" type="noConversion"/>
  </si>
  <si>
    <t>去指定城市购买货物，运到接受任务的位置</t>
    <phoneticPr fontId="15" type="noConversion"/>
  </si>
  <si>
    <t>接受任务后获得任务道具，去指定的几个城市使用该道具，记录进度</t>
    <phoneticPr fontId="15" type="noConversion"/>
  </si>
  <si>
    <t>接受任务后立刻进入战斗，战斗成功后可以领取奖励，战斗失败则算作放弃了该任务</t>
    <phoneticPr fontId="15" type="noConversion"/>
  </si>
  <si>
    <t>制造任务</t>
    <phoneticPr fontId="15" type="noConversion"/>
  </si>
  <si>
    <t>战斗任务</t>
    <phoneticPr fontId="15" type="noConversion"/>
  </si>
  <si>
    <t>国战任务</t>
    <phoneticPr fontId="15" type="noConversion"/>
  </si>
  <si>
    <t>在竞技场中获得X场胜利；指定区域切磋胜利X次；指定区域劫掠成功X次；指定区域劫掠异国玩家X次（记录进度）</t>
    <phoneticPr fontId="15" type="noConversion"/>
  </si>
  <si>
    <t>制造成功指定数量的指定装备/食物（记录进度）</t>
    <phoneticPr fontId="15" type="noConversion"/>
  </si>
  <si>
    <t>捐给任务NPC XX金币/各色水晶/星钻</t>
    <phoneticPr fontId="15" type="noConversion"/>
  </si>
  <si>
    <t>探险任务</t>
    <phoneticPr fontId="15" type="noConversion"/>
  </si>
  <si>
    <t>探险任务</t>
    <phoneticPr fontId="15" type="noConversion"/>
  </si>
  <si>
    <t>探险任务</t>
    <phoneticPr fontId="15" type="noConversion"/>
  </si>
  <si>
    <t>国战胜利X次；国战贡献了X次伤害（记录进度）</t>
    <phoneticPr fontId="15" type="noConversion"/>
  </si>
  <si>
    <t>击败支线探险中X个野熊怪；完成指定等级区域探险X次（记录进度）</t>
    <phoneticPr fontId="15" type="noConversion"/>
  </si>
  <si>
    <r>
      <t>哟，看起来很可靠的家伙，我的商会需要点</t>
    </r>
    <r>
      <rPr>
        <b/>
        <sz val="11"/>
        <color rgb="FFFF0000"/>
        <rFont val="宋体"/>
        <family val="3"/>
        <charset val="134"/>
        <scheme val="minor"/>
      </rPr>
      <t>城市A</t>
    </r>
    <r>
      <rPr>
        <sz val="11"/>
        <color theme="1"/>
        <rFont val="宋体"/>
        <family val="2"/>
        <scheme val="minor"/>
      </rPr>
      <t>的</t>
    </r>
    <r>
      <rPr>
        <b/>
        <sz val="11"/>
        <color rgb="FFFF0000"/>
        <rFont val="宋体"/>
        <family val="3"/>
        <charset val="134"/>
        <scheme val="minor"/>
      </rPr>
      <t>商品A</t>
    </r>
    <r>
      <rPr>
        <sz val="11"/>
        <color theme="1"/>
        <rFont val="宋体"/>
        <family val="2"/>
        <scheme val="minor"/>
      </rPr>
      <t>，有没有兴趣去帮我搞一点赚一笔……</t>
    </r>
    <phoneticPr fontId="15" type="noConversion"/>
  </si>
  <si>
    <t>国会，探险入口</t>
    <phoneticPr fontId="15" type="noConversion"/>
  </si>
  <si>
    <t>在以下城市使用商会传单：城市A，城市B，城市C</t>
    <phoneticPr fontId="15" type="noConversion"/>
  </si>
  <si>
    <t>20~29</t>
    <phoneticPr fontId="15" type="noConversion"/>
  </si>
  <si>
    <t>交易所，王宫</t>
    <phoneticPr fontId="15" type="noConversion"/>
  </si>
  <si>
    <t>战斗任务</t>
    <phoneticPr fontId="15" type="noConversion"/>
  </si>
  <si>
    <t>战斗胜利</t>
    <phoneticPr fontId="15" type="noConversion"/>
  </si>
  <si>
    <t>谁……谁来帮帮我！那几个劫匪抢走了我的钱包，求求你帮我拿回来吧！</t>
    <phoneticPr fontId="15" type="noConversion"/>
  </si>
  <si>
    <t>助手任务</t>
    <phoneticPr fontId="15" type="noConversion"/>
  </si>
  <si>
    <t>助手任务</t>
    <phoneticPr fontId="15" type="noConversion"/>
  </si>
  <si>
    <t>被劫的主妇</t>
    <phoneticPr fontId="15" type="noConversion"/>
  </si>
  <si>
    <t>交易所，酒馆</t>
    <phoneticPr fontId="15" type="noConversion"/>
  </si>
  <si>
    <t>竞技场中挑战对手取得3场胜利</t>
    <phoneticPr fontId="15" type="noConversion"/>
  </si>
  <si>
    <t>竞技场执行官</t>
    <phoneticPr fontId="15" type="noConversion"/>
  </si>
  <si>
    <t>捐献任务</t>
    <phoneticPr fontId="15" type="noConversion"/>
  </si>
  <si>
    <t>巡游的城主</t>
    <phoneticPr fontId="15" type="noConversion"/>
  </si>
  <si>
    <r>
      <t>我们城市崇尚自由与和平，发展前景一片光明！这位船长看起来如此威猛，想必一定会有一种</t>
    </r>
    <r>
      <rPr>
        <b/>
        <sz val="11"/>
        <color rgb="FFFF0000"/>
        <rFont val="宋体"/>
        <family val="3"/>
        <charset val="134"/>
        <scheme val="minor"/>
      </rPr>
      <t>投资</t>
    </r>
    <r>
      <rPr>
        <sz val="11"/>
        <color theme="1"/>
        <rFont val="宋体"/>
        <family val="2"/>
        <scheme val="minor"/>
      </rPr>
      <t>我们城市的冲动吧，作为城主我会给你丰厚的回报哦~</t>
    </r>
    <phoneticPr fontId="15" type="noConversion"/>
  </si>
  <si>
    <t>上交200000金币</t>
    <phoneticPr fontId="15" type="noConversion"/>
  </si>
  <si>
    <t>玩家身上所持金币数达到100000或更多时可以领取奖励，领取奖励时扣除100000金币
中途如果数量不足，则状态回到未完成</t>
    <phoneticPr fontId="15" type="noConversion"/>
  </si>
  <si>
    <t>水晶学者</t>
    <phoneticPr fontId="15" type="noConversion"/>
  </si>
  <si>
    <t>王宫，国会</t>
    <phoneticPr fontId="15" type="noConversion"/>
  </si>
  <si>
    <t>探险入口，酒馆</t>
    <phoneticPr fontId="15" type="noConversion"/>
  </si>
  <si>
    <r>
      <t xml:space="preserve">上交100 </t>
    </r>
    <r>
      <rPr>
        <b/>
        <sz val="11"/>
        <color rgb="FFFF0000"/>
        <rFont val="宋体"/>
        <family val="3"/>
        <charset val="134"/>
        <scheme val="minor"/>
      </rPr>
      <t>x水晶</t>
    </r>
    <phoneticPr fontId="15" type="noConversion"/>
  </si>
  <si>
    <r>
      <rPr>
        <b/>
        <sz val="11"/>
        <color rgb="FFFF0000"/>
        <rFont val="宋体"/>
        <family val="3"/>
        <charset val="134"/>
        <scheme val="minor"/>
      </rPr>
      <t>x水晶</t>
    </r>
    <r>
      <rPr>
        <sz val="11"/>
        <color theme="1"/>
        <rFont val="宋体"/>
        <family val="2"/>
        <scheme val="minor"/>
      </rPr>
      <t>： 红水晶，绿水晶，紫水晶，黄水晶 其中随机一种
玩家身上所持相应水晶数达到100或更多时可以领取奖励，领取奖励时扣除100该水晶
中途如果数量不足，则状态回到未完成</t>
    </r>
    <phoneticPr fontId="15" type="noConversion"/>
  </si>
  <si>
    <t>该任务需要记录次数</t>
    <phoneticPr fontId="15" type="noConversion"/>
  </si>
  <si>
    <t>51~70</t>
    <phoneticPr fontId="28" type="noConversion"/>
  </si>
  <si>
    <r>
      <t>这一期的学士周刊的主打文章是一篇关于</t>
    </r>
    <r>
      <rPr>
        <b/>
        <sz val="11"/>
        <color rgb="FFFF0000"/>
        <rFont val="宋体"/>
        <family val="3"/>
        <charset val="134"/>
        <scheme val="minor"/>
      </rPr>
      <t>x水晶</t>
    </r>
    <r>
      <rPr>
        <sz val="11"/>
        <color theme="1"/>
        <rFont val="宋体"/>
        <family val="2"/>
        <scheme val="minor"/>
      </rPr>
      <t>能量方面的研究论文，但不小心把珍贵的研究用</t>
    </r>
    <r>
      <rPr>
        <b/>
        <sz val="11"/>
        <color rgb="FFFF0000"/>
        <rFont val="宋体"/>
        <family val="3"/>
        <charset val="134"/>
        <scheme val="minor"/>
      </rPr>
      <t>x水晶</t>
    </r>
    <r>
      <rPr>
        <sz val="11"/>
        <color theme="1"/>
        <rFont val="宋体"/>
        <family val="2"/>
        <scheme val="minor"/>
      </rPr>
      <t>给弄丢了，可以的话，请给我带一些过来！</t>
    </r>
    <phoneticPr fontId="15" type="noConversion"/>
  </si>
  <si>
    <t>疯癫的研究员</t>
    <phoneticPr fontId="15" type="noConversion"/>
  </si>
  <si>
    <t>星钻！我需要大量的星钻！我会用我的宝物和你交换的，来换吧，你一定会和我换的对吧，快来跟我换！</t>
    <phoneticPr fontId="15" type="noConversion"/>
  </si>
  <si>
    <t>上交100 星钻</t>
    <phoneticPr fontId="15" type="noConversion"/>
  </si>
  <si>
    <t>玩家身上所持星钻数达到100或更多时可以领取奖励，领取奖励时扣除100星钻
中途如果数量不足，则状态回到未完成</t>
    <phoneticPr fontId="15" type="noConversion"/>
  </si>
  <si>
    <t>- 部分特殊任务会指定城市进行刷新，同时也可能会有单独的持续时间，不会随着系统刷新而刷新</t>
    <phoneticPr fontId="15" type="noConversion"/>
  </si>
  <si>
    <t>40~59</t>
    <phoneticPr fontId="15" type="noConversion"/>
  </si>
  <si>
    <t>60~70</t>
    <phoneticPr fontId="15" type="noConversion"/>
  </si>
  <si>
    <t>澳洲</t>
    <phoneticPr fontId="15" type="noConversion"/>
  </si>
  <si>
    <t>在60~70级的郊外完成 1 次支线任务</t>
    <phoneticPr fontId="15" type="noConversion"/>
  </si>
  <si>
    <t>在30~39级的郊外完成 2 次支线任务</t>
    <phoneticPr fontId="15" type="noConversion"/>
  </si>
  <si>
    <t>在20~29级的郊外完成 2 次支线任务</t>
    <phoneticPr fontId="15" type="noConversion"/>
  </si>
  <si>
    <t>迷惘的店主</t>
    <phoneticPr fontId="15" type="noConversion"/>
  </si>
  <si>
    <r>
      <t>最近市场变化太大了，市民每周的购买兴趣都变，烦死了！抱怨归抱怨，给我带点</t>
    </r>
    <r>
      <rPr>
        <b/>
        <sz val="11"/>
        <color rgb="FFFF0000"/>
        <rFont val="宋体"/>
        <family val="3"/>
        <charset val="134"/>
        <scheme val="minor"/>
      </rPr>
      <t>城市A</t>
    </r>
    <r>
      <rPr>
        <sz val="11"/>
        <color theme="1"/>
        <rFont val="宋体"/>
        <family val="2"/>
        <scheme val="minor"/>
      </rPr>
      <t>的</t>
    </r>
    <r>
      <rPr>
        <b/>
        <sz val="11"/>
        <color rgb="FFFF0000"/>
        <rFont val="宋体"/>
        <family val="3"/>
        <charset val="134"/>
        <scheme val="minor"/>
      </rPr>
      <t>商品A</t>
    </r>
    <r>
      <rPr>
        <sz val="11"/>
        <color theme="1"/>
        <rFont val="宋体"/>
        <family val="2"/>
        <scheme val="minor"/>
      </rPr>
      <t>过来，我会给你满意的报酬的。</t>
    </r>
    <phoneticPr fontId="15" type="noConversion"/>
  </si>
  <si>
    <r>
      <t>听我说，上次评选世界前</t>
    </r>
    <r>
      <rPr>
        <sz val="11"/>
        <color theme="1"/>
        <rFont val="宋体"/>
        <family val="3"/>
        <charset val="134"/>
        <scheme val="minor"/>
      </rPr>
      <t>500商会时候，</t>
    </r>
    <r>
      <rPr>
        <sz val="11"/>
        <color theme="1"/>
        <rFont val="宋体"/>
        <family val="2"/>
        <scheme val="minor"/>
      </rPr>
      <t>我们西兰花商上榜了哦</t>
    </r>
    <r>
      <rPr>
        <sz val="11"/>
        <color theme="1"/>
        <rFont val="宋体"/>
        <family val="3"/>
        <charset val="134"/>
        <scheme val="minor"/>
      </rPr>
      <t>~</t>
    </r>
    <r>
      <rPr>
        <sz val="11"/>
        <color theme="1"/>
        <rFont val="宋体"/>
        <family val="2"/>
        <scheme val="minor"/>
      </rPr>
      <t>恩？你问具体名次，这可是秘密！帮我去</t>
    </r>
    <r>
      <rPr>
        <b/>
        <sz val="11"/>
        <color rgb="FFFF0000"/>
        <rFont val="宋体"/>
        <family val="3"/>
        <charset val="134"/>
        <scheme val="minor"/>
      </rPr>
      <t>城市A</t>
    </r>
    <r>
      <rPr>
        <sz val="11"/>
        <color theme="1"/>
        <rFont val="宋体"/>
        <family val="2"/>
        <scheme val="minor"/>
      </rPr>
      <t>，</t>
    </r>
    <r>
      <rPr>
        <b/>
        <sz val="11"/>
        <color rgb="FFFF0000"/>
        <rFont val="宋体"/>
        <family val="3"/>
        <charset val="134"/>
        <scheme val="minor"/>
      </rPr>
      <t>城市B</t>
    </r>
    <r>
      <rPr>
        <sz val="11"/>
        <rFont val="宋体"/>
        <family val="3"/>
        <charset val="134"/>
        <scheme val="minor"/>
      </rPr>
      <t>和</t>
    </r>
    <r>
      <rPr>
        <b/>
        <sz val="11"/>
        <color rgb="FFFF0000"/>
        <rFont val="宋体"/>
        <family val="3"/>
        <charset val="134"/>
        <scheme val="minor"/>
      </rPr>
      <t>城市C</t>
    </r>
    <r>
      <rPr>
        <sz val="11"/>
        <color theme="1"/>
        <rFont val="宋体"/>
        <family val="2"/>
        <scheme val="minor"/>
      </rPr>
      <t>宣传下我们商会吧，报酬是这个价……</t>
    </r>
    <phoneticPr fontId="15" type="noConversion"/>
  </si>
  <si>
    <t>得意的商人</t>
    <phoneticPr fontId="15" type="noConversion"/>
  </si>
  <si>
    <r>
      <t>要说多少次啊，郊区还是很乱，严重影响咱和家人的郊游计划哦！继续去完成些</t>
    </r>
    <r>
      <rPr>
        <b/>
        <sz val="11"/>
        <color rgb="FFFF0000"/>
        <rFont val="宋体"/>
        <family val="3"/>
        <charset val="134"/>
        <scheme val="minor"/>
      </rPr>
      <t>支线任务</t>
    </r>
    <r>
      <rPr>
        <sz val="11"/>
        <color theme="1"/>
        <rFont val="宋体"/>
        <family val="2"/>
        <scheme val="minor"/>
      </rPr>
      <t>，净化郊区，人人有责！</t>
    </r>
    <phoneticPr fontId="15" type="noConversion"/>
  </si>
  <si>
    <r>
      <rPr>
        <b/>
        <sz val="11"/>
        <color rgb="FFFF0000"/>
        <rFont val="宋体"/>
        <family val="3"/>
        <charset val="134"/>
        <scheme val="minor"/>
      </rPr>
      <t>野熊怪：</t>
    </r>
    <r>
      <rPr>
        <sz val="11"/>
        <color theme="1"/>
        <rFont val="宋体"/>
        <family val="2"/>
        <scheme val="minor"/>
      </rPr>
      <t>支线任务中每触发普通杂兵事件则计数一次
该任务需要记录次数，显示位置在任务列表中
记录数达到任务要求后可领取奖励</t>
    </r>
    <phoneticPr fontId="15" type="noConversion"/>
  </si>
  <si>
    <t>国会，探险入口</t>
    <phoneticPr fontId="15" type="noConversion"/>
  </si>
  <si>
    <r>
      <t>说真的，自从上次队长逼我吃了两口野熊怪的肉后，我就爱上那味道了。这周会举办一个烧烤宴，帮我多带回点</t>
    </r>
    <r>
      <rPr>
        <b/>
        <sz val="11"/>
        <color rgb="FFFF0000"/>
        <rFont val="宋体"/>
        <family val="3"/>
        <charset val="134"/>
        <scheme val="minor"/>
      </rPr>
      <t>野熊怪肉</t>
    </r>
    <r>
      <rPr>
        <sz val="11"/>
        <color theme="1"/>
        <rFont val="宋体"/>
        <family val="2"/>
        <scheme val="minor"/>
      </rPr>
      <t>回来！</t>
    </r>
    <phoneticPr fontId="15" type="noConversion"/>
  </si>
  <si>
    <t>救命，救命啊！路过的船长大人，因为我父亲欠他们钱，他们就想逼我嫁给他们老板，被我拒绝后就上门抢人了！</t>
    <phoneticPr fontId="15" type="noConversion"/>
  </si>
  <si>
    <t>求救的少女</t>
    <phoneticPr fontId="15" type="noConversion"/>
  </si>
  <si>
    <t>竞技场侍从</t>
    <phoneticPr fontId="15" type="noConversion"/>
  </si>
  <si>
    <r>
      <t>你要和我打赌么，我觉得你这小身板在</t>
    </r>
    <r>
      <rPr>
        <b/>
        <sz val="11"/>
        <color rgb="FFFF0000"/>
        <rFont val="宋体"/>
        <family val="3"/>
        <charset val="134"/>
        <scheme val="minor"/>
      </rPr>
      <t>竞技场</t>
    </r>
    <r>
      <rPr>
        <sz val="11"/>
        <color theme="1"/>
        <rFont val="宋体"/>
        <family val="2"/>
        <scheme val="minor"/>
      </rPr>
      <t>中时活不下去的~好，既然你不服气，就去赢几场给我看看，赌注在这就看你能不能拿到了！</t>
    </r>
    <phoneticPr fontId="15" type="noConversion"/>
  </si>
  <si>
    <t>疲惫的商人</t>
    <phoneticPr fontId="15" type="noConversion"/>
  </si>
  <si>
    <r>
      <t>投机的生意全部都失败了，这次我想进点稳赚不赔的小盈利货物，帮我运回一些</t>
    </r>
    <r>
      <rPr>
        <b/>
        <sz val="11"/>
        <color rgb="FFFF0000"/>
        <rFont val="宋体"/>
        <family val="3"/>
        <charset val="134"/>
        <scheme val="minor"/>
      </rPr>
      <t>城市A</t>
    </r>
    <r>
      <rPr>
        <sz val="11"/>
        <color theme="1"/>
        <rFont val="宋体"/>
        <family val="2"/>
        <scheme val="minor"/>
      </rPr>
      <t>的</t>
    </r>
    <r>
      <rPr>
        <b/>
        <sz val="11"/>
        <color rgb="FFFF0000"/>
        <rFont val="宋体"/>
        <family val="3"/>
        <charset val="134"/>
        <scheme val="minor"/>
      </rPr>
      <t>商品A</t>
    </r>
    <r>
      <rPr>
        <sz val="11"/>
        <color theme="1"/>
        <rFont val="宋体"/>
        <family val="2"/>
        <scheme val="minor"/>
      </rPr>
      <t>，放心，我剩下的钱足够支付你的跑腿费。</t>
    </r>
    <phoneticPr fontId="15" type="noConversion"/>
  </si>
  <si>
    <r>
      <t>知名度就是一个商会的生命！请去附近的</t>
    </r>
    <r>
      <rPr>
        <b/>
        <sz val="11"/>
        <color rgb="FFFF0000"/>
        <rFont val="宋体"/>
        <family val="3"/>
        <charset val="134"/>
        <scheme val="minor"/>
      </rPr>
      <t>城市A</t>
    </r>
    <r>
      <rPr>
        <sz val="11"/>
        <color theme="1"/>
        <rFont val="宋体"/>
        <family val="2"/>
        <scheme val="minor"/>
      </rPr>
      <t>，</t>
    </r>
    <r>
      <rPr>
        <b/>
        <sz val="11"/>
        <color rgb="FFFF0000"/>
        <rFont val="宋体"/>
        <family val="3"/>
        <charset val="134"/>
        <scheme val="minor"/>
      </rPr>
      <t>城市B</t>
    </r>
    <r>
      <rPr>
        <sz val="11"/>
        <color theme="1"/>
        <rFont val="宋体"/>
        <family val="2"/>
        <scheme val="minor"/>
      </rPr>
      <t>，</t>
    </r>
    <r>
      <rPr>
        <b/>
        <sz val="11"/>
        <color rgb="FFFF0000"/>
        <rFont val="宋体"/>
        <family val="3"/>
        <charset val="134"/>
        <scheme val="minor"/>
      </rPr>
      <t>城市C</t>
    </r>
    <r>
      <rPr>
        <sz val="11"/>
        <color theme="1"/>
        <rFont val="宋体"/>
        <family val="2"/>
        <scheme val="minor"/>
      </rPr>
      <t>发放一些我的商会传单！也请答应我不要接受其他商会的相同请求，我会多付你一些工资的。</t>
    </r>
    <phoneticPr fontId="15" type="noConversion"/>
  </si>
  <si>
    <r>
      <t>这篇海域比我家乡那糟糕的环境还要差！附近的劫匪和怪物太多了，害的商人们都不敢走平时的道路。去清理些</t>
    </r>
    <r>
      <rPr>
        <b/>
        <sz val="11"/>
        <color rgb="FFFF0000"/>
        <rFont val="宋体"/>
        <family val="3"/>
        <charset val="134"/>
        <scheme val="minor"/>
      </rPr>
      <t>支线任务</t>
    </r>
    <r>
      <rPr>
        <sz val="11"/>
        <color theme="1"/>
        <rFont val="宋体"/>
        <family val="2"/>
        <scheme val="minor"/>
      </rPr>
      <t>，至少要为我们打通一条安全的航线！</t>
    </r>
    <phoneticPr fontId="15" type="noConversion"/>
  </si>
  <si>
    <t>高傲的船长</t>
    <phoneticPr fontId="15" type="noConversion"/>
  </si>
  <si>
    <t>你撞到我了，混蛋！需要我教教你这没教养的家伙怎么做人么！我可是很擅长用火枪崩死你这种渣滓的！现在跪下的话，我还可以饶你一命！</t>
    <phoneticPr fontId="15" type="noConversion"/>
  </si>
  <si>
    <t>竞技场观众</t>
    <phoneticPr fontId="15" type="noConversion"/>
  </si>
  <si>
    <r>
      <t>这里的</t>
    </r>
    <r>
      <rPr>
        <b/>
        <sz val="11"/>
        <color rgb="FFFF0000"/>
        <rFont val="宋体"/>
        <family val="3"/>
        <charset val="134"/>
        <scheme val="minor"/>
      </rPr>
      <t>竞技场</t>
    </r>
    <r>
      <rPr>
        <sz val="11"/>
        <color theme="1"/>
        <rFont val="宋体"/>
        <family val="2"/>
        <scheme val="minor"/>
      </rPr>
      <t>强度远超你以前所在的城市！看，刚才路过的就是那号称一顿饭吃掉两只野熊怪的 【队长】！看起来你不怎么相信我所说的话，这样的话，你亲自去验证一下如何？</t>
    </r>
    <phoneticPr fontId="15" type="noConversion"/>
  </si>
  <si>
    <r>
      <t>前几天其他国家的商人路过时透露了个秘密消息，</t>
    </r>
    <r>
      <rPr>
        <b/>
        <sz val="11"/>
        <color rgb="FFFF0000"/>
        <rFont val="宋体"/>
        <family val="3"/>
        <charset val="134"/>
        <scheme val="minor"/>
      </rPr>
      <t>城市A</t>
    </r>
    <r>
      <rPr>
        <sz val="11"/>
        <color theme="1"/>
        <rFont val="宋体"/>
        <family val="2"/>
        <scheme val="minor"/>
      </rPr>
      <t>的</t>
    </r>
    <r>
      <rPr>
        <b/>
        <sz val="11"/>
        <color rgb="FFFF0000"/>
        <rFont val="宋体"/>
        <family val="3"/>
        <charset val="134"/>
        <scheme val="minor"/>
      </rPr>
      <t>商品A</t>
    </r>
    <r>
      <rPr>
        <sz val="11"/>
        <color theme="1"/>
        <rFont val="宋体"/>
        <family val="2"/>
        <scheme val="minor"/>
      </rPr>
      <t>据说有机会大赚一笔，虽然不知道消息的真实性如何，但试试总是没错的。帮我运点过来吧！</t>
    </r>
    <phoneticPr fontId="15" type="noConversion"/>
  </si>
  <si>
    <r>
      <t>征税，税，税！税率越来越高，这片地方也越来月不安全了，最近做梦都会感觉到要有战争发生了！离开这里之前，试试能不能再招一些人吧，去</t>
    </r>
    <r>
      <rPr>
        <b/>
        <sz val="11"/>
        <color rgb="FFFF0000"/>
        <rFont val="宋体"/>
        <family val="3"/>
        <charset val="134"/>
        <scheme val="minor"/>
      </rPr>
      <t>城市A</t>
    </r>
    <r>
      <rPr>
        <sz val="11"/>
        <color theme="1"/>
        <rFont val="宋体"/>
        <family val="2"/>
        <scheme val="minor"/>
      </rPr>
      <t>，</t>
    </r>
    <r>
      <rPr>
        <b/>
        <sz val="11"/>
        <color rgb="FFFF0000"/>
        <rFont val="宋体"/>
        <family val="3"/>
        <charset val="134"/>
        <scheme val="minor"/>
      </rPr>
      <t>城市B</t>
    </r>
    <r>
      <rPr>
        <sz val="11"/>
        <color theme="1"/>
        <rFont val="宋体"/>
        <family val="2"/>
        <scheme val="minor"/>
      </rPr>
      <t>，</t>
    </r>
    <r>
      <rPr>
        <b/>
        <sz val="11"/>
        <color rgb="FFFF0000"/>
        <rFont val="宋体"/>
        <family val="3"/>
        <charset val="134"/>
        <scheme val="minor"/>
      </rPr>
      <t>城市C</t>
    </r>
    <r>
      <rPr>
        <sz val="11"/>
        <color theme="1"/>
        <rFont val="宋体"/>
        <family val="2"/>
        <scheme val="minor"/>
      </rPr>
      <t>发放一些的商会传单！</t>
    </r>
    <phoneticPr fontId="15" type="noConversion"/>
  </si>
  <si>
    <t>忧心的商人</t>
    <phoneticPr fontId="15" type="noConversion"/>
  </si>
  <si>
    <t>愤怒的守卫</t>
    <phoneticPr fontId="15" type="noConversion"/>
  </si>
  <si>
    <t>我的孩子上个月被野外的山贼掳走！我恨所有这片海域的匪徒！帮我去杀光他们，我会给你所有你想要的！</t>
    <phoneticPr fontId="15" type="noConversion"/>
  </si>
  <si>
    <t>喂，没错，就是叫你呢，别看别人！你看起来有点实力的样子，做个交易怎么样？帮我去教训一下那边的那男的，什么，你问我理由？他是我情敌！</t>
    <phoneticPr fontId="15" type="noConversion"/>
  </si>
  <si>
    <t>路人男子</t>
    <phoneticPr fontId="15" type="noConversion"/>
  </si>
  <si>
    <t>竞技场推广员</t>
    <phoneticPr fontId="15" type="noConversion"/>
  </si>
  <si>
    <r>
      <rPr>
        <b/>
        <sz val="11"/>
        <color rgb="FFFF0000"/>
        <rFont val="宋体"/>
        <family val="3"/>
        <charset val="134"/>
        <scheme val="minor"/>
      </rPr>
      <t>竞技场</t>
    </r>
    <r>
      <rPr>
        <sz val="11"/>
        <color theme="1"/>
        <rFont val="宋体"/>
        <family val="2"/>
        <scheme val="minor"/>
      </rPr>
      <t>之月开始了~取得一场胜利的送爆米花一桶，两场胜利的送海鱼亭的免费用餐券一张，三场胜利的奖品保密~有信心的话不如去试试？</t>
    </r>
    <phoneticPr fontId="15" type="noConversion"/>
  </si>
  <si>
    <r>
      <t>这片海域几十年前还是荒蛮之地呢，最近都快成为世界贸易话题的中心了，都是这一代的建设者的功劳啊。我店里缺少一些点</t>
    </r>
    <r>
      <rPr>
        <b/>
        <sz val="11"/>
        <color rgb="FFFF0000"/>
        <rFont val="宋体"/>
        <family val="3"/>
        <charset val="134"/>
        <scheme val="minor"/>
      </rPr>
      <t>城市A</t>
    </r>
    <r>
      <rPr>
        <sz val="11"/>
        <color theme="1"/>
        <rFont val="宋体"/>
        <family val="2"/>
        <scheme val="minor"/>
      </rPr>
      <t>的</t>
    </r>
    <r>
      <rPr>
        <b/>
        <sz val="11"/>
        <color rgb="FFFF0000"/>
        <rFont val="宋体"/>
        <family val="3"/>
        <charset val="134"/>
        <scheme val="minor"/>
      </rPr>
      <t>商品A</t>
    </r>
    <r>
      <rPr>
        <sz val="11"/>
        <color theme="1"/>
        <rFont val="宋体"/>
        <family val="2"/>
        <scheme val="minor"/>
      </rPr>
      <t>作为原材料，帮我弄点过来，报酬少不了你的。</t>
    </r>
    <phoneticPr fontId="15" type="noConversion"/>
  </si>
  <si>
    <t>怒吼的商人</t>
    <phoneticPr fontId="15" type="noConversion"/>
  </si>
  <si>
    <r>
      <t>我都说多少次了，商会的根本在人脉和知名度…你们这些废物，居然连个传单都发不好！喂，你，敢走这条航线么，替我去</t>
    </r>
    <r>
      <rPr>
        <b/>
        <sz val="11"/>
        <color rgb="FFFF0000"/>
        <rFont val="宋体"/>
        <family val="3"/>
        <charset val="134"/>
        <scheme val="minor"/>
      </rPr>
      <t>城市A</t>
    </r>
    <r>
      <rPr>
        <sz val="11"/>
        <color theme="1"/>
        <rFont val="宋体"/>
        <family val="2"/>
        <scheme val="minor"/>
      </rPr>
      <t>，</t>
    </r>
    <r>
      <rPr>
        <b/>
        <sz val="11"/>
        <color rgb="FFFF0000"/>
        <rFont val="宋体"/>
        <family val="3"/>
        <charset val="134"/>
        <scheme val="minor"/>
      </rPr>
      <t>城市B</t>
    </r>
    <r>
      <rPr>
        <sz val="11"/>
        <color theme="1"/>
        <rFont val="宋体"/>
        <family val="2"/>
        <scheme val="minor"/>
      </rPr>
      <t>，</t>
    </r>
    <r>
      <rPr>
        <b/>
        <sz val="11"/>
        <color rgb="FFFF0000"/>
        <rFont val="宋体"/>
        <family val="3"/>
        <charset val="134"/>
        <scheme val="minor"/>
      </rPr>
      <t>城市C</t>
    </r>
    <r>
      <rPr>
        <sz val="11"/>
        <color theme="1"/>
        <rFont val="宋体"/>
        <family val="2"/>
        <scheme val="minor"/>
      </rPr>
      <t>发些传单传单！</t>
    </r>
    <phoneticPr fontId="15" type="noConversion"/>
  </si>
  <si>
    <t>上周，城主脑子抽风，说这个月底要检查城郊治安，这可怎么办…帮我去肃清一下城郊的恶势力，我会给你一大笔报酬的！</t>
    <phoneticPr fontId="15" type="noConversion"/>
  </si>
  <si>
    <r>
      <t>投机的生意全部都失败了，这次我想进点稳赚不赔的小盈利货物，帮我运回一些</t>
    </r>
    <r>
      <rPr>
        <b/>
        <sz val="11"/>
        <color rgb="FFFF0000"/>
        <rFont val="宋体"/>
        <family val="3"/>
        <charset val="134"/>
        <scheme val="minor"/>
      </rPr>
      <t>城市A</t>
    </r>
    <r>
      <rPr>
        <sz val="11"/>
        <color theme="1"/>
        <rFont val="宋体"/>
        <family val="2"/>
        <scheme val="minor"/>
      </rPr>
      <t>的</t>
    </r>
    <r>
      <rPr>
        <b/>
        <sz val="11"/>
        <color rgb="FFFF0000"/>
        <rFont val="宋体"/>
        <family val="3"/>
        <charset val="134"/>
        <scheme val="minor"/>
      </rPr>
      <t>商品A</t>
    </r>
    <r>
      <rPr>
        <sz val="11"/>
        <color theme="1"/>
        <rFont val="宋体"/>
        <family val="2"/>
        <scheme val="minor"/>
      </rPr>
      <t>，放心，我剩下的钱足够支付你的跑腿费。</t>
    </r>
    <phoneticPr fontId="15" type="noConversion"/>
  </si>
  <si>
    <r>
      <t>这里的环境太恶劣了，我真是后悔当初被调职过来的时候没反对一下！这个月的任务又没完成，你帮我去清理一些</t>
    </r>
    <r>
      <rPr>
        <b/>
        <sz val="11"/>
        <color rgb="FFFF0000"/>
        <rFont val="宋体"/>
        <family val="3"/>
        <charset val="134"/>
        <scheme val="minor"/>
      </rPr>
      <t>支线任务</t>
    </r>
    <r>
      <rPr>
        <sz val="11"/>
        <color theme="1"/>
        <rFont val="宋体"/>
        <family val="2"/>
        <scheme val="minor"/>
      </rPr>
      <t>吧，我会把这个月的工资给你的！</t>
    </r>
    <phoneticPr fontId="15" type="noConversion"/>
  </si>
  <si>
    <t>你们这些人别对我动手动脚的，我不认识你们，别碰我！求求你救救我，他们想绑架我，求求你！</t>
    <phoneticPr fontId="15" type="noConversion"/>
  </si>
  <si>
    <r>
      <t>这里是七海的终点，这里的</t>
    </r>
    <r>
      <rPr>
        <b/>
        <sz val="11"/>
        <color rgb="FFFF0000"/>
        <rFont val="宋体"/>
        <family val="3"/>
        <charset val="134"/>
        <scheme val="minor"/>
      </rPr>
      <t>竞技场</t>
    </r>
    <r>
      <rPr>
        <sz val="11"/>
        <rFont val="宋体"/>
        <family val="3"/>
        <charset val="134"/>
        <scheme val="minor"/>
      </rPr>
      <t>里都是世界各国的精英，你觉得自己有能力与他们站在一起么，那就去证明自己！</t>
    </r>
    <phoneticPr fontId="15" type="noConversion"/>
  </si>
  <si>
    <t>上交300 星钻</t>
    <phoneticPr fontId="15" type="noConversion"/>
  </si>
  <si>
    <t>玩家身上所持星钻数达到300或更多时可以领取奖励，领取奖励时扣除300星钻
中途如果数量不足，则状态回到未完成</t>
    <phoneticPr fontId="15" type="noConversion"/>
  </si>
  <si>
    <r>
      <t>上交</t>
    </r>
    <r>
      <rPr>
        <sz val="11"/>
        <color theme="1"/>
        <rFont val="宋体"/>
        <family val="3"/>
        <charset val="134"/>
        <scheme val="minor"/>
      </rPr>
      <t>2</t>
    </r>
    <r>
      <rPr>
        <sz val="11"/>
        <color theme="1"/>
        <rFont val="宋体"/>
        <family val="2"/>
        <scheme val="minor"/>
      </rPr>
      <t xml:space="preserve">00 </t>
    </r>
    <r>
      <rPr>
        <b/>
        <sz val="11"/>
        <color rgb="FFFF0000"/>
        <rFont val="宋体"/>
        <family val="3"/>
        <charset val="134"/>
        <scheme val="minor"/>
      </rPr>
      <t>x水晶</t>
    </r>
    <phoneticPr fontId="15" type="noConversion"/>
  </si>
  <si>
    <r>
      <rPr>
        <b/>
        <sz val="11"/>
        <color rgb="FFFF0000"/>
        <rFont val="宋体"/>
        <family val="3"/>
        <charset val="134"/>
        <scheme val="minor"/>
      </rPr>
      <t>x水晶</t>
    </r>
    <r>
      <rPr>
        <sz val="11"/>
        <color theme="1"/>
        <rFont val="宋体"/>
        <family val="2"/>
        <scheme val="minor"/>
      </rPr>
      <t>： 红水晶，绿水晶，紫水晶，黄水晶 其中随机一种
玩家身上所持相应水晶数达到200或更多时可以领取奖励，领取奖励时扣除200该水晶
中途如果数量不足，则状态回到未完成</t>
    </r>
    <phoneticPr fontId="15" type="noConversion"/>
  </si>
  <si>
    <t>探险入口，仓库</t>
    <phoneticPr fontId="15" type="noConversion"/>
  </si>
  <si>
    <t>探险入口，仓库</t>
    <phoneticPr fontId="15" type="noConversion"/>
  </si>
  <si>
    <t>上交500000金币</t>
    <phoneticPr fontId="15" type="noConversion"/>
  </si>
  <si>
    <t>上交1000000金币</t>
    <phoneticPr fontId="15" type="noConversion"/>
  </si>
  <si>
    <t>玩家身上所持金币数达到200000或更多时可以领取奖励，领取奖励时扣除200000金币
中途如果数量不足，则状态回到未完成</t>
    <phoneticPr fontId="15" type="noConversion"/>
  </si>
  <si>
    <t>玩家身上所持金币数达到1000000或更多时可以领取奖励，领取奖励时扣除1000000金币
中途如果数量不足，则状态回到未完成</t>
    <phoneticPr fontId="15" type="noConversion"/>
  </si>
  <si>
    <t>玩家身上所持金币数达到750000或更多时可以领取奖励，领取奖励时扣除750000金币
中途如果数量不足，则状态回到未完成</t>
    <phoneticPr fontId="15" type="noConversion"/>
  </si>
  <si>
    <t>上交750000金币</t>
    <phoneticPr fontId="15" type="noConversion"/>
  </si>
  <si>
    <t>玩家身上所持金币数达到500000或更多时可以领取奖励，领取奖励时扣除500000金币
中途如果数量不足，则状态回到未完成</t>
    <phoneticPr fontId="15" type="noConversion"/>
  </si>
  <si>
    <r>
      <t xml:space="preserve">上交150 </t>
    </r>
    <r>
      <rPr>
        <b/>
        <sz val="11"/>
        <color rgb="FFFF0000"/>
        <rFont val="宋体"/>
        <family val="3"/>
        <charset val="134"/>
        <scheme val="minor"/>
      </rPr>
      <t>x水晶</t>
    </r>
    <phoneticPr fontId="15" type="noConversion"/>
  </si>
  <si>
    <r>
      <t xml:space="preserve">上交120 </t>
    </r>
    <r>
      <rPr>
        <b/>
        <sz val="11"/>
        <color rgb="FFFF0000"/>
        <rFont val="宋体"/>
        <family val="3"/>
        <charset val="134"/>
        <scheme val="minor"/>
      </rPr>
      <t>x水晶</t>
    </r>
    <phoneticPr fontId="15" type="noConversion"/>
  </si>
  <si>
    <r>
      <rPr>
        <b/>
        <sz val="11"/>
        <color rgb="FFFF0000"/>
        <rFont val="宋体"/>
        <family val="3"/>
        <charset val="134"/>
        <scheme val="minor"/>
      </rPr>
      <t>x水晶</t>
    </r>
    <r>
      <rPr>
        <sz val="11"/>
        <color theme="1"/>
        <rFont val="宋体"/>
        <family val="2"/>
        <scheme val="minor"/>
      </rPr>
      <t>： 红水晶，绿水晶，紫水晶，黄水晶 其中随机一种
玩家身上所持相应水晶数达到120或更多时可以领取奖励，领取奖励时扣除120该水晶
中途如果数量不足，则状态回到未完成</t>
    </r>
    <phoneticPr fontId="15" type="noConversion"/>
  </si>
  <si>
    <r>
      <rPr>
        <b/>
        <sz val="11"/>
        <color rgb="FFFF0000"/>
        <rFont val="宋体"/>
        <family val="3"/>
        <charset val="134"/>
        <scheme val="minor"/>
      </rPr>
      <t>x水晶</t>
    </r>
    <r>
      <rPr>
        <sz val="11"/>
        <color theme="1"/>
        <rFont val="宋体"/>
        <family val="2"/>
        <scheme val="minor"/>
      </rPr>
      <t>： 红水晶，绿水晶，紫水晶，黄水晶 其中随机一种
玩家身上所持相应水晶数达到150或更多时可以领取奖励，领取奖励时扣除150该水晶
中途如果数量不足，则状态回到未完成</t>
    </r>
    <phoneticPr fontId="15" type="noConversion"/>
  </si>
  <si>
    <t>在1~9级的郊外完成 3 次支线任务</t>
    <phoneticPr fontId="15" type="noConversion"/>
  </si>
  <si>
    <t>经常有城外的人来求助，让我们帮他们清剿郊外的不法分子，但老实说我这里已经忙的焦头烂额了，去帮他们解决一些问题，我会给你报酬的！</t>
    <phoneticPr fontId="15" type="noConversion"/>
  </si>
  <si>
    <t>15</t>
    <phoneticPr fontId="15" type="noConversion"/>
  </si>
  <si>
    <t>20</t>
    <phoneticPr fontId="15" type="noConversion"/>
  </si>
  <si>
    <t>5</t>
    <phoneticPr fontId="15" type="noConversion"/>
  </si>
  <si>
    <t>3</t>
    <phoneticPr fontId="15" type="noConversion"/>
  </si>
  <si>
    <t>30</t>
    <phoneticPr fontId="15" type="noConversion"/>
  </si>
  <si>
    <t>25</t>
    <phoneticPr fontId="15" type="noConversion"/>
  </si>
  <si>
    <t>35</t>
    <phoneticPr fontId="15" type="noConversion"/>
  </si>
  <si>
    <t>2</t>
    <phoneticPr fontId="15" type="noConversion"/>
  </si>
  <si>
    <t>1</t>
    <phoneticPr fontId="15" type="noConversion"/>
  </si>
  <si>
    <t>原地动画</t>
  </si>
  <si>
    <t>- 每个NPC都会对应一个建筑区域和一个动态姿势，动态姿势包括【循环移动】【原地动画】及一些其他符合该NPC身份的特殊动作</t>
    <phoneticPr fontId="15" type="noConversion"/>
  </si>
  <si>
    <t>循环移动</t>
  </si>
  <si>
    <t>循环移动</t>
    <phoneticPr fontId="15" type="noConversion"/>
  </si>
  <si>
    <t>循环移动</t>
    <phoneticPr fontId="15" type="noConversion"/>
  </si>
  <si>
    <t>经验*30，紫水晶*15</t>
    <phoneticPr fontId="15" type="noConversion"/>
  </si>
  <si>
    <t>经验*30，红水晶*15</t>
    <phoneticPr fontId="15" type="noConversion"/>
  </si>
  <si>
    <t>经验*30，绿水晶*15</t>
    <phoneticPr fontId="15" type="noConversion"/>
  </si>
  <si>
    <t>经验*30，黄水晶*15</t>
    <phoneticPr fontId="15" type="noConversion"/>
  </si>
  <si>
    <t>玩家身上所持金币数达到50000或更多时可以领取奖励，领取奖励时扣除50000金币
中途如果数量不足，则状态回到未完成</t>
    <phoneticPr fontId="15" type="noConversion"/>
  </si>
  <si>
    <t>经验*60，绿水晶*20</t>
    <phoneticPr fontId="15" type="noConversion"/>
  </si>
  <si>
    <t>经验*60，紫水晶*20</t>
    <phoneticPr fontId="15" type="noConversion"/>
  </si>
  <si>
    <t>5☆烤香肠*1，漂流瓶*3</t>
    <phoneticPr fontId="15" type="noConversion"/>
  </si>
  <si>
    <t>经验*60，红水晶*20</t>
    <phoneticPr fontId="15" type="noConversion"/>
  </si>
  <si>
    <t>经验*60，黄水晶*20</t>
    <phoneticPr fontId="15" type="noConversion"/>
  </si>
  <si>
    <t>经验*90，黄水晶*20</t>
    <phoneticPr fontId="15" type="noConversion"/>
  </si>
  <si>
    <t>2☆玉米蜜汤*1，绿水晶*20</t>
    <phoneticPr fontId="15" type="noConversion"/>
  </si>
  <si>
    <t>2☆甜辣薯片*1，绿水晶*20</t>
    <phoneticPr fontId="15" type="noConversion"/>
  </si>
  <si>
    <t>中级水手*1，漂流瓶*3</t>
    <phoneticPr fontId="15" type="noConversion"/>
  </si>
  <si>
    <t>中级水手*2，漂流瓶*2</t>
    <phoneticPr fontId="15" type="noConversion"/>
  </si>
  <si>
    <t>2☆时蔬烤猪排*1，绿水晶*20</t>
    <phoneticPr fontId="15" type="noConversion"/>
  </si>
  <si>
    <t>2☆辣子鸡*1，绿水晶*20</t>
    <phoneticPr fontId="15" type="noConversion"/>
  </si>
  <si>
    <t>2☆奶油土豆卷*1，绿水晶*20</t>
    <phoneticPr fontId="15" type="noConversion"/>
  </si>
  <si>
    <t>经验*90，红水晶*20</t>
    <phoneticPr fontId="15" type="noConversion"/>
  </si>
  <si>
    <t>经验*90，绿水晶*20</t>
    <phoneticPr fontId="15" type="noConversion"/>
  </si>
  <si>
    <t>30</t>
    <phoneticPr fontId="15" type="noConversion"/>
  </si>
  <si>
    <t>经验*90，紫水晶*20</t>
    <phoneticPr fontId="15" type="noConversion"/>
  </si>
  <si>
    <t>经验*120，红水晶*20</t>
    <phoneticPr fontId="15" type="noConversion"/>
  </si>
  <si>
    <t>经验*120，绿水晶*20</t>
    <phoneticPr fontId="15" type="noConversion"/>
  </si>
  <si>
    <t>经验*120，紫水晶*20</t>
    <phoneticPr fontId="15" type="noConversion"/>
  </si>
  <si>
    <t>经验*120，黄水晶*20</t>
    <phoneticPr fontId="15" type="noConversion"/>
  </si>
  <si>
    <t>经验*170，红水晶*20</t>
    <phoneticPr fontId="15" type="noConversion"/>
  </si>
  <si>
    <t>经验*170，绿水晶*20</t>
    <phoneticPr fontId="15" type="noConversion"/>
  </si>
  <si>
    <t>经验*170，紫水晶*20</t>
    <phoneticPr fontId="15" type="noConversion"/>
  </si>
  <si>
    <t>经验*170，黄水晶*20</t>
    <phoneticPr fontId="15" type="noConversion"/>
  </si>
  <si>
    <t>经验*220，红水晶*20</t>
    <phoneticPr fontId="15" type="noConversion"/>
  </si>
  <si>
    <t>经验*220，绿水晶*20</t>
    <phoneticPr fontId="15" type="noConversion"/>
  </si>
  <si>
    <t>经验*250，紫水晶*20</t>
    <phoneticPr fontId="15" type="noConversion"/>
  </si>
  <si>
    <t>经验*250，黄水晶*20</t>
    <phoneticPr fontId="15" type="noConversion"/>
  </si>
  <si>
    <t>- 部分特殊任务会有刷新时间和完成次数限制</t>
    <phoneticPr fontId="15" type="noConversion"/>
  </si>
  <si>
    <t>道具详情</t>
    <phoneticPr fontId="15" type="noConversion"/>
  </si>
  <si>
    <t>这是一份来自史蒂芬商会的传单，上面的宣传语极具诱惑性。</t>
    <phoneticPr fontId="15" type="noConversion"/>
  </si>
  <si>
    <t>接受任务后直接进入战斗，战斗胜利则任务算作完成，可以领取奖励。战斗失败的话算作放弃了任务。
敌人姓名：嚣张的劫匪
图片ID：
旗舰属性：生命（8000），攻击（4000），防御（1800）
护卫舰属性：生命（3500），攻击（1500），防御（500）
阵型随机，无技能</t>
    <phoneticPr fontId="15" type="noConversion"/>
  </si>
  <si>
    <t>接受任务后直接进入战斗，战斗胜利则任务算作完成，可以领取奖励。战斗失败的话算作放弃了任务。
敌人姓名：嚣张的劫匪
图片ID：
旗舰属性：生命（28000），攻击（9200），防御（4000）
护卫舰属性：生命（9000），攻击（3000），防御（1000）
阵型随机，无技能</t>
    <phoneticPr fontId="15" type="noConversion"/>
  </si>
  <si>
    <t>接受任务后直接进入战斗，战斗胜利则任务算作完成，可以领取奖励。战斗失败的话算作放弃了任务。
敌人姓名：嚣张的劫匪
图片ID：
旗舰属性：生命（22000），攻击（9000），防御（4000）
护卫舰属性：生命（6500），攻击（3000），防御（1000）
阵型随机，无技能</t>
    <phoneticPr fontId="15" type="noConversion"/>
  </si>
  <si>
    <t>接受任务后直接进入战斗，战斗胜利则任务算作完成，可以领取奖励。战斗失败的话算作放弃了任务。
敌人姓名：嚣张的劫匪
图片ID：
旗舰属性：生命（18000），攻击（6000），防御（3300）
护卫舰属性：生命（6000），攻击（2000），防御（800）
阵型随机，无技能</t>
    <phoneticPr fontId="15" type="noConversion"/>
  </si>
  <si>
    <t>接受任务后直接进入战斗，战斗胜利则任务算作完成，可以领取奖励。战斗失败的话算作放弃了任务。
敌人姓名：嚣张的劫匪
图片ID：
旗舰属性：生命（4500），攻击（2400），防御（1000）
护卫舰属性：生命（1500），攻击（800），防御（300）
阵型随机，无技能</t>
    <phoneticPr fontId="15" type="noConversion"/>
  </si>
  <si>
    <t>x/5</t>
  </si>
  <si>
    <t>x/40</t>
  </si>
  <si>
    <t>连续登陆x天</t>
  </si>
  <si>
    <t>请喝一杯</t>
    <phoneticPr fontId="15" type="noConversion"/>
  </si>
  <si>
    <t>1.在酒馆可请所有位于酒馆的在线用户喝一杯</t>
    <phoneticPr fontId="15" type="noConversion"/>
  </si>
  <si>
    <t>2.请喝一杯，固定消耗100星钻</t>
    <phoneticPr fontId="15" type="noConversion"/>
  </si>
  <si>
    <t>3.请喝一杯在世界聊天中显示：“称号”John太大方了，在杭州酒馆请所有的朋友们喝了一杯威士忌</t>
    <phoneticPr fontId="15" type="noConversion"/>
  </si>
  <si>
    <t>4.请喝点酒的类型，根据所处州别在“威士忌（欧洲）”“二锅头（亚洲）”“葡萄酒（美洲）”“朗姆酒（澳洲）”“果酒（非洲）”中选取</t>
    <phoneticPr fontId="15" type="noConversion"/>
  </si>
  <si>
    <t>6.每次被请喝酒的用户，体力+1点。每个用户在1小时内被请喝酒加体力不能超过20点。</t>
    <phoneticPr fontId="15" type="noConversion"/>
  </si>
  <si>
    <t>5.每次请大家喝一杯，在该国家声望+1点（每日通过这种方式获得声望不可超过20点）</t>
    <phoneticPr fontId="15" type="noConversion"/>
  </si>
  <si>
    <t>1.玩家在酒馆中可以进行赌博，内容为猜骰子大小</t>
    <phoneticPr fontId="15" type="noConversion"/>
  </si>
  <si>
    <t>2.系统会投掷三个骰子，让玩家猜大小，点数为3-10为小，11-18为大（此规则显示于玩家）</t>
    <phoneticPr fontId="15" type="noConversion"/>
  </si>
  <si>
    <t>4.猜中的场合，玩家获得双倍金钱，猜错的场合，下注的金币由系统所回收</t>
    <phoneticPr fontId="15" type="noConversion"/>
  </si>
  <si>
    <t>5.系统实际会根据玩家选择的大小来决定结果，正确率为45%</t>
    <phoneticPr fontId="15" type="noConversion"/>
  </si>
  <si>
    <t>酒馆休息功能</t>
    <phoneticPr fontId="15" type="noConversion"/>
  </si>
  <si>
    <t>酒馆找乐子功能</t>
    <phoneticPr fontId="15" type="noConversion"/>
  </si>
  <si>
    <t>1.玩家可以在酒馆-休息 页面选择进行【过夜】来进行离线休息恢复体力，只有选择停止休息才可以返回酒馆进行其他游戏操作</t>
    <phoneticPr fontId="15" type="noConversion"/>
  </si>
  <si>
    <t>2.选择休息的玩家的游戏功能会被限制在酒馆内，可以进行酒馆其他功能，但是无法退出酒馆，即使重新刷新上线，页面也依旧回到休息状态页面</t>
    <phoneticPr fontId="15" type="noConversion"/>
  </si>
  <si>
    <t>- 下级旅社： 花费(lv x lv x 40)金币， 每分钟回复0.4%的体力，持续240分钟，解除休息状态后才可以进行其他游戏操作</t>
    <phoneticPr fontId="15" type="noConversion"/>
  </si>
  <si>
    <t>- 标准间： 花费(lv x lv x 150)金币， 每分钟回复0.8%的体力，持续120分钟，解除休息状态后才可以进行其他游戏操作</t>
    <phoneticPr fontId="15" type="noConversion"/>
  </si>
  <si>
    <t>- 豪华双人间： 花费99星钻， 每分钟回复1.6%的体力，持续60分钟，解除休息状态后才可以进行其他游戏操作</t>
    <phoneticPr fontId="15" type="noConversion"/>
  </si>
  <si>
    <t>4.休息恢复体力提供四种模式可以选择</t>
    <phoneticPr fontId="15" type="noConversion"/>
  </si>
  <si>
    <t>状态提示：</t>
    <phoneticPr fontId="15" type="noConversion"/>
  </si>
  <si>
    <t>3.每次选择休息后经过至少3分钟才可以选择停止休息 （选择休息后前3分钟里）</t>
    <phoneticPr fontId="15" type="noConversion"/>
  </si>
  <si>
    <t>2.休息后3分钟之内选择离开酒馆时浮动信息提示：您刚刚躺下休息，至少 x 分钟后才可以起床离开</t>
    <phoneticPr fontId="15" type="noConversion"/>
  </si>
  <si>
    <r>
      <t>3.选择了休息功能的玩家会留下酒馆页面记录： “国家”</t>
    </r>
    <r>
      <rPr>
        <b/>
        <sz val="11"/>
        <color rgb="FFFF0000"/>
        <rFont val="宋体"/>
        <family val="3"/>
        <charset val="134"/>
        <scheme val="minor"/>
      </rPr>
      <t>角色名</t>
    </r>
    <r>
      <rPr>
        <sz val="11"/>
        <color theme="1"/>
        <rFont val="宋体"/>
        <family val="2"/>
        <scheme val="minor"/>
      </rPr>
      <t>选择了在</t>
    </r>
    <r>
      <rPr>
        <b/>
        <sz val="11"/>
        <color rgb="FFFF0000"/>
        <rFont val="宋体"/>
        <family val="3"/>
        <charset val="134"/>
        <scheme val="minor"/>
      </rPr>
      <t>下级旅社</t>
    </r>
    <r>
      <rPr>
        <sz val="11"/>
        <color theme="1"/>
        <rFont val="宋体"/>
        <family val="2"/>
        <scheme val="minor"/>
      </rPr>
      <t>休息一会儿     [time]</t>
    </r>
    <phoneticPr fontId="15" type="noConversion"/>
  </si>
  <si>
    <t>- 总统套房： 花费199星钻， 每分钟回复3.3%的体力，可以邀请一名好友同时休息，持续30分钟，解除休息状态后才可以进行其他游戏操作</t>
    <phoneticPr fontId="15" type="noConversion"/>
  </si>
  <si>
    <t>- 玩家无论接受还是拒绝都不影响邀请者的休息状态，邀请者发出邀请时即可进入休息状态</t>
    <phoneticPr fontId="15" type="noConversion"/>
  </si>
  <si>
    <t>6.玩家如果被邀请了一同休息，则会在每次回到广场页面时弹出询问窗口，只能【接受】或【拒绝】</t>
    <phoneticPr fontId="15" type="noConversion"/>
  </si>
  <si>
    <t>- 玩家选择拒绝后，则删除该邀请，邀请方将收到一条拒绝通知</t>
    <phoneticPr fontId="15" type="noConversion"/>
  </si>
  <si>
    <t>- 玩家选择接受后，无需传送到休息室，直接适用于本次休息的体力回复速度，直到时间结束</t>
    <phoneticPr fontId="15" type="noConversion"/>
  </si>
  <si>
    <t>5.玩家选择总统套房时可以同时指定一名在线的好友一同休息，该好友即使接受了休息邀请也不用受到休息的功能限制</t>
    <phoneticPr fontId="15" type="noConversion"/>
  </si>
  <si>
    <t>5.被拒绝的总统套房休息通知（见【通知信息表】）</t>
    <phoneticPr fontId="15" type="noConversion"/>
  </si>
  <si>
    <t>通知</t>
    <phoneticPr fontId="15" type="noConversion"/>
  </si>
  <si>
    <t>总统套房休息邀请被拒绝</t>
    <phoneticPr fontId="15" type="noConversion"/>
  </si>
  <si>
    <t>- 即使该好友体力已满也可以被邀请 和 接受邀请</t>
    <phoneticPr fontId="15" type="noConversion"/>
  </si>
  <si>
    <t>无</t>
    <phoneticPr fontId="15" type="noConversion"/>
  </si>
  <si>
    <t>【国旗】xxx抢夺了您在yyy的15%的势力值成功了【时间】</t>
    <phoneticPr fontId="15" type="noConversion"/>
  </si>
  <si>
    <t>您的朋友xxx刚刚拒绝了您的休息邀请【时间】</t>
    <phoneticPr fontId="15" type="noConversion"/>
  </si>
  <si>
    <t>恭喜您达成了新的成就，获得称号“xxxxx”！【时间】</t>
    <phoneticPr fontId="15" type="noConversion"/>
  </si>
  <si>
    <t>【国旗】xxx试图抢占您在yyy的势力值失败了【时间】</t>
    <phoneticPr fontId="15" type="noConversion"/>
  </si>
  <si>
    <r>
      <t>4.被邀请了一同休息时的玩家弹窗提示： 您的好友</t>
    </r>
    <r>
      <rPr>
        <b/>
        <sz val="11"/>
        <color rgb="FFFF0000"/>
        <rFont val="宋体"/>
        <family val="3"/>
        <charset val="134"/>
        <scheme val="minor"/>
      </rPr>
      <t>角色名</t>
    </r>
    <r>
      <rPr>
        <sz val="11"/>
        <color theme="1"/>
        <rFont val="宋体"/>
        <family val="2"/>
        <scheme val="minor"/>
      </rPr>
      <t>邀请您一同前往酒馆休息，要接受吗？  【拒绝】【接受】</t>
    </r>
    <phoneticPr fontId="15" type="noConversion"/>
  </si>
  <si>
    <t>- 休息邀请如果30分钟内未被处理，则取消该邀请状态</t>
    <phoneticPr fontId="15" type="noConversion"/>
  </si>
  <si>
    <t>1.休息中的玩家选择退出酒馆时弹窗提示：确定要提前离开旅店么，这样的话您将回到广场并恢复正常的体力回复速度！   【确定】【取消】</t>
    <phoneticPr fontId="15" type="noConversion"/>
  </si>
  <si>
    <t>休息页面文字：</t>
    <phoneticPr fontId="15" type="noConversion"/>
  </si>
  <si>
    <t>总统套房：最高级客房里的芳香气息让你的身心得到完美的放松~</t>
    <phoneticPr fontId="15" type="noConversion"/>
  </si>
  <si>
    <t>标准间： 屋子保持了适度的清洁，你躺在床上渐渐睡着了~</t>
    <phoneticPr fontId="15" type="noConversion"/>
  </si>
  <si>
    <t>下级旅舍：屋子虽然很脏，但你没有太多计较，直接睡下了~</t>
    <phoneticPr fontId="15" type="noConversion"/>
  </si>
  <si>
    <t>豪华单人间：你在侍女无微不至的服侍中睡下了，感觉无比的轻松~</t>
    <phoneticPr fontId="15" type="noConversion"/>
  </si>
  <si>
    <r>
      <t>1.（好友-谁在玩标签）快向在线的玩家发出</t>
    </r>
    <r>
      <rPr>
        <b/>
        <sz val="11"/>
        <color theme="4"/>
        <rFont val="宋体"/>
        <family val="3"/>
        <charset val="134"/>
        <scheme val="minor"/>
      </rPr>
      <t>好友邀请</t>
    </r>
    <r>
      <rPr>
        <sz val="11"/>
        <color rgb="FFFF0000"/>
        <rFont val="宋体"/>
        <family val="3"/>
        <charset val="134"/>
        <scheme val="minor"/>
      </rPr>
      <t>吧，寂寞的时候可以找对方聊聊天哦！</t>
    </r>
    <phoneticPr fontId="15" type="noConversion"/>
  </si>
  <si>
    <t>贸易盈利：出售商品价格高于进货价</t>
    <phoneticPr fontId="15" type="noConversion"/>
  </si>
  <si>
    <t xml:space="preserve">完成X次城市探险：在探险中击败X名BOSS    </t>
    <phoneticPr fontId="15" type="noConversion"/>
  </si>
  <si>
    <t>任意水晶招募</t>
    <phoneticPr fontId="15" type="noConversion"/>
  </si>
  <si>
    <t>任意水晶招募：使用任意水晶招募了一次副官</t>
    <phoneticPr fontId="15" type="noConversion"/>
  </si>
  <si>
    <t>星钻招募：使用星钻招募了一次副官</t>
    <phoneticPr fontId="15" type="noConversion"/>
  </si>
  <si>
    <t>投资城市发展度</t>
    <phoneticPr fontId="15" type="noConversion"/>
  </si>
  <si>
    <t>投资城市发展度：在任意城市投资合计X次</t>
    <phoneticPr fontId="15" type="noConversion"/>
  </si>
  <si>
    <t>竞技场获胜：在竞技场击败X名对手</t>
    <phoneticPr fontId="15" type="noConversion"/>
  </si>
  <si>
    <t>码头切磋获胜：主动发起切磋并获胜</t>
    <phoneticPr fontId="15" type="noConversion"/>
  </si>
  <si>
    <t>投资不同的城市：在X座不同的城市中都进行了至少一次投资</t>
    <phoneticPr fontId="15" type="noConversion"/>
  </si>
  <si>
    <t>制造物品：制造了X个物品</t>
    <phoneticPr fontId="15" type="noConversion"/>
  </si>
  <si>
    <t>劫掠异国玩家：主动发起劫掠其他国家玩家并获胜</t>
    <phoneticPr fontId="15" type="noConversion"/>
  </si>
  <si>
    <t>国战贡献伤害：参与了国战并贡献了X次伤害破坏</t>
    <phoneticPr fontId="15" type="noConversion"/>
  </si>
  <si>
    <t>参与国战：以任意身份参与国战</t>
    <phoneticPr fontId="15" type="noConversion"/>
  </si>
  <si>
    <t>支线探险</t>
    <phoneticPr fontId="28" type="noConversion"/>
  </si>
  <si>
    <t>战斗探险</t>
    <phoneticPr fontId="15" type="noConversion"/>
  </si>
  <si>
    <t>战斗探险：完成X次战斗探险（红色旗帜）</t>
    <phoneticPr fontId="15" type="noConversion"/>
  </si>
  <si>
    <t>支线探险：完成X次支线探险（黄色帐篷）</t>
    <phoneticPr fontId="15" type="noConversion"/>
  </si>
  <si>
    <t>找乐子</t>
    <phoneticPr fontId="15" type="noConversion"/>
  </si>
  <si>
    <t>3.玩家在猜大小前需要下注，下注有3种模式: 1000,10000,100000</t>
    <phoneticPr fontId="15" type="noConversion"/>
  </si>
  <si>
    <t>探险模式</t>
    <phoneticPr fontId="15" type="noConversion"/>
  </si>
  <si>
    <t>- 玩家可以在支线探险时随时选择进行自动探险</t>
    <phoneticPr fontId="15" type="noConversion"/>
  </si>
  <si>
    <t>- 自动探险时弹出提示窗口，告知玩家支线探险的注意事项</t>
    <phoneticPr fontId="15" type="noConversion"/>
  </si>
  <si>
    <t>- 选择自动探险后，玩家以正常的速度自动在探险事件中前进，每次按钮的确定时机为按钮可按之后的一秒钟</t>
    <phoneticPr fontId="15" type="noConversion"/>
  </si>
  <si>
    <t>- 玩家在遇到需要操作的事件时的自动操作：</t>
    <phoneticPr fontId="15" type="noConversion"/>
  </si>
  <si>
    <t>遇到稀有副官： 回避</t>
    <phoneticPr fontId="15" type="noConversion"/>
  </si>
  <si>
    <t>遇到陌生人：回避</t>
    <phoneticPr fontId="15" type="noConversion"/>
  </si>
  <si>
    <t>遇到BOSS：攻击</t>
    <phoneticPr fontId="15" type="noConversion"/>
  </si>
  <si>
    <t>- 玩家自动探险途中可以随时停止</t>
    <phoneticPr fontId="15" type="noConversion"/>
  </si>
  <si>
    <t>【国旗】xxxx在酒馆中招募到了5☆传奇副官xxxxx，让我们干杯为他欢呼！</t>
    <phoneticPr fontId="15" type="noConversion"/>
  </si>
  <si>
    <t>1.该国家玩家独自占领了一座城市（100%占领）</t>
    <phoneticPr fontId="15" type="noConversion"/>
  </si>
  <si>
    <t>“称号”xxxx成为了yyyy的城主，这是我们国家的荣耀，大家为他欢呼吧！</t>
    <phoneticPr fontId="15" type="noConversion"/>
  </si>
  <si>
    <t>1.任意玩家码头切磋获胜</t>
    <phoneticPr fontId="15" type="noConversion"/>
  </si>
  <si>
    <t>“称号”xxxx挑战yyyyy并取得了胜利，让我们为这位勇士喝彩！</t>
    <phoneticPr fontId="15" type="noConversion"/>
  </si>
  <si>
    <t>2.任意玩家码头劫掠获胜</t>
    <phoneticPr fontId="15" type="noConversion"/>
  </si>
  <si>
    <t>【国家】xxxx野蛮掠夺了【国家】yyyyy，多么让人吃惊啊！</t>
    <phoneticPr fontId="15" type="noConversion"/>
  </si>
  <si>
    <t>4.任意玩家夺得了竞技场第一名</t>
    <phoneticPr fontId="15" type="noConversion"/>
  </si>
  <si>
    <t>2.该国家玩家第一次完成了任意一章主线任务（100%占领）</t>
    <phoneticPr fontId="15" type="noConversion"/>
  </si>
  <si>
    <r>
      <t>- 以下特殊信息会在所</t>
    </r>
    <r>
      <rPr>
        <b/>
        <sz val="11"/>
        <rFont val="宋体"/>
        <family val="3"/>
        <charset val="134"/>
        <scheme val="minor"/>
      </rPr>
      <t>触发玩家的同同国家的</t>
    </r>
    <r>
      <rPr>
        <b/>
        <sz val="11"/>
        <color theme="4"/>
        <rFont val="宋体"/>
        <family val="3"/>
        <charset val="134"/>
        <scheme val="minor"/>
      </rPr>
      <t>国家频道</t>
    </r>
    <r>
      <rPr>
        <b/>
        <sz val="11"/>
        <rFont val="宋体"/>
        <family val="3"/>
        <charset val="134"/>
        <scheme val="minor"/>
      </rPr>
      <t>中</t>
    </r>
    <r>
      <rPr>
        <b/>
        <sz val="11"/>
        <color theme="1"/>
        <rFont val="宋体"/>
        <family val="3"/>
        <charset val="134"/>
        <scheme val="minor"/>
      </rPr>
      <t>播报，原理同玩家的国家喊话，播报次数为一次，都为红字标出</t>
    </r>
    <phoneticPr fontId="15" type="noConversion"/>
  </si>
  <si>
    <r>
      <t>- 以下特殊信息会在</t>
    </r>
    <r>
      <rPr>
        <b/>
        <sz val="11"/>
        <color theme="4"/>
        <rFont val="宋体"/>
        <family val="3"/>
        <charset val="134"/>
        <scheme val="minor"/>
      </rPr>
      <t>世界频道</t>
    </r>
    <r>
      <rPr>
        <b/>
        <sz val="11"/>
        <color theme="1"/>
        <rFont val="宋体"/>
        <family val="3"/>
        <charset val="134"/>
        <scheme val="minor"/>
      </rPr>
      <t>由系统播报，原理同玩家的世界喊话，播报次数为一次，都为红字标出</t>
    </r>
    <phoneticPr fontId="15" type="noConversion"/>
  </si>
  <si>
    <r>
      <t>- 以下特殊信息会在</t>
    </r>
    <r>
      <rPr>
        <b/>
        <sz val="11"/>
        <rFont val="宋体"/>
        <family val="3"/>
        <charset val="134"/>
        <scheme val="minor"/>
      </rPr>
      <t>触发城市的</t>
    </r>
    <r>
      <rPr>
        <b/>
        <sz val="11"/>
        <color theme="4"/>
        <rFont val="宋体"/>
        <family val="3"/>
        <charset val="134"/>
        <scheme val="minor"/>
      </rPr>
      <t>城市频道</t>
    </r>
    <r>
      <rPr>
        <b/>
        <sz val="11"/>
        <rFont val="宋体"/>
        <family val="3"/>
        <charset val="134"/>
        <scheme val="minor"/>
      </rPr>
      <t>中</t>
    </r>
    <r>
      <rPr>
        <b/>
        <sz val="11"/>
        <color theme="1"/>
        <rFont val="宋体"/>
        <family val="3"/>
        <charset val="134"/>
        <scheme val="minor"/>
      </rPr>
      <t>播报，原理同玩家的城市喊话，播报次数为一次，都为红字标出</t>
    </r>
    <phoneticPr fontId="15" type="noConversion"/>
  </si>
  <si>
    <r>
      <t>- 以下特殊信息会在</t>
    </r>
    <r>
      <rPr>
        <b/>
        <sz val="11"/>
        <rFont val="宋体"/>
        <family val="3"/>
        <charset val="134"/>
        <scheme val="minor"/>
      </rPr>
      <t>触发区域所有城市的</t>
    </r>
    <r>
      <rPr>
        <b/>
        <sz val="11"/>
        <color theme="4"/>
        <rFont val="宋体"/>
        <family val="3"/>
        <charset val="134"/>
        <scheme val="minor"/>
      </rPr>
      <t>城市频道</t>
    </r>
    <r>
      <rPr>
        <b/>
        <sz val="11"/>
        <rFont val="宋体"/>
        <family val="3"/>
        <charset val="134"/>
        <scheme val="minor"/>
      </rPr>
      <t>中</t>
    </r>
    <r>
      <rPr>
        <b/>
        <sz val="11"/>
        <color theme="1"/>
        <rFont val="宋体"/>
        <family val="3"/>
        <charset val="134"/>
        <scheme val="minor"/>
      </rPr>
      <t>播报，原理同玩家的城市喊话，播报次数为一次，都为红字标出</t>
    </r>
    <phoneticPr fontId="15" type="noConversion"/>
  </si>
  <si>
    <t>1.玩家遇到海上事件【人鱼唱晚】</t>
    <phoneticPr fontId="15" type="noConversion"/>
  </si>
  <si>
    <t>“称号”xxx在这片神秘的海域遇到了一只美人鱼，这一定会为他带来好运的！</t>
    <phoneticPr fontId="15" type="noConversion"/>
  </si>
  <si>
    <t>2.玩家遇到海上事件【黑胡子的袭击】并胜利</t>
    <phoneticPr fontId="15" type="noConversion"/>
  </si>
  <si>
    <t>“称号”xxx遇到了暴虐的黑胡子船长，但经过顽强作战最终取得了胜利！</t>
    <phoneticPr fontId="15" type="noConversion"/>
  </si>
  <si>
    <t>3.玩家遇到海上事件【传说中的幽灵船】并胜利</t>
    <phoneticPr fontId="15" type="noConversion"/>
  </si>
  <si>
    <t>“称号”xxx在迷雾中看见了附近海域出现了一艘幽灵船，大家一定要小心啊！</t>
    <phoneticPr fontId="15" type="noConversion"/>
  </si>
  <si>
    <t>社交大使</t>
    <phoneticPr fontId="28" type="noConversion"/>
  </si>
  <si>
    <t>旗舰配置了6个副官</t>
    <phoneticPr fontId="28" type="noConversion"/>
  </si>
  <si>
    <t>首次完成奖励</t>
    <phoneticPr fontId="28" type="noConversion"/>
  </si>
  <si>
    <t>6.任意玩家进阶自己的副官达到2阶， 3阶， 4阶 或 5阶</t>
    <phoneticPr fontId="15" type="noConversion"/>
  </si>
  <si>
    <t>【国旗】xxx将自己的主力副官yyyyy进阶到了x阶，舰队实力得到大幅度的增强！</t>
    <phoneticPr fontId="15" type="noConversion"/>
  </si>
  <si>
    <t>快速选择规则</t>
    <phoneticPr fontId="15" type="noConversion"/>
  </si>
  <si>
    <t>副官强化消耗金币公式：</t>
    <phoneticPr fontId="15" type="noConversion"/>
  </si>
  <si>
    <t>- 普通食物使用次数耗尽后，会自动使用星钻购买海龙之血，如果海龙之血的使用次数也用尽，则会中途停止探险，取消自动探险状态</t>
    <phoneticPr fontId="15" type="noConversion"/>
  </si>
  <si>
    <t>自动探险</t>
    <phoneticPr fontId="15" type="noConversion"/>
  </si>
  <si>
    <t>- 玩家会被记录一个历史最高排名，每次玩家排名超过这个历史最高排名的话，系统都会通过通知的形式给予玩家一定的星钻奖励，需要玩家手动领取</t>
    <phoneticPr fontId="15" type="noConversion"/>
  </si>
  <si>
    <t>竞技场历史最高排名上升</t>
    <phoneticPr fontId="15" type="noConversion"/>
  </si>
  <si>
    <t>【领取】</t>
    <phoneticPr fontId="15" type="noConversion"/>
  </si>
  <si>
    <t>【领取】</t>
    <phoneticPr fontId="15" type="noConversion"/>
  </si>
  <si>
    <t>您在竞技场中的历史最高排名上升了xxx名，国家奖励了您xx星钻！</t>
    <phoneticPr fontId="15" type="noConversion"/>
  </si>
  <si>
    <t>- 历史最高排名也会展示在竞技场主页面、总排名页面和玩家详情页中</t>
    <phoneticPr fontId="15" type="noConversion"/>
  </si>
  <si>
    <t>- 玩家初始的历史最高排名为10001名</t>
    <phoneticPr fontId="15" type="noConversion"/>
  </si>
  <si>
    <t>- 历史最高排名的奖励最好在每次离开竞技场的时候统一判定结算</t>
    <phoneticPr fontId="15" type="noConversion"/>
  </si>
  <si>
    <t>即今信阳市潢川县，位于河南省东南部，北临淮河，南依大别山，地处淮河平原，地势南高北低，略向东倾，南部、东南部为低山丘陵地带。为豫东南重要的交通枢纽与物流中心，拥居豫南唯一的省级经济技术开发区——潢川经济技术开发区。</t>
    <phoneticPr fontId="15" type="noConversion"/>
  </si>
  <si>
    <t>- 根据玩家的历史最高排名和最新排名记录的位置不同，给予的宝石也不一样多</t>
    <phoneticPr fontId="15" type="noConversion"/>
  </si>
  <si>
    <t>英格兰风格: 西欧，北欧，南欧，北非，澳洲</t>
  </si>
  <si>
    <t>华夏风格：华夏，东亚，东南亚，南亚</t>
    <phoneticPr fontId="15" type="noConversion"/>
  </si>
  <si>
    <t>加勒比：中美，南美，加勒比，西非</t>
    <phoneticPr fontId="15" type="noConversion"/>
  </si>
  <si>
    <t>奥斯曼：地中海，西亚，东欧，东非</t>
    <phoneticPr fontId="15" type="noConversion"/>
  </si>
  <si>
    <t>- 页面上右方的任务入口进入后显示的固定显示位置，点击后可以再次弹出当前任务的NPC的任务描述，描述完依旧是任务信息弹窗，按钮变为【放弃】，放弃不需要确认</t>
    <phoneticPr fontId="15" type="noConversion"/>
  </si>
  <si>
    <t>- 玩家完成了NPC发布的任务后，需要回到接受任务的地点领取奖励</t>
    <phoneticPr fontId="15" type="noConversion"/>
  </si>
  <si>
    <t>10000-》3000名</t>
    <phoneticPr fontId="15" type="noConversion"/>
  </si>
  <si>
    <t>所得星钻数 = （前历史最高名次 - 现历史最高名次）*0.05</t>
    <phoneticPr fontId="15" type="noConversion"/>
  </si>
  <si>
    <t>所得星钻数 = （前历史最高名次 - 现历史最高名次）*0.2</t>
    <phoneticPr fontId="15" type="noConversion"/>
  </si>
  <si>
    <t>3000-》1000名</t>
    <phoneticPr fontId="15" type="noConversion"/>
  </si>
  <si>
    <t>500-》200名</t>
    <phoneticPr fontId="15" type="noConversion"/>
  </si>
  <si>
    <t>200-》100名</t>
    <phoneticPr fontId="15" type="noConversion"/>
  </si>
  <si>
    <t>100-》50名</t>
    <phoneticPr fontId="15" type="noConversion"/>
  </si>
  <si>
    <t>50-》1名</t>
    <phoneticPr fontId="15" type="noConversion"/>
  </si>
  <si>
    <t>所得星钻数 = （前历史最高名次 - 现历史最高名次）*5</t>
    <phoneticPr fontId="15" type="noConversion"/>
  </si>
  <si>
    <t>所得星钻数 = （前历史最高名次 - 现历史最高名次）*3</t>
    <phoneticPr fontId="15" type="noConversion"/>
  </si>
  <si>
    <t>所得星钻数 = （前历史最高名次 - 现历史最高名次）*1</t>
    <phoneticPr fontId="15" type="noConversion"/>
  </si>
  <si>
    <t>1000-》500名</t>
    <phoneticPr fontId="15" type="noConversion"/>
  </si>
  <si>
    <t>所得星钻数 = （前历史最高名次 - 现历史最高名次）*0.5</t>
    <phoneticPr fontId="15" type="noConversion"/>
  </si>
  <si>
    <t>所得星钻数 = （前历史最高名次 - 现历史最高名次）*7</t>
    <phoneticPr fontId="15" type="noConversion"/>
  </si>
  <si>
    <t>- 如果玩家一次性跨越了多段名次，比如 从10000名提升到了1000名，则按照 （10000-》3000） + （3000-》1500） 这两段的总和收益来计算</t>
    <phoneticPr fontId="15" type="noConversion"/>
  </si>
  <si>
    <t>3000名以外</t>
    <phoneticPr fontId="15" type="noConversion"/>
  </si>
  <si>
    <t>竞技场历史排名上升奖励</t>
    <phoneticPr fontId="15" type="noConversion"/>
  </si>
  <si>
    <t>动态图</t>
    <phoneticPr fontId="15" type="noConversion"/>
  </si>
  <si>
    <t>NPC半身</t>
    <phoneticPr fontId="15" type="noConversion"/>
  </si>
  <si>
    <t>商人</t>
    <phoneticPr fontId="15" type="noConversion"/>
  </si>
  <si>
    <t>商人</t>
    <phoneticPr fontId="15" type="noConversion"/>
  </si>
  <si>
    <t>女孩</t>
    <phoneticPr fontId="15" type="noConversion"/>
  </si>
  <si>
    <t>女孩</t>
    <phoneticPr fontId="15" type="noConversion"/>
  </si>
  <si>
    <t>侍卫</t>
    <phoneticPr fontId="15" type="noConversion"/>
  </si>
  <si>
    <t>路人</t>
    <phoneticPr fontId="15" type="noConversion"/>
  </si>
  <si>
    <t>路人</t>
    <phoneticPr fontId="15" type="noConversion"/>
  </si>
  <si>
    <t>学者</t>
    <phoneticPr fontId="15" type="noConversion"/>
  </si>
  <si>
    <t>学者</t>
    <phoneticPr fontId="15" type="noConversion"/>
  </si>
  <si>
    <t>原地动画</t>
    <phoneticPr fontId="15" type="noConversion"/>
  </si>
  <si>
    <t>原地动画</t>
    <phoneticPr fontId="15" type="noConversion"/>
  </si>
  <si>
    <t>- 世界上的城市中会按照刷新规则刷新出数个NPC，NPC会在城市地图上按照各自固定的区域进行移动（具体见“NPC动态规则”）</t>
    <phoneticPr fontId="15" type="noConversion"/>
  </si>
  <si>
    <t>- 每天的AM6：00，AM12：00，PM18：00，AM00：00会分别对城市的NPC及任务进行一次系统刷新</t>
    <phoneticPr fontId="15" type="noConversion"/>
  </si>
  <si>
    <t>- 同一个NPC 的任务，玩家只能完成一次</t>
    <phoneticPr fontId="15" type="noConversion"/>
  </si>
  <si>
    <t>任务文案：</t>
    <phoneticPr fontId="15" type="noConversion"/>
  </si>
  <si>
    <t>使用传单后</t>
    <phoneticPr fontId="15" type="noConversion"/>
  </si>
  <si>
    <t>重复在一个城市使用传单</t>
    <phoneticPr fontId="15" type="noConversion"/>
  </si>
  <si>
    <t>在一个错误城市使用传单</t>
    <phoneticPr fontId="15" type="noConversion"/>
  </si>
  <si>
    <t>收到的委托地点中并没有这个城市，去正确的城市发传单吧</t>
    <phoneticPr fontId="15" type="noConversion"/>
  </si>
  <si>
    <t>副官升阶</t>
  </si>
  <si>
    <t>副官升级经验与升阶平衡</t>
  </si>
  <si>
    <t>升阶次数</t>
  </si>
  <si>
    <t>升阶卡：</t>
  </si>
  <si>
    <t>升阶阶级</t>
  </si>
  <si>
    <t>1.旗舰更换副官：  星级，HP，攻击，防御，商业，后勤，升阶数，技能</t>
  </si>
  <si>
    <t>2.护卫舰更换副官：  星级，HP，攻击，防御，商业，后勤，升阶数，技能</t>
  </si>
  <si>
    <t>3.副官页面：星级，入手顺序，HP，攻击，防御，商业，后勤，升阶数，技能</t>
  </si>
  <si>
    <t>4.强化选择素材：星级，HP，攻击，防御，商业，后勤，升阶数，技能</t>
  </si>
  <si>
    <t>3.万能升阶卡*1</t>
  </si>
  <si>
    <t>万能升阶卡*1，黄水晶*50</t>
  </si>
  <si>
    <t>仓库，交易所</t>
    <phoneticPr fontId="15" type="noConversion"/>
  </si>
  <si>
    <t>交易所，酒馆</t>
  </si>
  <si>
    <t>王宫，酒馆</t>
  </si>
  <si>
    <t>仓库，酒馆</t>
  </si>
  <si>
    <t>酒馆，国会</t>
  </si>
  <si>
    <t>1.任意玩家酒馆中抽卡获得五星副官时</t>
    <phoneticPr fontId="15" type="noConversion"/>
  </si>
  <si>
    <t>3.任意玩家酒馆中抽卡获得多名五星副官时</t>
    <phoneticPr fontId="15" type="noConversion"/>
  </si>
  <si>
    <t>【国旗】xxx经过不懈培养，终于激活了yyyyy的固有技能【xxxx】！</t>
    <phoneticPr fontId="15" type="noConversion"/>
  </si>
  <si>
    <t>恭喜“称号”xxx完成了第x章的主线任务，离这个世界的真相更近了一步！</t>
    <phoneticPr fontId="15" type="noConversion"/>
  </si>
  <si>
    <t>【国旗】xxxx在酒馆中连续招募到了x名传奇副官：yyyyy,zzzzz，简直难以置信！</t>
    <phoneticPr fontId="15" type="noConversion"/>
  </si>
  <si>
    <t>您在昨日的竞技场中最终名列第xxxx名，排名奖励xx绿水晶！【时间】</t>
    <phoneticPr fontId="15" type="noConversion"/>
  </si>
  <si>
    <r>
      <t>客人，不考虑</t>
    </r>
    <r>
      <rPr>
        <b/>
        <sz val="11"/>
        <color rgb="FFFF0000"/>
        <rFont val="宋体"/>
        <family val="3"/>
        <charset val="134"/>
        <scheme val="minor"/>
      </rPr>
      <t>投资</t>
    </r>
    <r>
      <rPr>
        <sz val="11"/>
        <color theme="1"/>
        <rFont val="宋体"/>
        <family val="2"/>
        <scheme val="minor"/>
      </rPr>
      <t>我们商会么，只要</t>
    </r>
    <r>
      <rPr>
        <sz val="11"/>
        <color theme="1"/>
        <rFont val="宋体"/>
        <family val="3"/>
        <charset val="134"/>
        <scheme val="minor"/>
      </rPr>
      <t xml:space="preserve"> </t>
    </r>
    <r>
      <rPr>
        <b/>
        <sz val="11"/>
        <color rgb="FFFF0000"/>
        <rFont val="宋体"/>
        <family val="3"/>
        <charset val="134"/>
        <scheme val="minor"/>
      </rPr>
      <t xml:space="preserve">xxx </t>
    </r>
    <r>
      <rPr>
        <sz val="11"/>
        <color theme="1"/>
        <rFont val="宋体"/>
        <family val="2"/>
        <scheme val="minor"/>
      </rPr>
      <t>金币哦~不是我自夸哦，我们商会在每年的世界商会排行榜上都是名列前茅的哦！</t>
    </r>
    <phoneticPr fontId="15" type="noConversion"/>
  </si>
  <si>
    <t>航行至 城市A，购买一些 商品A 带回来</t>
    <phoneticPr fontId="15" type="noConversion"/>
  </si>
  <si>
    <t>派发传单成功，剩余城市： xxxx 和 xxxx</t>
    <phoneticPr fontId="15" type="noConversion"/>
  </si>
  <si>
    <t>你已在这里发过传单，剩余城市：xxxx 和 xxxx</t>
    <phoneticPr fontId="15" type="noConversion"/>
  </si>
  <si>
    <t>- 每次竞技场战斗结束并回到竞技场页面时，如果此次战斗导致历史最高排名有上升时</t>
    <phoneticPr fontId="15" type="noConversion"/>
  </si>
  <si>
    <r>
      <t xml:space="preserve">  战斗结果页面要显示文字信息：</t>
    </r>
    <r>
      <rPr>
        <b/>
        <sz val="11"/>
        <color theme="4"/>
        <rFont val="宋体"/>
        <family val="3"/>
        <charset val="134"/>
        <scheme val="minor"/>
      </rPr>
      <t xml:space="preserve"> 您的历史最高排名上升了，快去通知中领奖吧！</t>
    </r>
    <phoneticPr fontId="15" type="noConversion"/>
  </si>
  <si>
    <t>没有在接任务的城市时</t>
    <phoneticPr fontId="15" type="noConversion"/>
  </si>
  <si>
    <t>无法领取，请去正确的交付城市领取奖励</t>
    <phoneticPr fontId="15" type="noConversion"/>
  </si>
  <si>
    <t>完成超过10次</t>
    <phoneticPr fontId="15" type="noConversion"/>
  </si>
  <si>
    <t>你的任务完成次数已达上限，请耐心等待下次刷新</t>
    <phoneticPr fontId="15" type="noConversion"/>
  </si>
  <si>
    <t>已接受任务超过10个</t>
    <phoneticPr fontId="15" type="noConversion"/>
  </si>
  <si>
    <t>你接受的任务数已达上限，请完成后再来接受新任务~</t>
    <phoneticPr fontId="15" type="noConversion"/>
  </si>
  <si>
    <r>
      <t>1.（船舱商品区域）这里可以查看你当前</t>
    </r>
    <r>
      <rPr>
        <b/>
        <sz val="11"/>
        <rFont val="宋体"/>
        <family val="3"/>
        <charset val="134"/>
        <scheme val="minor"/>
      </rPr>
      <t>舰队运载的货物</t>
    </r>
    <r>
      <rPr>
        <sz val="11"/>
        <rFont val="宋体"/>
        <family val="3"/>
        <charset val="134"/>
        <scheme val="minor"/>
      </rPr>
      <t xml:space="preserve">
2.（仓库商品区域）而这里是你的在任何城市共通的</t>
    </r>
    <r>
      <rPr>
        <b/>
        <sz val="11"/>
        <rFont val="宋体"/>
        <family val="3"/>
        <charset val="134"/>
        <scheme val="minor"/>
      </rPr>
      <t>岸上私人仓库</t>
    </r>
    <phoneticPr fontId="15" type="noConversion"/>
  </si>
  <si>
    <r>
      <t>1.（装备区域）点击装备的话可以显示它的</t>
    </r>
    <r>
      <rPr>
        <b/>
        <sz val="11"/>
        <rFont val="宋体"/>
        <family val="3"/>
        <charset val="134"/>
        <scheme val="minor"/>
      </rPr>
      <t>详细信息</t>
    </r>
    <r>
      <rPr>
        <sz val="11"/>
        <rFont val="宋体"/>
        <family val="3"/>
        <charset val="134"/>
        <scheme val="minor"/>
      </rPr>
      <t>。
2.（装备区域）已配备的装备会</t>
    </r>
    <r>
      <rPr>
        <b/>
        <sz val="11"/>
        <rFont val="宋体"/>
        <family val="3"/>
        <charset val="134"/>
        <scheme val="minor"/>
      </rPr>
      <t>显示“配”</t>
    </r>
    <r>
      <rPr>
        <sz val="11"/>
        <rFont val="宋体"/>
        <family val="3"/>
        <charset val="134"/>
        <scheme val="minor"/>
      </rPr>
      <t>，优先强化这些使用中的装备吧</t>
    </r>
    <phoneticPr fontId="15" type="noConversion"/>
  </si>
  <si>
    <r>
      <t>1.（前锋那一行）根据玩家等级一共会</t>
    </r>
    <r>
      <rPr>
        <b/>
        <sz val="11"/>
        <rFont val="宋体"/>
        <family val="3"/>
        <charset val="134"/>
        <scheme val="minor"/>
      </rPr>
      <t>解锁出4艘护卫舰</t>
    </r>
    <r>
      <rPr>
        <sz val="11"/>
        <rFont val="宋体"/>
        <family val="3"/>
        <charset val="134"/>
        <scheme val="minor"/>
      </rPr>
      <t>，在战斗中的位置也各不相同
2.（副官和装备区域）与旗舰相同，护卫舰也可以</t>
    </r>
    <r>
      <rPr>
        <b/>
        <sz val="11"/>
        <rFont val="宋体"/>
        <family val="3"/>
        <charset val="134"/>
        <scheme val="minor"/>
      </rPr>
      <t>配置副官和装备</t>
    </r>
    <r>
      <rPr>
        <sz val="11"/>
        <rFont val="宋体"/>
        <family val="3"/>
        <charset val="134"/>
        <scheme val="minor"/>
      </rPr>
      <t>，但每艘护卫舰只能配置一名副官</t>
    </r>
    <phoneticPr fontId="15" type="noConversion"/>
  </si>
  <si>
    <r>
      <t>1.（阵型列表）根据玩家等级一共会</t>
    </r>
    <r>
      <rPr>
        <b/>
        <sz val="11"/>
        <rFont val="宋体"/>
        <family val="3"/>
        <charset val="134"/>
        <scheme val="minor"/>
      </rPr>
      <t xml:space="preserve">解锁出8种阵型
</t>
    </r>
    <r>
      <rPr>
        <sz val="11"/>
        <rFont val="宋体"/>
        <family val="3"/>
        <charset val="134"/>
        <scheme val="minor"/>
      </rPr>
      <t>2.（阵型效果）不同的阵型会对全体舰队产生不同的</t>
    </r>
    <r>
      <rPr>
        <b/>
        <sz val="11"/>
        <rFont val="宋体"/>
        <family val="3"/>
        <charset val="134"/>
        <scheme val="minor"/>
      </rPr>
      <t>加成作用</t>
    </r>
    <r>
      <rPr>
        <sz val="11"/>
        <rFont val="宋体"/>
        <family val="3"/>
        <charset val="134"/>
        <scheme val="minor"/>
      </rPr>
      <t>哦</t>
    </r>
    <phoneticPr fontId="15" type="noConversion"/>
  </si>
  <si>
    <r>
      <t>1.（世界/国家/城市…）选择相应的</t>
    </r>
    <r>
      <rPr>
        <b/>
        <sz val="11"/>
        <rFont val="宋体"/>
        <family val="3"/>
        <charset val="134"/>
        <scheme val="minor"/>
      </rPr>
      <t>聊天频道</t>
    </r>
    <r>
      <rPr>
        <sz val="11"/>
        <rFont val="宋体"/>
        <family val="3"/>
        <charset val="134"/>
        <scheme val="minor"/>
      </rPr>
      <t>即可和大家畅所欲言。
2.（聊天范围）</t>
    </r>
    <r>
      <rPr>
        <b/>
        <sz val="11"/>
        <rFont val="宋体"/>
        <family val="3"/>
        <charset val="134"/>
        <scheme val="minor"/>
      </rPr>
      <t>聊天内容</t>
    </r>
    <r>
      <rPr>
        <sz val="11"/>
        <rFont val="宋体"/>
        <family val="3"/>
        <charset val="134"/>
        <scheme val="minor"/>
      </rPr>
      <t>会在这显示，点击其他人的名字可以私聊或者加友。</t>
    </r>
    <phoneticPr fontId="15" type="noConversion"/>
  </si>
  <si>
    <t>- 首次击败该BOSS的话可以获得10点紫水晶（冒险点数），之后每次击败可以获得随机（2~4）点紫水晶（冒险点数）</t>
    <phoneticPr fontId="15" type="noConversion"/>
  </si>
  <si>
    <t>劫掠异国玩家</t>
    <phoneticPr fontId="28" type="noConversion"/>
  </si>
  <si>
    <t>参与国战</t>
    <phoneticPr fontId="15" type="noConversion"/>
  </si>
  <si>
    <t>国战贡献伤害</t>
    <phoneticPr fontId="15" type="noConversion"/>
  </si>
  <si>
    <t>获得副官【克里斯蒂娜】</t>
    <phoneticPr fontId="15" type="noConversion"/>
  </si>
  <si>
    <t>类型：海盗</t>
    <phoneticPr fontId="15" type="noConversion"/>
  </si>
  <si>
    <t>该数值标红</t>
    <phoneticPr fontId="15" type="noConversion"/>
  </si>
  <si>
    <t>注意：副官成长性不在结果页中显示</t>
    <phoneticPr fontId="15" type="noConversion"/>
  </si>
  <si>
    <t>玩家开始游戏后的资源综合：</t>
    <phoneticPr fontId="15" type="noConversion"/>
  </si>
  <si>
    <t>紫水晶:170</t>
    <phoneticPr fontId="15" type="noConversion"/>
  </si>
  <si>
    <t>漂流瓶*10</t>
    <phoneticPr fontId="15" type="noConversion"/>
  </si>
  <si>
    <t>两个1☆副官（LV1）</t>
    <phoneticPr fontId="15" type="noConversion"/>
  </si>
  <si>
    <t>开始游戏是 第一个支线探险点为clear状态</t>
    <phoneticPr fontId="15" type="noConversion"/>
  </si>
  <si>
    <t>在支线探险中击败5个野熊怪</t>
  </si>
  <si>
    <t>在支线探险中击败5个野熊怪</t>
    <phoneticPr fontId="15" type="noConversion"/>
  </si>
  <si>
    <t>商会传单：商会传单为任务道具，接受任务自动获得，数量1
城市A/B/C： 该城市区域的随机3个非当前不同城市
该任务道具不可出售，不可丢弃，拾取绑定，可以使用，数量1，可以查看详情，只可以在城市A/B/C每个城市各自使用一次
指定城市都使用了任务道具后可以领取任务奖励，该任务需要记录完成进度
商会传单不因为不同任务而独立开，可以通用，但放弃任意一个任务都要扣除该任务指定数量的传单道具</t>
  </si>
  <si>
    <t>商会传单：商会传单为任务道具，接受任务自动获得，数量3
城市A/B/C： 该城市区域的随机3个非当前不同城市
该任务道具不可出售，不可丢弃，拾取绑定，可以使用，数量3，可以查看详情，只可以在城市A/B/C每个城市各自使用一次
指定城市都使用了任务道具后可以领取任务奖励，该任务需要记录每个城市的完成进度
商会传单不因为不同任务而独立开，可以通用，但放弃任意一个任务都要扣除该任务指定数量的传单道具</t>
  </si>
  <si>
    <t>上交20000金币</t>
    <phoneticPr fontId="15" type="noConversion"/>
  </si>
  <si>
    <t>玩家身上所持金币数达到20000或更多时可以领取奖励，领取奖励时扣除20000金币
中途如果数量不足，则状态回到未完成</t>
    <phoneticPr fontId="15" type="noConversion"/>
  </si>
  <si>
    <t>上交50000金币</t>
    <phoneticPr fontId="15" type="noConversion"/>
  </si>
  <si>
    <t>在以下城市使用仓库中的商会传单：城市A，城市B，城市C</t>
    <phoneticPr fontId="15" type="noConversion"/>
  </si>
  <si>
    <r>
      <rPr>
        <b/>
        <sz val="11"/>
        <color rgb="FFFF0000"/>
        <rFont val="宋体"/>
        <family val="3"/>
        <charset val="134"/>
        <scheme val="minor"/>
      </rPr>
      <t>城市A：</t>
    </r>
    <r>
      <rPr>
        <sz val="11"/>
        <color theme="1"/>
        <rFont val="宋体"/>
        <family val="2"/>
        <scheme val="minor"/>
      </rPr>
      <t xml:space="preserve">该城市区域的随机一个非当前城市
</t>
    </r>
    <r>
      <rPr>
        <b/>
        <sz val="11"/>
        <color rgb="FFFF0000"/>
        <rFont val="宋体"/>
        <family val="3"/>
        <charset val="134"/>
        <scheme val="minor"/>
      </rPr>
      <t>x：</t>
    </r>
    <r>
      <rPr>
        <sz val="11"/>
        <color theme="1"/>
        <rFont val="宋体"/>
        <family val="2"/>
        <scheme val="minor"/>
      </rPr>
      <t xml:space="preserve">一个随机数，最低为1，最高为20，最大不超过当前等级
</t>
    </r>
    <r>
      <rPr>
        <b/>
        <sz val="11"/>
        <color rgb="FFFF0000"/>
        <rFont val="宋体"/>
        <family val="3"/>
        <charset val="134"/>
        <scheme val="minor"/>
      </rPr>
      <t>商品A：</t>
    </r>
    <r>
      <rPr>
        <sz val="11"/>
        <color theme="1"/>
        <rFont val="宋体"/>
        <family val="2"/>
        <scheme val="minor"/>
      </rPr>
      <t>城市</t>
    </r>
    <r>
      <rPr>
        <sz val="11"/>
        <color theme="1"/>
        <rFont val="宋体"/>
        <family val="3"/>
        <charset val="134"/>
        <scheme val="minor"/>
      </rPr>
      <t>A的特产
船舱中有x船指定商品时可以领取任务奖励，中途如果数量不足，则状态回到未完成</t>
    </r>
    <phoneticPr fontId="15" type="noConversion"/>
  </si>
  <si>
    <r>
      <rPr>
        <b/>
        <sz val="11"/>
        <color rgb="FFFF0000"/>
        <rFont val="宋体"/>
        <family val="3"/>
        <charset val="134"/>
        <scheme val="minor"/>
      </rPr>
      <t>城市A：</t>
    </r>
    <r>
      <rPr>
        <sz val="11"/>
        <color theme="1"/>
        <rFont val="宋体"/>
        <family val="2"/>
        <scheme val="minor"/>
      </rPr>
      <t xml:space="preserve">该城市区域的随机一个非当前城市
</t>
    </r>
    <r>
      <rPr>
        <b/>
        <sz val="11"/>
        <color rgb="FFFF0000"/>
        <rFont val="宋体"/>
        <family val="3"/>
        <charset val="134"/>
        <scheme val="minor"/>
      </rPr>
      <t>x：</t>
    </r>
    <r>
      <rPr>
        <sz val="11"/>
        <color theme="1"/>
        <rFont val="宋体"/>
        <family val="2"/>
        <scheme val="minor"/>
      </rPr>
      <t>一个随机数，最低为</t>
    </r>
    <r>
      <rPr>
        <sz val="11"/>
        <color theme="1"/>
        <rFont val="宋体"/>
        <family val="3"/>
        <charset val="134"/>
        <scheme val="minor"/>
      </rPr>
      <t>1</t>
    </r>
    <r>
      <rPr>
        <sz val="11"/>
        <color theme="1"/>
        <rFont val="宋体"/>
        <family val="2"/>
        <scheme val="minor"/>
      </rPr>
      <t>，最高为</t>
    </r>
    <r>
      <rPr>
        <sz val="11"/>
        <color theme="1"/>
        <rFont val="宋体"/>
        <family val="3"/>
        <charset val="134"/>
        <scheme val="minor"/>
      </rPr>
      <t>20，最大不超过当前等级</t>
    </r>
    <r>
      <rPr>
        <sz val="11"/>
        <color theme="1"/>
        <rFont val="宋体"/>
        <family val="2"/>
        <scheme val="minor"/>
      </rPr>
      <t xml:space="preserve">
</t>
    </r>
    <r>
      <rPr>
        <b/>
        <sz val="11"/>
        <color rgb="FFFF0000"/>
        <rFont val="宋体"/>
        <family val="3"/>
        <charset val="134"/>
        <scheme val="minor"/>
      </rPr>
      <t>商品A：</t>
    </r>
    <r>
      <rPr>
        <sz val="11"/>
        <color theme="1"/>
        <rFont val="宋体"/>
        <family val="2"/>
        <scheme val="minor"/>
      </rPr>
      <t>城市</t>
    </r>
    <r>
      <rPr>
        <sz val="11"/>
        <color theme="1"/>
        <rFont val="宋体"/>
        <family val="3"/>
        <charset val="134"/>
        <scheme val="minor"/>
      </rPr>
      <t>A的特产
船舱中有x船指定商品时可以领取任务奖励，中途如果数量不足，则状态回到未完成</t>
    </r>
    <phoneticPr fontId="15" type="noConversion"/>
  </si>
  <si>
    <t>5.每挑战一个BOSS都消耗当前体力上限10%的体力值，每天每个探险点最多可以挑战5次</t>
    <phoneticPr fontId="15" type="noConversion"/>
  </si>
  <si>
    <t xml:space="preserve">  探险获得的紫水晶：胜利时获得【消耗体力数】数量的紫水晶，失败时只获得1点紫水晶</t>
    <phoneticPr fontId="15" type="noConversion"/>
  </si>
  <si>
    <t>6.探险获得的经验：胜利时获得【挑战该boss消耗体力】数量的经验值，失败只获得【挑战该boss消耗体力*0.3】数量的经验</t>
    <phoneticPr fontId="15" type="noConversion"/>
  </si>
  <si>
    <t xml:space="preserve">  探险获得的金钱：胜利时获得【该BOSS等级*500】数量的金钱，失败只获得挑战【该BOSS等级*200】数量的金钱</t>
    <phoneticPr fontId="15" type="noConversion"/>
  </si>
  <si>
    <t>落魄的炮手</t>
    <phoneticPr fontId="28" type="noConversion"/>
  </si>
  <si>
    <t>落魄的水手长</t>
    <phoneticPr fontId="28" type="noConversion"/>
  </si>
  <si>
    <t>古老的雪洞矮人</t>
    <phoneticPr fontId="28" type="noConversion"/>
  </si>
  <si>
    <t>雪洞矮人炮击手</t>
    <phoneticPr fontId="28" type="noConversion"/>
  </si>
  <si>
    <t>凶暴的利齿虎</t>
    <phoneticPr fontId="28" type="noConversion"/>
  </si>
  <si>
    <t>变异的血色狼</t>
    <phoneticPr fontId="28" type="noConversion"/>
  </si>
  <si>
    <t>斑点剧毒章鱼</t>
    <phoneticPr fontId="28" type="noConversion"/>
  </si>
  <si>
    <t>迷途的利牙海兽</t>
    <phoneticPr fontId="28" type="noConversion"/>
  </si>
  <si>
    <t>白发首领-吉克斯</t>
    <phoneticPr fontId="28" type="noConversion"/>
  </si>
  <si>
    <t>愤怒的墓园守门人</t>
    <phoneticPr fontId="28" type="noConversion"/>
  </si>
  <si>
    <t>骷髅将军</t>
    <phoneticPr fontId="28" type="noConversion"/>
  </si>
  <si>
    <t>加勒比；西欧；地中海；华夏</t>
    <phoneticPr fontId="15" type="noConversion"/>
  </si>
  <si>
    <t>土耳其，华夏</t>
    <phoneticPr fontId="28" type="noConversion"/>
  </si>
  <si>
    <t>东欧</t>
    <phoneticPr fontId="28" type="noConversion"/>
  </si>
  <si>
    <t>东南亚</t>
    <phoneticPr fontId="28" type="noConversion"/>
  </si>
  <si>
    <t>东非：         英格兰（50~59），加勒比（50~59）， 土耳其（40~49），华夏（40~49）</t>
    <phoneticPr fontId="28" type="noConversion"/>
  </si>
  <si>
    <t>随机商品</t>
    <phoneticPr fontId="15" type="noConversion"/>
  </si>
  <si>
    <t>烤鸡翅</t>
    <phoneticPr fontId="28" type="noConversion"/>
  </si>
  <si>
    <t>任务文字</t>
    <phoneticPr fontId="28" type="noConversion"/>
  </si>
  <si>
    <t>进度</t>
    <phoneticPr fontId="28" type="noConversion"/>
  </si>
  <si>
    <t>奖励(注：所有道具均为绑定)</t>
    <phoneticPr fontId="28" type="noConversion"/>
  </si>
  <si>
    <t>备注</t>
    <phoneticPr fontId="15" type="noConversion"/>
  </si>
  <si>
    <t>- 玩家等级达到相应级别后可以领取礼包奖励，点击领取后立刻获得所有奖励
- 玩家的当前等级如果可以领取多个礼包，则从等级要求低的开始领取，领取后变为高等级的奖励礼包
- 这部分的奖励全部都是前面完成后再出现后一个</t>
    <phoneticPr fontId="15" type="noConversion"/>
  </si>
  <si>
    <t>等级达到5级</t>
    <phoneticPr fontId="28" type="noConversion"/>
  </si>
  <si>
    <t>等级达到7级</t>
    <phoneticPr fontId="28" type="noConversion"/>
  </si>
  <si>
    <t>x/7</t>
    <phoneticPr fontId="15" type="noConversion"/>
  </si>
  <si>
    <t>等级达到10级</t>
    <phoneticPr fontId="28" type="noConversion"/>
  </si>
  <si>
    <t>x/10</t>
    <phoneticPr fontId="15" type="noConversion"/>
  </si>
  <si>
    <t>等级达到12级</t>
    <phoneticPr fontId="28" type="noConversion"/>
  </si>
  <si>
    <t>x/12</t>
    <phoneticPr fontId="15" type="noConversion"/>
  </si>
  <si>
    <t>等级达到15级</t>
    <phoneticPr fontId="28" type="noConversion"/>
  </si>
  <si>
    <t>x/15</t>
    <phoneticPr fontId="15" type="noConversion"/>
  </si>
  <si>
    <t>等级达到20级</t>
    <phoneticPr fontId="28" type="noConversion"/>
  </si>
  <si>
    <t>x/20</t>
    <phoneticPr fontId="15" type="noConversion"/>
  </si>
  <si>
    <t>等级达到25级</t>
    <phoneticPr fontId="28" type="noConversion"/>
  </si>
  <si>
    <t>x/25</t>
    <phoneticPr fontId="15" type="noConversion"/>
  </si>
  <si>
    <t>等级达到30级</t>
    <phoneticPr fontId="28" type="noConversion"/>
  </si>
  <si>
    <t>x/30</t>
    <phoneticPr fontId="15" type="noConversion"/>
  </si>
  <si>
    <t>等级达到35级</t>
    <phoneticPr fontId="28" type="noConversion"/>
  </si>
  <si>
    <t>x/35</t>
    <phoneticPr fontId="15" type="noConversion"/>
  </si>
  <si>
    <t>等级达到40级</t>
    <phoneticPr fontId="28" type="noConversion"/>
  </si>
  <si>
    <t>- 玩家每日第一次上线时当天的连续登陆目标完成
- 当玩家中途有中断的话，再次登陆时连续登陆奖励回到第一天奖励
- 玩家连续登陆7天或以上时，每次都将领取到第七天的奖励
- 这部分的奖励全部都是前面完成后再出现后一个</t>
    <phoneticPr fontId="15" type="noConversion"/>
  </si>
  <si>
    <t>连续登陆1天</t>
    <phoneticPr fontId="15" type="noConversion"/>
  </si>
  <si>
    <t>y/1</t>
    <phoneticPr fontId="15" type="noConversion"/>
  </si>
  <si>
    <t>连续登陆2天</t>
    <phoneticPr fontId="15" type="noConversion"/>
  </si>
  <si>
    <t>y/2</t>
    <phoneticPr fontId="15" type="noConversion"/>
  </si>
  <si>
    <t>连续登陆3天</t>
    <phoneticPr fontId="15" type="noConversion"/>
  </si>
  <si>
    <t>y/3</t>
    <phoneticPr fontId="15" type="noConversion"/>
  </si>
  <si>
    <t>连续登陆4天</t>
    <phoneticPr fontId="15" type="noConversion"/>
  </si>
  <si>
    <t>y/4</t>
    <phoneticPr fontId="15" type="noConversion"/>
  </si>
  <si>
    <t>连续登陆5天</t>
    <phoneticPr fontId="15" type="noConversion"/>
  </si>
  <si>
    <t>y/5</t>
    <phoneticPr fontId="15" type="noConversion"/>
  </si>
  <si>
    <t>连续登陆6天</t>
    <phoneticPr fontId="15" type="noConversion"/>
  </si>
  <si>
    <t>y/6</t>
    <phoneticPr fontId="15" type="noConversion"/>
  </si>
  <si>
    <t>y/x</t>
    <phoneticPr fontId="15" type="noConversion"/>
  </si>
  <si>
    <t>x大于等于7</t>
    <phoneticPr fontId="15" type="noConversion"/>
  </si>
  <si>
    <t>每日充值奖励     （充值奖励是持续获得免费星钻和各色水晶的常规手段，要保持玩家足够的饥渴度）</t>
    <phoneticPr fontId="15" type="noConversion"/>
  </si>
  <si>
    <t>- 这个奖励每天重置一次（早上6点）
- 每天完成一次后该奖励消失，第二天刷新后重新出现
- 这个充值是计算的每日充值总额
- 后续会有累计充值的奖励，最好和VIP系统一同推出</t>
    <phoneticPr fontId="15" type="noConversion"/>
  </si>
  <si>
    <t>0/50</t>
    <phoneticPr fontId="28" type="noConversion"/>
  </si>
  <si>
    <t>城市势力值奖励     （这个奖励仅为在奖励页宣传抢占城市功能的一个设定，且都为一次性奖励，增加部分RMB玩家的积极性）</t>
    <phoneticPr fontId="15" type="noConversion"/>
  </si>
  <si>
    <t>- 这部分的奖励全部都是前面完成后再出现后一个
- 玩家一次性单城市投资达到100%的话，则这3个算作同时完成满足条件，依次领取</t>
    <phoneticPr fontId="15" type="noConversion"/>
  </si>
  <si>
    <t>在一个城市势力值达到10%</t>
    <phoneticPr fontId="28" type="noConversion"/>
  </si>
  <si>
    <t>0/1</t>
    <phoneticPr fontId="28" type="noConversion"/>
  </si>
  <si>
    <t>精英水手*1</t>
    <phoneticPr fontId="15" type="noConversion"/>
  </si>
  <si>
    <t>在一个城市势力值达到50%</t>
    <phoneticPr fontId="28" type="noConversion"/>
  </si>
  <si>
    <t>在一个城市势力值达到100%</t>
    <phoneticPr fontId="28" type="noConversion"/>
  </si>
  <si>
    <t>黄金水手*1</t>
    <phoneticPr fontId="15" type="noConversion"/>
  </si>
  <si>
    <t>战斗探险奖励      （战斗探险是玩家一次性获得大量星钻的目标奖励，应该让玩家以这个奖励为持续性的目标而努力）</t>
    <phoneticPr fontId="15" type="noConversion"/>
  </si>
  <si>
    <t>- 这部分的奖励全部都是前面完成后再出现后一个</t>
    <phoneticPr fontId="15" type="noConversion"/>
  </si>
  <si>
    <t>击败西欧郊外的【落魄的炮手】</t>
    <phoneticPr fontId="28" type="noConversion"/>
  </si>
  <si>
    <t>星钻*100</t>
    <phoneticPr fontId="15" type="noConversion"/>
  </si>
  <si>
    <t>英格兰玩家</t>
    <phoneticPr fontId="15" type="noConversion"/>
  </si>
  <si>
    <t>击败西欧郊外的【落魄的水手长】</t>
    <phoneticPr fontId="28" type="noConversion"/>
  </si>
  <si>
    <t>击败西欧郊外的【落魄的战斗大副】</t>
    <phoneticPr fontId="28" type="noConversion"/>
  </si>
  <si>
    <t>击败西欧郊外的【落魄的首领-荒委座】</t>
    <phoneticPr fontId="28" type="noConversion"/>
  </si>
  <si>
    <t>击败北欧郊外的【船体破坏者】</t>
    <phoneticPr fontId="28" type="noConversion"/>
  </si>
  <si>
    <t>击败北欧郊外的【船体回收者】</t>
    <phoneticPr fontId="28" type="noConversion"/>
  </si>
  <si>
    <t>击败北欧郊外的【盗墓者-西尔芙】</t>
    <phoneticPr fontId="28" type="noConversion"/>
  </si>
  <si>
    <t>击败北欧郊外的【盗墓首领-吉尔格斯】</t>
    <phoneticPr fontId="28" type="noConversion"/>
  </si>
  <si>
    <t>击败南欧郊外的【古老的雪洞矮人】</t>
    <phoneticPr fontId="28" type="noConversion"/>
  </si>
  <si>
    <t>击败南欧郊外的【雪洞矮人炮击手】</t>
    <phoneticPr fontId="28" type="noConversion"/>
  </si>
  <si>
    <t>击败南欧郊外的【雪洞矮人指挥官】</t>
    <phoneticPr fontId="28" type="noConversion"/>
  </si>
  <si>
    <t>击败南欧郊外的【冰霜矮人之王】</t>
    <phoneticPr fontId="28" type="noConversion"/>
  </si>
  <si>
    <t>击败北非郊外的【捣乱海贼团监察队】</t>
    <phoneticPr fontId="28" type="noConversion"/>
  </si>
  <si>
    <t>击败北非郊外的【捣乱海贼团宠物群】</t>
    <phoneticPr fontId="28" type="noConversion"/>
  </si>
  <si>
    <t>击败北非郊外的【捣乱海贼团冲锋队】</t>
    <phoneticPr fontId="28" type="noConversion"/>
  </si>
  <si>
    <t>击败北非郊外的【捣乱海贼团首领】</t>
    <phoneticPr fontId="28" type="noConversion"/>
  </si>
  <si>
    <t>击败西非郊外的【深海的鱼人刀剑手】</t>
    <phoneticPr fontId="28" type="noConversion"/>
  </si>
  <si>
    <t>击败西非郊外的【凶残的食人鱼群】</t>
    <phoneticPr fontId="28" type="noConversion"/>
  </si>
  <si>
    <t>击败西非郊外的【古老的娜迦护卫】</t>
    <phoneticPr fontId="28" type="noConversion"/>
  </si>
  <si>
    <t>击败西非郊外的【远古的娜迦巢穴领主】</t>
    <phoneticPr fontId="28" type="noConversion"/>
  </si>
  <si>
    <t>击败加勒比海郊外的【凶暴的利齿猴群】</t>
    <phoneticPr fontId="28" type="noConversion"/>
  </si>
  <si>
    <t>加勒比玩家</t>
    <phoneticPr fontId="15" type="noConversion"/>
  </si>
  <si>
    <t>击败加勒比海郊外的【凶暴的利齿虎】</t>
    <phoneticPr fontId="28" type="noConversion"/>
  </si>
  <si>
    <t>击败加勒比海郊外的【野人突击队】</t>
    <phoneticPr fontId="28" type="noConversion"/>
  </si>
  <si>
    <t>击败加勒比海郊外的【野人首领】</t>
    <phoneticPr fontId="28" type="noConversion"/>
  </si>
  <si>
    <t>击败南美郊外的【被污染的巨牙野猪】</t>
    <phoneticPr fontId="28" type="noConversion"/>
  </si>
  <si>
    <t>击败南美郊外的【变异的血色狼】</t>
    <phoneticPr fontId="28" type="noConversion"/>
  </si>
  <si>
    <t>击败南美郊外的【破损的幽灵船】</t>
    <phoneticPr fontId="28" type="noConversion"/>
  </si>
  <si>
    <t>击败南美郊外的【隐居的科学家-皮德曼】</t>
    <phoneticPr fontId="28" type="noConversion"/>
  </si>
  <si>
    <t>击败中美郊外的【凶暴的小型海兽群】</t>
    <phoneticPr fontId="28" type="noConversion"/>
  </si>
  <si>
    <t>击败中美郊外的【斑点剧毒章鱼】</t>
    <phoneticPr fontId="28" type="noConversion"/>
  </si>
  <si>
    <t>击败中美郊外的【迷途的利牙海兽】</t>
    <phoneticPr fontId="28" type="noConversion"/>
  </si>
  <si>
    <t>击败中美郊外的【残忍的巨型白鲨】</t>
    <phoneticPr fontId="28" type="noConversion"/>
  </si>
  <si>
    <t>击败地中海郊外的【黑猫海贼团小喽啰】</t>
    <phoneticPr fontId="28" type="noConversion"/>
  </si>
  <si>
    <t>奥斯曼玩家</t>
    <phoneticPr fontId="15" type="noConversion"/>
  </si>
  <si>
    <t>击败地中海郊外的【黑猫海贼团啦啦队】</t>
    <phoneticPr fontId="28" type="noConversion"/>
  </si>
  <si>
    <t>击败地中海郊外的【大副-茄喵喵队长】</t>
    <phoneticPr fontId="28" type="noConversion"/>
  </si>
  <si>
    <t>击败地中海郊外的【首领-不祥黑猫】</t>
    <phoneticPr fontId="28" type="noConversion"/>
  </si>
  <si>
    <t>击败西亚郊外的【西海岸白鲨群】</t>
    <phoneticPr fontId="28" type="noConversion"/>
  </si>
  <si>
    <t>击败西亚郊外的【东海岸白鲨群】</t>
    <phoneticPr fontId="28" type="noConversion"/>
  </si>
  <si>
    <t>击败西亚郊外的【灯塔海湾白鲨群】</t>
    <phoneticPr fontId="28" type="noConversion"/>
  </si>
  <si>
    <t>击败西亚郊外的【白鲨头领-血色终结者】</t>
    <phoneticPr fontId="28" type="noConversion"/>
  </si>
  <si>
    <t>击败东欧郊外的【红发陷阱部队】</t>
    <phoneticPr fontId="28" type="noConversion"/>
  </si>
  <si>
    <t>击败东欧郊外的【蓝发毒药部队】</t>
    <phoneticPr fontId="28" type="noConversion"/>
  </si>
  <si>
    <t>击败东欧郊外的【绿发投矛队】</t>
    <phoneticPr fontId="28" type="noConversion"/>
  </si>
  <si>
    <t>击败东欧郊外的【白发首领-吉克斯】</t>
    <phoneticPr fontId="28" type="noConversion"/>
  </si>
  <si>
    <t>击败南亚郊外的【斯拉克的仆从】</t>
    <phoneticPr fontId="28" type="noConversion"/>
  </si>
  <si>
    <t>击败南亚郊外的【斯拉克的守护者】</t>
    <phoneticPr fontId="28" type="noConversion"/>
  </si>
  <si>
    <t>击败南亚郊外的【狂犬-巨齿】</t>
    <phoneticPr fontId="28" type="noConversion"/>
  </si>
  <si>
    <t>击败南亚郊外的【迟暮的斯拉克领主】</t>
    <phoneticPr fontId="28" type="noConversion"/>
  </si>
  <si>
    <t>击败东非郊外的【大漩涡底的神殿护卫】</t>
    <phoneticPr fontId="28" type="noConversion"/>
  </si>
  <si>
    <t>击败东非郊外的【海兽-尤贝尔】</t>
    <phoneticPr fontId="28" type="noConversion"/>
  </si>
  <si>
    <t>击败东非郊外的【深渊的守护者】</t>
    <phoneticPr fontId="28" type="noConversion"/>
  </si>
  <si>
    <t>击败东非郊外的【神殿祭司-仪式长老】</t>
    <phoneticPr fontId="28" type="noConversion"/>
  </si>
  <si>
    <t>华夏玩家</t>
    <phoneticPr fontId="15" type="noConversion"/>
  </si>
  <si>
    <t>击败华夏郊外的【山贼厨师长】</t>
    <phoneticPr fontId="28" type="noConversion"/>
  </si>
  <si>
    <t>击败华夏郊外的【山贼大队长】</t>
    <phoneticPr fontId="28" type="noConversion"/>
  </si>
  <si>
    <t>击败华夏郊外的【山贼头目】</t>
    <phoneticPr fontId="28" type="noConversion"/>
  </si>
  <si>
    <t>击败东亚郊外的【瘟疫犬-大头】</t>
    <phoneticPr fontId="28" type="noConversion"/>
  </si>
  <si>
    <t>击败东亚郊外的【拼接怪-腐肉】</t>
    <phoneticPr fontId="28" type="noConversion"/>
  </si>
  <si>
    <t>击败东亚郊外的【拼接怪-残肢】</t>
    <phoneticPr fontId="28" type="noConversion"/>
  </si>
  <si>
    <t>击败东亚郊外的【瘟疫科学家-普崔赛】</t>
    <phoneticPr fontId="28" type="noConversion"/>
  </si>
  <si>
    <t>击败东南亚郊外的【愤怒的墓园守门人】</t>
    <phoneticPr fontId="28" type="noConversion"/>
  </si>
  <si>
    <t>击败东南亚郊外的【墓园骷髅】</t>
    <phoneticPr fontId="28" type="noConversion"/>
  </si>
  <si>
    <t>击败东南亚郊外的【骷髅弓箭队】</t>
    <phoneticPr fontId="28" type="noConversion"/>
  </si>
  <si>
    <t>击败东南亚郊外的【骷髅将军】</t>
    <phoneticPr fontId="28" type="noConversion"/>
  </si>
  <si>
    <t>特别入口奖励</t>
    <phoneticPr fontId="15" type="noConversion"/>
  </si>
  <si>
    <t>新手30日登陆奖励      （这个奖励应该是最丰厚的奖励，因为这个会严重影响到玩家的次日，3日，5日，7日，30日的留存）</t>
    <phoneticPr fontId="15" type="noConversion"/>
  </si>
  <si>
    <t>- 每次新玩家登陆每日第一次登陆游戏时，则登陆累计天数+1
- 到达相应的累计天数即可领取相应的奖励</t>
    <phoneticPr fontId="15" type="noConversion"/>
  </si>
  <si>
    <t>新手礼包第1日</t>
    <phoneticPr fontId="15" type="noConversion"/>
  </si>
  <si>
    <t>y/1</t>
    <phoneticPr fontId="15" type="noConversion"/>
  </si>
  <si>
    <t>新手礼包第2日</t>
    <phoneticPr fontId="15" type="noConversion"/>
  </si>
  <si>
    <t>y/2</t>
    <phoneticPr fontId="15" type="noConversion"/>
  </si>
  <si>
    <t>新手礼包第3日</t>
    <phoneticPr fontId="15" type="noConversion"/>
  </si>
  <si>
    <t>y/3</t>
    <phoneticPr fontId="15" type="noConversion"/>
  </si>
  <si>
    <t>新手礼包第4日</t>
    <phoneticPr fontId="15" type="noConversion"/>
  </si>
  <si>
    <t>y/4</t>
    <phoneticPr fontId="15" type="noConversion"/>
  </si>
  <si>
    <t>新手礼包第5日</t>
    <phoneticPr fontId="15" type="noConversion"/>
  </si>
  <si>
    <t>y/5</t>
    <phoneticPr fontId="15" type="noConversion"/>
  </si>
  <si>
    <t>新手礼包第6日</t>
    <phoneticPr fontId="15" type="noConversion"/>
  </si>
  <si>
    <t>y/6</t>
    <phoneticPr fontId="15" type="noConversion"/>
  </si>
  <si>
    <t>新手礼包第7日</t>
    <phoneticPr fontId="15" type="noConversion"/>
  </si>
  <si>
    <t>y/7</t>
    <phoneticPr fontId="15" type="noConversion"/>
  </si>
  <si>
    <t>5☆李华梅，万能升阶卡*1</t>
    <phoneticPr fontId="15" type="noConversion"/>
  </si>
  <si>
    <t>新手礼包第10日</t>
    <phoneticPr fontId="15" type="noConversion"/>
  </si>
  <si>
    <t>y/10</t>
    <phoneticPr fontId="15" type="noConversion"/>
  </si>
  <si>
    <t>新手礼包第13日</t>
    <phoneticPr fontId="15" type="noConversion"/>
  </si>
  <si>
    <t>y/13</t>
    <phoneticPr fontId="15" type="noConversion"/>
  </si>
  <si>
    <t>新手礼包第16日</t>
    <phoneticPr fontId="15" type="noConversion"/>
  </si>
  <si>
    <t>y/16</t>
    <phoneticPr fontId="15" type="noConversion"/>
  </si>
  <si>
    <t>新手礼包第20日</t>
    <phoneticPr fontId="15" type="noConversion"/>
  </si>
  <si>
    <t>y/20</t>
    <phoneticPr fontId="15" type="noConversion"/>
  </si>
  <si>
    <t>新手礼包第25日</t>
    <phoneticPr fontId="15" type="noConversion"/>
  </si>
  <si>
    <t>y/25</t>
    <phoneticPr fontId="15" type="noConversion"/>
  </si>
  <si>
    <t>新手礼包第30日</t>
    <phoneticPr fontId="15" type="noConversion"/>
  </si>
  <si>
    <t>y/30</t>
    <phoneticPr fontId="15" type="noConversion"/>
  </si>
  <si>
    <t>1</t>
    <phoneticPr fontId="15" type="noConversion"/>
  </si>
  <si>
    <t>2</t>
    <phoneticPr fontId="15" type="noConversion"/>
  </si>
  <si>
    <t>3</t>
    <phoneticPr fontId="15" type="noConversion"/>
  </si>
  <si>
    <t>4</t>
    <phoneticPr fontId="15" type="noConversion"/>
  </si>
  <si>
    <t>65</t>
    <phoneticPr fontId="15" type="noConversion"/>
  </si>
  <si>
    <t>66</t>
    <phoneticPr fontId="15" type="noConversion"/>
  </si>
  <si>
    <t>67</t>
    <phoneticPr fontId="15" type="noConversion"/>
  </si>
  <si>
    <t>68</t>
    <phoneticPr fontId="15" type="noConversion"/>
  </si>
  <si>
    <t>141</t>
    <phoneticPr fontId="15" type="noConversion"/>
  </si>
  <si>
    <t>142</t>
    <phoneticPr fontId="15" type="noConversion"/>
  </si>
  <si>
    <t>143</t>
    <phoneticPr fontId="15" type="noConversion"/>
  </si>
  <si>
    <t>144</t>
    <phoneticPr fontId="15" type="noConversion"/>
  </si>
  <si>
    <t>181</t>
    <phoneticPr fontId="15" type="noConversion"/>
  </si>
  <si>
    <t>182</t>
    <phoneticPr fontId="15" type="noConversion"/>
  </si>
  <si>
    <t>183</t>
    <phoneticPr fontId="15" type="noConversion"/>
  </si>
  <si>
    <t>184</t>
    <phoneticPr fontId="15" type="noConversion"/>
  </si>
  <si>
    <t>209</t>
    <phoneticPr fontId="15" type="noConversion"/>
  </si>
  <si>
    <t>210</t>
    <phoneticPr fontId="15" type="noConversion"/>
  </si>
  <si>
    <t>211</t>
    <phoneticPr fontId="15" type="noConversion"/>
  </si>
  <si>
    <t>212</t>
    <phoneticPr fontId="15" type="noConversion"/>
  </si>
  <si>
    <t>233</t>
    <phoneticPr fontId="15" type="noConversion"/>
  </si>
  <si>
    <t>234</t>
    <phoneticPr fontId="15" type="noConversion"/>
  </si>
  <si>
    <t>235</t>
    <phoneticPr fontId="15" type="noConversion"/>
  </si>
  <si>
    <t>236</t>
    <phoneticPr fontId="15" type="noConversion"/>
  </si>
  <si>
    <t>一直以神秘著称的称霸于七海之上的黑胡子海盗团公然掠夺政府的岛屿，这太奇怪的，去调查清楚，黑胡子究竟在想什么！</t>
    <phoneticPr fontId="28" type="noConversion"/>
  </si>
  <si>
    <t>黑胡子的炼金术师</t>
    <phoneticPr fontId="28" type="noConversion"/>
  </si>
  <si>
    <t>炼金术师学徒</t>
    <phoneticPr fontId="15" type="noConversion"/>
  </si>
  <si>
    <t>澳洲</t>
    <phoneticPr fontId="28" type="noConversion"/>
  </si>
  <si>
    <t>黑胡子的掠夺者</t>
    <phoneticPr fontId="28" type="noConversion"/>
  </si>
  <si>
    <t>老练的掠夺者</t>
    <phoneticPr fontId="15" type="noConversion"/>
  </si>
  <si>
    <t>黑胡子的剑击指挥</t>
    <phoneticPr fontId="28" type="noConversion"/>
  </si>
  <si>
    <t>剑击学徒</t>
    <phoneticPr fontId="15" type="noConversion"/>
  </si>
  <si>
    <t>假冒的黑胡子船长</t>
    <phoneticPr fontId="28" type="noConversion"/>
  </si>
  <si>
    <t>精英海贼</t>
    <phoneticPr fontId="15" type="noConversion"/>
  </si>
  <si>
    <t>250</t>
    <phoneticPr fontId="15" type="noConversion"/>
  </si>
  <si>
    <t>251</t>
    <phoneticPr fontId="15" type="noConversion"/>
  </si>
  <si>
    <t>252</t>
    <phoneticPr fontId="15" type="noConversion"/>
  </si>
  <si>
    <t>253</t>
    <phoneticPr fontId="15" type="noConversion"/>
  </si>
  <si>
    <t>击败澳洲郊外的【黑胡子的炼金术师】</t>
    <phoneticPr fontId="28" type="noConversion"/>
  </si>
  <si>
    <t>击败澳洲郊外的【黑胡子的掠夺者】</t>
    <phoneticPr fontId="28" type="noConversion"/>
  </si>
  <si>
    <t>击败澳洲郊外的【黑胡子的剑击指挥】</t>
    <phoneticPr fontId="28" type="noConversion"/>
  </si>
  <si>
    <t>击败澳洲郊外的【假冒的黑胡子船长】</t>
    <phoneticPr fontId="28" type="noConversion"/>
  </si>
  <si>
    <t>241</t>
    <phoneticPr fontId="15" type="noConversion"/>
  </si>
  <si>
    <t>242</t>
    <phoneticPr fontId="15" type="noConversion"/>
  </si>
  <si>
    <t>243</t>
    <phoneticPr fontId="15" type="noConversion"/>
  </si>
  <si>
    <t>244</t>
    <phoneticPr fontId="15" type="noConversion"/>
  </si>
  <si>
    <t>225</t>
    <phoneticPr fontId="15" type="noConversion"/>
  </si>
  <si>
    <t>226</t>
    <phoneticPr fontId="15" type="noConversion"/>
  </si>
  <si>
    <t>227</t>
    <phoneticPr fontId="15" type="noConversion"/>
  </si>
  <si>
    <t>228</t>
    <phoneticPr fontId="15" type="noConversion"/>
  </si>
  <si>
    <t>218</t>
    <phoneticPr fontId="15" type="noConversion"/>
  </si>
  <si>
    <t>219</t>
    <phoneticPr fontId="15" type="noConversion"/>
  </si>
  <si>
    <t>220</t>
    <phoneticPr fontId="15" type="noConversion"/>
  </si>
  <si>
    <t>41</t>
    <phoneticPr fontId="15" type="noConversion"/>
  </si>
  <si>
    <t>42</t>
    <phoneticPr fontId="15" type="noConversion"/>
  </si>
  <si>
    <t>43</t>
    <phoneticPr fontId="15" type="noConversion"/>
  </si>
  <si>
    <t>44</t>
    <phoneticPr fontId="15" type="noConversion"/>
  </si>
  <si>
    <t>105</t>
    <phoneticPr fontId="15" type="noConversion"/>
  </si>
  <si>
    <t>106</t>
    <phoneticPr fontId="15" type="noConversion"/>
  </si>
  <si>
    <t>107</t>
    <phoneticPr fontId="15" type="noConversion"/>
  </si>
  <si>
    <t>108</t>
    <phoneticPr fontId="15" type="noConversion"/>
  </si>
  <si>
    <t>157</t>
    <phoneticPr fontId="15" type="noConversion"/>
  </si>
  <si>
    <t>158</t>
    <phoneticPr fontId="15" type="noConversion"/>
  </si>
  <si>
    <t>159</t>
    <phoneticPr fontId="15" type="noConversion"/>
  </si>
  <si>
    <t>160</t>
    <phoneticPr fontId="15" type="noConversion"/>
  </si>
  <si>
    <t>197</t>
    <phoneticPr fontId="15" type="noConversion"/>
  </si>
  <si>
    <t>198</t>
    <phoneticPr fontId="15" type="noConversion"/>
  </si>
  <si>
    <t>199</t>
    <phoneticPr fontId="15" type="noConversion"/>
  </si>
  <si>
    <t>200</t>
    <phoneticPr fontId="15" type="noConversion"/>
  </si>
  <si>
    <t>217</t>
    <phoneticPr fontId="15" type="noConversion"/>
  </si>
  <si>
    <t>265</t>
    <phoneticPr fontId="15" type="noConversion"/>
  </si>
  <si>
    <t>266</t>
    <phoneticPr fontId="15" type="noConversion"/>
  </si>
  <si>
    <t>267</t>
    <phoneticPr fontId="15" type="noConversion"/>
  </si>
  <si>
    <t>268</t>
    <phoneticPr fontId="15" type="noConversion"/>
  </si>
  <si>
    <t>61</t>
    <phoneticPr fontId="15" type="noConversion"/>
  </si>
  <si>
    <t>62</t>
    <phoneticPr fontId="15" type="noConversion"/>
  </si>
  <si>
    <t>63</t>
    <phoneticPr fontId="15" type="noConversion"/>
  </si>
  <si>
    <t>64</t>
    <phoneticPr fontId="15" type="noConversion"/>
  </si>
  <si>
    <t>125</t>
    <phoneticPr fontId="15" type="noConversion"/>
  </si>
  <si>
    <t>126</t>
    <phoneticPr fontId="15" type="noConversion"/>
  </si>
  <si>
    <t>127</t>
    <phoneticPr fontId="15" type="noConversion"/>
  </si>
  <si>
    <t>128</t>
    <phoneticPr fontId="15" type="noConversion"/>
  </si>
  <si>
    <t>173</t>
    <phoneticPr fontId="15" type="noConversion"/>
  </si>
  <si>
    <t>174</t>
    <phoneticPr fontId="15" type="noConversion"/>
  </si>
  <si>
    <t>175</t>
    <phoneticPr fontId="15" type="noConversion"/>
  </si>
  <si>
    <t>176</t>
    <phoneticPr fontId="15" type="noConversion"/>
  </si>
  <si>
    <t>201</t>
    <phoneticPr fontId="15" type="noConversion"/>
  </si>
  <si>
    <t>202</t>
    <phoneticPr fontId="15" type="noConversion"/>
  </si>
  <si>
    <t>203</t>
    <phoneticPr fontId="15" type="noConversion"/>
  </si>
  <si>
    <t>204</t>
    <phoneticPr fontId="15" type="noConversion"/>
  </si>
  <si>
    <t>221</t>
    <phoneticPr fontId="15" type="noConversion"/>
  </si>
  <si>
    <t>222</t>
    <phoneticPr fontId="15" type="noConversion"/>
  </si>
  <si>
    <t>223</t>
    <phoneticPr fontId="15" type="noConversion"/>
  </si>
  <si>
    <t>224</t>
    <phoneticPr fontId="15" type="noConversion"/>
  </si>
  <si>
    <t>229</t>
    <phoneticPr fontId="15" type="noConversion"/>
  </si>
  <si>
    <t>230</t>
    <phoneticPr fontId="15" type="noConversion"/>
  </si>
  <si>
    <t>231</t>
    <phoneticPr fontId="15" type="noConversion"/>
  </si>
  <si>
    <t>232</t>
    <phoneticPr fontId="15" type="noConversion"/>
  </si>
  <si>
    <t>245</t>
    <phoneticPr fontId="15" type="noConversion"/>
  </si>
  <si>
    <t>246</t>
    <phoneticPr fontId="15" type="noConversion"/>
  </si>
  <si>
    <t>247</t>
    <phoneticPr fontId="15" type="noConversion"/>
  </si>
  <si>
    <t>248</t>
    <phoneticPr fontId="15" type="noConversion"/>
  </si>
  <si>
    <t>269</t>
    <phoneticPr fontId="15" type="noConversion"/>
  </si>
  <si>
    <t>270</t>
    <phoneticPr fontId="15" type="noConversion"/>
  </si>
  <si>
    <t>271</t>
    <phoneticPr fontId="15" type="noConversion"/>
  </si>
  <si>
    <t>272</t>
    <phoneticPr fontId="15" type="noConversion"/>
  </si>
  <si>
    <t>257</t>
    <phoneticPr fontId="15" type="noConversion"/>
  </si>
  <si>
    <t>258</t>
    <phoneticPr fontId="15" type="noConversion"/>
  </si>
  <si>
    <t>259</t>
    <phoneticPr fontId="15" type="noConversion"/>
  </si>
  <si>
    <t>260</t>
    <phoneticPr fontId="15" type="noConversion"/>
  </si>
  <si>
    <t>21</t>
    <phoneticPr fontId="15" type="noConversion"/>
  </si>
  <si>
    <t>22</t>
    <phoneticPr fontId="15" type="noConversion"/>
  </si>
  <si>
    <t>23</t>
    <phoneticPr fontId="15" type="noConversion"/>
  </si>
  <si>
    <t>24</t>
    <phoneticPr fontId="15" type="noConversion"/>
  </si>
  <si>
    <t>85</t>
    <phoneticPr fontId="15" type="noConversion"/>
  </si>
  <si>
    <t>86</t>
    <phoneticPr fontId="15" type="noConversion"/>
  </si>
  <si>
    <t>87</t>
    <phoneticPr fontId="15" type="noConversion"/>
  </si>
  <si>
    <t>88</t>
    <phoneticPr fontId="15" type="noConversion"/>
  </si>
  <si>
    <t>133</t>
    <phoneticPr fontId="15" type="noConversion"/>
  </si>
  <si>
    <t>134</t>
    <phoneticPr fontId="15" type="noConversion"/>
  </si>
  <si>
    <t>135</t>
    <phoneticPr fontId="15" type="noConversion"/>
  </si>
  <si>
    <t>136</t>
    <phoneticPr fontId="15" type="noConversion"/>
  </si>
  <si>
    <t>185</t>
    <phoneticPr fontId="15" type="noConversion"/>
  </si>
  <si>
    <t>186</t>
    <phoneticPr fontId="15" type="noConversion"/>
  </si>
  <si>
    <t>187</t>
    <phoneticPr fontId="15" type="noConversion"/>
  </si>
  <si>
    <t>188</t>
    <phoneticPr fontId="15" type="noConversion"/>
  </si>
  <si>
    <t>213</t>
    <phoneticPr fontId="15" type="noConversion"/>
  </si>
  <si>
    <t>214</t>
    <phoneticPr fontId="15" type="noConversion"/>
  </si>
  <si>
    <t>215</t>
    <phoneticPr fontId="15" type="noConversion"/>
  </si>
  <si>
    <t>216</t>
    <phoneticPr fontId="15" type="noConversion"/>
  </si>
  <si>
    <t>237</t>
    <phoneticPr fontId="15" type="noConversion"/>
  </si>
  <si>
    <t>238</t>
    <phoneticPr fontId="15" type="noConversion"/>
  </si>
  <si>
    <t>239</t>
    <phoneticPr fontId="15" type="noConversion"/>
  </si>
  <si>
    <t>240</t>
    <phoneticPr fontId="15" type="noConversion"/>
  </si>
  <si>
    <t>254</t>
    <phoneticPr fontId="15" type="noConversion"/>
  </si>
  <si>
    <t>255</t>
    <phoneticPr fontId="15" type="noConversion"/>
  </si>
  <si>
    <t>256</t>
    <phoneticPr fontId="15" type="noConversion"/>
  </si>
  <si>
    <t>261</t>
    <phoneticPr fontId="15" type="noConversion"/>
  </si>
  <si>
    <t>262</t>
    <phoneticPr fontId="15" type="noConversion"/>
  </si>
  <si>
    <t>263</t>
    <phoneticPr fontId="15" type="noConversion"/>
  </si>
  <si>
    <t>264</t>
    <phoneticPr fontId="15" type="noConversion"/>
  </si>
  <si>
    <t>- 关于好手机和差手机的区分由程序方面进行</t>
    <phoneticPr fontId="15" type="noConversion"/>
  </si>
  <si>
    <t>效果区分点</t>
    <phoneticPr fontId="15" type="noConversion"/>
  </si>
  <si>
    <t>战斗</t>
    <phoneticPr fontId="15" type="noConversion"/>
  </si>
  <si>
    <t>探险-稀有副官事件</t>
    <phoneticPr fontId="15" type="noConversion"/>
  </si>
  <si>
    <t>星钻/各类水晶招募</t>
    <phoneticPr fontId="15" type="noConversion"/>
  </si>
  <si>
    <t>- 战斗开始后不用点开战，进入战斗后直接显示结果页面
- 跳过的内容包括“开战”页面 和 战斗过程 这两个部分
- 战斗结果页依旧要出现，战斗结果页上 “战斗胜利”“战斗失败”时的序列帧效果要去掉，只保留文字图片</t>
    <phoneticPr fontId="15" type="noConversion"/>
  </si>
  <si>
    <t>差手机特效处理策略</t>
    <phoneticPr fontId="15" type="noConversion"/>
  </si>
  <si>
    <t>- 遇到该事件时，三个副官的图和框体同时出现，不再一个个出现
- 遇到该事件时，副官图后面的闪光特效去掉</t>
    <phoneticPr fontId="15" type="noConversion"/>
  </si>
  <si>
    <t>- 招募副官时，我方和副官的对话动画去掉，点击招募后直接弹出招募到的副官页面
- 招募到的副官结果页面中，文字下面的序列帧闪光效果去掉</t>
    <phoneticPr fontId="15" type="noConversion"/>
  </si>
  <si>
    <t>首冲双倍大礼包页面</t>
    <phoneticPr fontId="15" type="noConversion"/>
  </si>
  <si>
    <t>- 展示的副官头像后面的闪光特效去掉</t>
    <phoneticPr fontId="15" type="noConversion"/>
  </si>
  <si>
    <t>- 升级动画上除了文字图片以外的序列帧效果全部去掉</t>
    <phoneticPr fontId="15" type="noConversion"/>
  </si>
  <si>
    <t>3.LV1~LV20时每次打开宝箱，会获得  用户等级X宝箱等级 的经验，LV21后开启不再获得经验</t>
    <phoneticPr fontId="15" type="noConversion"/>
  </si>
  <si>
    <t>建筑，npc和城市 动态ICON</t>
    <phoneticPr fontId="15" type="noConversion"/>
  </si>
  <si>
    <t>- 建筑（交易所，酒馆，公告栏），NPC任务NPC，城市畅销滞销/NPC任务 的标志，都用静态图，不用跳动了</t>
    <phoneticPr fontId="15" type="noConversion"/>
  </si>
  <si>
    <t>各个国家的城市建筑图片</t>
    <phoneticPr fontId="15" type="noConversion"/>
  </si>
  <si>
    <t>- 每个国家都只用一套图，不用考虑发展度升高了后替换图的问题，用等级最高的图，不清楚问美工</t>
    <phoneticPr fontId="15" type="noConversion"/>
  </si>
  <si>
    <t>各种图片进行压缩</t>
    <phoneticPr fontId="15" type="noConversion"/>
  </si>
  <si>
    <t>玩家等级加载策略</t>
    <phoneticPr fontId="15" type="noConversion"/>
  </si>
  <si>
    <t>- 装备，副官，食物，海上事件</t>
    <phoneticPr fontId="15" type="noConversion"/>
  </si>
  <si>
    <t>- 15级之前玩家的地图只显示自己所在国家，区域和周围的10~19级区域，具体地图美工会给</t>
    <phoneticPr fontId="15" type="noConversion"/>
  </si>
  <si>
    <t>升级动画</t>
    <phoneticPr fontId="15" type="noConversion"/>
  </si>
  <si>
    <t>5.LV11~LV70宝箱时间刷新规则，前六个等级的宝箱刷新时间固定为12小时</t>
    <phoneticPr fontId="15" type="noConversion"/>
  </si>
  <si>
    <t>等级 = 44 - 0.0035x   （小数位全省略）</t>
    <phoneticPr fontId="15" type="noConversion"/>
  </si>
  <si>
    <t>击败华夏郊外的【山贼小队长】</t>
    <phoneticPr fontId="28" type="noConversion"/>
  </si>
  <si>
    <t>6.旗舰/护卫舰装备页面：星级，使用等级，HP，攻击，防御，升阶次数</t>
    <phoneticPr fontId="15" type="noConversion"/>
  </si>
  <si>
    <t>6.仓库装备页面：星级，使用等级，HP，攻击，防御，升阶次数</t>
    <phoneticPr fontId="15" type="noConversion"/>
  </si>
  <si>
    <t>5.装备强化选择素材：星级，使用等级，HP，攻击，防御，升阶次数</t>
    <phoneticPr fontId="15" type="noConversion"/>
  </si>
  <si>
    <t>4</t>
  </si>
  <si>
    <t>强制引导</t>
    <phoneticPr fontId="15" type="noConversion"/>
  </si>
  <si>
    <t>在40~59级的郊外完成 1 次支线任务</t>
    <phoneticPr fontId="15" type="noConversion"/>
  </si>
  <si>
    <t>19</t>
    <phoneticPr fontId="15" type="noConversion"/>
  </si>
  <si>
    <t>劫掠者</t>
  </si>
  <si>
    <t>留下买路财</t>
  </si>
  <si>
    <t>步骤点</t>
    <phoneticPr fontId="15" type="noConversion"/>
  </si>
  <si>
    <t>4.回到广场时要把我的船定位在中间，NPC继续引导点击我的船</t>
    <phoneticPr fontId="15" type="noConversion"/>
  </si>
  <si>
    <t>5.引导点击旗舰-》引导点击炮击手位置的【克里斯蒂娜】（初始副官）</t>
    <phoneticPr fontId="15" type="noConversion"/>
  </si>
  <si>
    <t>备注</t>
    <phoneticPr fontId="15" type="noConversion"/>
  </si>
  <si>
    <t>6.引导点击下方的副官图片</t>
    <phoneticPr fontId="15" type="noConversion"/>
  </si>
  <si>
    <t>11.引导点击右上角【关闭】按钮</t>
    <phoneticPr fontId="15" type="noConversion"/>
  </si>
  <si>
    <t>7.引导点击【升阶】按钮</t>
    <phoneticPr fontId="15" type="noConversion"/>
  </si>
  <si>
    <t>9.引导点击【升阶】按钮</t>
    <phoneticPr fontId="15" type="noConversion"/>
  </si>
  <si>
    <t>10.升阶结果页引导点击【返回】按钮</t>
    <phoneticPr fontId="15" type="noConversion"/>
  </si>
  <si>
    <t>0.回到探险地图页首次完成奖励窗口，引导点击【确认】</t>
    <phoneticPr fontId="15" type="noConversion"/>
  </si>
  <si>
    <t>4.引导点击右侧的【奖励】入口按钮</t>
    <phoneticPr fontId="15" type="noConversion"/>
  </si>
  <si>
    <t>5.引导点击第一个战斗探险奖励的【领取】</t>
    <phoneticPr fontId="15" type="noConversion"/>
  </si>
  <si>
    <t>装备强化</t>
    <phoneticPr fontId="15" type="noConversion"/>
  </si>
  <si>
    <t>a.如果剩余强化点数不足10点时，则按剩余点数的数量进行强化</t>
    <phoneticPr fontId="15" type="noConversion"/>
  </si>
  <si>
    <t>系数</t>
    <phoneticPr fontId="15" type="noConversion"/>
  </si>
  <si>
    <t>等级</t>
    <phoneticPr fontId="15" type="noConversion"/>
  </si>
  <si>
    <t>阶级系数</t>
    <phoneticPr fontId="15" type="noConversion"/>
  </si>
  <si>
    <t>费用</t>
    <phoneticPr fontId="15" type="noConversion"/>
  </si>
  <si>
    <t>等级上限</t>
    <phoneticPr fontId="15" type="noConversion"/>
  </si>
  <si>
    <t>满级费用</t>
    <phoneticPr fontId="15" type="noConversion"/>
  </si>
  <si>
    <r>
      <t xml:space="preserve">  </t>
    </r>
    <r>
      <rPr>
        <b/>
        <sz val="11"/>
        <color theme="1"/>
        <rFont val="宋体"/>
        <family val="3"/>
        <charset val="134"/>
        <scheme val="minor"/>
      </rPr>
      <t>*连续强化中每一级的费用都要单独计算并最后合计</t>
    </r>
    <phoneticPr fontId="15" type="noConversion"/>
  </si>
  <si>
    <t>连续强化功能</t>
    <phoneticPr fontId="15" type="noConversion"/>
  </si>
  <si>
    <t>相关弹窗及提示：</t>
    <phoneticPr fontId="15" type="noConversion"/>
  </si>
  <si>
    <t>引导任务</t>
    <phoneticPr fontId="15" type="noConversion"/>
  </si>
  <si>
    <t>- 公告栏和页面右方的任务按钮永久存在，页面NPC在玩家等级达到15级后自动消失</t>
    <phoneticPr fontId="15" type="noConversion"/>
  </si>
  <si>
    <t>- ID为1的引导任务在玩家走完新手引导后实际进入游戏后自动接收并弹出相关信息（关闭公告后）</t>
    <phoneticPr fontId="15" type="noConversion"/>
  </si>
  <si>
    <t>- 每个引导任务完成并领取完奖励后都自动接收并弹出下一个引导任务的窗口（如果下一个任务要求等级不满足，则不弹出）</t>
    <phoneticPr fontId="15" type="noConversion"/>
  </si>
  <si>
    <t>- 广场的任务版的多种动画提示</t>
    <phoneticPr fontId="15" type="noConversion"/>
  </si>
  <si>
    <t xml:space="preserve">  1.当前等级有尚未接受的引导任务时（黄色感叹号）</t>
    <phoneticPr fontId="15" type="noConversion"/>
  </si>
  <si>
    <t xml:space="preserve">  2.当前等级尚未接受的引导任务但等级不足以领取时（灰色感叹号）</t>
    <phoneticPr fontId="15" type="noConversion"/>
  </si>
  <si>
    <t xml:space="preserve">  3.有任务完成但尚未领取奖励时（黄色问号）</t>
    <phoneticPr fontId="15" type="noConversion"/>
  </si>
  <si>
    <t>开始</t>
    <phoneticPr fontId="28" type="noConversion"/>
  </si>
  <si>
    <t>截止</t>
    <phoneticPr fontId="28" type="noConversion"/>
  </si>
  <si>
    <t>任务标题</t>
    <phoneticPr fontId="28" type="noConversion"/>
  </si>
  <si>
    <t>目标</t>
    <phoneticPr fontId="28" type="noConversion"/>
  </si>
  <si>
    <t>任务文本信息</t>
    <phoneticPr fontId="28" type="noConversion"/>
  </si>
  <si>
    <t>达成奖励</t>
    <phoneticPr fontId="28" type="noConversion"/>
  </si>
  <si>
    <t>备注</t>
    <phoneticPr fontId="28" type="noConversion"/>
  </si>
  <si>
    <t>类型</t>
    <phoneticPr fontId="15" type="noConversion"/>
  </si>
  <si>
    <t>1</t>
    <phoneticPr fontId="15" type="noConversion"/>
  </si>
  <si>
    <t>2</t>
    <phoneticPr fontId="15" type="noConversion"/>
  </si>
  <si>
    <t>4</t>
    <phoneticPr fontId="15" type="noConversion"/>
  </si>
  <si>
    <t>郊外的土著居民最近发来了求救信，希望冒险者能帮他们赶走强盗，他们承诺了一大笔丰厚的报酬</t>
    <phoneticPr fontId="15" type="noConversion"/>
  </si>
  <si>
    <t>完成后升为3级</t>
    <phoneticPr fontId="15" type="noConversion"/>
  </si>
  <si>
    <t>5</t>
    <phoneticPr fontId="15" type="noConversion"/>
  </si>
  <si>
    <t>完成战斗探险【xxxx】</t>
    <phoneticPr fontId="15" type="noConversion"/>
  </si>
  <si>
    <t>不来这里挑战试试么，这里的敌人每次战胜后都会变得更强哦~当然，胜利者的报酬是绝对丰厚的！</t>
    <phoneticPr fontId="15" type="noConversion"/>
  </si>
  <si>
    <t>3</t>
    <phoneticPr fontId="15" type="noConversion"/>
  </si>
  <si>
    <t>6</t>
    <phoneticPr fontId="15" type="noConversion"/>
  </si>
  <si>
    <t>探险之路（二）</t>
    <phoneticPr fontId="15" type="noConversion"/>
  </si>
  <si>
    <t>完成支线探险【赶跑欺负酒吧女郎的恶棍】</t>
    <phoneticPr fontId="15" type="noConversion"/>
  </si>
  <si>
    <t>“这帮该死的恶棍，每次来喝酒都动手动脚的…拜托你帮帮我，去狠狠教训他们一顿！”——愤怒的街边女子</t>
    <phoneticPr fontId="15" type="noConversion"/>
  </si>
  <si>
    <t>“每次都是！每次都是眼睁睁的看着那群小偷逃走，真希望有人能帮我逮住他们，我承诺会给你满意的报酬！”——疲惫的守卫</t>
    <phoneticPr fontId="15" type="noConversion"/>
  </si>
  <si>
    <t>船长们的友谊</t>
    <phoneticPr fontId="15" type="noConversion"/>
  </si>
  <si>
    <t>添加一个好友（去"谁在玩"中点击玩家加好友）</t>
    <phoneticPr fontId="28" type="noConversion"/>
  </si>
  <si>
    <t>14</t>
    <phoneticPr fontId="15" type="noConversion"/>
  </si>
  <si>
    <t>12</t>
    <phoneticPr fontId="15" type="noConversion"/>
  </si>
  <si>
    <t>15</t>
    <phoneticPr fontId="15" type="noConversion"/>
  </si>
  <si>
    <t>新的世界！</t>
    <phoneticPr fontId="15" type="noConversion"/>
  </si>
  <si>
    <t>16</t>
    <phoneticPr fontId="15" type="noConversion"/>
  </si>
  <si>
    <t>竞技场中挑战任意玩家一次</t>
    <phoneticPr fontId="28" type="noConversion"/>
  </si>
  <si>
    <t>一年一度的竞技场七海争霸赛也开始了,不去报个名么,如果想成为世界上叫得出名字的船长,这是个很好的跳板哦~</t>
    <phoneticPr fontId="15" type="noConversion"/>
  </si>
  <si>
    <t>11</t>
    <phoneticPr fontId="15" type="noConversion"/>
  </si>
  <si>
    <t>去个人信息中设置自己的头像</t>
    <phoneticPr fontId="28" type="noConversion"/>
  </si>
  <si>
    <t>“你这张脸我已经看厌了！快来我这里理个发休整一下！”你被理发店的大妈强行拉入了店中。</t>
    <phoneticPr fontId="15" type="noConversion"/>
  </si>
  <si>
    <t>勇敢的初心者</t>
    <phoneticPr fontId="15" type="noConversion"/>
  </si>
  <si>
    <t>说到公平切磋就不得不提到竞技场了啊,在这个神圣的舞台上战胜各种对手吧!</t>
    <phoneticPr fontId="15" type="noConversion"/>
  </si>
  <si>
    <t>玩家等级达到12级时，解锁码头舰队功能</t>
    <phoneticPr fontId="15" type="noConversion"/>
  </si>
  <si>
    <t>实战训练</t>
    <phoneticPr fontId="15" type="noConversion"/>
  </si>
  <si>
    <t>在码头附近与其他玩家的舰队切磋一次</t>
    <phoneticPr fontId="15" type="noConversion"/>
  </si>
  <si>
    <t>码头上经常停靠着其他舰队，考虑到今后海洋上充满了海盗、怪物、敌国舰队这些强有力的威胁，现在和这些船长切磋一番是个提升自己的不错选择。</t>
    <phoneticPr fontId="15" type="noConversion"/>
  </si>
  <si>
    <t>17</t>
    <phoneticPr fontId="15" type="noConversion"/>
  </si>
  <si>
    <t>谁的码头？！</t>
    <phoneticPr fontId="15" type="noConversion"/>
  </si>
  <si>
    <t>与码头附近的其他玩家舰队切磋获胜3次</t>
    <phoneticPr fontId="15" type="noConversion"/>
  </si>
  <si>
    <t>码头的闹事船长越来越多，城主已经有点受不了了，特此委托你去教训几个带头的船长，让他们以后安分一点！</t>
    <phoneticPr fontId="15" type="noConversion"/>
  </si>
  <si>
    <t>玩家等级达到14级时，解锁王宫功能</t>
    <phoneticPr fontId="15" type="noConversion"/>
  </si>
  <si>
    <t>19</t>
    <phoneticPr fontId="15" type="noConversion"/>
  </si>
  <si>
    <t>商人与城市</t>
    <phoneticPr fontId="15" type="noConversion"/>
  </si>
  <si>
    <t>去王宫中完成一次商业投资</t>
    <phoneticPr fontId="15" type="noConversion"/>
  </si>
  <si>
    <t>去王宫完成一次商业投资!商人和城市的关系就如同鱼与池塘.城市越发达,商人才能更赚钱!</t>
    <phoneticPr fontId="15" type="noConversion"/>
  </si>
  <si>
    <t>完成今日任务板上的全部日常任务</t>
    <phoneticPr fontId="15" type="noConversion"/>
  </si>
  <si>
    <t>“每天的公告栏都会张贴出一天的全部日常任务，如果全部完成的话，城主会奖励一个超超超超级稀有的宝箱哦！！！”消息来自议论纷纷的群众</t>
    <phoneticPr fontId="15" type="noConversion"/>
  </si>
  <si>
    <t>发展军事</t>
    <phoneticPr fontId="15" type="noConversion"/>
  </si>
  <si>
    <t>去王宫中完成一次军事投资</t>
    <phoneticPr fontId="15" type="noConversion"/>
  </si>
  <si>
    <t>“商业投资再多，城市军事力量不强还是要受欺负啊~ 于是你准备军事投资捐献多少？”—征税官一本正经的问道</t>
    <phoneticPr fontId="15" type="noConversion"/>
  </si>
  <si>
    <t>对其他玩家进行1次劫掠</t>
    <phoneticPr fontId="15" type="noConversion"/>
  </si>
  <si>
    <t>“如果看见十分不顺眼的人，就去劫掠他，大不了掉点声望，不过可以获得很多钱哦~咱们关系这么铁，我会当做没看见的~”码头守卫悠悠的说道</t>
    <phoneticPr fontId="15" type="noConversion"/>
  </si>
  <si>
    <t>30</t>
    <phoneticPr fontId="15" type="noConversion"/>
  </si>
  <si>
    <t>劫掠5次其他国家的舰队并成功</t>
    <phoneticPr fontId="15" type="noConversion"/>
  </si>
  <si>
    <t>总觉得其他国家的人很碍事吧!反正不是一个国家的,放心的去劫掠对方把!</t>
    <phoneticPr fontId="15" type="noConversion"/>
  </si>
  <si>
    <t>35</t>
    <phoneticPr fontId="15" type="noConversion"/>
  </si>
  <si>
    <t>70</t>
    <phoneticPr fontId="15" type="noConversion"/>
  </si>
  <si>
    <t>个人独占一座城市并投资达到100%</t>
    <phoneticPr fontId="15" type="noConversion"/>
  </si>
  <si>
    <t>航海的世界中,只有一种人才真正的被称做大人物!那就是"城主"去完全的占有一座城市,成为领主吧!</t>
    <phoneticPr fontId="15" type="noConversion"/>
  </si>
  <si>
    <t>周游世界</t>
    <phoneticPr fontId="28" type="noConversion"/>
  </si>
  <si>
    <t>发现了世界上所有的城市</t>
    <phoneticPr fontId="28" type="noConversion"/>
  </si>
  <si>
    <t>富甲天下</t>
    <phoneticPr fontId="28" type="noConversion"/>
  </si>
  <si>
    <t>进入财富榜前10</t>
    <phoneticPr fontId="28" type="noConversion"/>
  </si>
  <si>
    <t>纵横四海</t>
    <phoneticPr fontId="28" type="noConversion"/>
  </si>
  <si>
    <t>进入战斗榜前10</t>
    <phoneticPr fontId="28" type="noConversion"/>
  </si>
  <si>
    <t>- 现在引导任务无法放弃了（因为会干扰到其中穿插的强制引导的流程）</t>
    <phoneticPr fontId="15" type="noConversion"/>
  </si>
  <si>
    <t>不是每个商人都能成功.对利润的渴望是一种天赋,是生来就流淌在你血液中的因子!让全世界的人们都看到你的商业天赋!</t>
    <phoneticPr fontId="15" type="noConversion"/>
  </si>
  <si>
    <t>每一名船长的生活都交织着血与金!而"七海之王"无疑是他们中真正的佼佼者!你敢试试么？</t>
    <phoneticPr fontId="15" type="noConversion"/>
  </si>
  <si>
    <t>经验+50，金币+3000</t>
    <phoneticPr fontId="15" type="noConversion"/>
  </si>
  <si>
    <t>经验+500，金币+5000</t>
    <phoneticPr fontId="15" type="noConversion"/>
  </si>
  <si>
    <t>经验+550，金币+5000</t>
    <phoneticPr fontId="15" type="noConversion"/>
  </si>
  <si>
    <t>经验+600，金币+5000</t>
    <phoneticPr fontId="15" type="noConversion"/>
  </si>
  <si>
    <t>经验+1000，金币+10000</t>
    <phoneticPr fontId="15" type="noConversion"/>
  </si>
  <si>
    <t>经验+2000，金币+50000</t>
    <phoneticPr fontId="15" type="noConversion"/>
  </si>
  <si>
    <t>经验+2500，金币+50000</t>
    <phoneticPr fontId="15" type="noConversion"/>
  </si>
  <si>
    <t>经验+3000，万能升阶卡*1</t>
    <phoneticPr fontId="15" type="noConversion"/>
  </si>
  <si>
    <t>经验+3000，万能升阶卡*2</t>
    <phoneticPr fontId="15" type="noConversion"/>
  </si>
  <si>
    <t>150星钻，万能升阶卡*1，黄金水手*1</t>
    <phoneticPr fontId="15" type="noConversion"/>
  </si>
  <si>
    <t>- 玩家的强制触发条件都按照这个表格中的步骤进行触发（与引导任务表搭配使用）</t>
    <phoneticPr fontId="15" type="noConversion"/>
  </si>
  <si>
    <t>这片海域对你来说已经像是后花园一样了，去新的海域冒险吧，我在世界地图上已经给你标记了新的区域城市的位置，前往那里吧！</t>
    <phoneticPr fontId="15" type="noConversion"/>
  </si>
  <si>
    <t>玩家接受【新的世界！】任务后，地图上根据玩家所在国家的位置不同，对相应城市上显示一个十分明显的标志，提示玩家航行到这里
相应城市位置为：   英格兰（吕贝克），华夏（长崎），奥斯曼（亚历山大），加勒比（基多）</t>
    <phoneticPr fontId="15" type="noConversion"/>
  </si>
  <si>
    <t>- 玩家在强制引导的过程中始终不要触发任何的粗略介绍和详细介绍（重要）</t>
    <phoneticPr fontId="15" type="noConversion"/>
  </si>
  <si>
    <t>b.如果装备离当前上限不足10级，则强化至当前上限</t>
    <phoneticPr fontId="15" type="noConversion"/>
  </si>
  <si>
    <t>星钻可以招募到最强力的副官</t>
    <phoneticPr fontId="15" type="noConversion"/>
  </si>
  <si>
    <t>漂流瓶的声音可以传到全世界</t>
    <phoneticPr fontId="15" type="noConversion"/>
  </si>
  <si>
    <t>攻击型副官适合做炮击手</t>
    <phoneticPr fontId="15" type="noConversion"/>
  </si>
  <si>
    <t>防御型副官适合做水兵长</t>
    <phoneticPr fontId="15" type="noConversion"/>
  </si>
  <si>
    <t>商业型副官适合做会计师和工匠师</t>
    <phoneticPr fontId="15" type="noConversion"/>
  </si>
  <si>
    <t>体力和补给是会自动回复的</t>
    <phoneticPr fontId="15" type="noConversion"/>
  </si>
  <si>
    <t>发现新城市会增加体力上限哦</t>
    <phoneticPr fontId="15" type="noConversion"/>
  </si>
  <si>
    <t>直航可以快速到达预定城市</t>
    <phoneticPr fontId="15" type="noConversion"/>
  </si>
  <si>
    <t>商品的价格会每小时变化一次</t>
    <phoneticPr fontId="15" type="noConversion"/>
  </si>
  <si>
    <t>出售流行商品可以获得巨额利润</t>
    <phoneticPr fontId="15" type="noConversion"/>
  </si>
  <si>
    <t>商品滞销时进价降低且配额上升</t>
    <phoneticPr fontId="15" type="noConversion"/>
  </si>
  <si>
    <t>探险是获得经验的最佳手段</t>
    <phoneticPr fontId="15" type="noConversion"/>
  </si>
  <si>
    <t>战斗探险的敌人是会成长的哦</t>
    <phoneticPr fontId="15" type="noConversion"/>
  </si>
  <si>
    <t>护卫舰是你战斗时最好的帮手</t>
    <phoneticPr fontId="15" type="noConversion"/>
  </si>
  <si>
    <t>副官升阶后会激活他的技能</t>
    <phoneticPr fontId="15" type="noConversion"/>
  </si>
  <si>
    <t>副官等级达到上限后可以升阶</t>
    <phoneticPr fontId="15" type="noConversion"/>
  </si>
  <si>
    <t>黄金水手是最珍贵的副官强化素材</t>
    <phoneticPr fontId="15" type="noConversion"/>
  </si>
  <si>
    <t>红水晶抽卡可得冒险特化副官</t>
    <phoneticPr fontId="15" type="noConversion"/>
  </si>
  <si>
    <t>黄水晶抽卡可得商业特化副官</t>
    <phoneticPr fontId="15" type="noConversion"/>
  </si>
  <si>
    <t>绿水晶抽卡可得国战特化副官</t>
    <phoneticPr fontId="15" type="noConversion"/>
  </si>
  <si>
    <t>紫水晶抽卡可得竞技场特化副官</t>
    <phoneticPr fontId="15" type="noConversion"/>
  </si>
  <si>
    <t>解锁护卫舰后就可以选择阵型了</t>
    <phoneticPr fontId="15" type="noConversion"/>
  </si>
  <si>
    <t>坚持做完日常任务会获得丰厚报酬</t>
    <phoneticPr fontId="15" type="noConversion"/>
  </si>
  <si>
    <t>不要错过宝箱开启的时间哦</t>
    <phoneticPr fontId="15" type="noConversion"/>
  </si>
  <si>
    <t>商品贸易是获取金币的最佳途径</t>
    <phoneticPr fontId="15" type="noConversion"/>
  </si>
  <si>
    <t>每次出航前都要补给一下哦</t>
    <phoneticPr fontId="15" type="noConversion"/>
  </si>
  <si>
    <t>竞技场中排名提升是会获得星钻的</t>
    <phoneticPr fontId="15" type="noConversion"/>
  </si>
  <si>
    <t>每天都会发竞技场奖励，别忘了！</t>
    <phoneticPr fontId="15" type="noConversion"/>
  </si>
  <si>
    <t>2</t>
    <phoneticPr fontId="15" type="noConversion"/>
  </si>
  <si>
    <t>城市武装度会让你的城市更坚固</t>
    <phoneticPr fontId="15" type="noConversion"/>
  </si>
  <si>
    <t>城市发展度会提高这里的商品质量</t>
    <phoneticPr fontId="15" type="noConversion"/>
  </si>
  <si>
    <t>32</t>
    <phoneticPr fontId="15" type="noConversion"/>
  </si>
  <si>
    <t>33</t>
    <phoneticPr fontId="15" type="noConversion"/>
  </si>
  <si>
    <t>NPC文案（克里斯蒂娜）</t>
    <phoneticPr fontId="15" type="noConversion"/>
  </si>
  <si>
    <t>船长您就拭目以待吧！</t>
    <phoneticPr fontId="15" type="noConversion"/>
  </si>
  <si>
    <t>副官升阶成功后会激活相应的阶级技能，同时也会得到更大的可成长空间哦。</t>
    <phoneticPr fontId="15" type="noConversion"/>
  </si>
  <si>
    <t>升阶成功啦！船长，现在我的第一个技能已经激活了，咱们快去探险中试试吧！</t>
    <phoneticPr fontId="15" type="noConversion"/>
  </si>
  <si>
    <t>城主他为了表彰我们舰队的功绩，给了很多奖赏哦，我们快去领吧，船长。</t>
    <phoneticPr fontId="15" type="noConversion"/>
  </si>
  <si>
    <t>1.回到探险地图页弹出任务完成窗口，引导点击领取奖励</t>
    <phoneticPr fontId="15" type="noConversion"/>
  </si>
  <si>
    <t>c.如果剩余金币必须不低于3W金币，如果强化后低于3W金币的话，则提示金币不足</t>
    <phoneticPr fontId="15" type="noConversion"/>
  </si>
  <si>
    <t>小型金币卡*1</t>
  </si>
  <si>
    <t>万能升阶卡*1，小型金币卡*5</t>
    <phoneticPr fontId="15" type="noConversion"/>
  </si>
  <si>
    <t>星钻*200，小型金币卡*5</t>
    <phoneticPr fontId="15" type="noConversion"/>
  </si>
  <si>
    <r>
      <rPr>
        <b/>
        <sz val="9"/>
        <color rgb="FFFF0000"/>
        <rFont val="微软雅黑"/>
        <family val="2"/>
        <charset val="134"/>
      </rPr>
      <t>贸易的额外收益:</t>
    </r>
    <r>
      <rPr>
        <sz val="9"/>
        <rFont val="微软雅黑"/>
        <family val="2"/>
        <charset val="134"/>
      </rPr>
      <t xml:space="preserve">
- 玩家在贸易盈利时50%几率会触发交易所老板的额外谢礼，包含强化素材卡，金币卡或额外的红水晶
- 只有盈利时才会触发该事件，表现方式为正常出售结果页确认后，通过新的动画呈现给玩家，给予惊喜
- 根据   x = （卖价/成本）的系数结果不同，会有不同的谢礼范围
</t>
    </r>
    <r>
      <rPr>
        <sz val="9"/>
        <color theme="3"/>
        <rFont val="微软雅黑"/>
        <family val="2"/>
        <charset val="134"/>
      </rPr>
      <t>1.0&lt;x&lt;=1.7   : 初级水手（20）；红水晶*5（20）；中级水手（5）；红水晶*10（5）；小型金币卡（5）
1.7&lt;x&lt;=2.5   :  1.7&lt;x&lt;=2.5   : 红水晶*7（20）；中级水手（15）；精英水手（3）；红水晶*15（15）；小型金币卡（15）；中型金币卡（2）
2.5&lt;x    :  中级水手（20）；精英水手（10）；白银水手（3）；红水晶*20（15）；小型金币卡（20）；中型金币卡（5）</t>
    </r>
    <phoneticPr fontId="15" type="noConversion"/>
  </si>
  <si>
    <t>拥有守护者之名的装甲板，任何攻击也无法突破它的防御</t>
    <phoneticPr fontId="28" type="noConversion"/>
  </si>
  <si>
    <t>镀上了华丽的银质素材的装甲板，尊荣奢华</t>
    <phoneticPr fontId="28" type="noConversion"/>
  </si>
  <si>
    <t>110</t>
    <phoneticPr fontId="15" type="noConversion"/>
  </si>
  <si>
    <t>140</t>
    <phoneticPr fontId="15" type="noConversion"/>
  </si>
  <si>
    <t>任务ID</t>
    <phoneticPr fontId="15" type="noConversion"/>
  </si>
  <si>
    <t>引导ID</t>
    <phoneticPr fontId="28" type="noConversion"/>
  </si>
  <si>
    <t>13</t>
    <phoneticPr fontId="15" type="noConversion"/>
  </si>
  <si>
    <t>10</t>
    <phoneticPr fontId="15" type="noConversion"/>
  </si>
  <si>
    <t>21</t>
    <phoneticPr fontId="15" type="noConversion"/>
  </si>
  <si>
    <t>22</t>
    <phoneticPr fontId="15" type="noConversion"/>
  </si>
  <si>
    <t>15</t>
    <phoneticPr fontId="15" type="noConversion"/>
  </si>
  <si>
    <t>20</t>
    <phoneticPr fontId="15" type="noConversion"/>
  </si>
  <si>
    <t>19</t>
    <phoneticPr fontId="15" type="noConversion"/>
  </si>
  <si>
    <t>31</t>
    <phoneticPr fontId="15" type="noConversion"/>
  </si>
  <si>
    <t>32</t>
    <phoneticPr fontId="15" type="noConversion"/>
  </si>
  <si>
    <t>36</t>
    <phoneticPr fontId="15" type="noConversion"/>
  </si>
  <si>
    <t>39</t>
    <phoneticPr fontId="15" type="noConversion"/>
  </si>
  <si>
    <t>40</t>
    <phoneticPr fontId="15" type="noConversion"/>
  </si>
  <si>
    <t>41</t>
    <phoneticPr fontId="15" type="noConversion"/>
  </si>
  <si>
    <t>42</t>
    <phoneticPr fontId="15" type="noConversion"/>
  </si>
  <si>
    <t>44</t>
    <phoneticPr fontId="15" type="noConversion"/>
  </si>
  <si>
    <t>45</t>
    <phoneticPr fontId="15" type="noConversion"/>
  </si>
  <si>
    <t>46</t>
    <phoneticPr fontId="15" type="noConversion"/>
  </si>
  <si>
    <t>47</t>
    <phoneticPr fontId="15" type="noConversion"/>
  </si>
  <si>
    <t>52</t>
    <phoneticPr fontId="15" type="noConversion"/>
  </si>
  <si>
    <t>53</t>
    <phoneticPr fontId="15" type="noConversion"/>
  </si>
  <si>
    <t>S级（3技）</t>
    <phoneticPr fontId="15" type="noConversion"/>
  </si>
  <si>
    <t>A级（2技）</t>
    <phoneticPr fontId="15" type="noConversion"/>
  </si>
  <si>
    <t>B级（1技）</t>
    <phoneticPr fontId="15" type="noConversion"/>
  </si>
  <si>
    <t>路飞</t>
    <phoneticPr fontId="15" type="noConversion"/>
  </si>
  <si>
    <t>娜美</t>
    <phoneticPr fontId="15" type="noConversion"/>
  </si>
  <si>
    <t>索隆</t>
    <phoneticPr fontId="15" type="noConversion"/>
  </si>
  <si>
    <t>罗宾</t>
    <phoneticPr fontId="15" type="noConversion"/>
  </si>
  <si>
    <t>弗兰奇</t>
    <phoneticPr fontId="15" type="noConversion"/>
  </si>
  <si>
    <t>乌索普</t>
    <phoneticPr fontId="15" type="noConversion"/>
  </si>
  <si>
    <t>红胡子</t>
    <phoneticPr fontId="15" type="noConversion"/>
  </si>
  <si>
    <t>黑胡子</t>
    <phoneticPr fontId="15" type="noConversion"/>
  </si>
  <si>
    <t>乔巴</t>
    <phoneticPr fontId="15" type="noConversion"/>
  </si>
  <si>
    <t>山治</t>
    <phoneticPr fontId="15" type="noConversion"/>
  </si>
  <si>
    <t>布鲁克</t>
    <phoneticPr fontId="15" type="noConversion"/>
  </si>
  <si>
    <t>青雉</t>
    <phoneticPr fontId="15" type="noConversion"/>
  </si>
  <si>
    <t>赤犬</t>
    <phoneticPr fontId="15" type="noConversion"/>
  </si>
  <si>
    <t>黄猿</t>
    <phoneticPr fontId="15" type="noConversion"/>
  </si>
  <si>
    <t>战国</t>
    <phoneticPr fontId="15" type="noConversion"/>
  </si>
  <si>
    <t>薇薇公主</t>
    <phoneticPr fontId="15" type="noConversion"/>
  </si>
  <si>
    <t>白星</t>
    <phoneticPr fontId="15" type="noConversion"/>
  </si>
  <si>
    <t>甚平</t>
    <phoneticPr fontId="15" type="noConversion"/>
  </si>
  <si>
    <t>白胡子</t>
    <phoneticPr fontId="15" type="noConversion"/>
  </si>
  <si>
    <t>神·艾尼路</t>
    <phoneticPr fontId="15" type="noConversion"/>
  </si>
  <si>
    <t>鹰眼</t>
    <phoneticPr fontId="15" type="noConversion"/>
  </si>
  <si>
    <t>多弗朗明哥</t>
    <phoneticPr fontId="15" type="noConversion"/>
  </si>
  <si>
    <t>斯摩格</t>
    <phoneticPr fontId="15" type="noConversion"/>
  </si>
  <si>
    <t>达斯琪</t>
    <phoneticPr fontId="15" type="noConversion"/>
  </si>
  <si>
    <t>路比</t>
    <phoneticPr fontId="15" type="noConversion"/>
  </si>
  <si>
    <t>熊</t>
    <phoneticPr fontId="15" type="noConversion"/>
  </si>
  <si>
    <t>小丑巴基</t>
    <phoneticPr fontId="15" type="noConversion"/>
  </si>
  <si>
    <t>罗</t>
    <phoneticPr fontId="15" type="noConversion"/>
  </si>
  <si>
    <t>莫利亚</t>
    <phoneticPr fontId="15" type="noConversion"/>
  </si>
  <si>
    <t>卡普</t>
    <phoneticPr fontId="15" type="noConversion"/>
  </si>
  <si>
    <t>Mr.1</t>
    <phoneticPr fontId="15" type="noConversion"/>
  </si>
  <si>
    <t>Miss.双手指</t>
    <phoneticPr fontId="15" type="noConversion"/>
  </si>
  <si>
    <t>Mr.2</t>
    <phoneticPr fontId="15" type="noConversion"/>
  </si>
  <si>
    <t>Mr.3</t>
    <phoneticPr fontId="15" type="noConversion"/>
  </si>
  <si>
    <t>Miss.黄金周</t>
    <phoneticPr fontId="15" type="noConversion"/>
  </si>
  <si>
    <t>海贼王卡包</t>
    <phoneticPr fontId="15" type="noConversion"/>
  </si>
  <si>
    <t>第一弹</t>
    <phoneticPr fontId="15" type="noConversion"/>
  </si>
  <si>
    <t>女帝·汉库克</t>
    <phoneticPr fontId="15" type="noConversion"/>
  </si>
  <si>
    <t>克洛克达尔</t>
    <phoneticPr fontId="15" type="noConversion"/>
  </si>
  <si>
    <t>Mr.2</t>
    <phoneticPr fontId="15" type="noConversion"/>
  </si>
  <si>
    <t>Mr.3</t>
    <phoneticPr fontId="15" type="noConversion"/>
  </si>
  <si>
    <t>【沙漠中的叙事诗】</t>
    <phoneticPr fontId="15" type="noConversion"/>
  </si>
  <si>
    <t>娜美</t>
    <phoneticPr fontId="15" type="noConversion"/>
  </si>
  <si>
    <t>薇薇公主</t>
    <phoneticPr fontId="15" type="noConversion"/>
  </si>
  <si>
    <t>Mr.1</t>
    <phoneticPr fontId="15" type="noConversion"/>
  </si>
  <si>
    <t>斯摩格</t>
    <phoneticPr fontId="15" type="noConversion"/>
  </si>
  <si>
    <t>达斯琪</t>
    <phoneticPr fontId="15" type="noConversion"/>
  </si>
  <si>
    <t>竞技场中取得2场胜利</t>
    <phoneticPr fontId="28" type="noConversion"/>
  </si>
  <si>
    <t>技能ID</t>
    <phoneticPr fontId="15" type="noConversion"/>
  </si>
  <si>
    <t>技能名</t>
    <phoneticPr fontId="15" type="noConversion"/>
  </si>
  <si>
    <t>类别</t>
    <phoneticPr fontId="15" type="noConversion"/>
  </si>
  <si>
    <t>技能分组</t>
    <phoneticPr fontId="15" type="noConversion"/>
  </si>
  <si>
    <t>稀有度</t>
    <phoneticPr fontId="15" type="noConversion"/>
  </si>
  <si>
    <t>发动率</t>
    <phoneticPr fontId="15" type="noConversion"/>
  </si>
  <si>
    <t>发动时机</t>
    <phoneticPr fontId="15" type="noConversion"/>
  </si>
  <si>
    <t>效果</t>
    <phoneticPr fontId="15" type="noConversion"/>
  </si>
  <si>
    <t>探险</t>
    <phoneticPr fontId="15" type="noConversion"/>
  </si>
  <si>
    <t>攻城战</t>
    <phoneticPr fontId="15" type="noConversion"/>
  </si>
  <si>
    <t>竞技场</t>
    <phoneticPr fontId="15" type="noConversion"/>
  </si>
  <si>
    <t>国战</t>
    <phoneticPr fontId="15" type="noConversion"/>
  </si>
  <si>
    <t>海怪</t>
    <phoneticPr fontId="15" type="noConversion"/>
  </si>
  <si>
    <t>遭遇战</t>
    <phoneticPr fontId="15" type="noConversion"/>
  </si>
  <si>
    <t>商业</t>
    <phoneticPr fontId="15" type="noConversion"/>
  </si>
  <si>
    <t>后勤</t>
    <phoneticPr fontId="15" type="noConversion"/>
  </si>
  <si>
    <t>波动下限</t>
    <phoneticPr fontId="15" type="noConversion"/>
  </si>
  <si>
    <t>波动上限</t>
    <phoneticPr fontId="15" type="noConversion"/>
  </si>
  <si>
    <t>继承几率</t>
    <phoneticPr fontId="15" type="noConversion"/>
  </si>
  <si>
    <t>继承条件</t>
    <phoneticPr fontId="15" type="noConversion"/>
  </si>
  <si>
    <t>技能份额</t>
    <phoneticPr fontId="15" type="noConversion"/>
  </si>
  <si>
    <t>I</t>
    <phoneticPr fontId="15" type="noConversion"/>
  </si>
  <si>
    <t>100</t>
  </si>
  <si>
    <t>常驻效果</t>
    <phoneticPr fontId="15" type="noConversion"/>
  </si>
  <si>
    <t>无</t>
    <phoneticPr fontId="15" type="noConversion"/>
  </si>
  <si>
    <t>体力上限提升*点</t>
  </si>
  <si>
    <t>X</t>
    <phoneticPr fontId="15" type="noConversion"/>
  </si>
  <si>
    <t>O</t>
    <phoneticPr fontId="15" type="noConversion"/>
  </si>
  <si>
    <t>E</t>
    <phoneticPr fontId="15" type="noConversion"/>
  </si>
  <si>
    <t>A</t>
    <phoneticPr fontId="15" type="noConversion"/>
  </si>
  <si>
    <t>高级精力</t>
  </si>
  <si>
    <t>体力恢复速度提升*%</t>
  </si>
  <si>
    <t>初级精力</t>
  </si>
  <si>
    <t>补给回复速度提升*%</t>
  </si>
  <si>
    <t>初级仓储</t>
  </si>
  <si>
    <t>高级饥饿</t>
  </si>
  <si>
    <t>食用次数回复速度提升*%</t>
  </si>
  <si>
    <t>中级饥饿</t>
  </si>
  <si>
    <t>航行额外获得经验*</t>
  </si>
  <si>
    <t>中级日记</t>
  </si>
  <si>
    <t>F</t>
    <phoneticPr fontId="15" type="noConversion"/>
  </si>
  <si>
    <t>初级日记</t>
  </si>
  <si>
    <t>码头补给费用减少*%</t>
  </si>
  <si>
    <t>中级养护</t>
  </si>
  <si>
    <t>B</t>
    <phoneticPr fontId="15" type="noConversion"/>
  </si>
  <si>
    <t>商品进货价降低*%</t>
  </si>
  <si>
    <t>中级采购</t>
  </si>
  <si>
    <t>初级采购</t>
  </si>
  <si>
    <t>商品出货价增加*%</t>
  </si>
  <si>
    <t>中级推销</t>
  </si>
  <si>
    <t>初级推销</t>
  </si>
  <si>
    <t>高级渠道</t>
  </si>
  <si>
    <t>商品配额增加*%</t>
  </si>
  <si>
    <t>初级渠道</t>
  </si>
  <si>
    <t>高级谈判</t>
  </si>
  <si>
    <t>投资费用减少*%</t>
  </si>
  <si>
    <t>中级谈判</t>
  </si>
  <si>
    <t>初级谈判</t>
  </si>
  <si>
    <t>纺织品买卖</t>
  </si>
  <si>
    <t>纺织品类商品配额上升*%、进货价降低*%</t>
  </si>
  <si>
    <t>工业品买卖</t>
  </si>
  <si>
    <t>工业品类商品配额上升*%、进货价降低*%</t>
  </si>
  <si>
    <t>工艺品买卖</t>
  </si>
  <si>
    <t>工艺品类商品配额上升*%、进货价降低*%</t>
  </si>
  <si>
    <t>贵金属买卖</t>
  </si>
  <si>
    <t>贵金属类商品配额上升*%、进货价降低*%</t>
  </si>
  <si>
    <t>火器买卖</t>
  </si>
  <si>
    <t>火器类商品配额上升*%、进货价降低*%</t>
  </si>
  <si>
    <t>家畜买卖</t>
  </si>
  <si>
    <t>家畜类商品配额上升*%、进货价降低*%</t>
  </si>
  <si>
    <t>酒类买卖</t>
  </si>
  <si>
    <t>酒类商品配额上升*%、进货价降低*%</t>
  </si>
  <si>
    <t>矿石类商品配额上升*%、进货价降低*%</t>
  </si>
  <si>
    <t>冷兵器买卖</t>
  </si>
  <si>
    <t>冷兵器类商品配额上升*%、进货价降低*%</t>
  </si>
  <si>
    <t>美术品买卖</t>
  </si>
  <si>
    <t>美术品类商品配额上升*%、进货价降低*%</t>
  </si>
  <si>
    <t>木材买卖</t>
  </si>
  <si>
    <t>木材类商品配额上升*%、进货价降低*%</t>
  </si>
  <si>
    <t>染料买卖</t>
  </si>
  <si>
    <t>染料类商品配额上升*%、进货价降低*%</t>
  </si>
  <si>
    <t>食品买卖</t>
  </si>
  <si>
    <t>食品类商品配额上升*%、进货价降低*%</t>
  </si>
  <si>
    <t>嗜好品买卖</t>
  </si>
  <si>
    <t>嗜好品类商品配额上升*%、进货价降低*%</t>
  </si>
  <si>
    <t>调味料买卖</t>
  </si>
  <si>
    <t>调味料类商品配额上升*%、进货价降低*%</t>
  </si>
  <si>
    <t>纤维买卖</t>
  </si>
  <si>
    <t>纤维类商品配额上升*%、进货价降低*%</t>
  </si>
  <si>
    <t>香料买卖</t>
  </si>
  <si>
    <t>香料类商品配额上升*%、进货价降低*%</t>
  </si>
  <si>
    <t>香辛料买卖</t>
  </si>
  <si>
    <t>*</t>
    <phoneticPr fontId="15" type="noConversion"/>
  </si>
  <si>
    <t>海贼便当！</t>
    <phoneticPr fontId="15" type="noConversion"/>
  </si>
  <si>
    <t>100</t>
    <phoneticPr fontId="15" type="noConversion"/>
  </si>
  <si>
    <t>橡胶巨人战斧</t>
    <phoneticPr fontId="15" type="noConversion"/>
  </si>
  <si>
    <t>90</t>
    <phoneticPr fontId="15" type="noConversion"/>
  </si>
  <si>
    <t>鬼斩</t>
    <phoneticPr fontId="15" type="noConversion"/>
  </si>
  <si>
    <t>三千世界</t>
    <phoneticPr fontId="15" type="noConversion"/>
  </si>
  <si>
    <t>雷电充能</t>
    <phoneticPr fontId="15" type="noConversion"/>
  </si>
  <si>
    <t>海市蜃楼</t>
    <phoneticPr fontId="15" type="noConversion"/>
  </si>
  <si>
    <t>宝藏的气息</t>
    <phoneticPr fontId="15" type="noConversion"/>
  </si>
  <si>
    <t>战斗结束时可额外获得*金钱</t>
    <phoneticPr fontId="15" type="noConversion"/>
  </si>
  <si>
    <t>三日月形沙丘</t>
    <phoneticPr fontId="15" type="noConversion"/>
  </si>
  <si>
    <t>孔雀锯·逆流</t>
    <phoneticPr fontId="15" type="noConversion"/>
  </si>
  <si>
    <t>75</t>
    <phoneticPr fontId="15" type="noConversion"/>
  </si>
  <si>
    <t>魅惑的香水舞</t>
    <phoneticPr fontId="15" type="noConversion"/>
  </si>
  <si>
    <t>落魄天鹅舞会</t>
    <phoneticPr fontId="15" type="noConversion"/>
  </si>
  <si>
    <t>60</t>
    <phoneticPr fontId="15" type="noConversion"/>
  </si>
  <si>
    <t>蜡像馆</t>
    <phoneticPr fontId="15" type="noConversion"/>
  </si>
  <si>
    <t>80</t>
    <phoneticPr fontId="15" type="noConversion"/>
  </si>
  <si>
    <t>战斗结束时有50%几率获得金钱</t>
    <phoneticPr fontId="15" type="noConversion"/>
  </si>
  <si>
    <t>中级搜刮</t>
  </si>
  <si>
    <t>G</t>
    <phoneticPr fontId="15" type="noConversion"/>
  </si>
  <si>
    <t>初级搜刮</t>
  </si>
  <si>
    <t>C</t>
    <phoneticPr fontId="15" type="noConversion"/>
  </si>
  <si>
    <t>战斗胜利后获得金钱提升*%</t>
  </si>
  <si>
    <t>初级劫掠</t>
  </si>
  <si>
    <t>战斗结束额外获得*点经验</t>
  </si>
  <si>
    <t>中级记忆</t>
  </si>
  <si>
    <t>初级记忆</t>
  </si>
  <si>
    <t>高级维修</t>
  </si>
  <si>
    <t>战斗结束后会回复*%补给</t>
    <phoneticPr fontId="15" type="noConversion"/>
  </si>
  <si>
    <t>中级维修</t>
  </si>
  <si>
    <t>初级维修</t>
  </si>
  <si>
    <t>*</t>
  </si>
  <si>
    <t>中级暴击</t>
  </si>
  <si>
    <t>初级暴击</t>
  </si>
  <si>
    <t>高级致死</t>
  </si>
  <si>
    <t>中级致死</t>
  </si>
  <si>
    <t>初级致死</t>
  </si>
  <si>
    <t>初级贯穿</t>
  </si>
  <si>
    <t>高级不死</t>
  </si>
  <si>
    <t>初级不死</t>
  </si>
  <si>
    <t>高级吸血</t>
  </si>
  <si>
    <t>中级吸血</t>
  </si>
  <si>
    <t>初级吸血</t>
  </si>
  <si>
    <t>初级爆破</t>
  </si>
  <si>
    <t>高级回避</t>
  </si>
  <si>
    <t>初级回避</t>
  </si>
  <si>
    <t>高级祈祷</t>
  </si>
  <si>
    <t>中级祈祷</t>
  </si>
  <si>
    <t>初级祈祷</t>
  </si>
  <si>
    <t>高级反射</t>
  </si>
  <si>
    <t>中级反射</t>
  </si>
  <si>
    <t>初级反射</t>
  </si>
  <si>
    <t>中级炮弹</t>
  </si>
  <si>
    <t>H</t>
    <phoneticPr fontId="15" type="noConversion"/>
  </si>
  <si>
    <t>初级炮弹</t>
  </si>
  <si>
    <t>D</t>
    <phoneticPr fontId="15" type="noConversion"/>
  </si>
  <si>
    <t>中级炮术</t>
  </si>
  <si>
    <t>初级炮术</t>
  </si>
  <si>
    <t>中级战阵</t>
  </si>
  <si>
    <t>初级战阵</t>
  </si>
  <si>
    <t>中级阵型</t>
  </si>
  <si>
    <t>初级阵型</t>
  </si>
  <si>
    <t>中级抵抗</t>
  </si>
  <si>
    <t>初级抵抗</t>
  </si>
  <si>
    <t>高级韧性</t>
  </si>
  <si>
    <t>中级韧性</t>
  </si>
  <si>
    <t>初级韧性</t>
  </si>
  <si>
    <t>高级破釜</t>
  </si>
  <si>
    <t>初级破釜</t>
  </si>
  <si>
    <t>高级突击</t>
  </si>
  <si>
    <t>中级突击</t>
  </si>
  <si>
    <t>初级突击</t>
  </si>
  <si>
    <t>中级掠夺</t>
  </si>
  <si>
    <t>初级掠夺</t>
  </si>
  <si>
    <t>中级领导</t>
  </si>
  <si>
    <t>初级领导</t>
  </si>
  <si>
    <t>高级逻辑</t>
  </si>
  <si>
    <t>中级逻辑</t>
  </si>
  <si>
    <t>初级逻辑</t>
  </si>
  <si>
    <t>高级艺术</t>
  </si>
  <si>
    <t>中级艺术</t>
  </si>
  <si>
    <t>初级艺术</t>
  </si>
  <si>
    <t>高级士气</t>
  </si>
  <si>
    <t>中级士气</t>
  </si>
  <si>
    <t>高级铁壁</t>
  </si>
  <si>
    <t>初级铁壁</t>
  </si>
  <si>
    <t>高级技艺</t>
  </si>
  <si>
    <t>中级技艺</t>
  </si>
  <si>
    <t>初级技艺</t>
  </si>
  <si>
    <t>高级魅力</t>
  </si>
  <si>
    <t>中级魅力</t>
  </si>
  <si>
    <t>初级魅力</t>
  </si>
  <si>
    <t>高级顽强</t>
  </si>
  <si>
    <t>初级顽强</t>
  </si>
  <si>
    <t>高级领袖</t>
  </si>
  <si>
    <t>中级领袖</t>
  </si>
  <si>
    <t>初级领袖</t>
  </si>
  <si>
    <t>高级智慧</t>
  </si>
  <si>
    <t>中级智慧</t>
  </si>
  <si>
    <t>初级智慧</t>
  </si>
  <si>
    <t>初级天籁</t>
  </si>
  <si>
    <t>- 特效类别中， 0 代表普通技能，1 代表普通固有技能，2代表特殊固有技能</t>
    <phoneticPr fontId="15" type="noConversion"/>
  </si>
  <si>
    <t>- 非卡包技能继承几率根据稀有度来进行计算，对应关系为 7（25%），6（35%），5（45%），4（60%），3（75%），2（90%），1（100%）</t>
    <phoneticPr fontId="15" type="noConversion"/>
  </si>
  <si>
    <t>- 技能份额也根据稀有度进行计算，对应关系为 7（1），6（3），5（10），4（20），3（5），2（30），1（50）</t>
    <phoneticPr fontId="15" type="noConversion"/>
  </si>
  <si>
    <t>- 技能分为 【普通】 和【固有】两种类别，而【固有】 又细致分为【普通固有】和【特殊固有】两种</t>
    <phoneticPr fontId="15" type="noConversion"/>
  </si>
  <si>
    <t>- 【普通技能】可以被任何副官高几率获得，【普通固有技能】会被副官低几率获得，【特殊固有技能】只能被指定的一个或数个副官获得</t>
    <phoneticPr fontId="15" type="noConversion"/>
  </si>
  <si>
    <t>- 【普通固有技能】会分为数个组别，对应不同类型的副官需求。3星的副官也可能会获得普通固有技能</t>
    <phoneticPr fontId="15" type="noConversion"/>
  </si>
  <si>
    <t>- 所有副官都会有3个技能，不会为空，如果副官的技能位置未随机到固有技能时，则根据副官类型来从相应普通技能分组中进行随机</t>
    <phoneticPr fontId="15" type="noConversion"/>
  </si>
  <si>
    <t>海盗：C</t>
    <phoneticPr fontId="15" type="noConversion"/>
  </si>
  <si>
    <t>军人：D</t>
    <phoneticPr fontId="15" type="noConversion"/>
  </si>
  <si>
    <t>商人：A</t>
    <phoneticPr fontId="15" type="noConversion"/>
  </si>
  <si>
    <t>冒险家：B</t>
    <phoneticPr fontId="15" type="noConversion"/>
  </si>
  <si>
    <t>- 每个副官拥有3个技能位置，分别在副官 一转/三转/五转 时候激活，未激活时该技能位置即使有技能也无效果</t>
    <phoneticPr fontId="15" type="noConversion"/>
  </si>
  <si>
    <t>- 当副官拥有技能且副官达到相应升阶次数时，该技能起效（需要配置在舰队中——旗舰或护卫舰）</t>
  </si>
  <si>
    <t>- 玩家和副官不能受到同名技能的重复加成效果（同名技能只能对玩家/一个旗舰/护卫舰 起效一次）</t>
    <phoneticPr fontId="15" type="noConversion"/>
  </si>
  <si>
    <t>- 抽卡获得4/5☆副官时，每个技能位置都会先判定是否出现特殊固有技能，然后判断普通固有技能，最后从普通技能中选择填满（从1转技能-》3转技能-》5转技能 的顺序来进行判定）</t>
    <phoneticPr fontId="15" type="noConversion"/>
  </si>
  <si>
    <t>- 在探险中-特殊英雄NPC事件中所抽到的4/5☆英雄 必有一个固有技能（从1转技能-》3转技能-》5转技能 的顺序来进行判定）</t>
    <phoneticPr fontId="15" type="noConversion"/>
  </si>
  <si>
    <t>技能系统Q&amp;A</t>
    <phoneticPr fontId="15" type="noConversion"/>
  </si>
  <si>
    <t>Q：如果有多个增加百分比的技能同时存在，如何叠加？（全体攻击力增加10%，自身攻击力上升50%）</t>
    <phoneticPr fontId="15" type="noConversion"/>
  </si>
  <si>
    <t xml:space="preserve">A：非线性乘法叠加 </t>
    <phoneticPr fontId="15" type="noConversion"/>
  </si>
  <si>
    <t>最终攻击 = 1 * 1.1 * 1.5</t>
    <phoneticPr fontId="15" type="noConversion"/>
  </si>
  <si>
    <t>Q：如果有多种增加百分比和固定值的技能同时存在，如何叠加？（全体攻击力增加10%，自身攻击力上升10000点，自身攻击上升50%）</t>
    <phoneticPr fontId="15" type="noConversion"/>
  </si>
  <si>
    <t>A：按照技能发动顺序进行叠加，固定值属于加法叠加，比例值属于乘法叠加</t>
    <phoneticPr fontId="15" type="noConversion"/>
  </si>
  <si>
    <t>最终攻击 =  (1 * 1.1 + 10000) * 1.5</t>
    <phoneticPr fontId="15" type="noConversion"/>
  </si>
  <si>
    <t>Q：如果有多种增加百分比和固定值的技能同时存在，并且对方还有减少我方百分比和固定值的技能如何叠加？</t>
    <phoneticPr fontId="15" type="noConversion"/>
  </si>
  <si>
    <t>（全体攻击力增加10%，自身攻击力上升10000点，自身攻击上升50%，敌方攻击减少30%，敌方攻击减少10000点）</t>
    <phoneticPr fontId="15" type="noConversion"/>
  </si>
  <si>
    <t>A：按照技能发动顺序进行叠加，固定值属于加减法叠加，比例值属于乘法叠加，先结算增加效果，后结算减少效果； 减少效果中按照发动顺序进行起效</t>
    <phoneticPr fontId="15" type="noConversion"/>
  </si>
  <si>
    <t>最终攻击 =  【(1 * 1.1 + 10000) * 1.5】*（ 1 - 30% ）- 10000</t>
    <phoneticPr fontId="15" type="noConversion"/>
  </si>
  <si>
    <t>Q：技能发动顺序是？</t>
    <phoneticPr fontId="15" type="noConversion"/>
  </si>
  <si>
    <t>A：第一档顺序：舰船的发动顺序为 旗舰-前锋-中锋-边锋-后援</t>
    <phoneticPr fontId="15" type="noConversion"/>
  </si>
  <si>
    <t xml:space="preserve">   第三档顺序：副官所持有技能的发动顺序为  1转-3转-5转</t>
    <phoneticPr fontId="15" type="noConversion"/>
  </si>
  <si>
    <t>Q：同样的技能可以重复发动么？</t>
    <phoneticPr fontId="15" type="noConversion"/>
  </si>
  <si>
    <t>例： 两个相同的技能先后发动：  A：全体攻击提升15%   B：全体攻击提升20%</t>
    <phoneticPr fontId="15" type="noConversion"/>
  </si>
  <si>
    <t>例： 两个相同的技能先后发动：  C副官：自身攻击提升30%   D副官：自身攻击提升30%</t>
    <phoneticPr fontId="15" type="noConversion"/>
  </si>
  <si>
    <t>此规则适用于敌我双方</t>
    <phoneticPr fontId="15" type="noConversion"/>
  </si>
  <si>
    <t>Q：战斗类型技能中哪些技能是全体起效，哪些是只针对自身船只/副官？</t>
    <phoneticPr fontId="15" type="noConversion"/>
  </si>
  <si>
    <t>A：只有技能效果中标明了【全体舰队】四个字的，才对旗舰+护卫舰 总计五艘船全部起效</t>
    <phoneticPr fontId="15" type="noConversion"/>
  </si>
  <si>
    <t>只有技能效果中标明了【全体副官】四个字的，才对旗舰+护卫舰 总计五艘船的全部副官起效</t>
    <phoneticPr fontId="15" type="noConversion"/>
  </si>
  <si>
    <t>只有技能效果中标明了【所有装备】四个字的，才对旗舰+护卫舰 总计五艘船的全部装备起效</t>
    <phoneticPr fontId="15" type="noConversion"/>
  </si>
  <si>
    <t>技能效果中如果只标明了【海盗类型】之类的“XX类型”四个字的，会对全体舰队的所有该类型的副官起效</t>
    <phoneticPr fontId="15" type="noConversion"/>
  </si>
  <si>
    <t>技能效果中如果只标明了【所在舰船】四个字的，只会对该副官所在舰船起效</t>
    <phoneticPr fontId="15" type="noConversion"/>
  </si>
  <si>
    <t>技能效果中如果只标明了【自身】两个字的，只会对该副官起效</t>
    <phoneticPr fontId="15" type="noConversion"/>
  </si>
  <si>
    <t>技能效果中如果没有标注上述关键文字的，则只对该技能副官  所在船只/自身副官 单独起效</t>
    <phoneticPr fontId="15" type="noConversion"/>
  </si>
  <si>
    <t>触发类技能（战斗/被攻击 时xx几率触发xxx），这类技能只对该技能副官所在 船只单独起效</t>
    <phoneticPr fontId="15" type="noConversion"/>
  </si>
  <si>
    <t>Q：会不会有副官技能为空</t>
    <phoneticPr fontId="15" type="noConversion"/>
  </si>
  <si>
    <t>A：只有 xx水手，万能升阶卡，技能继承卡  这三种类型的副官 没有技能，且无法强化，无法进化，无法升阶</t>
    <phoneticPr fontId="15" type="noConversion"/>
  </si>
  <si>
    <t>其他副官全部为初始三个技能位置都有技能</t>
    <phoneticPr fontId="15" type="noConversion"/>
  </si>
  <si>
    <t>Q：如果一个副官获得时会不会随到了多个同样的技能？</t>
    <phoneticPr fontId="15" type="noConversion"/>
  </si>
  <si>
    <t>A：不可以随到两个ID相同的技能，在每次技能随机结果出来前都要检查之前已经确定的技能，如果重复，则重新随机</t>
    <phoneticPr fontId="15" type="noConversion"/>
  </si>
  <si>
    <t>Q：如果一个副官所在的船只有两个攻击时会触发的技能，应该如何处理</t>
    <phoneticPr fontId="15" type="noConversion"/>
  </si>
  <si>
    <t>A：在攻击时进行分别判定是否触发，如果有多个技能都可触发，则技能动画特写时，这几个技能在特效窗口中文字轮流闪现出来（需要美工支持）</t>
    <phoneticPr fontId="15" type="noConversion"/>
  </si>
  <si>
    <t>多个技能同时触发按照各自相应效果正常依序结算（根据一转-三转-五转的顺序）</t>
    <phoneticPr fontId="15" type="noConversion"/>
  </si>
  <si>
    <t>BUFF类</t>
    <phoneticPr fontId="15" type="noConversion"/>
  </si>
  <si>
    <t>初期技能：</t>
    <phoneticPr fontId="15" type="noConversion"/>
  </si>
  <si>
    <t>单体3属性</t>
    <phoneticPr fontId="15" type="noConversion"/>
  </si>
  <si>
    <t>所在舰船</t>
    <phoneticPr fontId="15" type="noConversion"/>
  </si>
  <si>
    <t>xx类型</t>
    <phoneticPr fontId="15" type="noConversion"/>
  </si>
  <si>
    <t>单体1属性</t>
    <phoneticPr fontId="15" type="noConversion"/>
  </si>
  <si>
    <t>单体2属性</t>
    <phoneticPr fontId="15" type="noConversion"/>
  </si>
  <si>
    <t>对方总攻击力大于己方总攻击力时</t>
    <phoneticPr fontId="15" type="noConversion"/>
  </si>
  <si>
    <t>强</t>
    <phoneticPr fontId="15" type="noConversion"/>
  </si>
  <si>
    <t>13~20%</t>
    <phoneticPr fontId="15" type="noConversion"/>
  </si>
  <si>
    <t>18~25%</t>
    <phoneticPr fontId="15" type="noConversion"/>
  </si>
  <si>
    <t>15~20%</t>
    <phoneticPr fontId="15" type="noConversion"/>
  </si>
  <si>
    <t>50~60%</t>
    <phoneticPr fontId="15" type="noConversion"/>
  </si>
  <si>
    <t>37~45%</t>
    <phoneticPr fontId="15" type="noConversion"/>
  </si>
  <si>
    <t>27~35%</t>
    <phoneticPr fontId="15" type="noConversion"/>
  </si>
  <si>
    <t>中</t>
    <phoneticPr fontId="15" type="noConversion"/>
  </si>
  <si>
    <t>7~13%</t>
    <phoneticPr fontId="15" type="noConversion"/>
  </si>
  <si>
    <t>10~18%</t>
    <phoneticPr fontId="15" type="noConversion"/>
  </si>
  <si>
    <t>8~15%</t>
    <phoneticPr fontId="15" type="noConversion"/>
  </si>
  <si>
    <t>40~50%</t>
    <phoneticPr fontId="15" type="noConversion"/>
  </si>
  <si>
    <t>30~37%</t>
    <phoneticPr fontId="15" type="noConversion"/>
  </si>
  <si>
    <t>20~27%</t>
    <phoneticPr fontId="15" type="noConversion"/>
  </si>
  <si>
    <t>弱</t>
    <phoneticPr fontId="15" type="noConversion"/>
  </si>
  <si>
    <t>2~7%</t>
    <phoneticPr fontId="15" type="noConversion"/>
  </si>
  <si>
    <t>5~10%</t>
    <phoneticPr fontId="15" type="noConversion"/>
  </si>
  <si>
    <t>2~8%</t>
    <phoneticPr fontId="15" type="noConversion"/>
  </si>
  <si>
    <t>30~40%</t>
    <phoneticPr fontId="15" type="noConversion"/>
  </si>
  <si>
    <t>22~30%</t>
    <phoneticPr fontId="15" type="noConversion"/>
  </si>
  <si>
    <t>13~30%</t>
    <phoneticPr fontId="15" type="noConversion"/>
  </si>
  <si>
    <t>20~25%</t>
    <phoneticPr fontId="15" type="noConversion"/>
  </si>
  <si>
    <t>60~70%</t>
    <phoneticPr fontId="15" type="noConversion"/>
  </si>
  <si>
    <t>12~18%</t>
    <phoneticPr fontId="15" type="noConversion"/>
  </si>
  <si>
    <t>15~23%</t>
    <phoneticPr fontId="15" type="noConversion"/>
  </si>
  <si>
    <t>45~55%</t>
    <phoneticPr fontId="15" type="noConversion"/>
  </si>
  <si>
    <t>23~30%</t>
    <phoneticPr fontId="15" type="noConversion"/>
  </si>
  <si>
    <t>示范格式</t>
    <phoneticPr fontId="15" type="noConversion"/>
  </si>
  <si>
    <t>中级火炮</t>
    <phoneticPr fontId="15" type="noConversion"/>
  </si>
  <si>
    <t>普通</t>
    <phoneticPr fontId="15" type="noConversion"/>
  </si>
  <si>
    <t>开场时</t>
    <phoneticPr fontId="15" type="noConversion"/>
  </si>
  <si>
    <t>全体舰队攻击力增加 * %</t>
    <phoneticPr fontId="15" type="noConversion"/>
  </si>
  <si>
    <t>闪刃</t>
    <phoneticPr fontId="15" type="noConversion"/>
  </si>
  <si>
    <t>普通固有</t>
    <phoneticPr fontId="15" type="noConversion"/>
  </si>
  <si>
    <t>炮击战中</t>
    <phoneticPr fontId="15" type="noConversion"/>
  </si>
  <si>
    <t>担任炮击手或护卫舰长时发动</t>
    <phoneticPr fontId="15" type="noConversion"/>
  </si>
  <si>
    <t>攻击时有 * %概率无视对方防御</t>
    <phoneticPr fontId="15" type="noConversion"/>
  </si>
  <si>
    <t>男性副官可继承</t>
    <phoneticPr fontId="15" type="noConversion"/>
  </si>
  <si>
    <t>绝尘之光</t>
    <phoneticPr fontId="15" type="noConversion"/>
  </si>
  <si>
    <t>特殊固有</t>
    <phoneticPr fontId="15" type="noConversion"/>
  </si>
  <si>
    <t>杰克斯帕罗（33）；茱莉亚（20）</t>
    <phoneticPr fontId="15" type="noConversion"/>
  </si>
  <si>
    <t>白刃战开始时</t>
    <phoneticPr fontId="15" type="noConversion"/>
  </si>
  <si>
    <t>旗舰至少2名【海盗】副官</t>
    <phoneticPr fontId="15" type="noConversion"/>
  </si>
  <si>
    <t>水兵长攻击力上升100%
水兵长生命力上升50%</t>
    <phoneticPr fontId="15" type="noConversion"/>
  </si>
  <si>
    <t>不可继承</t>
    <phoneticPr fontId="15" type="noConversion"/>
  </si>
  <si>
    <t>三转（未激活）：【中级耐力  ID2 】体力上限提升22点</t>
    <phoneticPr fontId="15" type="noConversion"/>
  </si>
  <si>
    <t>X</t>
    <phoneticPr fontId="15" type="noConversion"/>
  </si>
  <si>
    <t>初级养护</t>
    <phoneticPr fontId="15" type="noConversion"/>
  </si>
  <si>
    <t>126</t>
    <phoneticPr fontId="15" type="noConversion"/>
  </si>
  <si>
    <t>- 当城市被同一个国家的玩家完全占领时，该城市的所属国变为该玩家的国家。</t>
    <phoneticPr fontId="15" type="noConversion"/>
  </si>
  <si>
    <t>- 当城市拥有所属国后，只可以通过攻城来改变其所属国状态，否则即使股份为0，该城市依旧为之前国家所有</t>
    <phoneticPr fontId="15" type="noConversion"/>
  </si>
  <si>
    <t>- 玩家无法投资敌对势力的国家（普通/结盟的国家城市 或 中立城市都可以投资）</t>
    <phoneticPr fontId="15" type="noConversion"/>
  </si>
  <si>
    <t>- 若城市无剩余空股份，投资不获得股份只提高发展度或者武装度，此处需要提示；</t>
    <phoneticPr fontId="15" type="noConversion"/>
  </si>
  <si>
    <t>- 每被投资1份军事，城市武装度上升1；每投资一份商业，城市发展度上升1</t>
    <phoneticPr fontId="15" type="noConversion"/>
  </si>
  <si>
    <t xml:space="preserve">  只有发生国战时，城市武装度才会给予守方额外的帮助（具体见【战斗类型】表）</t>
    <phoneticPr fontId="15" type="noConversion"/>
  </si>
  <si>
    <t>城市的征收类型</t>
    <phoneticPr fontId="15" type="noConversion"/>
  </si>
  <si>
    <t>A：如果两个同类型的技能所作用的对象会涉及到同一个副官/船只，则该效果只生效一次，先发动的技能生效时</t>
    <phoneticPr fontId="15" type="noConversion"/>
  </si>
  <si>
    <t xml:space="preserve">     则效果数值高的技能优先起效，最终结果为 全体攻击提升20%</t>
    <phoneticPr fontId="15" type="noConversion"/>
  </si>
  <si>
    <t xml:space="preserve">     虽然两个技能为一样的同名技能，但是效果各自作用于不同的副官，所以两个技能全部起效</t>
    <phoneticPr fontId="15" type="noConversion"/>
  </si>
  <si>
    <t xml:space="preserve">        攻击方进攻失败时，武装度&amp;发展度下降5%</t>
    <phoneticPr fontId="15" type="noConversion"/>
  </si>
  <si>
    <t>投资&amp;发展度</t>
    <phoneticPr fontId="15" type="noConversion"/>
  </si>
  <si>
    <t>- 玩家每次抢夺行为消耗20%的最大体力</t>
    <phoneticPr fontId="15" type="noConversion"/>
  </si>
  <si>
    <t>- 如果该城市被一名玩家占领，则只能选择攻城战来进行抢夺，攻城战每次消耗50% 的最大体力</t>
    <phoneticPr fontId="15" type="noConversion"/>
  </si>
  <si>
    <t>- 如果玩家被他人 攻城/抢夺成功，则只可获得已累计分红的70%（发放方式为即时邮件通知，手动点击领取）</t>
    <phoneticPr fontId="15" type="noConversion"/>
  </si>
  <si>
    <t>- 城市每10分钟会结算一次分红总值，如果玩家占领时间在两次结算时间中就结束了，则不获得任何分红</t>
    <phoneticPr fontId="15" type="noConversion"/>
  </si>
  <si>
    <t>城市归属</t>
    <phoneticPr fontId="15" type="noConversion"/>
  </si>
  <si>
    <t>- 每个国家的首都都必定为星钻城市（英格兰-伦敦；奥斯曼-伊斯坦布尔；华夏-杭州；奥斯曼-哈瓦那）</t>
    <phoneticPr fontId="15" type="noConversion"/>
  </si>
  <si>
    <t xml:space="preserve">  注2： 描述语指的是王宫页面中的本期分红后面的文字描述</t>
    <phoneticPr fontId="15" type="noConversion"/>
  </si>
  <si>
    <t>- 首都以外的城市在每次征收结束时所刷新出的下次征收类型是不一样的</t>
    <phoneticPr fontId="15" type="noConversion"/>
  </si>
  <si>
    <t>- 同一个区域最多可以刷新出3个星钻城市，如果有第四个则强制变为红水晶城市</t>
    <phoneticPr fontId="15" type="noConversion"/>
  </si>
  <si>
    <t>相关弹窗和UI修改</t>
    <phoneticPr fontId="15" type="noConversion"/>
  </si>
  <si>
    <t>- 每次发生国战和攻城战（非股份抢夺战），城市武装度&amp;发展度都会下降一定的数值</t>
    <phoneticPr fontId="15" type="noConversion"/>
  </si>
  <si>
    <t>3.在广场页面时，王宫的上面要显示浮动ICON，以此来显示 该城市当前的征收类型（金币，红/黄/紫/绿水晶，星钻）</t>
    <phoneticPr fontId="15" type="noConversion"/>
  </si>
  <si>
    <t>美工要给相关icon</t>
    <phoneticPr fontId="15" type="noConversion"/>
  </si>
  <si>
    <t>- “点击屏幕继续”的位置放在屏幕中下方，偏下一些</t>
    <phoneticPr fontId="15" type="noConversion"/>
  </si>
  <si>
    <t>你抢夺了 xxxx 的一些分红奖励</t>
    <phoneticPr fontId="15" type="noConversion"/>
  </si>
  <si>
    <t>icon xxxx  + 50000</t>
    <phoneticPr fontId="15" type="noConversion"/>
  </si>
  <si>
    <t>4.在征收时间结束时收获自己的分红 （通知中收到新通知，具体见【！通知信息】），领取奖励时为浮动信息格式</t>
    <phoneticPr fontId="15" type="noConversion"/>
  </si>
  <si>
    <t>5.被他人抢夺，收到自己的剩余分红 （通知中收到新通知，具体见【！通知信息】），领取奖励时为浮动信息格式</t>
    <phoneticPr fontId="15" type="noConversion"/>
  </si>
  <si>
    <t>6.被他人攻占城市，收到自己的剩余分红 （通知中收到新通知，具体见【！通知信息】），领取奖励时为浮动信息格式</t>
    <phoneticPr fontId="15" type="noConversion"/>
  </si>
  <si>
    <t>- 每日每名玩家的前10次投资，无论投资份数，无论是否获得城市势力值，都将给予玩家10红水晶的奖励，每天合计100红水晶</t>
    <phoneticPr fontId="15" type="noConversion"/>
  </si>
  <si>
    <t>- 每座城市每天会有3个征收时间段，根据玩家在该城市投资时和势力值消失的时间长短，会获得不同数量的相应货币奖励</t>
    <phoneticPr fontId="15" type="noConversion"/>
  </si>
  <si>
    <t>- 根据玩家在城市中的势力值多少，每次城市征收时间结束后会给予该玩家相应比例的分红奖励（发放方式为邮件通知，手动点击领取）</t>
    <phoneticPr fontId="15" type="noConversion"/>
  </si>
  <si>
    <t>- 玩家可以抢夺其他拥有势力值的玩家，如果胜利，则清空其占有度并询问攻击方是否进行投资（如果5分钟内未进行投资则开放给所有其他玩家投资）</t>
    <phoneticPr fontId="15" type="noConversion"/>
  </si>
  <si>
    <t xml:space="preserve">  胜利后清空该城市所有的原势力值，攻击方将获得1%的初始占有度和优先投资机会（同抢夺战胜利）</t>
    <phoneticPr fontId="15" type="noConversion"/>
  </si>
  <si>
    <t>- 玩家在已经拥有A城市势力值时选择抢夺B城市的玩家，则在战斗前有一个额外的确认弹窗（点击抢夺/攻占城市 之前）</t>
    <phoneticPr fontId="15" type="noConversion"/>
  </si>
  <si>
    <t>1.如果玩家在非当前城市已经有城市势力值，则在点击“抢夺”或“攻占城市”后先弹出下面这个弹窗，选择开战后再弹出正常确认窗口</t>
    <phoneticPr fontId="15" type="noConversion"/>
  </si>
  <si>
    <t>领取后取得奖励物，用浮动信息展现，领取后该信息位置显示已领取</t>
    <phoneticPr fontId="15" type="noConversion"/>
  </si>
  <si>
    <t>标红</t>
    <phoneticPr fontId="15" type="noConversion"/>
  </si>
  <si>
    <t>在征收时间结束时收获自己的分红</t>
    <phoneticPr fontId="15" type="noConversion"/>
  </si>
  <si>
    <t>被他人抢夺，收到自己的剩余分红</t>
    <phoneticPr fontId="15" type="noConversion"/>
  </si>
  <si>
    <t>被他人攻占城市，收到自己的剩余分红</t>
    <phoneticPr fontId="15" type="noConversion"/>
  </si>
  <si>
    <t>【国旗】xxx对yyy发动了个人攻城战并胜利,清除了所有的原势力【时间】</t>
    <phoneticPr fontId="15" type="noConversion"/>
  </si>
  <si>
    <t>yyy为城市名</t>
    <phoneticPr fontId="15" type="noConversion"/>
  </si>
  <si>
    <t>yyy的城市征收圆满结束，您作为投资人收获了5000金币 【时间】</t>
    <phoneticPr fontId="15" type="noConversion"/>
  </si>
  <si>
    <t>2.攻城战和股份抢夺战的 战斗结果页部分战斗报酬信息替换 （美工提供UI）</t>
    <phoneticPr fontId="15" type="noConversion"/>
  </si>
  <si>
    <t>- “战斗报酬”部分替换为新的分红抢夺信息</t>
    <phoneticPr fontId="15" type="noConversion"/>
  </si>
  <si>
    <t>抢夺成功时</t>
    <phoneticPr fontId="15" type="noConversion"/>
  </si>
  <si>
    <t>抢夺失败时</t>
    <phoneticPr fontId="15" type="noConversion"/>
  </si>
  <si>
    <t>你试图抢夺XXX，但是失败了</t>
    <phoneticPr fontId="15" type="noConversion"/>
  </si>
  <si>
    <t>什么也没有获得</t>
    <phoneticPr fontId="15" type="noConversion"/>
  </si>
  <si>
    <t>攻城成功时</t>
    <phoneticPr fontId="15" type="noConversion"/>
  </si>
  <si>
    <t>你抢夺了城市股东们的一些分红奖励</t>
    <phoneticPr fontId="15" type="noConversion"/>
  </si>
  <si>
    <t>你试图攻占xxxx，但是失败了</t>
    <phoneticPr fontId="15" type="noConversion"/>
  </si>
  <si>
    <t>【国旗】xxx对yyy发动了攻城战并胜利，您损失了部分分红【时间】</t>
    <phoneticPr fontId="15" type="noConversion"/>
  </si>
  <si>
    <t>攻城战： 攻击方进攻成功时，武装度&amp;发展度下降5%</t>
    <phoneticPr fontId="15" type="noConversion"/>
  </si>
  <si>
    <t xml:space="preserve">        攻击方进攻失败时，武装度&amp;发展度下降0%</t>
    <phoneticPr fontId="15" type="noConversion"/>
  </si>
  <si>
    <t>国战：   攻击方进攻成功时，武装度&amp;发展度下降10%</t>
    <phoneticPr fontId="15" type="noConversion"/>
  </si>
  <si>
    <t>- 广场页正中央上方要显示 当前时间段的征收倒计时，格式为：    分红倒计时：  05:59:50   (美工给效果)</t>
    <phoneticPr fontId="15" type="noConversion"/>
  </si>
  <si>
    <t>- 如果该城市被同一国家的多名玩家占领，则可以选择分别抢夺，也可以选择攻城战进行抢夺</t>
    <phoneticPr fontId="15" type="noConversion"/>
  </si>
  <si>
    <t>- 如果玩家攻城/抢夺成功，则可以立即获得失败方的累计所得分红的30%</t>
    <phoneticPr fontId="15" type="noConversion"/>
  </si>
  <si>
    <t xml:space="preserve">  文字变为“注意：在本城市投资会清空您在XXXX的20%势力值！” 【icon投资】【icon暂不投资】</t>
    <phoneticPr fontId="15" type="noConversion"/>
  </si>
  <si>
    <t>- 如果是玩家想在其他空城市投资的话，则会弹出第二种弹窗，格式一致</t>
    <phoneticPr fontId="15" type="noConversion"/>
  </si>
  <si>
    <t>已有势力值时 仍在其他城市投资/抢夺/攻城</t>
    <phoneticPr fontId="15" type="noConversion"/>
  </si>
  <si>
    <t>您终止了在yyy城市的投资，收获了作为分红的5000金币【时间】</t>
    <phoneticPr fontId="15" type="noConversion"/>
  </si>
  <si>
    <t>- 玩家只能在一个城市拥有势力值，如果进行其他会获得势力值的行为，则会清空原有城市的势力值并立即获得分红。但是玩家可以在其他城市纯投资不占有势力值</t>
    <phoneticPr fontId="15" type="noConversion"/>
  </si>
  <si>
    <r>
      <t>1.（购买区域）这里定时提供</t>
    </r>
    <r>
      <rPr>
        <b/>
        <sz val="11"/>
        <rFont val="宋体"/>
        <family val="3"/>
        <charset val="134"/>
        <scheme val="minor"/>
      </rPr>
      <t>限定数量配额</t>
    </r>
    <r>
      <rPr>
        <sz val="11"/>
        <rFont val="宋体"/>
        <family val="3"/>
        <charset val="134"/>
        <scheme val="minor"/>
      </rPr>
      <t>的各城市特色商品
2.（出售区域）你船上的货物都在这，如果能赚钱就赶紧</t>
    </r>
    <r>
      <rPr>
        <b/>
        <sz val="11"/>
        <rFont val="宋体"/>
        <family val="3"/>
        <charset val="134"/>
        <scheme val="minor"/>
      </rPr>
      <t>卖出</t>
    </r>
    <r>
      <rPr>
        <sz val="11"/>
        <rFont val="宋体"/>
        <family val="3"/>
        <charset val="134"/>
        <scheme val="minor"/>
      </rPr>
      <t>吧！</t>
    </r>
    <phoneticPr fontId="15" type="noConversion"/>
  </si>
  <si>
    <r>
      <t>1.（主线任务区域）在各城市的公告栏可以</t>
    </r>
    <r>
      <rPr>
        <b/>
        <sz val="11"/>
        <rFont val="宋体"/>
        <family val="3"/>
        <charset val="134"/>
        <scheme val="minor"/>
      </rPr>
      <t>领取和交付任务</t>
    </r>
    <r>
      <rPr>
        <sz val="11"/>
        <rFont val="宋体"/>
        <family val="3"/>
        <charset val="134"/>
        <scheme val="minor"/>
      </rPr>
      <t>来赚取经验金币！
2.（日常任务区域）这里每天还提供收益丰厚的</t>
    </r>
    <r>
      <rPr>
        <b/>
        <sz val="11"/>
        <rFont val="宋体"/>
        <family val="3"/>
        <charset val="134"/>
        <scheme val="minor"/>
      </rPr>
      <t>日常任务</t>
    </r>
    <r>
      <rPr>
        <sz val="11"/>
        <rFont val="宋体"/>
        <family val="3"/>
        <charset val="134"/>
        <scheme val="minor"/>
      </rPr>
      <t>，全部完成后可以获得稀有宝箱！
位置修正</t>
    </r>
    <phoneticPr fontId="15" type="noConversion"/>
  </si>
  <si>
    <r>
      <t>1.（个人势力总值，分红收益，税率，领取分红按钮）</t>
    </r>
    <r>
      <rPr>
        <b/>
        <sz val="11"/>
        <rFont val="宋体"/>
        <family val="3"/>
        <charset val="134"/>
        <scheme val="minor"/>
      </rPr>
      <t>个人势力值</t>
    </r>
    <r>
      <rPr>
        <sz val="11"/>
        <rFont val="宋体"/>
        <family val="3"/>
        <charset val="134"/>
        <scheme val="minor"/>
      </rPr>
      <t>和城市</t>
    </r>
    <r>
      <rPr>
        <b/>
        <sz val="11"/>
        <rFont val="宋体"/>
        <family val="3"/>
        <charset val="134"/>
        <scheme val="minor"/>
      </rPr>
      <t>发展度越高</t>
    </r>
    <r>
      <rPr>
        <sz val="11"/>
        <rFont val="宋体"/>
        <family val="3"/>
        <charset val="134"/>
        <scheme val="minor"/>
      </rPr>
      <t>，每天领到的</t>
    </r>
    <r>
      <rPr>
        <b/>
        <sz val="11"/>
        <rFont val="宋体"/>
        <family val="3"/>
        <charset val="134"/>
        <scheme val="minor"/>
      </rPr>
      <t>金币和红水晶</t>
    </r>
    <r>
      <rPr>
        <sz val="11"/>
        <rFont val="宋体"/>
        <family val="3"/>
        <charset val="134"/>
        <scheme val="minor"/>
      </rPr>
      <t>就越多！</t>
    </r>
    <phoneticPr fontId="15" type="noConversion"/>
  </si>
  <si>
    <r>
      <t>1.（探险名和等级）每片海域的城市中都有不同的</t>
    </r>
    <r>
      <rPr>
        <b/>
        <sz val="11"/>
        <rFont val="宋体"/>
        <family val="3"/>
        <charset val="134"/>
        <scheme val="minor"/>
      </rPr>
      <t>探险</t>
    </r>
    <r>
      <rPr>
        <sz val="11"/>
        <rFont val="宋体"/>
        <family val="3"/>
        <charset val="134"/>
        <scheme val="minor"/>
      </rPr>
      <t>，是获得装备和经验的好地方！
2.（第一个支线探险）黄色帐篷代表</t>
    </r>
    <r>
      <rPr>
        <b/>
        <sz val="11"/>
        <rFont val="宋体"/>
        <family val="3"/>
        <charset val="134"/>
        <scheme val="minor"/>
      </rPr>
      <t>支线探险</t>
    </r>
    <r>
      <rPr>
        <sz val="11"/>
        <rFont val="宋体"/>
        <family val="3"/>
        <charset val="134"/>
        <scheme val="minor"/>
      </rPr>
      <t>，每次完成都可以获得丰厚的奖励。
2.（第一个战斗探险）红色旗帜代表</t>
    </r>
    <r>
      <rPr>
        <b/>
        <sz val="11"/>
        <rFont val="宋体"/>
        <family val="3"/>
        <charset val="134"/>
        <scheme val="minor"/>
      </rPr>
      <t>战斗探险</t>
    </r>
    <r>
      <rPr>
        <sz val="11"/>
        <rFont val="宋体"/>
        <family val="3"/>
        <charset val="134"/>
        <scheme val="minor"/>
      </rPr>
      <t>，每次完成后BOSS等级都会提升。
3.（主线探险）星状探险点为</t>
    </r>
    <r>
      <rPr>
        <b/>
        <sz val="11"/>
        <rFont val="宋体"/>
        <family val="3"/>
        <charset val="134"/>
        <scheme val="minor"/>
      </rPr>
      <t>主线任务</t>
    </r>
    <r>
      <rPr>
        <sz val="11"/>
        <rFont val="宋体"/>
        <family val="3"/>
        <charset val="134"/>
        <scheme val="minor"/>
      </rPr>
      <t>，是每片海域中奖励最丰厚的任务，记得一定要完成哦！</t>
    </r>
    <phoneticPr fontId="15" type="noConversion"/>
  </si>
  <si>
    <r>
      <t>1.（六个副官位置）旗舰的六个副官位置对应不同特点的</t>
    </r>
    <r>
      <rPr>
        <b/>
        <sz val="11"/>
        <rFont val="宋体"/>
        <family val="3"/>
        <charset val="134"/>
        <scheme val="minor"/>
      </rPr>
      <t>副官属性</t>
    </r>
    <r>
      <rPr>
        <sz val="11"/>
        <rFont val="宋体"/>
        <family val="3"/>
        <charset val="134"/>
        <scheme val="minor"/>
      </rPr>
      <t>来增强舰队实力
2.（六个装备位置）配置上冒险中获得的装备，能够大大提高旗舰的性能！</t>
    </r>
    <phoneticPr fontId="15" type="noConversion"/>
  </si>
  <si>
    <r>
      <t>1.（上方属性栏）体力，补给和宝石数会显示在上方，航行之前</t>
    </r>
    <r>
      <rPr>
        <b/>
        <sz val="11"/>
        <rFont val="宋体"/>
        <family val="3"/>
        <charset val="134"/>
        <scheme val="minor"/>
      </rPr>
      <t>千万别忘记补给</t>
    </r>
    <r>
      <rPr>
        <sz val="11"/>
        <rFont val="宋体"/>
        <family val="3"/>
        <charset val="134"/>
        <scheme val="minor"/>
      </rPr>
      <t>！
2.（无）有时会发现航线上有</t>
    </r>
    <r>
      <rPr>
        <b/>
        <sz val="11"/>
        <rFont val="宋体"/>
        <family val="3"/>
        <charset val="134"/>
        <scheme val="minor"/>
      </rPr>
      <t>海上事件</t>
    </r>
    <r>
      <rPr>
        <sz val="11"/>
        <rFont val="宋体"/>
        <family val="3"/>
        <charset val="134"/>
        <scheme val="minor"/>
      </rPr>
      <t>或</t>
    </r>
    <r>
      <rPr>
        <b/>
        <sz val="11"/>
        <rFont val="宋体"/>
        <family val="3"/>
        <charset val="134"/>
        <scheme val="minor"/>
      </rPr>
      <t>宝箱</t>
    </r>
    <r>
      <rPr>
        <sz val="11"/>
        <rFont val="宋体"/>
        <family val="3"/>
        <charset val="134"/>
        <scheme val="minor"/>
      </rPr>
      <t>，移动过去便可以触发。</t>
    </r>
    <phoneticPr fontId="15" type="noConversion"/>
  </si>
  <si>
    <r>
      <t>1.（聊聊天）酒馆是玩家之间</t>
    </r>
    <r>
      <rPr>
        <b/>
        <sz val="11"/>
        <rFont val="宋体"/>
        <family val="3"/>
        <charset val="134"/>
        <scheme val="minor"/>
      </rPr>
      <t>交流聊天</t>
    </r>
    <r>
      <rPr>
        <sz val="11"/>
        <rFont val="宋体"/>
        <family val="3"/>
        <charset val="134"/>
        <scheme val="minor"/>
      </rPr>
      <t>的场所。
2.（识英雄）你可以在这里</t>
    </r>
    <r>
      <rPr>
        <b/>
        <sz val="11"/>
        <rFont val="宋体"/>
        <family val="3"/>
        <charset val="134"/>
        <scheme val="minor"/>
      </rPr>
      <t>招募</t>
    </r>
    <r>
      <rPr>
        <sz val="11"/>
        <rFont val="宋体"/>
        <family val="3"/>
        <charset val="134"/>
        <scheme val="minor"/>
      </rPr>
      <t>世界各地的流浪</t>
    </r>
    <r>
      <rPr>
        <b/>
        <sz val="11"/>
        <rFont val="宋体"/>
        <family val="3"/>
        <charset val="134"/>
        <scheme val="minor"/>
      </rPr>
      <t>副官</t>
    </r>
    <r>
      <rPr>
        <sz val="11"/>
        <rFont val="宋体"/>
        <family val="3"/>
        <charset val="134"/>
        <scheme val="minor"/>
      </rPr>
      <t>！</t>
    </r>
    <phoneticPr fontId="15" type="noConversion"/>
  </si>
  <si>
    <r>
      <t>1.（星钻招募）使用星钻可以招募到各种类型的</t>
    </r>
    <r>
      <rPr>
        <b/>
        <sz val="11"/>
        <rFont val="宋体"/>
        <family val="3"/>
        <charset val="134"/>
        <scheme val="minor"/>
      </rPr>
      <t>稀有副官</t>
    </r>
    <r>
      <rPr>
        <sz val="11"/>
        <rFont val="宋体"/>
        <family val="3"/>
        <charset val="134"/>
        <scheme val="minor"/>
      </rPr>
      <t>，想增强舰队实力的话千万不要错过！
2.（水晶招募）游戏中你会获得各种颜色的</t>
    </r>
    <r>
      <rPr>
        <b/>
        <sz val="11"/>
        <rFont val="宋体"/>
        <family val="3"/>
        <charset val="134"/>
        <scheme val="minor"/>
      </rPr>
      <t>水晶</t>
    </r>
    <r>
      <rPr>
        <sz val="11"/>
        <rFont val="宋体"/>
        <family val="3"/>
        <charset val="134"/>
        <scheme val="minor"/>
      </rPr>
      <t>，可以获得各种精英副官和强化素材哦！</t>
    </r>
    <phoneticPr fontId="15" type="noConversion"/>
  </si>
  <si>
    <r>
      <t>1.（玩家列表）竞技场中只要将排名高于你的玩家击败，就可以</t>
    </r>
    <r>
      <rPr>
        <b/>
        <sz val="11"/>
        <rFont val="宋体"/>
        <family val="3"/>
        <charset val="134"/>
        <scheme val="minor"/>
      </rPr>
      <t>取代他的排名</t>
    </r>
    <r>
      <rPr>
        <sz val="11"/>
        <rFont val="宋体"/>
        <family val="3"/>
        <charset val="134"/>
        <scheme val="minor"/>
      </rPr>
      <t>，排名越靠前，每日的奖励也会越多！
2.（历史最高排名）每当你的</t>
    </r>
    <r>
      <rPr>
        <b/>
        <sz val="11"/>
        <rFont val="宋体"/>
        <family val="3"/>
        <charset val="134"/>
        <scheme val="minor"/>
      </rPr>
      <t>历史最高排名</t>
    </r>
    <r>
      <rPr>
        <sz val="11"/>
        <rFont val="宋体"/>
        <family val="3"/>
        <charset val="134"/>
        <scheme val="minor"/>
      </rPr>
      <t>上升时，城主都会奖赏你大量的星钻。
3.（查看总排名区域）在这里可以点击查看竞技场的</t>
    </r>
    <r>
      <rPr>
        <b/>
        <sz val="11"/>
        <rFont val="宋体"/>
        <family val="3"/>
        <charset val="134"/>
        <scheme val="minor"/>
      </rPr>
      <t>总排名</t>
    </r>
    <r>
      <rPr>
        <sz val="11"/>
        <rFont val="宋体"/>
        <family val="3"/>
        <charset val="134"/>
        <scheme val="minor"/>
      </rPr>
      <t>哦！</t>
    </r>
    <phoneticPr fontId="15" type="noConversion"/>
  </si>
  <si>
    <t>月卡</t>
    <phoneticPr fontId="15" type="noConversion"/>
  </si>
  <si>
    <t>首次奖励</t>
    <phoneticPr fontId="15" type="noConversion"/>
  </si>
  <si>
    <t>重复奖励</t>
    <phoneticPr fontId="15" type="noConversion"/>
  </si>
  <si>
    <t>100金币</t>
    <phoneticPr fontId="15" type="noConversion"/>
  </si>
  <si>
    <t>30</t>
    <phoneticPr fontId="15" type="noConversion"/>
  </si>
  <si>
    <t>疾射炮</t>
    <phoneticPr fontId="15" type="noConversion"/>
  </si>
  <si>
    <t>成长基金</t>
    <phoneticPr fontId="15" type="noConversion"/>
  </si>
  <si>
    <t>克洛克达尔在阿拉巴斯坦王国施行“理想乡作战”,试图获取古代兵器“冥王”。在薇薇公主和草帽海贼团的努力下，克洛克达尔被打败，国家下的第一场雨同时也平息了多年的战火。</t>
    <phoneticPr fontId="15" type="noConversion"/>
  </si>
  <si>
    <t>橡胶机关枪</t>
    <phoneticPr fontId="15" type="noConversion"/>
  </si>
  <si>
    <t>15级</t>
    <phoneticPr fontId="15" type="noConversion"/>
  </si>
  <si>
    <t>20级</t>
    <phoneticPr fontId="15" type="noConversion"/>
  </si>
  <si>
    <t>25级</t>
    <phoneticPr fontId="15" type="noConversion"/>
  </si>
  <si>
    <t>30级</t>
    <phoneticPr fontId="15" type="noConversion"/>
  </si>
  <si>
    <t>35级</t>
    <phoneticPr fontId="15" type="noConversion"/>
  </si>
  <si>
    <t>40级</t>
    <phoneticPr fontId="15" type="noConversion"/>
  </si>
  <si>
    <t>45级</t>
    <phoneticPr fontId="15" type="noConversion"/>
  </si>
  <si>
    <t>50级</t>
    <phoneticPr fontId="15" type="noConversion"/>
  </si>
  <si>
    <t>55级</t>
    <phoneticPr fontId="15" type="noConversion"/>
  </si>
  <si>
    <t>60级</t>
    <phoneticPr fontId="15" type="noConversion"/>
  </si>
  <si>
    <t>400</t>
    <phoneticPr fontId="15" type="noConversion"/>
  </si>
  <si>
    <t>500</t>
    <phoneticPr fontId="15" type="noConversion"/>
  </si>
  <si>
    <t>700</t>
    <phoneticPr fontId="15" type="noConversion"/>
  </si>
  <si>
    <t>800</t>
    <phoneticPr fontId="15" type="noConversion"/>
  </si>
  <si>
    <t>900</t>
    <phoneticPr fontId="15" type="noConversion"/>
  </si>
  <si>
    <t>1000</t>
    <phoneticPr fontId="15" type="noConversion"/>
  </si>
  <si>
    <t>1100</t>
    <phoneticPr fontId="15" type="noConversion"/>
  </si>
  <si>
    <t>1200</t>
    <phoneticPr fontId="15" type="noConversion"/>
  </si>
  <si>
    <t>等级</t>
    <phoneticPr fontId="15" type="noConversion"/>
  </si>
  <si>
    <t>奖励星钻</t>
    <phoneticPr fontId="15" type="noConversion"/>
  </si>
  <si>
    <t>例如，玩家30级时购买了成长基金，则15级，20级，25级，30级 四个奖励都可以领取</t>
    <phoneticPr fontId="15" type="noConversion"/>
  </si>
  <si>
    <t>单步金币</t>
    <phoneticPr fontId="28" type="noConversion"/>
  </si>
  <si>
    <t>3</t>
    <phoneticPr fontId="28" type="noConversion"/>
  </si>
  <si>
    <t>单步经验</t>
    <phoneticPr fontId="28" type="noConversion"/>
  </si>
  <si>
    <t>4</t>
    <phoneticPr fontId="28" type="noConversion"/>
  </si>
  <si>
    <t>7</t>
    <phoneticPr fontId="28" type="noConversion"/>
  </si>
  <si>
    <t>10</t>
    <phoneticPr fontId="28" type="noConversion"/>
  </si>
  <si>
    <t>5</t>
    <phoneticPr fontId="28" type="noConversion"/>
  </si>
  <si>
    <t>5</t>
    <phoneticPr fontId="28" type="noConversion"/>
  </si>
  <si>
    <t>6</t>
    <phoneticPr fontId="28" type="noConversion"/>
  </si>
  <si>
    <t>15</t>
    <phoneticPr fontId="28" type="noConversion"/>
  </si>
  <si>
    <t>1700</t>
    <phoneticPr fontId="15" type="noConversion"/>
  </si>
  <si>
    <t>激活条件</t>
    <phoneticPr fontId="15" type="noConversion"/>
  </si>
  <si>
    <t>200</t>
    <phoneticPr fontId="28" type="noConversion"/>
  </si>
  <si>
    <t>220</t>
    <phoneticPr fontId="28" type="noConversion"/>
  </si>
  <si>
    <t>250</t>
    <phoneticPr fontId="28" type="noConversion"/>
  </si>
  <si>
    <t>300</t>
    <phoneticPr fontId="28" type="noConversion"/>
  </si>
  <si>
    <t>150</t>
    <phoneticPr fontId="28" type="noConversion"/>
  </si>
  <si>
    <t>280</t>
    <phoneticPr fontId="28" type="noConversion"/>
  </si>
  <si>
    <t>2</t>
    <phoneticPr fontId="28" type="noConversion"/>
  </si>
  <si>
    <t>8</t>
    <phoneticPr fontId="28" type="noConversion"/>
  </si>
  <si>
    <t>8</t>
    <phoneticPr fontId="28" type="noConversion"/>
  </si>
  <si>
    <t>9</t>
    <phoneticPr fontId="28" type="noConversion"/>
  </si>
  <si>
    <t>20</t>
    <phoneticPr fontId="28" type="noConversion"/>
  </si>
  <si>
    <t>30</t>
    <phoneticPr fontId="28" type="noConversion"/>
  </si>
  <si>
    <t>25</t>
    <phoneticPr fontId="28" type="noConversion"/>
  </si>
  <si>
    <t>13</t>
    <phoneticPr fontId="28" type="noConversion"/>
  </si>
  <si>
    <t>11</t>
    <phoneticPr fontId="28" type="noConversion"/>
  </si>
  <si>
    <t>350</t>
    <phoneticPr fontId="28" type="noConversion"/>
  </si>
  <si>
    <t>400</t>
    <phoneticPr fontId="28" type="noConversion"/>
  </si>
  <si>
    <t>450</t>
    <phoneticPr fontId="28" type="noConversion"/>
  </si>
  <si>
    <t>600</t>
    <phoneticPr fontId="28" type="noConversion"/>
  </si>
  <si>
    <t>700</t>
    <phoneticPr fontId="28" type="noConversion"/>
  </si>
  <si>
    <t>750</t>
    <phoneticPr fontId="28" type="noConversion"/>
  </si>
  <si>
    <t>800</t>
    <phoneticPr fontId="28" type="noConversion"/>
  </si>
  <si>
    <t>900</t>
    <phoneticPr fontId="28" type="noConversion"/>
  </si>
  <si>
    <t>1200</t>
    <phoneticPr fontId="28" type="noConversion"/>
  </si>
  <si>
    <t>1500</t>
    <phoneticPr fontId="28" type="noConversion"/>
  </si>
  <si>
    <t>1400</t>
    <phoneticPr fontId="28" type="noConversion"/>
  </si>
  <si>
    <t>2000</t>
    <phoneticPr fontId="28" type="noConversion"/>
  </si>
  <si>
    <t>1800</t>
    <phoneticPr fontId="28" type="noConversion"/>
  </si>
  <si>
    <t>1200</t>
    <phoneticPr fontId="28" type="noConversion"/>
  </si>
  <si>
    <t>1000</t>
    <phoneticPr fontId="28" type="noConversion"/>
  </si>
  <si>
    <t>1100</t>
    <phoneticPr fontId="28" type="noConversion"/>
  </si>
  <si>
    <t>1050</t>
    <phoneticPr fontId="28" type="noConversion"/>
  </si>
  <si>
    <t>1300</t>
    <phoneticPr fontId="28" type="noConversion"/>
  </si>
  <si>
    <t>1500</t>
    <phoneticPr fontId="28" type="noConversion"/>
  </si>
  <si>
    <t>1700</t>
    <phoneticPr fontId="28" type="noConversion"/>
  </si>
  <si>
    <t>1750</t>
    <phoneticPr fontId="28" type="noConversion"/>
  </si>
  <si>
    <t>1900</t>
    <phoneticPr fontId="28" type="noConversion"/>
  </si>
  <si>
    <t>2000</t>
    <phoneticPr fontId="28" type="noConversion"/>
  </si>
  <si>
    <t>2600</t>
    <phoneticPr fontId="28" type="noConversion"/>
  </si>
  <si>
    <t>1600</t>
    <phoneticPr fontId="28" type="noConversion"/>
  </si>
  <si>
    <t>1600</t>
    <phoneticPr fontId="28" type="noConversion"/>
  </si>
  <si>
    <t>1800</t>
    <phoneticPr fontId="28" type="noConversion"/>
  </si>
  <si>
    <t>2200</t>
    <phoneticPr fontId="28" type="noConversion"/>
  </si>
  <si>
    <t>2300</t>
    <phoneticPr fontId="28" type="noConversion"/>
  </si>
  <si>
    <t>3000</t>
    <phoneticPr fontId="28" type="noConversion"/>
  </si>
  <si>
    <t>2100</t>
    <phoneticPr fontId="28" type="noConversion"/>
  </si>
  <si>
    <t>2400</t>
    <phoneticPr fontId="28" type="noConversion"/>
  </si>
  <si>
    <t>2500</t>
    <phoneticPr fontId="28" type="noConversion"/>
  </si>
  <si>
    <t>2500</t>
    <phoneticPr fontId="28" type="noConversion"/>
  </si>
  <si>
    <t>2700</t>
    <phoneticPr fontId="28" type="noConversion"/>
  </si>
  <si>
    <t>2800</t>
    <phoneticPr fontId="28" type="noConversion"/>
  </si>
  <si>
    <t>2900</t>
    <phoneticPr fontId="28" type="noConversion"/>
  </si>
  <si>
    <t>3100</t>
    <phoneticPr fontId="28" type="noConversion"/>
  </si>
  <si>
    <t>4000</t>
    <phoneticPr fontId="28" type="noConversion"/>
  </si>
  <si>
    <t>3000</t>
    <phoneticPr fontId="28" type="noConversion"/>
  </si>
  <si>
    <t>3200</t>
    <phoneticPr fontId="28" type="noConversion"/>
  </si>
  <si>
    <t>3300</t>
    <phoneticPr fontId="28" type="noConversion"/>
  </si>
  <si>
    <t>3500</t>
    <phoneticPr fontId="28" type="noConversion"/>
  </si>
  <si>
    <t>5000</t>
    <phoneticPr fontId="28" type="noConversion"/>
  </si>
  <si>
    <t>6000</t>
    <phoneticPr fontId="28" type="noConversion"/>
  </si>
  <si>
    <t>8000</t>
    <phoneticPr fontId="28" type="noConversion"/>
  </si>
  <si>
    <t>10000</t>
    <phoneticPr fontId="28" type="noConversion"/>
  </si>
  <si>
    <t>14</t>
    <phoneticPr fontId="28" type="noConversion"/>
  </si>
  <si>
    <t>18</t>
    <phoneticPr fontId="28" type="noConversion"/>
  </si>
  <si>
    <t>12</t>
    <phoneticPr fontId="28" type="noConversion"/>
  </si>
  <si>
    <t>8</t>
    <phoneticPr fontId="28" type="noConversion"/>
  </si>
  <si>
    <t>16</t>
    <phoneticPr fontId="28" type="noConversion"/>
  </si>
  <si>
    <t>17</t>
    <phoneticPr fontId="28" type="noConversion"/>
  </si>
  <si>
    <t>23</t>
    <phoneticPr fontId="28" type="noConversion"/>
  </si>
  <si>
    <t>35</t>
    <phoneticPr fontId="28" type="noConversion"/>
  </si>
  <si>
    <t>40</t>
    <phoneticPr fontId="28" type="noConversion"/>
  </si>
  <si>
    <t>50</t>
    <phoneticPr fontId="28" type="noConversion"/>
  </si>
  <si>
    <t>70</t>
    <phoneticPr fontId="28" type="noConversion"/>
  </si>
  <si>
    <t>100</t>
    <phoneticPr fontId="28" type="noConversion"/>
  </si>
  <si>
    <t>高级战阵</t>
    <phoneticPr fontId="15" type="noConversion"/>
  </si>
  <si>
    <t>高级阵型</t>
    <phoneticPr fontId="15" type="noConversion"/>
  </si>
  <si>
    <t>新的日常!</t>
    <phoneticPr fontId="15" type="noConversion"/>
  </si>
  <si>
    <t>2</t>
    <phoneticPr fontId="15" type="noConversion"/>
  </si>
  <si>
    <t>- 3星副官每个位置获得普通固有技能的几率为15%，如果该位置随机确定为普通固有技能，则根据副官类型从相应普通固有技能分组中进行随机</t>
    <phoneticPr fontId="15" type="noConversion"/>
  </si>
  <si>
    <t>商人：E</t>
    <phoneticPr fontId="15" type="noConversion"/>
  </si>
  <si>
    <t>冒险家：F</t>
    <phoneticPr fontId="15" type="noConversion"/>
  </si>
  <si>
    <t>海盗：G</t>
    <phoneticPr fontId="15" type="noConversion"/>
  </si>
  <si>
    <t>军人：H</t>
    <phoneticPr fontId="15" type="noConversion"/>
  </si>
  <si>
    <t>被他人攻城并强行掠夺了1%势力值</t>
    <phoneticPr fontId="15" type="noConversion"/>
  </si>
  <si>
    <t>【国旗】xxx抢夺了您在yyy的15%的势力值，您损失了部分分红【时间】</t>
    <phoneticPr fontId="15" type="noConversion"/>
  </si>
  <si>
    <t>【国旗】xxx强行占有了您在yyy的1%的势力值，您损失了部分分红【时间】</t>
    <phoneticPr fontId="15" type="noConversion"/>
  </si>
  <si>
    <t>轻木高速帆船</t>
    <phoneticPr fontId="28" type="noConversion"/>
  </si>
  <si>
    <t>轻木帆船</t>
    <phoneticPr fontId="28" type="noConversion"/>
  </si>
  <si>
    <t>英式小型帆船</t>
    <phoneticPr fontId="28" type="noConversion"/>
  </si>
  <si>
    <t>英格兰冲锋号</t>
    <phoneticPr fontId="28" type="noConversion"/>
  </si>
  <si>
    <t>小型阿拉伯帆船</t>
    <phoneticPr fontId="28" type="noConversion"/>
  </si>
  <si>
    <t>狂暴剑鱼帆船</t>
    <phoneticPr fontId="28" type="noConversion"/>
  </si>
  <si>
    <t>轻型排桨帆船</t>
    <phoneticPr fontId="28" type="noConversion"/>
  </si>
  <si>
    <t>小型中国帆船</t>
    <phoneticPr fontId="28" type="noConversion"/>
  </si>
  <si>
    <t>高速排桨帆船</t>
    <phoneticPr fontId="28" type="noConversion"/>
  </si>
  <si>
    <t>福克帆船</t>
    <phoneticPr fontId="28" type="noConversion"/>
  </si>
  <si>
    <t>强袭型排桨帆船</t>
    <phoneticPr fontId="28" type="noConversion"/>
  </si>
  <si>
    <t>巨型武装快艇</t>
    <phoneticPr fontId="28" type="noConversion"/>
  </si>
  <si>
    <t>阿拉伯巨型战舰</t>
    <phoneticPr fontId="28" type="noConversion"/>
  </si>
  <si>
    <t>英式双船桅帆船</t>
    <phoneticPr fontId="28" type="noConversion"/>
  </si>
  <si>
    <t>阿拉伯中型排桨帆船</t>
    <phoneticPr fontId="28" type="noConversion"/>
  </si>
  <si>
    <t>战列舰</t>
    <phoneticPr fontId="28" type="noConversion"/>
  </si>
  <si>
    <t>重甲战列舰</t>
    <phoneticPr fontId="28" type="noConversion"/>
  </si>
  <si>
    <t>大陆巨人号</t>
    <phoneticPr fontId="28" type="noConversion"/>
  </si>
  <si>
    <t>北洋水师战列舰</t>
    <phoneticPr fontId="28" type="noConversion"/>
  </si>
  <si>
    <t>皇家圣剑号</t>
    <phoneticPr fontId="28" type="noConversion"/>
  </si>
  <si>
    <t>重炮毁灭手</t>
    <phoneticPr fontId="28" type="noConversion"/>
  </si>
  <si>
    <t>重炮战列舰</t>
    <phoneticPr fontId="28" type="noConversion"/>
  </si>
  <si>
    <t>皇家护卫舰</t>
    <phoneticPr fontId="28" type="noConversion"/>
  </si>
  <si>
    <t>西班牙皇家战列舰</t>
    <phoneticPr fontId="28" type="noConversion"/>
  </si>
  <si>
    <t>海盗追踪者号</t>
    <phoneticPr fontId="28" type="noConversion"/>
  </si>
  <si>
    <t>东方龙号</t>
    <phoneticPr fontId="28" type="noConversion"/>
  </si>
  <si>
    <t>远洋大型福船</t>
    <phoneticPr fontId="28" type="noConversion"/>
  </si>
  <si>
    <t>超高速轻帆船</t>
    <phoneticPr fontId="28" type="noConversion"/>
  </si>
  <si>
    <t>无敌重甲巡洋舰</t>
    <phoneticPr fontId="28" type="noConversion"/>
  </si>
  <si>
    <t>大型破浪武装舰</t>
    <phoneticPr fontId="28" type="noConversion"/>
  </si>
  <si>
    <t>重型喷射炮</t>
    <phoneticPr fontId="15" type="noConversion"/>
  </si>
  <si>
    <t>轻型加农炮</t>
    <phoneticPr fontId="15" type="noConversion"/>
  </si>
  <si>
    <t>重火炮</t>
    <phoneticPr fontId="15" type="noConversion"/>
  </si>
  <si>
    <t>重型曲射炮</t>
    <phoneticPr fontId="28" type="noConversion"/>
  </si>
  <si>
    <t>重型霰弹炮</t>
    <phoneticPr fontId="15" type="noConversion"/>
  </si>
  <si>
    <t>连射加农炮</t>
    <phoneticPr fontId="28" type="noConversion"/>
  </si>
  <si>
    <t>霰弹炮</t>
    <phoneticPr fontId="15" type="noConversion"/>
  </si>
  <si>
    <t>超高速喷射炮</t>
    <phoneticPr fontId="15" type="noConversion"/>
  </si>
  <si>
    <t>多功能佛朗机炮</t>
    <phoneticPr fontId="15" type="noConversion"/>
  </si>
  <si>
    <t>法兰克炮</t>
    <phoneticPr fontId="15" type="noConversion"/>
  </si>
  <si>
    <t>佛朗机炮</t>
    <phoneticPr fontId="15" type="noConversion"/>
  </si>
  <si>
    <t>重型甲板火炮</t>
    <phoneticPr fontId="15" type="noConversion"/>
  </si>
  <si>
    <t>定向轰炸装置</t>
    <phoneticPr fontId="15" type="noConversion"/>
  </si>
  <si>
    <t>甲板炮</t>
    <phoneticPr fontId="15" type="noConversion"/>
  </si>
  <si>
    <t>筒壁炮</t>
    <phoneticPr fontId="15" type="noConversion"/>
  </si>
  <si>
    <t>弹射型榴弹炮</t>
    <phoneticPr fontId="15" type="noConversion"/>
  </si>
  <si>
    <t>烈性喷射加农</t>
    <phoneticPr fontId="15" type="noConversion"/>
  </si>
  <si>
    <t>龙火炮</t>
    <phoneticPr fontId="15" type="noConversion"/>
  </si>
  <si>
    <t>榴弹炮</t>
    <phoneticPr fontId="15" type="noConversion"/>
  </si>
  <si>
    <t>多功能击坠炮</t>
    <phoneticPr fontId="15" type="noConversion"/>
  </si>
  <si>
    <t>冲锋者</t>
    <phoneticPr fontId="15" type="noConversion"/>
  </si>
  <si>
    <t>无畏炮</t>
    <phoneticPr fontId="15" type="noConversion"/>
  </si>
  <si>
    <t>双弹炮</t>
    <phoneticPr fontId="15" type="noConversion"/>
  </si>
  <si>
    <t>高效滑膛炮</t>
    <phoneticPr fontId="15" type="noConversion"/>
  </si>
  <si>
    <t>金色毁灭者</t>
    <phoneticPr fontId="15" type="noConversion"/>
  </si>
  <si>
    <t>精密加农散弹炮</t>
    <phoneticPr fontId="15" type="noConversion"/>
  </si>
  <si>
    <t>加农曲射炮</t>
    <phoneticPr fontId="15" type="noConversion"/>
  </si>
  <si>
    <t>公爵毁灭者巨炮</t>
    <phoneticPr fontId="15" type="noConversion"/>
  </si>
  <si>
    <t>火神炮</t>
    <phoneticPr fontId="15" type="noConversion"/>
  </si>
  <si>
    <t>巨型射击重弩</t>
    <phoneticPr fontId="15" type="noConversion"/>
  </si>
  <si>
    <t>信仰狂热巨炮</t>
    <phoneticPr fontId="15" type="noConversion"/>
  </si>
  <si>
    <t>海豚像</t>
    <phoneticPr fontId="28" type="noConversion"/>
  </si>
  <si>
    <t>木装甲II型</t>
    <phoneticPr fontId="28" type="noConversion"/>
  </si>
  <si>
    <t>锋利的硬木撞角</t>
    <phoneticPr fontId="28" type="noConversion"/>
  </si>
  <si>
    <t>简易三角帆</t>
    <phoneticPr fontId="28" type="noConversion"/>
  </si>
  <si>
    <t>玄武像</t>
    <phoneticPr fontId="28" type="noConversion"/>
  </si>
  <si>
    <t>高速小型三角帆</t>
    <phoneticPr fontId="28" type="noConversion"/>
  </si>
  <si>
    <t>闪电猎鹰像</t>
    <phoneticPr fontId="28" type="noConversion"/>
  </si>
  <si>
    <t>狂暴海豚像</t>
    <phoneticPr fontId="28" type="noConversion"/>
  </si>
  <si>
    <t>桃木装甲</t>
    <phoneticPr fontId="28" type="noConversion"/>
  </si>
  <si>
    <t>海龟像</t>
    <phoneticPr fontId="28" type="noConversion"/>
  </si>
  <si>
    <t>独角鲸像</t>
    <phoneticPr fontId="28" type="noConversion"/>
  </si>
  <si>
    <t>蛇形撞角</t>
    <phoneticPr fontId="28" type="noConversion"/>
  </si>
  <si>
    <t>桃木装甲II型</t>
    <phoneticPr fontId="28" type="noConversion"/>
  </si>
  <si>
    <t>眼镜蛇撞角</t>
    <phoneticPr fontId="28" type="noConversion"/>
  </si>
  <si>
    <t>豪华逆风帆</t>
    <phoneticPr fontId="28" type="noConversion"/>
  </si>
  <si>
    <t>高速四角帆</t>
    <phoneticPr fontId="28" type="noConversion"/>
  </si>
  <si>
    <t>坚固的厚三角帆</t>
    <phoneticPr fontId="28" type="noConversion"/>
  </si>
  <si>
    <t>简易四角帆</t>
    <phoneticPr fontId="28" type="noConversion"/>
  </si>
  <si>
    <t>简易背风帆</t>
    <phoneticPr fontId="28" type="noConversion"/>
  </si>
  <si>
    <t>铁质撞角</t>
    <phoneticPr fontId="28" type="noConversion"/>
  </si>
  <si>
    <t>纯洁海豚像</t>
    <phoneticPr fontId="28" type="noConversion"/>
  </si>
  <si>
    <t>红松木装甲II型</t>
    <phoneticPr fontId="28" type="noConversion"/>
  </si>
  <si>
    <t>老虎像</t>
    <phoneticPr fontId="28" type="noConversion"/>
  </si>
  <si>
    <t>合金撞角</t>
    <phoneticPr fontId="28" type="noConversion"/>
  </si>
  <si>
    <t>锐牙海兽撞角</t>
    <phoneticPr fontId="28" type="noConversion"/>
  </si>
  <si>
    <t>橡木装甲II型</t>
    <phoneticPr fontId="28" type="noConversion"/>
  </si>
  <si>
    <t>圆木装甲II型</t>
    <phoneticPr fontId="28" type="noConversion"/>
  </si>
  <si>
    <t>白鲨像</t>
    <phoneticPr fontId="28" type="noConversion"/>
  </si>
  <si>
    <t>金属之力</t>
    <phoneticPr fontId="28" type="noConversion"/>
  </si>
  <si>
    <t>七色丝绸四角帆</t>
    <phoneticPr fontId="28" type="noConversion"/>
  </si>
  <si>
    <t>银色丝绸四角帆</t>
    <phoneticPr fontId="28" type="noConversion"/>
  </si>
  <si>
    <t>富豪的巨三角帆</t>
    <phoneticPr fontId="28" type="noConversion"/>
  </si>
  <si>
    <t>嗜血白鲨像</t>
    <phoneticPr fontId="28" type="noConversion"/>
  </si>
  <si>
    <t>尖刺倒钩装甲</t>
    <phoneticPr fontId="28" type="noConversion"/>
  </si>
  <si>
    <t>勇者像</t>
    <phoneticPr fontId="28" type="noConversion"/>
  </si>
  <si>
    <t>木刺装甲</t>
    <phoneticPr fontId="28" type="noConversion"/>
  </si>
  <si>
    <t>齿轮切割者</t>
    <phoneticPr fontId="28" type="noConversion"/>
  </si>
  <si>
    <t>嗜血者巨帆</t>
    <phoneticPr fontId="28" type="noConversion"/>
  </si>
  <si>
    <t>锯状粉碎撞角</t>
    <phoneticPr fontId="28" type="noConversion"/>
  </si>
  <si>
    <t>沾满血迹的旧型巨帆</t>
    <phoneticPr fontId="28" type="noConversion"/>
  </si>
  <si>
    <t xml:space="preserve"> 残忍角斗士</t>
    <phoneticPr fontId="28" type="noConversion"/>
  </si>
  <si>
    <t>野蛮冲锋撞角</t>
    <phoneticPr fontId="28" type="noConversion"/>
  </si>
  <si>
    <t>金色太阳全桅帆</t>
    <phoneticPr fontId="28" type="noConversion"/>
  </si>
  <si>
    <t>泉之少女像</t>
    <phoneticPr fontId="28" type="noConversion"/>
  </si>
  <si>
    <t>巨型锁链装甲</t>
    <phoneticPr fontId="28" type="noConversion"/>
  </si>
  <si>
    <t>美人鱼像</t>
    <phoneticPr fontId="28" type="noConversion"/>
  </si>
  <si>
    <t>神圣天使像</t>
    <phoneticPr fontId="28" type="noConversion"/>
  </si>
  <si>
    <t>海妖像</t>
    <phoneticPr fontId="28" type="noConversion"/>
  </si>
  <si>
    <t>守护者装甲</t>
    <phoneticPr fontId="28" type="noConversion"/>
  </si>
  <si>
    <t>镀银装甲</t>
    <phoneticPr fontId="28" type="noConversion"/>
  </si>
  <si>
    <t>奥哈利刚撞角</t>
    <phoneticPr fontId="28" type="noConversion"/>
  </si>
  <si>
    <t>海神三叉戟</t>
    <phoneticPr fontId="28" type="noConversion"/>
  </si>
  <si>
    <t>唤海者全桅帆</t>
    <phoneticPr fontId="28" type="noConversion"/>
  </si>
  <si>
    <t>神秘的网状背风帆</t>
    <phoneticPr fontId="28" type="noConversion"/>
  </si>
  <si>
    <t>掉落奖励</t>
    <phoneticPr fontId="15" type="noConversion"/>
  </si>
  <si>
    <t>探险掉落</t>
    <phoneticPr fontId="15" type="noConversion"/>
  </si>
  <si>
    <t>香辛料类商品配额上升*%、进货价降低*%</t>
    <phoneticPr fontId="15" type="noConversion"/>
  </si>
  <si>
    <t>176</t>
    <phoneticPr fontId="15" type="noConversion"/>
  </si>
  <si>
    <t>2</t>
    <phoneticPr fontId="15" type="noConversion"/>
  </si>
  <si>
    <t>I</t>
    <phoneticPr fontId="15" type="noConversion"/>
  </si>
  <si>
    <t>6</t>
    <phoneticPr fontId="15" type="noConversion"/>
  </si>
  <si>
    <t>无</t>
    <phoneticPr fontId="15" type="noConversion"/>
  </si>
  <si>
    <t>177</t>
    <phoneticPr fontId="15" type="noConversion"/>
  </si>
  <si>
    <t>2</t>
    <phoneticPr fontId="15" type="noConversion"/>
  </si>
  <si>
    <t>I</t>
    <phoneticPr fontId="15" type="noConversion"/>
  </si>
  <si>
    <t>6</t>
    <phoneticPr fontId="15" type="noConversion"/>
  </si>
  <si>
    <t>100</t>
    <phoneticPr fontId="15" type="noConversion"/>
  </si>
  <si>
    <t>178</t>
    <phoneticPr fontId="15" type="noConversion"/>
  </si>
  <si>
    <t>商品进货价降低*%</t>
    <phoneticPr fontId="15" type="noConversion"/>
  </si>
  <si>
    <t>商品进货价降低*%</t>
    <phoneticPr fontId="15" type="noConversion"/>
  </si>
  <si>
    <t>巧舌</t>
    <phoneticPr fontId="15" type="noConversion"/>
  </si>
  <si>
    <t>93</t>
    <phoneticPr fontId="15" type="noConversion"/>
  </si>
  <si>
    <t>4</t>
    <phoneticPr fontId="15" type="noConversion"/>
  </si>
  <si>
    <t>7</t>
    <phoneticPr fontId="15" type="noConversion"/>
  </si>
  <si>
    <t>攻城失败时</t>
    <phoneticPr fontId="15" type="noConversion"/>
  </si>
  <si>
    <t>- 城市的征收时间段为：  AM8:00~AM12:00；   AM12:00~PM8:00 ；  PM8:00~AM8:00    （总计3个时间段）</t>
    <phoneticPr fontId="15" type="noConversion"/>
  </si>
  <si>
    <t>179</t>
  </si>
  <si>
    <t>180</t>
  </si>
  <si>
    <t>181</t>
  </si>
  <si>
    <t>182</t>
  </si>
  <si>
    <t>183</t>
  </si>
  <si>
    <t>184</t>
  </si>
  <si>
    <t>185</t>
  </si>
  <si>
    <t>186</t>
  </si>
  <si>
    <t>187</t>
  </si>
  <si>
    <t>188</t>
  </si>
  <si>
    <t>189</t>
  </si>
  <si>
    <t>190</t>
  </si>
  <si>
    <t>191</t>
  </si>
  <si>
    <t>192</t>
  </si>
  <si>
    <t>193</t>
  </si>
  <si>
    <t>194</t>
  </si>
  <si>
    <t>195</t>
  </si>
  <si>
    <t>196</t>
  </si>
  <si>
    <t>180</t>
    <phoneticPr fontId="15" type="noConversion"/>
  </si>
  <si>
    <t>高级巧手</t>
    <phoneticPr fontId="15" type="noConversion"/>
  </si>
  <si>
    <t>中级巧手</t>
    <phoneticPr fontId="15" type="noConversion"/>
  </si>
  <si>
    <t>初级巧手</t>
    <phoneticPr fontId="15" type="noConversion"/>
  </si>
  <si>
    <t>高级顿悟</t>
    <phoneticPr fontId="15" type="noConversion"/>
  </si>
  <si>
    <t>中级顿悟</t>
    <phoneticPr fontId="15" type="noConversion"/>
  </si>
  <si>
    <t>初级顿悟</t>
    <phoneticPr fontId="15" type="noConversion"/>
  </si>
  <si>
    <t>高级锻造</t>
    <phoneticPr fontId="15" type="noConversion"/>
  </si>
  <si>
    <t>中级锻造</t>
    <phoneticPr fontId="15" type="noConversion"/>
  </si>
  <si>
    <t>初级锻造</t>
    <phoneticPr fontId="15" type="noConversion"/>
  </si>
  <si>
    <t>高级手艺</t>
    <phoneticPr fontId="15" type="noConversion"/>
  </si>
  <si>
    <t>中级手艺</t>
    <phoneticPr fontId="15" type="noConversion"/>
  </si>
  <si>
    <t>初级手艺</t>
    <phoneticPr fontId="15" type="noConversion"/>
  </si>
  <si>
    <t>高级烹饪</t>
    <phoneticPr fontId="15" type="noConversion"/>
  </si>
  <si>
    <t>中级烹饪</t>
    <phoneticPr fontId="15" type="noConversion"/>
  </si>
  <si>
    <t>初级烹饪</t>
    <phoneticPr fontId="15" type="noConversion"/>
  </si>
  <si>
    <t>制造物品时有*%概率额外获得1点熟练度</t>
    <phoneticPr fontId="15" type="noConversion"/>
  </si>
  <si>
    <t>制造船帆、撞角、装甲、船首像时有*%概率额外获得1个</t>
    <phoneticPr fontId="15" type="noConversion"/>
  </si>
  <si>
    <t>制造物品时间减少*%</t>
    <phoneticPr fontId="15" type="noConversion"/>
  </si>
  <si>
    <t>制造食物时有*%概率获得两倍数量</t>
    <phoneticPr fontId="15" type="noConversion"/>
  </si>
  <si>
    <t>1</t>
    <phoneticPr fontId="15" type="noConversion"/>
  </si>
  <si>
    <t>高级耐力</t>
    <phoneticPr fontId="15" type="noConversion"/>
  </si>
  <si>
    <t>100</t>
    <phoneticPr fontId="15" type="noConversion"/>
  </si>
  <si>
    <t>22</t>
    <phoneticPr fontId="15" type="noConversion"/>
  </si>
  <si>
    <t>中级水手*3</t>
    <phoneticPr fontId="15" type="noConversion"/>
  </si>
  <si>
    <t>破浪者</t>
    <phoneticPr fontId="28" type="noConversion"/>
  </si>
  <si>
    <t>轻型海鸥号</t>
    <phoneticPr fontId="28" type="noConversion"/>
  </si>
  <si>
    <t>体力上限提升*点，补给回复速度提升*%</t>
    <phoneticPr fontId="15" type="noConversion"/>
  </si>
  <si>
    <t>40</t>
    <phoneticPr fontId="15" type="noConversion"/>
  </si>
  <si>
    <t>60</t>
    <phoneticPr fontId="15" type="noConversion"/>
  </si>
  <si>
    <t>万能升阶卡*2，白银水手*1，大型金币卡*1</t>
    <phoneticPr fontId="15" type="noConversion"/>
  </si>
  <si>
    <t>万能升阶卡*2，黄金水手*1，大型金币卡*2</t>
    <phoneticPr fontId="15" type="noConversion"/>
  </si>
  <si>
    <t>万能升阶卡*2，黄金水手*1，豪华金币卡*1</t>
    <phoneticPr fontId="15" type="noConversion"/>
  </si>
  <si>
    <t>杀死入侵者！</t>
    <phoneticPr fontId="15" type="noConversion"/>
  </si>
  <si>
    <t>跪地求饶吧！</t>
    <phoneticPr fontId="15" type="noConversion"/>
  </si>
  <si>
    <t>我是黑胡子，我是这里的王者！</t>
    <phoneticPr fontId="15" type="noConversion"/>
  </si>
  <si>
    <t>让我教教你剑术的魅力！</t>
    <phoneticPr fontId="15" type="noConversion"/>
  </si>
  <si>
    <t>单船桅小型船</t>
    <phoneticPr fontId="28" type="noConversion"/>
  </si>
  <si>
    <t>关卡进度</t>
    <phoneticPr fontId="15" type="noConversion"/>
  </si>
  <si>
    <t>累计时间</t>
    <phoneticPr fontId="15" type="noConversion"/>
  </si>
  <si>
    <t>抽卡</t>
    <phoneticPr fontId="15" type="noConversion"/>
  </si>
  <si>
    <t>功能解锁</t>
    <phoneticPr fontId="15" type="noConversion"/>
  </si>
  <si>
    <t>引导</t>
    <phoneticPr fontId="15" type="noConversion"/>
  </si>
  <si>
    <t>断点</t>
    <phoneticPr fontId="15" type="noConversion"/>
  </si>
  <si>
    <t>1</t>
    <phoneticPr fontId="15" type="noConversion"/>
  </si>
  <si>
    <t>2</t>
    <phoneticPr fontId="15" type="noConversion"/>
  </si>
  <si>
    <t>-</t>
    <phoneticPr fontId="15" type="noConversion"/>
  </si>
  <si>
    <t>4</t>
    <phoneticPr fontId="15" type="noConversion"/>
  </si>
  <si>
    <t>3</t>
    <phoneticPr fontId="15" type="noConversion"/>
  </si>
  <si>
    <t>目的</t>
    <phoneticPr fontId="15" type="noConversion"/>
  </si>
  <si>
    <t>5</t>
    <phoneticPr fontId="15" type="noConversion"/>
  </si>
  <si>
    <t>6</t>
    <phoneticPr fontId="15" type="noConversion"/>
  </si>
  <si>
    <t>精英水手*1</t>
  </si>
  <si>
    <t>精英水手*1，漂流瓶*2</t>
  </si>
  <si>
    <t>隐藏消费点</t>
    <phoneticPr fontId="15" type="noConversion"/>
  </si>
  <si>
    <t>7</t>
    <phoneticPr fontId="15" type="noConversion"/>
  </si>
  <si>
    <t>1-2（支线2）</t>
    <phoneticPr fontId="15" type="noConversion"/>
  </si>
  <si>
    <t>1-3（战斗1）</t>
    <phoneticPr fontId="15" type="noConversion"/>
  </si>
  <si>
    <t>1-4（支线3）</t>
    <phoneticPr fontId="15" type="noConversion"/>
  </si>
  <si>
    <t>1-5（支线4）</t>
    <phoneticPr fontId="15" type="noConversion"/>
  </si>
  <si>
    <t>1-6（战斗2）</t>
    <phoneticPr fontId="15" type="noConversion"/>
  </si>
  <si>
    <t>全自动</t>
    <phoneticPr fontId="15" type="noConversion"/>
  </si>
  <si>
    <t>14级解锁王宫</t>
    <phoneticPr fontId="15" type="noConversion"/>
  </si>
  <si>
    <t>4☆克里斯蒂娜，伪随机
- 引导抽卡</t>
    <phoneticPr fontId="15" type="noConversion"/>
  </si>
  <si>
    <t>3分</t>
    <phoneticPr fontId="15" type="noConversion"/>
  </si>
  <si>
    <t>5级解锁护卫舰1</t>
    <phoneticPr fontId="15" type="noConversion"/>
  </si>
  <si>
    <t xml:space="preserve">
20级解锁护卫舰4</t>
    <phoneticPr fontId="15" type="noConversion"/>
  </si>
  <si>
    <t>- 5☆朱利安，商业强化，伪随机（第一次自助抽卡）</t>
    <phoneticPr fontId="15" type="noConversion"/>
  </si>
  <si>
    <t>30~40分</t>
    <phoneticPr fontId="15" type="noConversion"/>
  </si>
  <si>
    <t>50~1h</t>
    <phoneticPr fontId="15" type="noConversion"/>
  </si>
  <si>
    <t>战斗之路（一）</t>
    <phoneticPr fontId="15" type="noConversion"/>
  </si>
  <si>
    <t>钢管火炮</t>
    <phoneticPr fontId="15" type="noConversion"/>
  </si>
  <si>
    <t>探险事件顺序为：
商品宝箱-野熊怪-商品宝箱-加好友-BOSS战</t>
    <phoneticPr fontId="15" type="noConversion"/>
  </si>
  <si>
    <t>探险事件顺序为：
野熊怪-加好友-普通副官-野熊怪-商品宝箱-普通副官-BOSS战</t>
    <phoneticPr fontId="15" type="noConversion"/>
  </si>
  <si>
    <t>55</t>
    <phoneticPr fontId="15" type="noConversion"/>
  </si>
  <si>
    <t>8</t>
    <phoneticPr fontId="15" type="noConversion"/>
  </si>
  <si>
    <t>19</t>
    <phoneticPr fontId="15" type="noConversion"/>
  </si>
  <si>
    <t>26</t>
    <phoneticPr fontId="15" type="noConversion"/>
  </si>
  <si>
    <t>探险之路（三）</t>
    <phoneticPr fontId="15" type="noConversion"/>
  </si>
  <si>
    <t>伪随机设置</t>
    <phoneticPr fontId="15" type="noConversion"/>
  </si>
  <si>
    <t>-  玩家正式开始游戏后的第1次紫水晶抽卡，固定为一个【中级水手】</t>
    <phoneticPr fontId="15" type="noConversion"/>
  </si>
  <si>
    <t>-  玩家正式开始游戏后的第4次紫水晶抽卡，固定给4星随机副官，3个位置都要有技能，第一个位置必获得一个固有技能，其他属性和名字都从副官池中随机取</t>
    <phoneticPr fontId="15" type="noConversion"/>
  </si>
  <si>
    <t>-  玩家正式开始游戏后的第1次星钻抽卡，固定给5五角星副官朱利安，具体属性和技能见【！引导任务】</t>
    <phoneticPr fontId="15" type="noConversion"/>
  </si>
  <si>
    <t>-  玩家第2次星钻抽卡，固定给3星随机副官，3个位置都要有技能，其他属性和名字都随机</t>
    <phoneticPr fontId="15" type="noConversion"/>
  </si>
  <si>
    <t>-  玩家第3次星钻抽卡，固定给4星随机副官，3个位置都要有技能，第一个位置必获得一个固有技能，其他属性和名字都从副官池中随机取</t>
    <phoneticPr fontId="15" type="noConversion"/>
  </si>
  <si>
    <t>-  玩家第4次星钻抽卡，固定给5星随机副官，3个位置都要有技能，第二个位置必获得一个固有技能，其他属性和名字都从副官池中随机取</t>
    <phoneticPr fontId="15" type="noConversion"/>
  </si>
  <si>
    <t>-  玩家第1次星钻十连抽卡，固定给5星随机副官*1,4☆随机副官*2，3个位置都要有技能，第二个位置必获得一个固有技能</t>
    <phoneticPr fontId="15" type="noConversion"/>
  </si>
  <si>
    <t>功能开放</t>
    <phoneticPr fontId="15" type="noConversion"/>
  </si>
  <si>
    <t>护卫舰将在战斗中为你提供额外的火力支援</t>
    <phoneticPr fontId="15" type="noConversion"/>
  </si>
  <si>
    <t>可以投资城市发展度,是获取金币和红水晶的场所</t>
    <phoneticPr fontId="15" type="noConversion"/>
  </si>
  <si>
    <t>红水晶*50，黄水晶*50，紫水晶*50，绿水晶*50</t>
  </si>
  <si>
    <t>红水晶*50，绿水晶*50</t>
  </si>
  <si>
    <t>红水晶*50，蓝水晶*50</t>
  </si>
  <si>
    <t>红水晶*50，黄水晶*50</t>
  </si>
  <si>
    <t>红水晶*50，紫水晶*50,绿水晶*50</t>
  </si>
  <si>
    <t>星钻*30，红水晶*50，黄水晶*50，紫水晶*50，绿水晶*50</t>
    <phoneticPr fontId="15" type="noConversion"/>
  </si>
  <si>
    <t>连续登陆奖励      （连续登陆是持续获得免费星钻和各色水晶的常规手段，要保持玩家足够的饥渴度）</t>
    <phoneticPr fontId="15" type="noConversion"/>
  </si>
  <si>
    <t>3.回到探险页面后，引导点击右下角紫水晶招募</t>
    <phoneticPr fontId="15" type="noConversion"/>
  </si>
  <si>
    <t>4.紫水晶招募页面，引导点击 【抽一次】</t>
    <phoneticPr fontId="15" type="noConversion"/>
  </si>
  <si>
    <t>探险获得了好多紫水晶啊，船长。我们快去水晶商人那里看看能换到什么吧！</t>
    <phoneticPr fontId="15" type="noConversion"/>
  </si>
  <si>
    <t>这句话是水晶商人在说话，不是克里斯蒂娜，注意！
水晶商人的图就用新手引导中的酒馆老板图片即可</t>
    <phoneticPr fontId="15" type="noConversion"/>
  </si>
  <si>
    <t>啊，珍贵的客人！给我紫水晶，我会给你一些你能用得上的东西。</t>
    <phoneticPr fontId="15" type="noConversion"/>
  </si>
  <si>
    <t>6.引导点击抽卡页面右上角【关闭】</t>
    <phoneticPr fontId="15" type="noConversion"/>
  </si>
  <si>
    <t>7.引导点击探险页面右上角【关闭】</t>
    <phoneticPr fontId="15" type="noConversion"/>
  </si>
  <si>
    <t>8.回到广场时要把我的船定位在中间，NPC继续引导点击我的船</t>
    <phoneticPr fontId="15" type="noConversion"/>
  </si>
  <si>
    <t>9.引导点击【旗舰】</t>
    <phoneticPr fontId="15" type="noConversion"/>
  </si>
  <si>
    <t>10.引导点击炮击手位置的【克里斯蒂娜】（初始副官）</t>
    <phoneticPr fontId="15" type="noConversion"/>
  </si>
  <si>
    <t>11.引导点击下方的副官图片</t>
    <phoneticPr fontId="15" type="noConversion"/>
  </si>
  <si>
    <t>12.引导点击【强化】按钮</t>
    <phoneticPr fontId="15" type="noConversion"/>
  </si>
  <si>
    <t>13.引导点击【选择素材】按钮</t>
    <phoneticPr fontId="15" type="noConversion"/>
  </si>
  <si>
    <t>14.引导选择【黄金水手】和白银水手</t>
    <phoneticPr fontId="15" type="noConversion"/>
  </si>
  <si>
    <t>15.引导点击【确定】按钮</t>
    <phoneticPr fontId="15" type="noConversion"/>
  </si>
  <si>
    <t>16.引导点击【开始强化】按钮</t>
    <phoneticPr fontId="15" type="noConversion"/>
  </si>
  <si>
    <t>17.强化结果页引导点击【返回】按钮</t>
    <phoneticPr fontId="15" type="noConversion"/>
  </si>
  <si>
    <t>13.引导点击右上角【关闭】按钮</t>
    <phoneticPr fontId="15" type="noConversion"/>
  </si>
  <si>
    <t>14.回到广场时要把探险入口定位在中间，引导点击【探险入口】但不强制</t>
    <phoneticPr fontId="15" type="noConversion"/>
  </si>
  <si>
    <t>12.回到广场时要把探险入口定位在中间，引导点击【探险入口】但不强制</t>
    <phoneticPr fontId="15" type="noConversion"/>
  </si>
  <si>
    <t>2.自动接受了新引导任务【ID2】并引导点击【确认】</t>
    <phoneticPr fontId="15" type="noConversion"/>
  </si>
  <si>
    <t>客人，如果下次你能一次性带2000紫水晶来的话，我保证会给你特别的惊喜，千万别忘了！</t>
    <phoneticPr fontId="15" type="noConversion"/>
  </si>
  <si>
    <t>竞技场的新人</t>
    <phoneticPr fontId="15" type="noConversion"/>
  </si>
  <si>
    <t>1.1刷新规则</t>
    <phoneticPr fontId="15" type="noConversion"/>
  </si>
  <si>
    <t>自动刷新</t>
    <phoneticPr fontId="15" type="noConversion"/>
  </si>
  <si>
    <t>每日系统定时更新为4次，按照24小时制，分别是9点、12点、18点、21点。</t>
    <phoneticPr fontId="15" type="noConversion"/>
  </si>
  <si>
    <t>手动刷新</t>
    <phoneticPr fontId="15" type="noConversion"/>
  </si>
  <si>
    <t>a、商店界面中放置刷新按钮，玩家点击对当前商城出售列表进行刷新。</t>
    <phoneticPr fontId="15" type="noConversion"/>
  </si>
  <si>
    <t>b、手动刷新需要消耗晶钻。</t>
    <phoneticPr fontId="15" type="noConversion"/>
  </si>
  <si>
    <t>c、晶钻消耗以递增方式每次增加，并设定最大上限。</t>
    <phoneticPr fontId="15" type="noConversion"/>
  </si>
  <si>
    <t>d、手动刷新消耗，每日0点刷新，恢复至初始价格。</t>
    <phoneticPr fontId="15" type="noConversion"/>
  </si>
  <si>
    <t>1.2物品规则</t>
    <phoneticPr fontId="15" type="noConversion"/>
  </si>
  <si>
    <t>a、商店总共9个物品位置，每次手动和自动刷新时，物品全部刷新</t>
    <phoneticPr fontId="15" type="noConversion"/>
  </si>
  <si>
    <t>d、物品价格暂时分为金币和星钻两种类型，不排除以后出现水晶作为价格</t>
    <phoneticPr fontId="15" type="noConversion"/>
  </si>
  <si>
    <t>e、刷新决定物品的类型后，再从该类型中随机出具体的物品和属性以及打折信息</t>
    <phoneticPr fontId="15" type="noConversion"/>
  </si>
  <si>
    <t>f、打折后价格必然为整数，不足1的时候记为1</t>
    <phoneticPr fontId="15" type="noConversion"/>
  </si>
  <si>
    <t>体力：金币 1：100</t>
    <phoneticPr fontId="15" type="noConversion"/>
  </si>
  <si>
    <t>体力：星钻 1：5</t>
    <phoneticPr fontId="15" type="noConversion"/>
  </si>
  <si>
    <t>体力：经验 1：2</t>
    <phoneticPr fontId="15" type="noConversion"/>
  </si>
  <si>
    <t>1.3物品分类</t>
    <phoneticPr fontId="15" type="noConversion"/>
  </si>
  <si>
    <t>物品</t>
    <phoneticPr fontId="15" type="noConversion"/>
  </si>
  <si>
    <t>类型</t>
    <phoneticPr fontId="15" type="noConversion"/>
  </si>
  <si>
    <t>单价（不打折时）</t>
    <phoneticPr fontId="15" type="noConversion"/>
  </si>
  <si>
    <t>同类型中出现份额</t>
    <phoneticPr fontId="15" type="noConversion"/>
  </si>
  <si>
    <t>出现时可叠加数量</t>
    <phoneticPr fontId="15" type="noConversion"/>
  </si>
  <si>
    <t>装备</t>
    <phoneticPr fontId="15" type="noConversion"/>
  </si>
  <si>
    <t>道具</t>
    <phoneticPr fontId="15" type="noConversion"/>
  </si>
  <si>
    <t>回复体力数值 * 2000 金币</t>
    <phoneticPr fontId="15" type="noConversion"/>
  </si>
  <si>
    <t>回复体力数值/20 星钻</t>
    <phoneticPr fontId="15" type="noConversion"/>
  </si>
  <si>
    <t>1,3,5</t>
    <phoneticPr fontId="15" type="noConversion"/>
  </si>
  <si>
    <t>卡片</t>
    <phoneticPr fontId="15" type="noConversion"/>
  </si>
  <si>
    <t>1,3,5</t>
    <phoneticPr fontId="15" type="noConversion"/>
  </si>
  <si>
    <t>中级水手</t>
  </si>
  <si>
    <t>精英水手</t>
  </si>
  <si>
    <t>白银水手</t>
  </si>
  <si>
    <t>黄金水手</t>
  </si>
  <si>
    <r>
      <t>1.（城市所属和城市资源类型）旗帜代表城市</t>
    </r>
    <r>
      <rPr>
        <b/>
        <sz val="11"/>
        <rFont val="宋体"/>
        <family val="3"/>
        <charset val="134"/>
        <scheme val="minor"/>
      </rPr>
      <t>所属国家势力</t>
    </r>
    <r>
      <rPr>
        <sz val="11"/>
        <rFont val="宋体"/>
        <family val="3"/>
        <charset val="134"/>
        <scheme val="minor"/>
      </rPr>
      <t>，分红类型则代表了你在本城投资将会获得的收益。
2.（投资区域，本城势力：X人 x%）城市有</t>
    </r>
    <r>
      <rPr>
        <b/>
        <sz val="11"/>
        <rFont val="宋体"/>
        <family val="3"/>
        <charset val="134"/>
        <scheme val="minor"/>
      </rPr>
      <t>100份股份</t>
    </r>
    <r>
      <rPr>
        <sz val="11"/>
        <rFont val="宋体"/>
        <family val="3"/>
        <charset val="134"/>
        <scheme val="minor"/>
      </rPr>
      <t>如果全部被投资，就只能通过</t>
    </r>
    <r>
      <rPr>
        <b/>
        <sz val="11"/>
        <rFont val="宋体"/>
        <family val="3"/>
        <charset val="134"/>
        <scheme val="minor"/>
      </rPr>
      <t>挑战股东或攻占城市</t>
    </r>
    <r>
      <rPr>
        <sz val="11"/>
        <rFont val="宋体"/>
        <family val="3"/>
        <charset val="134"/>
        <scheme val="minor"/>
      </rPr>
      <t>来抢了！
3.（领取分红区域）拥有城市势力值并占领到</t>
    </r>
    <r>
      <rPr>
        <b/>
        <sz val="11"/>
        <rFont val="宋体"/>
        <family val="3"/>
        <charset val="134"/>
        <scheme val="minor"/>
      </rPr>
      <t>分红结算</t>
    </r>
    <r>
      <rPr>
        <sz val="11"/>
        <rFont val="宋体"/>
        <family val="3"/>
        <charset val="134"/>
        <scheme val="minor"/>
      </rPr>
      <t>完毕时，就可以获得大量分红奖励</t>
    </r>
    <phoneticPr fontId="15" type="noConversion"/>
  </si>
  <si>
    <t>0-》1转：100%  ，  1-》2转：70%  ，  2-》3转：50%  ，  3-》4转：30%  ，  4-》5转：10%</t>
    <phoneticPr fontId="15" type="noConversion"/>
  </si>
  <si>
    <t>0转：+0%，1转：+30%，2转：+50%，3转：+70%，4转：+90%，5转：+100%</t>
    <phoneticPr fontId="15" type="noConversion"/>
  </si>
  <si>
    <t>完成支线探险【一起教训勒索土著的强盗】</t>
    <phoneticPr fontId="15" type="noConversion"/>
  </si>
  <si>
    <t>装备使用等级*星级*4 星钻</t>
    <phoneticPr fontId="15" type="noConversion"/>
  </si>
  <si>
    <t xml:space="preserve">  【1星系数 = 1】 ； 【2星系数 = 1.2】 ； 【3星系数 = 1.4】；【4星系数 = 1.6】；【5星系数 = 1.8】  </t>
    <phoneticPr fontId="15" type="noConversion"/>
  </si>
  <si>
    <t>国家选举</t>
    <phoneticPr fontId="15" type="noConversion"/>
  </si>
  <si>
    <t>第二届选举开始时间为 D7（AM12:00）,第二届选举截止到D8（AM12:00），此时第一届政权正式结束，第二届政权开始上任，</t>
    <phoneticPr fontId="15" type="noConversion"/>
  </si>
  <si>
    <t>职级</t>
    <phoneticPr fontId="28" type="noConversion"/>
  </si>
  <si>
    <t>职位名称</t>
    <phoneticPr fontId="28" type="noConversion"/>
  </si>
  <si>
    <t>获得要求</t>
    <phoneticPr fontId="28" type="noConversion"/>
  </si>
  <si>
    <t>破坏力系数</t>
    <phoneticPr fontId="28" type="noConversion"/>
  </si>
  <si>
    <t>存在人数</t>
    <phoneticPr fontId="28" type="noConversion"/>
  </si>
  <si>
    <t>动作</t>
    <phoneticPr fontId="28" type="noConversion"/>
  </si>
  <si>
    <t>英国</t>
    <phoneticPr fontId="28" type="noConversion"/>
  </si>
  <si>
    <t>奥斯曼</t>
    <phoneticPr fontId="28" type="noConversion"/>
  </si>
  <si>
    <t>中国</t>
    <phoneticPr fontId="28" type="noConversion"/>
  </si>
  <si>
    <t>加勒比</t>
    <phoneticPr fontId="28" type="noConversion"/>
  </si>
  <si>
    <t>水手</t>
    <phoneticPr fontId="28" type="noConversion"/>
  </si>
  <si>
    <t>水兵</t>
    <phoneticPr fontId="28" type="noConversion"/>
  </si>
  <si>
    <t>水卒</t>
    <phoneticPr fontId="28" type="noConversion"/>
  </si>
  <si>
    <t>水贼</t>
    <phoneticPr fontId="28" type="noConversion"/>
  </si>
  <si>
    <t>1000声望</t>
    <phoneticPr fontId="28" type="noConversion"/>
  </si>
  <si>
    <t>100%</t>
    <phoneticPr fontId="28" type="noConversion"/>
  </si>
  <si>
    <t>N/A</t>
    <phoneticPr fontId="28" type="noConversion"/>
  </si>
  <si>
    <t>勋爵</t>
    <phoneticPr fontId="28" type="noConversion"/>
  </si>
  <si>
    <t>士族</t>
    <phoneticPr fontId="28" type="noConversion"/>
  </si>
  <si>
    <t>校尉</t>
    <phoneticPr fontId="28" type="noConversion"/>
  </si>
  <si>
    <t>海盗</t>
    <phoneticPr fontId="28" type="noConversion"/>
  </si>
  <si>
    <t>1500声望</t>
    <phoneticPr fontId="28" type="noConversion"/>
  </si>
  <si>
    <t>103%</t>
    <phoneticPr fontId="28" type="noConversion"/>
  </si>
  <si>
    <t>骑士</t>
    <phoneticPr fontId="28" type="noConversion"/>
  </si>
  <si>
    <t>知事</t>
    <phoneticPr fontId="28" type="noConversion"/>
  </si>
  <si>
    <t>副将</t>
    <phoneticPr fontId="28" type="noConversion"/>
  </si>
  <si>
    <t>私掠者</t>
    <phoneticPr fontId="28" type="noConversion"/>
  </si>
  <si>
    <t>3000声望</t>
    <phoneticPr fontId="28" type="noConversion"/>
  </si>
  <si>
    <t>106%</t>
    <phoneticPr fontId="28" type="noConversion"/>
  </si>
  <si>
    <t>男爵</t>
    <phoneticPr fontId="28" type="noConversion"/>
  </si>
  <si>
    <t>郡长</t>
    <phoneticPr fontId="28" type="noConversion"/>
  </si>
  <si>
    <t>参将</t>
    <phoneticPr fontId="28" type="noConversion"/>
  </si>
  <si>
    <t>强夺者</t>
    <phoneticPr fontId="28" type="noConversion"/>
  </si>
  <si>
    <t>5000声望</t>
    <phoneticPr fontId="28" type="noConversion"/>
  </si>
  <si>
    <t>110%</t>
    <phoneticPr fontId="28" type="noConversion"/>
  </si>
  <si>
    <t>子爵</t>
    <phoneticPr fontId="28" type="noConversion"/>
  </si>
  <si>
    <t>司令</t>
    <phoneticPr fontId="28" type="noConversion"/>
  </si>
  <si>
    <t>总兵</t>
    <phoneticPr fontId="28" type="noConversion"/>
  </si>
  <si>
    <t>10000声望</t>
    <phoneticPr fontId="28" type="noConversion"/>
  </si>
  <si>
    <t>115%</t>
    <phoneticPr fontId="28" type="noConversion"/>
  </si>
  <si>
    <t>伯爵</t>
    <phoneticPr fontId="28" type="noConversion"/>
  </si>
  <si>
    <t>督察</t>
    <phoneticPr fontId="28" type="noConversion"/>
  </si>
  <si>
    <t>提督</t>
    <phoneticPr fontId="28" type="noConversion"/>
  </si>
  <si>
    <t>船主</t>
    <phoneticPr fontId="28" type="noConversion"/>
  </si>
  <si>
    <t>30000声望</t>
    <phoneticPr fontId="28" type="noConversion"/>
  </si>
  <si>
    <t>120%</t>
    <phoneticPr fontId="28" type="noConversion"/>
  </si>
  <si>
    <t>侯爵</t>
    <phoneticPr fontId="28" type="noConversion"/>
  </si>
  <si>
    <t>总督</t>
    <phoneticPr fontId="28" type="noConversion"/>
  </si>
  <si>
    <t>太尉</t>
    <phoneticPr fontId="28" type="noConversion"/>
  </si>
  <si>
    <t>团长</t>
    <phoneticPr fontId="28" type="noConversion"/>
  </si>
  <si>
    <t>50000声望</t>
    <phoneticPr fontId="28" type="noConversion"/>
  </si>
  <si>
    <t>130%</t>
    <phoneticPr fontId="28" type="noConversion"/>
  </si>
  <si>
    <t>N/A</t>
    <phoneticPr fontId="28" type="noConversion"/>
  </si>
  <si>
    <t>对敌对国城市宣战</t>
    <phoneticPr fontId="28" type="noConversion"/>
  </si>
  <si>
    <t>公爵</t>
    <phoneticPr fontId="28" type="noConversion"/>
  </si>
  <si>
    <t>藩主</t>
    <phoneticPr fontId="28" type="noConversion"/>
  </si>
  <si>
    <t>王爷</t>
    <phoneticPr fontId="28" type="noConversion"/>
  </si>
  <si>
    <t>域主</t>
    <phoneticPr fontId="28" type="noConversion"/>
  </si>
  <si>
    <t>公选</t>
    <phoneticPr fontId="28" type="noConversion"/>
  </si>
  <si>
    <t>140%</t>
    <phoneticPr fontId="28" type="noConversion"/>
  </si>
  <si>
    <t>5</t>
    <phoneticPr fontId="28" type="noConversion"/>
  </si>
  <si>
    <t>国王</t>
    <phoneticPr fontId="28" type="noConversion"/>
  </si>
  <si>
    <t>苏丹</t>
    <phoneticPr fontId="28" type="noConversion"/>
  </si>
  <si>
    <t>皇帝</t>
    <phoneticPr fontId="28" type="noConversion"/>
  </si>
  <si>
    <t>霸王</t>
    <phoneticPr fontId="28" type="noConversion"/>
  </si>
  <si>
    <t>150%</t>
    <phoneticPr fontId="28" type="noConversion"/>
  </si>
  <si>
    <t>国家职级&amp;权益</t>
    <phoneticPr fontId="15" type="noConversion"/>
  </si>
  <si>
    <t>声望系统</t>
    <phoneticPr fontId="15" type="noConversion"/>
  </si>
  <si>
    <t>声望关系</t>
    <phoneticPr fontId="28" type="noConversion"/>
  </si>
  <si>
    <t>声望值</t>
    <phoneticPr fontId="28" type="noConversion"/>
  </si>
  <si>
    <t>商品配额</t>
    <phoneticPr fontId="28" type="noConversion"/>
  </si>
  <si>
    <t>补给</t>
    <phoneticPr fontId="28" type="noConversion"/>
  </si>
  <si>
    <t>仇恨</t>
    <phoneticPr fontId="28" type="noConversion"/>
  </si>
  <si>
    <t>0</t>
    <phoneticPr fontId="28" type="noConversion"/>
  </si>
  <si>
    <t>敌视</t>
    <phoneticPr fontId="28" type="noConversion"/>
  </si>
  <si>
    <t>-10000 ~ -99999</t>
    <phoneticPr fontId="28" type="noConversion"/>
  </si>
  <si>
    <t>厌恶</t>
    <phoneticPr fontId="28" type="noConversion"/>
  </si>
  <si>
    <t>-1000 ~ - 9999</t>
    <phoneticPr fontId="28" type="noConversion"/>
  </si>
  <si>
    <t>30%</t>
    <phoneticPr fontId="28" type="noConversion"/>
  </si>
  <si>
    <t>300%费用</t>
    <phoneticPr fontId="28" type="noConversion"/>
  </si>
  <si>
    <t>冷淡</t>
    <phoneticPr fontId="28" type="noConversion"/>
  </si>
  <si>
    <t>-999 ~ 999</t>
    <phoneticPr fontId="28" type="noConversion"/>
  </si>
  <si>
    <t>50%</t>
    <phoneticPr fontId="28" type="noConversion"/>
  </si>
  <si>
    <t>150%费用</t>
    <phoneticPr fontId="28" type="noConversion"/>
  </si>
  <si>
    <t>友善</t>
    <phoneticPr fontId="28" type="noConversion"/>
  </si>
  <si>
    <t>1000 ~ 9999</t>
    <phoneticPr fontId="28" type="noConversion"/>
  </si>
  <si>
    <t>100%</t>
    <phoneticPr fontId="28" type="noConversion"/>
  </si>
  <si>
    <t>100%费用</t>
    <phoneticPr fontId="28" type="noConversion"/>
  </si>
  <si>
    <t>尊敬</t>
    <phoneticPr fontId="28" type="noConversion"/>
  </si>
  <si>
    <t>10000 ~ 99999</t>
    <phoneticPr fontId="28" type="noConversion"/>
  </si>
  <si>
    <t>110%</t>
    <phoneticPr fontId="28" type="noConversion"/>
  </si>
  <si>
    <t>90%费用</t>
    <phoneticPr fontId="28" type="noConversion"/>
  </si>
  <si>
    <t>崇拜</t>
    <phoneticPr fontId="28" type="noConversion"/>
  </si>
  <si>
    <t>100000 +</t>
    <phoneticPr fontId="28" type="noConversion"/>
  </si>
  <si>
    <t>130%</t>
    <phoneticPr fontId="28" type="noConversion"/>
  </si>
  <si>
    <t>70%费用</t>
    <phoneticPr fontId="28" type="noConversion"/>
  </si>
  <si>
    <t>无法补给</t>
    <phoneticPr fontId="15" type="noConversion"/>
  </si>
  <si>
    <t>无法补给</t>
    <phoneticPr fontId="28" type="noConversion"/>
  </si>
  <si>
    <t>-100000 -</t>
    <phoneticPr fontId="28" type="noConversion"/>
  </si>
  <si>
    <t>外交系统</t>
    <phoneticPr fontId="15" type="noConversion"/>
  </si>
  <si>
    <t>/</t>
  </si>
  <si>
    <t>日获得&lt;= 1000</t>
  </si>
  <si>
    <t>功能模块</t>
    <phoneticPr fontId="28" type="noConversion"/>
  </si>
  <si>
    <t>动作</t>
    <phoneticPr fontId="28" type="noConversion"/>
  </si>
  <si>
    <t>动作对象&amp;内容</t>
    <phoneticPr fontId="28" type="noConversion"/>
  </si>
  <si>
    <t>动作条件限定</t>
    <phoneticPr fontId="28" type="noConversion"/>
  </si>
  <si>
    <t>变动势力</t>
    <phoneticPr fontId="28" type="noConversion"/>
  </si>
  <si>
    <t>声望变动值</t>
    <phoneticPr fontId="28" type="noConversion"/>
  </si>
  <si>
    <t>本国声望</t>
    <phoneticPr fontId="28" type="noConversion"/>
  </si>
  <si>
    <t>敌国声望</t>
    <phoneticPr fontId="28" type="noConversion"/>
  </si>
  <si>
    <t>盟国声望</t>
    <phoneticPr fontId="28" type="noConversion"/>
  </si>
  <si>
    <t>普通国声望</t>
    <phoneticPr fontId="28" type="noConversion"/>
  </si>
  <si>
    <t>变动限定</t>
    <phoneticPr fontId="28" type="noConversion"/>
  </si>
  <si>
    <t>新用户诞生</t>
    <phoneticPr fontId="28" type="noConversion"/>
  </si>
  <si>
    <t>/</t>
    <phoneticPr fontId="28" type="noConversion"/>
  </si>
  <si>
    <t>+ 1000</t>
    <phoneticPr fontId="28" type="noConversion"/>
  </si>
  <si>
    <t>城市所属势力</t>
    <phoneticPr fontId="28" type="noConversion"/>
  </si>
  <si>
    <t>+ 1</t>
    <phoneticPr fontId="28" type="noConversion"/>
  </si>
  <si>
    <t>日获得&lt;=20</t>
    <phoneticPr fontId="28" type="noConversion"/>
  </si>
  <si>
    <t>日获得&lt;=10</t>
    <phoneticPr fontId="28" type="noConversion"/>
  </si>
  <si>
    <t>码头</t>
    <phoneticPr fontId="28" type="noConversion"/>
  </si>
  <si>
    <t>发现新城市</t>
    <phoneticPr fontId="28" type="noConversion"/>
  </si>
  <si>
    <t>本国</t>
    <phoneticPr fontId="28" type="noConversion"/>
  </si>
  <si>
    <t>日获得&lt;=100</t>
    <phoneticPr fontId="28" type="noConversion"/>
  </si>
  <si>
    <t>切磋</t>
    <phoneticPr fontId="28" type="noConversion"/>
  </si>
  <si>
    <t>无</t>
    <phoneticPr fontId="28" type="noConversion"/>
  </si>
  <si>
    <t>发起劫掠</t>
    <phoneticPr fontId="28" type="noConversion"/>
  </si>
  <si>
    <t>敌对国玩家</t>
    <phoneticPr fontId="28" type="noConversion"/>
  </si>
  <si>
    <t>敌国</t>
    <phoneticPr fontId="28" type="noConversion"/>
  </si>
  <si>
    <t>- 1</t>
    <phoneticPr fontId="28" type="noConversion"/>
  </si>
  <si>
    <t>同盟国玩家</t>
    <phoneticPr fontId="28" type="noConversion"/>
  </si>
  <si>
    <t>本国，同盟国</t>
    <phoneticPr fontId="28" type="noConversion"/>
  </si>
  <si>
    <t>- 2</t>
    <phoneticPr fontId="28" type="noConversion"/>
  </si>
  <si>
    <t>普通关系国玩家</t>
    <phoneticPr fontId="28" type="noConversion"/>
  </si>
  <si>
    <t>普通国</t>
    <phoneticPr fontId="28" type="noConversion"/>
  </si>
  <si>
    <t>本国玩家</t>
    <phoneticPr fontId="28" type="noConversion"/>
  </si>
  <si>
    <t>-3</t>
    <phoneticPr fontId="28" type="noConversion"/>
  </si>
  <si>
    <t>劫掠完成</t>
    <phoneticPr fontId="28" type="noConversion"/>
  </si>
  <si>
    <t>有效敌对国玩家
（最低等级为个人等级-5）</t>
    <phoneticPr fontId="28" type="noConversion"/>
  </si>
  <si>
    <t>胜利</t>
    <phoneticPr fontId="28" type="noConversion"/>
  </si>
  <si>
    <t>本国，敌国</t>
    <phoneticPr fontId="28" type="noConversion"/>
  </si>
  <si>
    <t>敌国七级爵位玩家</t>
    <phoneticPr fontId="28" type="noConversion"/>
  </si>
  <si>
    <t>额 +1</t>
    <phoneticPr fontId="28" type="noConversion"/>
  </si>
  <si>
    <t>额 -1</t>
    <phoneticPr fontId="28" type="noConversion"/>
  </si>
  <si>
    <t>敌国八级爵位玩家</t>
    <phoneticPr fontId="28" type="noConversion"/>
  </si>
  <si>
    <t>额 +2</t>
    <phoneticPr fontId="28" type="noConversion"/>
  </si>
  <si>
    <t>额 -2</t>
    <phoneticPr fontId="28" type="noConversion"/>
  </si>
  <si>
    <t>敌国九级爵位玩家</t>
    <phoneticPr fontId="28" type="noConversion"/>
  </si>
  <si>
    <t>额 +5</t>
    <phoneticPr fontId="28" type="noConversion"/>
  </si>
  <si>
    <t>额 -5</t>
    <phoneticPr fontId="28" type="noConversion"/>
  </si>
  <si>
    <t>任意敌对国玩家</t>
    <phoneticPr fontId="28" type="noConversion"/>
  </si>
  <si>
    <t>失败</t>
    <phoneticPr fontId="28" type="noConversion"/>
  </si>
  <si>
    <t>交易所</t>
    <phoneticPr fontId="28" type="noConversion"/>
  </si>
  <si>
    <t>流行性事件</t>
    <phoneticPr fontId="28" type="noConversion"/>
  </si>
  <si>
    <t>滞销：一次性满仓进货</t>
    <phoneticPr fontId="28" type="noConversion"/>
  </si>
  <si>
    <t>+ 2</t>
    <phoneticPr fontId="28" type="noConversion"/>
  </si>
  <si>
    <t>流行：一次性满仓出货</t>
    <phoneticPr fontId="28" type="noConversion"/>
  </si>
  <si>
    <t>国家</t>
    <phoneticPr fontId="28" type="noConversion"/>
  </si>
  <si>
    <t>捐款金币</t>
    <phoneticPr fontId="28" type="noConversion"/>
  </si>
  <si>
    <t>每20万金币+1</t>
    <phoneticPr fontId="28" type="noConversion"/>
  </si>
  <si>
    <t>投资</t>
    <phoneticPr fontId="28" type="noConversion"/>
  </si>
  <si>
    <t>本国城市</t>
    <phoneticPr fontId="28" type="noConversion"/>
  </si>
  <si>
    <t>空投：投资不获得股份</t>
    <phoneticPr fontId="28" type="noConversion"/>
  </si>
  <si>
    <t>势投：投资获得股份</t>
    <phoneticPr fontId="28" type="noConversion"/>
  </si>
  <si>
    <t>敌国城市</t>
    <phoneticPr fontId="28" type="noConversion"/>
  </si>
  <si>
    <t>抢投：抢夺敌国股东股份</t>
    <phoneticPr fontId="28" type="noConversion"/>
  </si>
  <si>
    <t>同盟城市</t>
    <phoneticPr fontId="28" type="noConversion"/>
  </si>
  <si>
    <t>同盟国</t>
    <phoneticPr fontId="28" type="noConversion"/>
  </si>
  <si>
    <t>抢投：抢夺盟国股东股份</t>
    <phoneticPr fontId="28" type="noConversion"/>
  </si>
  <si>
    <t>普通关系国城市</t>
    <phoneticPr fontId="28" type="noConversion"/>
  </si>
  <si>
    <t>抢投：抢夺普通国股东股份</t>
    <phoneticPr fontId="28" type="noConversion"/>
  </si>
  <si>
    <t>外交</t>
    <phoneticPr fontId="28" type="noConversion"/>
  </si>
  <si>
    <t>发起同盟</t>
    <phoneticPr fontId="28" type="noConversion"/>
  </si>
  <si>
    <t>接受同盟</t>
    <phoneticPr fontId="28" type="noConversion"/>
  </si>
  <si>
    <t>被接受同盟</t>
    <phoneticPr fontId="28" type="noConversion"/>
  </si>
  <si>
    <t>发起敌对</t>
    <phoneticPr fontId="28" type="noConversion"/>
  </si>
  <si>
    <t>- 10000</t>
    <phoneticPr fontId="28" type="noConversion"/>
  </si>
  <si>
    <t>被发起敌对</t>
    <phoneticPr fontId="28" type="noConversion"/>
  </si>
  <si>
    <t>被取消敌对</t>
    <phoneticPr fontId="28" type="noConversion"/>
  </si>
  <si>
    <t>+ 9900</t>
    <phoneticPr fontId="28" type="noConversion"/>
  </si>
  <si>
    <t>被解除同盟</t>
    <phoneticPr fontId="28" type="noConversion"/>
  </si>
  <si>
    <t>- 1000</t>
    <phoneticPr fontId="28" type="noConversion"/>
  </si>
  <si>
    <t>本国声望回复</t>
    <phoneticPr fontId="28" type="noConversion"/>
  </si>
  <si>
    <t>个人本国声望 &lt; -1000</t>
    <phoneticPr fontId="28" type="noConversion"/>
  </si>
  <si>
    <t>1小时回复1</t>
    <phoneticPr fontId="28" type="noConversion"/>
  </si>
  <si>
    <t>个人本国声望 &lt; -10000</t>
    <phoneticPr fontId="28" type="noConversion"/>
  </si>
  <si>
    <t>1小时回复2</t>
    <phoneticPr fontId="28" type="noConversion"/>
  </si>
  <si>
    <t>国战</t>
    <phoneticPr fontId="28" type="noConversion"/>
  </si>
  <si>
    <t>加入本国并获得战斗MVP</t>
    <phoneticPr fontId="28" type="noConversion"/>
  </si>
  <si>
    <t>战斗结束时总伤害最高者</t>
    <phoneticPr fontId="28" type="noConversion"/>
  </si>
  <si>
    <t>+ 30</t>
    <phoneticPr fontId="28" type="noConversion"/>
  </si>
  <si>
    <t>日获得&lt;=200</t>
    <phoneticPr fontId="28" type="noConversion"/>
  </si>
  <si>
    <t>加入同盟国并获得战斗MVP</t>
    <phoneticPr fontId="28" type="noConversion"/>
  </si>
  <si>
    <t>加入方盟国</t>
    <phoneticPr fontId="28" type="noConversion"/>
  </si>
  <si>
    <t>+ 15</t>
    <phoneticPr fontId="28" type="noConversion"/>
  </si>
  <si>
    <t>加入普通国并获得战斗MVP</t>
    <phoneticPr fontId="28" type="noConversion"/>
  </si>
  <si>
    <t>加入方普通国</t>
    <phoneticPr fontId="28" type="noConversion"/>
  </si>
  <si>
    <t>加入敌国并获得战斗MVP</t>
    <phoneticPr fontId="28" type="noConversion"/>
  </si>
  <si>
    <t>本国，盟国，加入方敌国</t>
    <phoneticPr fontId="28" type="noConversion"/>
  </si>
  <si>
    <t>- 15</t>
    <phoneticPr fontId="28" type="noConversion"/>
  </si>
  <si>
    <t>攻击本国并获得战斗MVP</t>
    <phoneticPr fontId="28" type="noConversion"/>
  </si>
  <si>
    <t>- 30</t>
    <phoneticPr fontId="28" type="noConversion"/>
  </si>
  <si>
    <t>攻击同盟国并获得战斗MVP</t>
    <phoneticPr fontId="28" type="noConversion"/>
  </si>
  <si>
    <t>对手盟国</t>
    <phoneticPr fontId="28" type="noConversion"/>
  </si>
  <si>
    <t>攻击普通国并获得战斗MVP</t>
    <phoneticPr fontId="28" type="noConversion"/>
  </si>
  <si>
    <t>对手普通国</t>
    <phoneticPr fontId="28" type="noConversion"/>
  </si>
  <si>
    <t>攻击敌国并获得战斗MVP</t>
    <phoneticPr fontId="28" type="noConversion"/>
  </si>
  <si>
    <t>本国，盟国，对手敌国</t>
    <phoneticPr fontId="28" type="noConversion"/>
  </si>
  <si>
    <t>- 50</t>
    <phoneticPr fontId="28" type="noConversion"/>
  </si>
  <si>
    <t>发起国战</t>
    <phoneticPr fontId="28" type="noConversion"/>
  </si>
  <si>
    <t>同盟</t>
    <phoneticPr fontId="28" type="noConversion"/>
  </si>
  <si>
    <t>本国，盟国</t>
    <phoneticPr fontId="28" type="noConversion"/>
  </si>
  <si>
    <t>- 20</t>
    <phoneticPr fontId="28" type="noConversion"/>
  </si>
  <si>
    <t>本国，盟国，敌国</t>
    <phoneticPr fontId="28" type="noConversion"/>
  </si>
  <si>
    <t>+ 10</t>
    <phoneticPr fontId="28" type="noConversion"/>
  </si>
  <si>
    <t>+ 5</t>
    <phoneticPr fontId="28" type="noConversion"/>
  </si>
  <si>
    <t>日获得&lt;= 60</t>
    <phoneticPr fontId="28" type="noConversion"/>
  </si>
  <si>
    <t>本国，普通国</t>
    <phoneticPr fontId="28" type="noConversion"/>
  </si>
  <si>
    <t>日获得&lt;= 50</t>
    <phoneticPr fontId="28" type="noConversion"/>
  </si>
  <si>
    <t>攻击同盟完成，发起者声望</t>
    <phoneticPr fontId="28" type="noConversion"/>
  </si>
  <si>
    <t>盟国，本国</t>
    <phoneticPr fontId="28" type="noConversion"/>
  </si>
  <si>
    <t>攻击敌国完成，发起者声望</t>
    <phoneticPr fontId="28" type="noConversion"/>
  </si>
  <si>
    <t>+ 20</t>
    <phoneticPr fontId="28" type="noConversion"/>
  </si>
  <si>
    <t>日获得&lt;= 100</t>
    <phoneticPr fontId="28" type="noConversion"/>
  </si>
  <si>
    <t>- 10</t>
    <phoneticPr fontId="28" type="noConversion"/>
  </si>
  <si>
    <t>攻击普通国完成，发起者声望</t>
    <phoneticPr fontId="28" type="noConversion"/>
  </si>
  <si>
    <t>攻击本国提交伤害</t>
    <phoneticPr fontId="28" type="noConversion"/>
  </si>
  <si>
    <t>提交了伤害</t>
    <phoneticPr fontId="28" type="noConversion"/>
  </si>
  <si>
    <t>-5</t>
    <phoneticPr fontId="28" type="noConversion"/>
  </si>
  <si>
    <t>攻击同盟国提交伤害</t>
    <phoneticPr fontId="28" type="noConversion"/>
  </si>
  <si>
    <t>对手同盟国</t>
    <phoneticPr fontId="28" type="noConversion"/>
  </si>
  <si>
    <t>攻击普通国提交伤害</t>
    <phoneticPr fontId="28" type="noConversion"/>
  </si>
  <si>
    <t>攻击敌国提交伤害</t>
    <phoneticPr fontId="28" type="noConversion"/>
  </si>
  <si>
    <t>对手敌国</t>
    <phoneticPr fontId="28" type="noConversion"/>
  </si>
  <si>
    <t>加入本国提交伤害</t>
    <phoneticPr fontId="28" type="noConversion"/>
  </si>
  <si>
    <t>+2</t>
    <phoneticPr fontId="28" type="noConversion"/>
  </si>
  <si>
    <t>日获得&lt;= 3000</t>
    <phoneticPr fontId="28" type="noConversion"/>
  </si>
  <si>
    <t>加入同盟国提交伤害</t>
    <phoneticPr fontId="28" type="noConversion"/>
  </si>
  <si>
    <t>加入普通国提交伤害</t>
    <phoneticPr fontId="28" type="noConversion"/>
  </si>
  <si>
    <t>加入敌国提交伤害</t>
    <phoneticPr fontId="28" type="noConversion"/>
  </si>
  <si>
    <t>本国，加入方敌国</t>
    <phoneticPr fontId="28" type="noConversion"/>
  </si>
  <si>
    <t>公会</t>
    <phoneticPr fontId="28" type="noConversion"/>
  </si>
  <si>
    <t>创建公会</t>
    <phoneticPr fontId="28" type="noConversion"/>
  </si>
  <si>
    <t>日获得&lt;= 10</t>
    <phoneticPr fontId="28" type="noConversion"/>
  </si>
  <si>
    <t>离开公会</t>
    <phoneticPr fontId="28" type="noConversion"/>
  </si>
  <si>
    <t>加入公会</t>
    <phoneticPr fontId="28" type="noConversion"/>
  </si>
  <si>
    <t>本国，敌国，盟国，普通国</t>
    <phoneticPr fontId="28" type="noConversion"/>
  </si>
  <si>
    <t>任务</t>
    <phoneticPr fontId="28" type="noConversion"/>
  </si>
  <si>
    <t>日获得&lt;= 20</t>
    <phoneticPr fontId="28" type="noConversion"/>
  </si>
  <si>
    <t>击杀boss1次</t>
    <phoneticPr fontId="28" type="noConversion"/>
  </si>
  <si>
    <t>竞技场</t>
    <phoneticPr fontId="28" type="noConversion"/>
  </si>
  <si>
    <t xml:space="preserve">+ 5 </t>
    <phoneticPr fontId="28" type="noConversion"/>
  </si>
  <si>
    <t>日获得&lt;= 5</t>
    <phoneticPr fontId="28" type="noConversion"/>
  </si>
  <si>
    <t>+ 3</t>
    <phoneticPr fontId="28" type="noConversion"/>
  </si>
  <si>
    <t>日常任务</t>
    <phoneticPr fontId="28" type="noConversion"/>
  </si>
  <si>
    <t>完成当日全部日常任务</t>
    <phoneticPr fontId="28" type="noConversion"/>
  </si>
  <si>
    <t>+5</t>
    <phoneticPr fontId="28" type="noConversion"/>
  </si>
  <si>
    <t>任务</t>
    <phoneticPr fontId="28" type="noConversion"/>
  </si>
  <si>
    <t>·服务器开服的第七日AM12:00会进行第一次政权选举，之后每7天更换一次政权</t>
  </si>
  <si>
    <t>·每次国家选举的持续时间为24小时，每任到第6天时开始选举下一期，这时上一任还在任</t>
  </si>
  <si>
    <t>·每次选举结束后，政权直接更替并发布世界、国家频道系统通知，格式见【！聊天】表</t>
  </si>
  <si>
    <t>·等级不低于15级的用户拥有投票权，每人限投1票给已报名的参选者</t>
  </si>
  <si>
    <t>·选举结束时，得票最高的为“各国9级职级”，第2至第6担任“各国8级职级”。得票数相同者，先报名参选的获胜</t>
  </si>
  <si>
    <t>·被淘汰的旧任重新按照其总声望进行当前职级评定</t>
  </si>
  <si>
    <t>·国家聊天频道下所有人的前缀都是职级名称</t>
  </si>
  <si>
    <t>·声望决定国家职级，并且决定该用户在对应国家领域内可操作的动作和行为（具体见下表）</t>
  </si>
  <si>
    <t>·【拒绝同盟】和【拒绝解除敌对】都不消耗改变外交关系次数，但其他行为会消耗次数（即使【发起同盟】的请求被拒绝，发起方也会消耗外交关系次数）</t>
    <phoneticPr fontId="15" type="noConversion"/>
  </si>
  <si>
    <t>·无法对同盟国发起国战，但可以对普通和敌对关系的国家发起国战并占领</t>
    <phoneticPr fontId="15" type="noConversion"/>
  </si>
  <si>
    <t>首次完成任意一章主线探险</t>
    <phoneticPr fontId="28" type="noConversion"/>
  </si>
  <si>
    <t>探险</t>
    <phoneticPr fontId="28" type="noConversion"/>
  </si>
  <si>
    <t>完成1个任务（引导任务，NPC任务）</t>
    <phoneticPr fontId="28" type="noConversion"/>
  </si>
  <si>
    <t>完成1个探险（支线探险，战斗探险）</t>
    <phoneticPr fontId="15" type="noConversion"/>
  </si>
  <si>
    <t>·可以劫掠同盟玩家，但是会有负面声望影响（具体见【！声望】表）</t>
    <phoneticPr fontId="15" type="noConversion"/>
  </si>
  <si>
    <t>·每次选举结束后，国王都将获得对同一个国家2次改变关系的机会（也可放弃）。包括宣布敌对，解除敌对，接受同盟，解除同盟,发起同盟</t>
    <phoneticPr fontId="15" type="noConversion"/>
  </si>
  <si>
    <t>·每次新的政权产生时，上一个政权在任时遗留下来未处理的请求依旧会存在，包括： 是否接受同盟，是否解除敌对。</t>
    <phoneticPr fontId="15" type="noConversion"/>
  </si>
  <si>
    <t>·未处理的国家关系请求只要未被处理（接受或拒绝）就不会消失</t>
    <phoneticPr fontId="15" type="noConversion"/>
  </si>
  <si>
    <t>举例：开服D1（AM12:00）选举，D2（AM12:00）出选举结果并上任。 第一届政权起效持续时间为 D2（AM12:00）~D8（AM12:00）</t>
    <phoneticPr fontId="15" type="noConversion"/>
  </si>
  <si>
    <t>国技系统</t>
    <phoneticPr fontId="15" type="noConversion"/>
  </si>
  <si>
    <t>·每种类型的国技都只能从1级开始激活，每个等级的国技都需要全国捐献满该技能所需要的货币数（金币或星钻）才会激活</t>
    <phoneticPr fontId="15" type="noConversion"/>
  </si>
  <si>
    <t>·国技激活时，所属国家的玩家的世界频道会收到相应公告信息</t>
    <phoneticPr fontId="15" type="noConversion"/>
  </si>
  <si>
    <t>·每个国家都分别有5种国技可以通过国民捐献来激活，玩家可以针对其中某项国技进行任意额度的货币捐献（货币类型根据技能而定）</t>
    <phoneticPr fontId="15" type="noConversion"/>
  </si>
  <si>
    <t>·每个国家的第五项国技（奇迹）都需要等其他四项国技都达到最高级后才可以进行捐献激活</t>
    <phoneticPr fontId="15" type="noConversion"/>
  </si>
  <si>
    <t>紫禁城</t>
    <phoneticPr fontId="28" type="noConversion"/>
  </si>
  <si>
    <t>10亿金币</t>
    <phoneticPr fontId="28" type="noConversion"/>
  </si>
  <si>
    <t>2亿金币</t>
    <phoneticPr fontId="28" type="noConversion"/>
  </si>
  <si>
    <t>20亿金币</t>
    <phoneticPr fontId="28" type="noConversion"/>
  </si>
  <si>
    <t>3亿金币</t>
    <phoneticPr fontId="28" type="noConversion"/>
  </si>
  <si>
    <t>30亿金币</t>
    <phoneticPr fontId="28" type="noConversion"/>
  </si>
  <si>
    <t>4亿金币</t>
    <phoneticPr fontId="28" type="noConversion"/>
  </si>
  <si>
    <t>40亿金币</t>
    <phoneticPr fontId="28" type="noConversion"/>
  </si>
  <si>
    <t>体力上限 +5</t>
    <phoneticPr fontId="28" type="noConversion"/>
  </si>
  <si>
    <t>战斗后补给自动回复2%</t>
    <phoneticPr fontId="28" type="noConversion"/>
  </si>
  <si>
    <t>贸易金币收益增加5%</t>
    <phoneticPr fontId="28" type="noConversion"/>
  </si>
  <si>
    <t>世界第一大人口数量是这个国家的巨大优势</t>
    <phoneticPr fontId="28" type="noConversion"/>
  </si>
  <si>
    <t>强烈的探险冒险精神让英国人很早就掌握了后勤学知识</t>
    <phoneticPr fontId="28" type="noConversion"/>
  </si>
  <si>
    <t>外科医术进入战场后极大提升了水手存活率</t>
    <phoneticPr fontId="28" type="noConversion"/>
  </si>
  <si>
    <t>金融学是英国航海家的必备学识</t>
    <phoneticPr fontId="28" type="noConversion"/>
  </si>
  <si>
    <t>长期的远征历史带来的是炮术学的完善</t>
    <phoneticPr fontId="28" type="noConversion"/>
  </si>
  <si>
    <t>巨石阵正是英国人在力学上的独特理解</t>
    <phoneticPr fontId="28" type="noConversion"/>
  </si>
  <si>
    <t>贪婪是每一个商人走向成功的动力</t>
    <phoneticPr fontId="28" type="noConversion"/>
  </si>
  <si>
    <t>险恶的生存环境了造就了这些天生的战士</t>
    <phoneticPr fontId="28" type="noConversion"/>
  </si>
  <si>
    <t>劫掠曾是这个混乱海域人们唯一的生存之道</t>
    <phoneticPr fontId="28" type="noConversion"/>
  </si>
  <si>
    <t>海盗们对于宝物的嗅觉举世无双</t>
    <phoneticPr fontId="28" type="noConversion"/>
  </si>
  <si>
    <t>加勒比的土著战士们具有超强的爆发力</t>
    <phoneticPr fontId="28" type="noConversion"/>
  </si>
  <si>
    <t>波塞冬的子孙们在海上战无不胜</t>
    <phoneticPr fontId="28" type="noConversion"/>
  </si>
  <si>
    <t>这个古老农业国家的人民有着非一般的适应和忍耐力</t>
    <phoneticPr fontId="28" type="noConversion"/>
  </si>
  <si>
    <t>儒学根深蒂固的发达带来了声望快速传播渠道</t>
    <phoneticPr fontId="28" type="noConversion"/>
  </si>
  <si>
    <t>这个奇迹般的建筑代表这个国家对于防御的看法</t>
    <phoneticPr fontId="28" type="noConversion"/>
  </si>
  <si>
    <t>这座华丽肃穆的奇观是高度集中的皇权的完美体现</t>
    <phoneticPr fontId="28" type="noConversion"/>
  </si>
  <si>
    <t>声望</t>
    <phoneticPr fontId="28" type="noConversion"/>
  </si>
  <si>
    <t>奇迹</t>
    <phoneticPr fontId="28" type="noConversion"/>
  </si>
  <si>
    <t>投资</t>
    <phoneticPr fontId="28" type="noConversion"/>
  </si>
  <si>
    <t>所有战斗防御力提升2%</t>
    <phoneticPr fontId="28" type="noConversion"/>
  </si>
  <si>
    <t>所有战斗防御力提升4%</t>
    <phoneticPr fontId="28" type="noConversion"/>
  </si>
  <si>
    <t>所有战斗防御力提升6%</t>
    <phoneticPr fontId="28" type="noConversion"/>
  </si>
  <si>
    <t>所属城市在国战中的初始防御提升10%</t>
    <phoneticPr fontId="28" type="noConversion"/>
  </si>
  <si>
    <t>体力上限 +15</t>
    <phoneticPr fontId="28" type="noConversion"/>
  </si>
  <si>
    <t>体力上限 +35</t>
    <phoneticPr fontId="28" type="noConversion"/>
  </si>
  <si>
    <t>获得本国声望时10%几率得到双倍</t>
    <phoneticPr fontId="28" type="noConversion"/>
  </si>
  <si>
    <t>获得本国和同盟国声望时10%几率得到双倍</t>
    <phoneticPr fontId="28" type="noConversion"/>
  </si>
  <si>
    <t>获得本国和同盟国声望时10%几率得到双倍，且在战斗获得本国声望时获得等量的同盟国声望</t>
    <phoneticPr fontId="28" type="noConversion"/>
  </si>
  <si>
    <t>所有战斗攻击力提高2%</t>
    <phoneticPr fontId="28" type="noConversion"/>
  </si>
  <si>
    <t>所有战斗攻击力提高4%</t>
    <phoneticPr fontId="28" type="noConversion"/>
  </si>
  <si>
    <t>所有战斗攻击力提高6%</t>
    <phoneticPr fontId="28" type="noConversion"/>
  </si>
  <si>
    <t>国战时所造成的破坏力提升10%</t>
    <phoneticPr fontId="28" type="noConversion"/>
  </si>
  <si>
    <t>10万星钻</t>
  </si>
  <si>
    <t>20万星钻</t>
  </si>
  <si>
    <t>30万星钻</t>
  </si>
  <si>
    <t>40万星钻</t>
  </si>
  <si>
    <t>100万星钻</t>
  </si>
  <si>
    <t>城市投资费用减少3%</t>
    <phoneticPr fontId="28" type="noConversion"/>
  </si>
  <si>
    <t>城市投资费用减少3%,银行手续费减少5%</t>
    <phoneticPr fontId="28" type="noConversion"/>
  </si>
  <si>
    <t>城市投资费用减少3%,银行手续费减少5%,投资分红增加5%</t>
    <phoneticPr fontId="28" type="noConversion"/>
  </si>
  <si>
    <t>战斗后补给自动回复4%</t>
    <phoneticPr fontId="28" type="noConversion"/>
  </si>
  <si>
    <t>战斗后补给自动回复7%</t>
    <phoneticPr fontId="28" type="noConversion"/>
  </si>
  <si>
    <t>需求货币</t>
    <phoneticPr fontId="28" type="noConversion"/>
  </si>
  <si>
    <t>*该国技效果暂不实装</t>
    <phoneticPr fontId="28" type="noConversion"/>
  </si>
  <si>
    <t>*该国技部分效果暂不实装</t>
    <phoneticPr fontId="28" type="noConversion"/>
  </si>
  <si>
    <t>贸易所得经验增加1点</t>
    <phoneticPr fontId="28" type="noConversion"/>
  </si>
  <si>
    <t>贸易所得经验增加2点</t>
    <phoneticPr fontId="28" type="noConversion"/>
  </si>
  <si>
    <t>贸易所得经验增加2点,进货时体力消耗减少1点</t>
    <phoneticPr fontId="28" type="noConversion"/>
  </si>
  <si>
    <t>贸易进货价减少3%</t>
    <phoneticPr fontId="28" type="noConversion"/>
  </si>
  <si>
    <t>贸易进货价减少3%,城市投资费用减少3%</t>
    <phoneticPr fontId="28" type="noConversion"/>
  </si>
  <si>
    <t>所有战斗的攻击力和防御力都上升1%</t>
    <phoneticPr fontId="28" type="noConversion"/>
  </si>
  <si>
    <t>所有战斗的攻击力和防御力都上升2%</t>
    <phoneticPr fontId="28" type="noConversion"/>
  </si>
  <si>
    <t>所有战斗的攻击力和防御力都上升3%</t>
    <phoneticPr fontId="28" type="noConversion"/>
  </si>
  <si>
    <t>巨石阵</t>
    <phoneticPr fontId="28" type="noConversion"/>
  </si>
  <si>
    <t>天生的商人特性让奥斯曼人对交易乐此不疲</t>
    <phoneticPr fontId="28" type="noConversion"/>
  </si>
  <si>
    <t>地处亚欧交接的奥斯曼人有着惊人的语言交涉天赋</t>
    <phoneticPr fontId="28" type="noConversion"/>
  </si>
  <si>
    <t>红胡子海雷丁留下的彪悍血脉被奥斯曼人继承了</t>
    <phoneticPr fontId="28" type="noConversion"/>
  </si>
  <si>
    <t>月亮女神庙</t>
    <phoneticPr fontId="28" type="noConversion"/>
  </si>
  <si>
    <t>月亮神阿泰密斯为每一个奥斯曼人带来幸运</t>
    <phoneticPr fontId="28" type="noConversion"/>
  </si>
  <si>
    <t>波塞冬巨像</t>
    <phoneticPr fontId="28" type="noConversion"/>
  </si>
  <si>
    <t>海上副本战斗时攻击防御增加1%</t>
    <phoneticPr fontId="28" type="noConversion"/>
  </si>
  <si>
    <t>海上副本战斗时攻击防御增加2%</t>
    <phoneticPr fontId="28" type="noConversion"/>
  </si>
  <si>
    <t>海上副本战斗时攻击防御增加3%</t>
    <phoneticPr fontId="28" type="noConversion"/>
  </si>
  <si>
    <t>航行时补给消耗减少1点</t>
    <phoneticPr fontId="28" type="noConversion"/>
  </si>
  <si>
    <t>航行时补给消耗减少1点，所得经验增加1点，消耗体力减少1点</t>
    <phoneticPr fontId="28" type="noConversion"/>
  </si>
  <si>
    <t>航行时补给消耗减少1点，所得经验增加1点</t>
    <phoneticPr fontId="28" type="noConversion"/>
  </si>
  <si>
    <t>切磋/劫掠时补给消耗降低1点</t>
    <phoneticPr fontId="28" type="noConversion"/>
  </si>
  <si>
    <t>切磋/劫掠时补给消耗降低1点，所得经验增加1点</t>
    <phoneticPr fontId="28" type="noConversion"/>
  </si>
  <si>
    <t>劫掠胜利时额外获得1%金币</t>
    <phoneticPr fontId="28" type="noConversion"/>
  </si>
  <si>
    <t>击败支线探险的敌人后获得物品概率+3%</t>
    <phoneticPr fontId="28" type="noConversion"/>
  </si>
  <si>
    <t>击败支线探险的敌人后获得物品概率+6%</t>
    <phoneticPr fontId="28" type="noConversion"/>
  </si>
  <si>
    <t>击败支线探险的敌人后获得物品概率+10%</t>
    <phoneticPr fontId="28" type="noConversion"/>
  </si>
  <si>
    <t>贸易金币收益增加3%</t>
    <phoneticPr fontId="28" type="noConversion"/>
  </si>
  <si>
    <t>贸易金币收益增加8%</t>
    <phoneticPr fontId="28" type="noConversion"/>
  </si>
  <si>
    <t>切磋/劫掠时补给消耗降低1点，所得经验增加1点，体力消耗减少1点</t>
    <phoneticPr fontId="28" type="noConversion"/>
  </si>
  <si>
    <t>中国国技</t>
  </si>
  <si>
    <t>英国国技</t>
  </si>
  <si>
    <t>加勒比国技</t>
  </si>
  <si>
    <t>攻击巨型海怪时的攻击力额外提升10%</t>
    <phoneticPr fontId="28" type="noConversion"/>
  </si>
  <si>
    <t>制造装备和食物时将有10%的几率获得更高的星级</t>
    <phoneticPr fontId="28" type="noConversion"/>
  </si>
  <si>
    <t>·国技的效果为高级覆盖低级（因为高级的同类型国技效果中已经包含了低级的），因此每次都只发动同一种国技的最高等级即可</t>
    <phoneticPr fontId="15" type="noConversion"/>
  </si>
  <si>
    <t>选举细节（与UI和UE搭配理解）</t>
    <phoneticPr fontId="28" type="noConversion"/>
  </si>
  <si>
    <t>国土</t>
    <phoneticPr fontId="15" type="noConversion"/>
  </si>
  <si>
    <t>·选举正式开始后，国会的首页出现【政权选举】的按钮，所有玩家都可以点击进入选举页面</t>
    <phoneticPr fontId="28" type="noConversion"/>
  </si>
  <si>
    <t>·当选举列表尚无任何一位参选人员时，会持续显示一条国家关于公告的注意事项公告，直到有一名参选人员后再显示选举列表</t>
    <phoneticPr fontId="28" type="noConversion"/>
  </si>
  <si>
    <t>·无论玩家是否拥有选举资格，都拥有一次投票的权利，可以投给自身，可以投给其他参选者，也可以选择保留不投</t>
    <phoneticPr fontId="28" type="noConversion"/>
  </si>
  <si>
    <t>·国会建筑的开放等级为 15级</t>
    <phoneticPr fontId="28" type="noConversion"/>
  </si>
  <si>
    <t>·选举结束后，政权马上更替</t>
    <phoneticPr fontId="28" type="noConversion"/>
  </si>
  <si>
    <t>·玩家在国土页面可以看见全世界的城市归属</t>
    <phoneticPr fontId="15" type="noConversion"/>
  </si>
  <si>
    <t>·玩家可以在国土页面看见关于本国的  【本土城市】【殖民城市】【总势力值】【势力排名】的统计信息</t>
    <phoneticPr fontId="28" type="noConversion"/>
  </si>
  <si>
    <t>·本土城市： 玩家所属国家的初始区域的城市  英格兰-西欧，华夏-华夏，奥斯曼-地中海，加勒比-加勒比</t>
    <phoneticPr fontId="28" type="noConversion"/>
  </si>
  <si>
    <t xml:space="preserve">  殖民城市： 非本土城市，但是城市所有权属于本国的城市</t>
    <phoneticPr fontId="28" type="noConversion"/>
  </si>
  <si>
    <t xml:space="preserve">  总势力值： 数值 = （本土城市数+殖民城市数）*100</t>
    <phoneticPr fontId="28" type="noConversion"/>
  </si>
  <si>
    <t xml:space="preserve">  势力排行： 根据四个国家的总势力值进行1到4名的排名</t>
    <phoneticPr fontId="28" type="noConversion"/>
  </si>
  <si>
    <t>历史</t>
    <phoneticPr fontId="15" type="noConversion"/>
  </si>
  <si>
    <t>·玩家在历史页面可以查看到当前政权和之前政权的相关信息</t>
    <phoneticPr fontId="15" type="noConversion"/>
  </si>
  <si>
    <t>·历史页面中的玩家头像都是可以通过点击进入相关详情页的</t>
    <phoneticPr fontId="28" type="noConversion"/>
  </si>
  <si>
    <t>·历史页面中的历届政权还会显示出相应时间的“大事记”，大事记的内容都是国战相关信息</t>
    <phoneticPr fontId="28" type="noConversion"/>
  </si>
  <si>
    <t>1.本国侵略他国成功</t>
    <phoneticPr fontId="28" type="noConversion"/>
  </si>
  <si>
    <t>2.本国防御他国侵略成功</t>
    <phoneticPr fontId="28" type="noConversion"/>
  </si>
  <si>
    <t>3.本国国技等级提升</t>
    <phoneticPr fontId="28" type="noConversion"/>
  </si>
  <si>
    <t>注： xxx为该场国战的我国MVP玩家名</t>
    <phoneticPr fontId="28" type="noConversion"/>
  </si>
  <si>
    <t>长城I级</t>
  </si>
  <si>
    <t>注： xxx为该场国战的我国MVP玩家名</t>
    <phoneticPr fontId="28" type="noConversion"/>
  </si>
  <si>
    <t>历史大事记类型与格式如下：（时间格式只显示具体年月日，但不做更进一步的显示）</t>
    <phoneticPr fontId="28" type="noConversion"/>
  </si>
  <si>
    <t>【国旗】"职级"xxxx 带领国民在【城市名】打退了来自【国家名】的侵略！     【时间】</t>
    <phoneticPr fontId="28" type="noConversion"/>
  </si>
  <si>
    <t>显示范例：</t>
    <phoneticPr fontId="28" type="noConversion"/>
  </si>
  <si>
    <t>5.被多人100%占领, 多人异国占领, 攻击者与城市所属国异国 ---- 国战</t>
    <phoneticPr fontId="15" type="noConversion"/>
  </si>
  <si>
    <t>4.被多人100%占领, 多人同国占领, 攻击者与城市所属国异国 ---- 国战</t>
    <phoneticPr fontId="15" type="noConversion"/>
  </si>
  <si>
    <t>1.被单人100%占领, 攻击者与城市所属国同国-----攻城战</t>
    <phoneticPr fontId="15" type="noConversion"/>
  </si>
  <si>
    <t>2.被单人100%占领, 攻击者与城市所属国异国----- 国战</t>
    <phoneticPr fontId="15" type="noConversion"/>
  </si>
  <si>
    <t>3.被多人100%占领, 多人同国占领, 攻击者与城市所属国同国 ---- 抢占战，攻城战</t>
    <phoneticPr fontId="15" type="noConversion"/>
  </si>
  <si>
    <t>6.被多人100%占领, 多人异国占领, 攻击者与城市所属国同国 ---- 抢占战，攻城战</t>
    <phoneticPr fontId="15" type="noConversion"/>
  </si>
  <si>
    <t>7.城市未被100%占领，攻击者与城市所属国同国 ---- 攻城战，抢占战</t>
    <phoneticPr fontId="15" type="noConversion"/>
  </si>
  <si>
    <t>8.城市未被100%占领，攻击者与城市所属国异国 ---- 国战</t>
    <phoneticPr fontId="15" type="noConversion"/>
  </si>
  <si>
    <t>-战斗类型发生条件</t>
    <phoneticPr fontId="15" type="noConversion"/>
  </si>
  <si>
    <t>9.中立城市无论是否被100%占领，无论是否为多人 ---- 攻城战，抢占战</t>
    <phoneticPr fontId="15" type="noConversion"/>
  </si>
  <si>
    <t>【城市归属判定】</t>
    <phoneticPr fontId="15" type="noConversion"/>
  </si>
  <si>
    <t>·每个玩家在任意地方下线的时候会在下线的地方留下一个影子；</t>
  </si>
  <si>
    <t>·任何玩家上线时，可以在城市码头或者海上见到在该位置的在线用户和曾经下线的用户，对他们进行切磋和劫掠</t>
  </si>
  <si>
    <t>·切磋胜利时会获得从对方处得到的3%金币（最多对方等级×1万）和少量声望</t>
  </si>
  <si>
    <t>·发起攻击的玩补给不能低于20，现金不可少于 【个人等级 x 2000】；</t>
  </si>
  <si>
    <t>·遭遇战胜利时损失补给 1 ～ 9点，失败时损失补给 6 ～12点；</t>
  </si>
  <si>
    <t>·发动切磋/劫掠需要消耗10点体力</t>
  </si>
  <si>
    <t>·10分钟内不可被同一个人重复攻击,不与竞技场保护共享时间</t>
  </si>
  <si>
    <t>·3分钟内不可被不同人重复攻击,不与竞技场保护共享时间</t>
  </si>
  <si>
    <t>·用户在自己所处位置优先看到与自己等级相近(等级上下差值3以内)的在线的，其次是与自己等级相近不在线的，再次是等级不近（等级差值逐渐提高搜索）在线的</t>
  </si>
  <si>
    <t>·遭遇战奖励等级修正规则：</t>
  </si>
  <si>
    <t>·海上的劫掠切磋战斗模式与港口的一致，所不同的是玩家影子的判定</t>
  </si>
  <si>
    <t>·任何玩家当前该地图位置在线或在此位置下线的话（时间判定与港口相同），会在海域位置留下一个影子</t>
  </si>
  <si>
    <t>·影子会出现在与海上事件一样的判定航线上，在未出现海上事件的航行点刷出来（类似于海上事件，航行至该位置后触发）</t>
  </si>
  <si>
    <t>·同一时间，玩家所能经过的航线上最多显示3个影子，位置随机</t>
  </si>
  <si>
    <t>·玩家在5格位置内可以选择点击该玩家，进行：查看，切磋，劫掠</t>
  </si>
  <si>
    <t>·玩家航行到影子位置后会自动与该玩家切磋</t>
  </si>
  <si>
    <t>·选择“切磋”“劫掠”时，玩家会与该影子玩家进行相应战斗，无论成功还是失败，战斗后该影子都消失，双方胜负及奖励惩罚的判定都等同于港口的切磋/劫掠</t>
  </si>
  <si>
    <t>·同一位置有多个影子可选择时，则从中间自动选择与玩家等级最接近的影子玩家</t>
  </si>
  <si>
    <t>·个人vs个人，抢夺股份</t>
  </si>
  <si>
    <t>·每次攻击股东，固定消耗体力上限20%</t>
  </si>
  <si>
    <t>·战斗规则与竞技场相同，同样不考虑补给，默认100%补给</t>
  </si>
  <si>
    <t>·胜利后不从对方股东处获得金钱奖励；</t>
  </si>
  <si>
    <t>·胜利后获得 体力消耗数值的经验，并且提升本国声望1；</t>
  </si>
  <si>
    <t>·胜利后，对方股东在该城市股份被清零，自己马上获得投资占领股份的机会并弹窗询问是否投资，30分钟后尚未被投资的该部分股份会变为空闲股份</t>
  </si>
  <si>
    <t>·损失自身的10%现金给对方股东，不封顶；</t>
  </si>
  <si>
    <t>·不获得经验，本国声望降低1；</t>
  </si>
  <si>
    <t>·当城市被一个人占据时，只可攻击城市，不可再攻击个人股东；</t>
  </si>
  <si>
    <t>·每次攻击城市，需交保证金 (城市武装度整除1000)×10000；</t>
  </si>
  <si>
    <t>·每次攻击城市，固定消耗发起攻城的玩家体力上限的50%；</t>
  </si>
  <si>
    <t>·个人攻击城市，战斗胜负规则与个人遭遇战相同，不考虑补给，默认双方100%补给</t>
  </si>
  <si>
    <t>·个人攻击城市，城市的旗舰攻击力为城市全部股东的 攻击力加权平均</t>
  </si>
  <si>
    <t>·个人攻击城市，城市的旗舰防御力为城市全部股东的 防御力加权平均</t>
  </si>
  <si>
    <t>·个人攻击城市，城市的旗舰生命力为城市全部股东的 加权平均</t>
  </si>
  <si>
    <t>·这里会对城市的归属权判定做一个细致的整理</t>
    <phoneticPr fontId="15" type="noConversion"/>
  </si>
  <si>
    <t>·服务器开服时，此时为未选举，四国无政权状态，各国本土城市所属国为各自国家，世界上其他城市为中立城市</t>
    <phoneticPr fontId="15" type="noConversion"/>
  </si>
  <si>
    <t>·玩家在王宫功能解锁后可以进行投资，任意中立城市被同一个国家的玩家 100%占领时，该中立城市的所属国变为该国</t>
    <phoneticPr fontId="15" type="noConversion"/>
  </si>
  <si>
    <t>·四个国家写作 A,B,C,D国</t>
    <phoneticPr fontId="15" type="noConversion"/>
  </si>
  <si>
    <t>举例说明城市归属变更：</t>
    <phoneticPr fontId="15" type="noConversion"/>
  </si>
  <si>
    <t>·5个A国玩家75%占领了 中立城市X， 该城市所属状态依旧为中立</t>
    <phoneticPr fontId="15" type="noConversion"/>
  </si>
  <si>
    <t>·此时第一届选举结束并产生四国政权</t>
    <phoneticPr fontId="15" type="noConversion"/>
  </si>
  <si>
    <t>·假设B发动对城市X的国战，如果国战胜利，城市所属权变为B，且30分钟内只允许B国人士投资获得势力值</t>
    <phoneticPr fontId="15" type="noConversion"/>
  </si>
  <si>
    <t>·国战失败的话，则无事发生，城市归属权不变</t>
    <phoneticPr fontId="15" type="noConversion"/>
  </si>
  <si>
    <t>·只有国战才能改变城市的所属国状态</t>
    <phoneticPr fontId="15" type="noConversion"/>
  </si>
  <si>
    <t>·中立城市X，在未被同一个国家的玩家100%占领前，所属状态永远保持在中立</t>
    <phoneticPr fontId="15" type="noConversion"/>
  </si>
  <si>
    <t>·5个A国玩家和1名B国玩家 100%占领了 中立城市X， 该城市所属状态依旧为中立</t>
    <phoneticPr fontId="15" type="noConversion"/>
  </si>
  <si>
    <t>·6个A国玩家100%占领了 中立城市X，该城市所属状态变为A国，成为A国城市X</t>
    <phoneticPr fontId="15" type="noConversion"/>
  </si>
  <si>
    <t>·城市投资的阶段性清空 不会影响到城市的所属状态</t>
    <phoneticPr fontId="15" type="noConversion"/>
  </si>
  <si>
    <t>·中午12点时城市势力被清空，城市X所属状态依旧为A国</t>
    <phoneticPr fontId="15" type="noConversion"/>
  </si>
  <si>
    <t>·拥有国战发起权利（国家7，8，9级职级） 的B,C,D国玩家来到城市X 可以选择发起国战</t>
    <phoneticPr fontId="15" type="noConversion"/>
  </si>
  <si>
    <t>·国战可以由国家7，8，9等爵位发起攻击。只可以对外交关系为普通或敌对的国家所属城市发起攻击。</t>
    <phoneticPr fontId="15" type="noConversion"/>
  </si>
  <si>
    <t>·国战发起时间： 早上8：00 至晚上 22：00 可以发起国战，其他时间为保护时间不可发起</t>
    <phoneticPr fontId="15" type="noConversion"/>
  </si>
  <si>
    <t>注2： 国家关系为同盟状态时，【发起国战】按钮正常可点，但是会弹出感叹号提示窗</t>
    <phoneticPr fontId="15" type="noConversion"/>
  </si>
  <si>
    <t xml:space="preserve">      文字为： 无法对同盟国城市发动国战，如果想攻击请先等待国王变更互相之间的外交关系！   按钮为【icon返回】</t>
    <phoneticPr fontId="15" type="noConversion"/>
  </si>
  <si>
    <t>·异国玩家在王宫页中抢占弹窗上大按钮为【发起国战】，同国玩家在相同位置的大按钮为【攻占城市】，所有玩家在中立城市该弹窗大按钮都为【攻占城市】</t>
    <phoneticPr fontId="15" type="noConversion"/>
  </si>
  <si>
    <t>·在异国城市中会根据玩家在这个国家的声望而产生以下效果：补给费用变化，商品配额变化，投资费用变化 的相应效果（具体见【！国家】表）</t>
    <phoneticPr fontId="15" type="noConversion"/>
  </si>
  <si>
    <t>投资本国</t>
    <phoneticPr fontId="28" type="noConversion"/>
  </si>
  <si>
    <t>·战斗使用推墙战法。即有一个代表当前双方总伤害的双向进度条。进度条的总值分母为双方目前总伤害之和，各方的推进进度百分比 = 己方总伤害/双方总伤害</t>
    <phoneticPr fontId="15" type="noConversion"/>
  </si>
  <si>
    <t>·国战倒计时状态和国战战斗中状态下，交战城市都无法进行投资，该城市的广场页的分红倒计时改变为国战倒计时和国战结束倒计时</t>
    <phoneticPr fontId="15" type="noConversion"/>
  </si>
  <si>
    <t>对敌对国城市宣战，对普通关系国宣战，沉默</t>
    <phoneticPr fontId="28" type="noConversion"/>
  </si>
  <si>
    <t>·国战正式开始后，任何玩家都只能在该城市才能加入战场，玩家进入该城市时会弹出【参战意向询问框】，玩家可以选择加入任意阵营或者选择不参与国战</t>
    <phoneticPr fontId="15" type="noConversion"/>
  </si>
  <si>
    <t>发起国战</t>
    <phoneticPr fontId="15" type="noConversion"/>
  </si>
  <si>
    <t>·加入与自己国家外交关系不同的阵营时，伤害会受到一个系数校正</t>
    <phoneticPr fontId="15" type="noConversion"/>
  </si>
  <si>
    <t>国战规则</t>
    <phoneticPr fontId="15" type="noConversion"/>
  </si>
  <si>
    <t>·国战处于倒计时状态时，王宫页面会显示国战的倒计时和一些相关信息，投资和抢占的按钮会暂时去除</t>
    <phoneticPr fontId="15" type="noConversion"/>
  </si>
  <si>
    <t xml:space="preserve">  - 加入本国100%；加入同盟国为100%；加入普通关系国为80%；加入敌对国为50%</t>
    <phoneticPr fontId="15" type="noConversion"/>
  </si>
  <si>
    <t>·战场的得分是每分钟结算一次的，结算时进度条上进度高的国家会得到该时间段的该分钟得分；如果进度一样，则双方都获得该分钟得分</t>
    <phoneticPr fontId="15" type="noConversion"/>
  </si>
  <si>
    <t>·敌方出现的形式为单一旗舰，敌方不会进行攻击，我方不会自动攻击，但可以通过点击【开炮】按钮来消耗体力值进行攻击</t>
    <phoneticPr fontId="15" type="noConversion"/>
  </si>
  <si>
    <t>·我方的体力条为战斗的基础，每次开炮会消耗5%的最大体力值，会根据我方攻击和敌方防御使敌方受到相应伤害（具体伤害计算看下方伤害计算公式部分）</t>
    <phoneticPr fontId="15" type="noConversion"/>
  </si>
  <si>
    <t>·敌方HP到0%时，算作用户完成一次攻击，此时会产生一个伤害总值。点击【贡献伤害】可以将该伤害值加入己方国家的战斗总伤害中。帮助己方的进度条向对方推进。</t>
    <phoneticPr fontId="15" type="noConversion"/>
  </si>
  <si>
    <t>·玩家开炮时体力不足的话会弹出【体力不足提示窗口】，玩家可以选择使用星钻回复体力，也可以选择去食物页面使用食物</t>
    <phoneticPr fontId="15" type="noConversion"/>
  </si>
  <si>
    <t>·国战开战后，防御方直接拥有 （城市武装度×300） 的伤害值，攻击方初始总伤害值 = 0</t>
    <phoneticPr fontId="15" type="noConversion"/>
  </si>
  <si>
    <t>·若无法找到合适的用户虚拟靶子（玩家等级上下5级内），则出现NPC守城部队</t>
    <phoneticPr fontId="15" type="noConversion"/>
  </si>
  <si>
    <t xml:space="preserve">  - 守城部队的旗舰造型从所有传奇船只中随机选择</t>
    <phoneticPr fontId="15" type="noConversion"/>
  </si>
  <si>
    <t>守城部队</t>
    <phoneticPr fontId="15" type="noConversion"/>
  </si>
  <si>
    <t>得分计算</t>
    <phoneticPr fontId="15" type="noConversion"/>
  </si>
  <si>
    <t>注：在玩家点击贡献伤害前（完全击败敌人前），所产生的伤害值是不会计算到己方国家的战斗总伤害中的</t>
    <phoneticPr fontId="15" type="noConversion"/>
  </si>
  <si>
    <t>·战斗结束，分数相同，则攻击方算作失败，防御方胜利</t>
    <phoneticPr fontId="15" type="noConversion"/>
  </si>
  <si>
    <t>伤害计算</t>
    <phoneticPr fontId="15" type="noConversion"/>
  </si>
  <si>
    <t>·攻击时，按照我方阵型出手顺序进行护卫舰和旗舰的依次攻击</t>
    <phoneticPr fontId="15" type="noConversion"/>
  </si>
  <si>
    <t>·国战的攻击和伤害不会受到玩家的补给的影响，与竞技场一样，国战中算作是满补给状态</t>
    <phoneticPr fontId="15" type="noConversion"/>
  </si>
  <si>
    <t>·玩家选择贡献伤害后需要重新点击【攻击】才会进行下一个对手的搜索并开始战斗</t>
    <phoneticPr fontId="15" type="noConversion"/>
  </si>
  <si>
    <t>·玩家在每次点击【攻击】并搜索到对手后会刷开场BUFF，击败该敌人并贡献伤害后，属性会回到BUFF前的状态。</t>
    <phoneticPr fontId="15" type="noConversion"/>
  </si>
  <si>
    <t xml:space="preserve">  - 贡献伤害后，玩家再次点击【攻击】才能进入下次战斗，再次刷BUFF，以此顺序循环攻击敌方</t>
    <phoneticPr fontId="15" type="noConversion"/>
  </si>
  <si>
    <t>·贡献伤害的点击是不会消耗体力的</t>
    <phoneticPr fontId="15" type="noConversion"/>
  </si>
  <si>
    <t>每20星钻+1</t>
    <phoneticPr fontId="28" type="noConversion"/>
  </si>
  <si>
    <t>国技捐献</t>
    <phoneticPr fontId="28" type="noConversion"/>
  </si>
  <si>
    <t>国战奖励</t>
    <phoneticPr fontId="15" type="noConversion"/>
  </si>
  <si>
    <t>注：双方阵型各自的总伤害最高的玩家为各自国家的MVP</t>
    <phoneticPr fontId="28" type="noConversion"/>
  </si>
  <si>
    <t>·玩家可以在战场中随时查看当时的三种排行的榜单，榜单需要间隔时间尽可能短的进行数据更新</t>
    <phoneticPr fontId="28" type="noConversion"/>
  </si>
  <si>
    <t>·非排行奖励包括：</t>
    <phoneticPr fontId="28" type="noConversion"/>
  </si>
  <si>
    <t>·玩家在国战过程中会被记录数种数值，并且会进行奖励发放</t>
    <phoneticPr fontId="15" type="noConversion"/>
  </si>
  <si>
    <t>名次</t>
    <phoneticPr fontId="28" type="noConversion"/>
  </si>
  <si>
    <t>奖励内容</t>
    <phoneticPr fontId="28" type="noConversion"/>
  </si>
  <si>
    <t>·排行奖励类型包括：</t>
    <phoneticPr fontId="28" type="noConversion"/>
  </si>
  <si>
    <t>1</t>
    <phoneticPr fontId="28" type="noConversion"/>
  </si>
  <si>
    <t>2</t>
    <phoneticPr fontId="28" type="noConversion"/>
  </si>
  <si>
    <t>3</t>
    <phoneticPr fontId="28" type="noConversion"/>
  </si>
  <si>
    <t>5</t>
    <phoneticPr fontId="28" type="noConversion"/>
  </si>
  <si>
    <t>11~30</t>
    <phoneticPr fontId="28" type="noConversion"/>
  </si>
  <si>
    <t>31~100</t>
    <phoneticPr fontId="28" type="noConversion"/>
  </si>
  <si>
    <t xml:space="preserve">  - 累计炮击数奖励     （根据玩家在今日国战中开炮次数而给的阶段性奖励）</t>
    <phoneticPr fontId="28" type="noConversion"/>
  </si>
  <si>
    <t>累计数</t>
    <phoneticPr fontId="28" type="noConversion"/>
  </si>
  <si>
    <t>10</t>
    <phoneticPr fontId="28" type="noConversion"/>
  </si>
  <si>
    <t>100</t>
    <phoneticPr fontId="28" type="noConversion"/>
  </si>
  <si>
    <t>200</t>
    <phoneticPr fontId="28" type="noConversion"/>
  </si>
  <si>
    <t>300</t>
    <phoneticPr fontId="28" type="noConversion"/>
  </si>
  <si>
    <t>500</t>
    <phoneticPr fontId="28" type="noConversion"/>
  </si>
  <si>
    <t>苏格兰熏鲑鱼*1</t>
    <phoneticPr fontId="28" type="noConversion"/>
  </si>
  <si>
    <t>万能升阶卡为主</t>
    <phoneticPr fontId="28" type="noConversion"/>
  </si>
  <si>
    <t>中级水手*1，黄水晶*50</t>
    <phoneticPr fontId="28" type="noConversion"/>
  </si>
  <si>
    <t>精英水手*1，中级水手*1，黄水晶*100</t>
    <phoneticPr fontId="28" type="noConversion"/>
  </si>
  <si>
    <t>白银水手*1，黄水晶*100</t>
    <phoneticPr fontId="28" type="noConversion"/>
  </si>
  <si>
    <t>黄金水手*1，黄水晶*1000</t>
    <phoneticPr fontId="28" type="noConversion"/>
  </si>
  <si>
    <t>白银水手*1，黄水晶*150</t>
    <phoneticPr fontId="28" type="noConversion"/>
  </si>
  <si>
    <t>白银水手*1，黄水晶*300</t>
    <phoneticPr fontId="28" type="noConversion"/>
  </si>
  <si>
    <t>黄金水手*1，黄水晶*500</t>
    <phoneticPr fontId="28" type="noConversion"/>
  </si>
  <si>
    <t>白银水手*1，黄水晶*750</t>
    <phoneticPr fontId="28" type="noConversion"/>
  </si>
  <si>
    <t>白银水手*1，黄水晶*1000</t>
    <phoneticPr fontId="28" type="noConversion"/>
  </si>
  <si>
    <t>中级水手*1，黄水晶*75</t>
    <phoneticPr fontId="28" type="noConversion"/>
  </si>
  <si>
    <t>白银水手*1，黄水晶*125</t>
    <phoneticPr fontId="28" type="noConversion"/>
  </si>
  <si>
    <t>·第一次选举，各国等级榜前30名且最近两天有过至少1次登陆记录的玩家可报名参选；之后的选举，上一任期内获得所属国声望累计前30名的人员可报名参选（因此这里要记录玩家每周获得的本国声望总和！）</t>
    <phoneticPr fontId="28" type="noConversion"/>
  </si>
  <si>
    <t>·国家开始选举前的24小时，国会的首页就开始记录选举倒计时并呈现给玩家，24H后选举正式开始，选举开始倒计时变为选举结束倒计时，依旧是24H倒计时</t>
    <phoneticPr fontId="28" type="noConversion"/>
  </si>
  <si>
    <t>·拥有当届选举资格的玩家点击马上参选按钮后会有弹窗提示输入参选口号，输入完毕后则正式加入可被投票的选举列表</t>
    <phoneticPr fontId="28" type="noConversion"/>
  </si>
  <si>
    <t>注1：玩家职级变更后，会收到相应的系统信息通知</t>
    <phoneticPr fontId="28" type="noConversion"/>
  </si>
  <si>
    <t>劫掠者</t>
    <phoneticPr fontId="28" type="noConversion"/>
  </si>
  <si>
    <t>和其他国家改变外交关系，对敌对和普通关系城市宣战，公告，沉默，解除攻击权</t>
    <phoneticPr fontId="28" type="noConversion"/>
  </si>
  <si>
    <t>·玩家在其所属国家的声望低于-1000时，会缓慢自动回复声望，回复速度见【！声望】表</t>
    <phoneticPr fontId="15" type="noConversion"/>
  </si>
  <si>
    <t>捐款星钻</t>
    <phoneticPr fontId="28" type="noConversion"/>
  </si>
  <si>
    <t>·无论国家关系如何，玩家在国战时都可以自由选择加入的阵营，但根据国家间外交关系的不同，玩家行为所获得的声望变化也不同（具体见【！声望】）</t>
    <phoneticPr fontId="15" type="noConversion"/>
  </si>
  <si>
    <t>·捐献星钻时可以获得一定的声望，每捐献20星钻可以获得1声望</t>
    <phoneticPr fontId="15" type="noConversion"/>
  </si>
  <si>
    <t>奥斯曼国技</t>
    <phoneticPr fontId="28" type="noConversion"/>
  </si>
  <si>
    <t>所有战斗的攻击力上升3%，防御力下降2%</t>
    <phoneticPr fontId="28" type="noConversion"/>
  </si>
  <si>
    <t>所有战斗的攻击力上升6%，防御力下降5%</t>
    <phoneticPr fontId="28" type="noConversion"/>
  </si>
  <si>
    <t>所有战斗的攻击力上升10%，防御力下降8%</t>
    <phoneticPr fontId="28" type="noConversion"/>
  </si>
  <si>
    <t>水晶，金币，最后一阶给容易白卡的固定5星垃圾英雄</t>
    <phoneticPr fontId="28" type="noConversion"/>
  </si>
  <si>
    <t>技能卡（国战强化），水手</t>
    <phoneticPr fontId="28" type="noConversion"/>
  </si>
  <si>
    <t>注1： 保护时间内，【发起国战】按钮可点，点击后弹出相应提示信息（时间错误/职级不足/体力不足）</t>
    <phoneticPr fontId="15" type="noConversion"/>
  </si>
  <si>
    <t xml:space="preserve">  - 总得分超过900分即获得胜利</t>
    <phoneticPr fontId="15" type="noConversion"/>
  </si>
  <si>
    <t xml:space="preserve">  - 第一得分段是战场时间0:00:00-0:14:59，战场进度条50%即可每分钟获得10分得分</t>
    <phoneticPr fontId="15" type="noConversion"/>
  </si>
  <si>
    <t xml:space="preserve">  - 第二得分段是战场时间0:15:00-0:29:59，战场进度条50%即可每分钟获得20分得分</t>
    <phoneticPr fontId="15" type="noConversion"/>
  </si>
  <si>
    <t xml:space="preserve">  - 第三得分段是战场时间0:30:00-0:44:59，战场进度条50%即可每分钟获得30分得分</t>
    <phoneticPr fontId="15" type="noConversion"/>
  </si>
  <si>
    <t xml:space="preserve">  - 第四得分段是战场时间0:45:00-0:59:99，战场进度条50%即可每分钟获得60分得分</t>
    <phoneticPr fontId="15" type="noConversion"/>
  </si>
  <si>
    <t>·每一场国战总时间为1小时，分为4个得分段，每个得分段以15分钟计时，前一个的得分段结束后，直接进入下一个得分段。</t>
    <phoneticPr fontId="15" type="noConversion"/>
  </si>
  <si>
    <t>注：【海龙之血】回复体力不再有每日次数限制，也不会消耗食用次数，每天第一次30，第二次50，第三次及之后100</t>
    <phoneticPr fontId="15" type="noConversion"/>
  </si>
  <si>
    <t xml:space="preserve">  - 守城部队的生命值=当前玩家旗舰+护卫舰的总生命值； 攻击力和防御力都与当前玩家旗舰的攻击防御相同</t>
    <phoneticPr fontId="15" type="noConversion"/>
  </si>
  <si>
    <t xml:space="preserve">国战胜利方MVP奖励 </t>
    <phoneticPr fontId="28" type="noConversion"/>
  </si>
  <si>
    <t xml:space="preserve">国战失败方MVP奖励 </t>
    <phoneticPr fontId="28" type="noConversion"/>
  </si>
  <si>
    <t>·玩家在选举开始后进入选举页面后，会看见【马上参选】的按钮，没有选举资格的玩家点击该按钮后会弹出相应提示框</t>
    <phoneticPr fontId="28" type="noConversion"/>
  </si>
  <si>
    <t xml:space="preserve">  - 提示框文字为： 你在上一周所获得的本国声望排行未进入前30名，没有获得参选资格     按钮【icon返回】</t>
    <phoneticPr fontId="28" type="noConversion"/>
  </si>
  <si>
    <t>注1：拥有参选资格的玩家在正式选举开始时会收到一条系统通知，格式见【！通知信息】表</t>
    <phoneticPr fontId="28" type="noConversion"/>
  </si>
  <si>
    <t>注2：开始选举后世界聊天要进行一次信息通知，格式见【！聊天】表</t>
    <phoneticPr fontId="28" type="noConversion"/>
  </si>
  <si>
    <t>8.选举正式开始</t>
    <phoneticPr fontId="15" type="noConversion"/>
  </si>
  <si>
    <t>国家</t>
    <phoneticPr fontId="15" type="noConversion"/>
  </si>
  <si>
    <t>第xx届政权选举已经开始，国民们快去国会里积极参选和投票吧！</t>
    <phoneticPr fontId="15" type="noConversion"/>
  </si>
  <si>
    <t>选举已经开始，您拥有本次选举的参选资格，别忘记去报名参选哦！【时间】</t>
    <phoneticPr fontId="15" type="noConversion"/>
  </si>
  <si>
    <t>【前往】</t>
    <phoneticPr fontId="15" type="noConversion"/>
  </si>
  <si>
    <t>成为国战的MVP</t>
    <phoneticPr fontId="15" type="noConversion"/>
  </si>
  <si>
    <t>点击后领取剩余分红，浮动信息展现</t>
    <phoneticPr fontId="15" type="noConversion"/>
  </si>
  <si>
    <t>点击后领取剩余分红，浮动信息展现，yyy为城市名</t>
    <phoneticPr fontId="15" type="noConversion"/>
  </si>
  <si>
    <t>点击后领取剩余分红，浮动信息展现，5000金币为举例，具体收获信息请相应显示</t>
    <phoneticPr fontId="15" type="noConversion"/>
  </si>
  <si>
    <t>·交战的两国阵营中，各自贡献伤害值总和为其阵营最高者，就是这场国战中该阵营的MVP，每场国战胜方和负方都会各自产生一名MVP，该MVP并不要求其国籍为相应参战国</t>
    <phoneticPr fontId="15" type="noConversion"/>
  </si>
  <si>
    <t>注：这里的玩家生命值，攻击力，防御力都为战斗开始前未刷BUFF的数值</t>
    <phoneticPr fontId="15" type="noConversion"/>
  </si>
  <si>
    <t>·如果玩家在攻击途中中途退出战场，则下次进入战场还是延续当前的攻击进度（自身属性也延续）</t>
    <phoneticPr fontId="15" type="noConversion"/>
  </si>
  <si>
    <t>·玩家在选择加入的阵营后则无法再更改，再次进入国战后依旧延续上一次在该战场的进度和阵营位置</t>
    <phoneticPr fontId="15" type="noConversion"/>
  </si>
  <si>
    <t xml:space="preserve">  - 国战总伤害排行    （双方玩家在当天所有国战中所贡献出的总伤害值排行，前100名可获得奖励）</t>
    <phoneticPr fontId="28" type="noConversion"/>
  </si>
  <si>
    <t xml:space="preserve">  - 最高炮击数排行   （双方玩家在当天所有国战中的总【开炮】次数排行，前100名可获得奖励）</t>
    <phoneticPr fontId="28" type="noConversion"/>
  </si>
  <si>
    <t xml:space="preserve">  - 最高单次伤害排行   （双方玩家在当天所有国战中的最高的一次【开炮】伤害值排行，只有第一名会获得奖励）</t>
    <phoneticPr fontId="28" type="noConversion"/>
  </si>
  <si>
    <t>今日国战总伤害排行奖励发放</t>
    <phoneticPr fontId="15" type="noConversion"/>
  </si>
  <si>
    <t>今日国战炮击数排行奖励发放</t>
    <phoneticPr fontId="15" type="noConversion"/>
  </si>
  <si>
    <t>今日最高单次伤害奖励</t>
    <phoneticPr fontId="15" type="noConversion"/>
  </si>
  <si>
    <t>【领取】</t>
    <phoneticPr fontId="15" type="noConversion"/>
  </si>
  <si>
    <t>【领取】</t>
    <phoneticPr fontId="15" type="noConversion"/>
  </si>
  <si>
    <t>yyyy为城市名，点击领取按钮后得到相应的MVP奖励，浮动信息展现</t>
    <phoneticPr fontId="15" type="noConversion"/>
  </si>
  <si>
    <t>点击领取按钮后得到相应的奖励，浮动信息展现</t>
    <phoneticPr fontId="15" type="noConversion"/>
  </si>
  <si>
    <t>9.国家关系变更时</t>
    <phoneticPr fontId="15" type="noConversion"/>
  </si>
  <si>
    <t>a. 某国发起敌对：    加勒比"霸主"xxx将对英格兰的外交关系改变为了敌对关系！</t>
    <phoneticPr fontId="15" type="noConversion"/>
  </si>
  <si>
    <t>b. 某国解除同盟：    加勒比"霸主"xxx解除了与英格兰之间的同盟关系，双方外交关系变为普通关系！</t>
    <phoneticPr fontId="15" type="noConversion"/>
  </si>
  <si>
    <t>·每次两国的外交关系发生变化后，都会在世界频道进行一次系统公告【具体见【！聊天】表】</t>
    <phoneticPr fontId="28" type="noConversion"/>
  </si>
  <si>
    <t>d. 两国解除敌对：    加勒比"霸主"xxx与英格兰"国王"yyy经过协商，决定将两国恢复为普通外交关系！</t>
    <phoneticPr fontId="15" type="noConversion"/>
  </si>
  <si>
    <t>c. 两国同意结为同盟：    加勒比"霸主"xxx与英格兰"国王"yyy经过协商，决定将两国结为同盟外交关系！</t>
    <phoneticPr fontId="15" type="noConversion"/>
  </si>
  <si>
    <t>【国旗】"职级"xxxx 带领国民占领了【国家名】的【城市名】！     【时间】</t>
    <phoneticPr fontId="28" type="noConversion"/>
  </si>
  <si>
    <t>【国旗】"伯爵"英国大帝带领国民占领了奥斯曼的伊斯坦布尔！    2015.01.25</t>
    <phoneticPr fontId="28" type="noConversion"/>
  </si>
  <si>
    <t>【国旗】"伯爵"英国大帝带领国民在爱丁堡打退了来自华夏的侵略！    2015.01.25</t>
    <phoneticPr fontId="28" type="noConversion"/>
  </si>
  <si>
    <t>通过全国民众的不懈努力，终于激活了国技【劫掠III级】！    2015.01.25</t>
    <phoneticPr fontId="28" type="noConversion"/>
  </si>
  <si>
    <t>·国战正式开始后，王宫页面会有一个很大的【加入国战】的按钮，点击后会弹出【参战意向询问框】</t>
    <phoneticPr fontId="15" type="noConversion"/>
  </si>
  <si>
    <t>·玩家可以在国战途中离开战场，当玩家重新进入城市时，依旧弹出【参战意向询问框】，但是此时的弹出框中选择两个国家的两个按钮合并为一个【继续参战】</t>
    <phoneticPr fontId="15" type="noConversion"/>
  </si>
  <si>
    <t>·战场的聊天频道分为两种可以切换，分别时【全战场】频道和【本国】频道，进入战场时默认为【全战场】频道</t>
    <phoneticPr fontId="15" type="noConversion"/>
  </si>
  <si>
    <t>·战场聊天的输入框最多可以输入20个字，超过后无法再输入</t>
    <phoneticPr fontId="15" type="noConversion"/>
  </si>
  <si>
    <t>今日国战总伤害排行奖励</t>
    <phoneticPr fontId="28" type="noConversion"/>
  </si>
  <si>
    <t>今日最高炮击数排行奖励</t>
    <phoneticPr fontId="28" type="noConversion"/>
  </si>
  <si>
    <t>今日最高单次伤害奖励</t>
    <phoneticPr fontId="28" type="noConversion"/>
  </si>
  <si>
    <t xml:space="preserve">今日累计炮击数奖励 </t>
    <phoneticPr fontId="28" type="noConversion"/>
  </si>
  <si>
    <t>75</t>
    <phoneticPr fontId="28" type="noConversion"/>
  </si>
  <si>
    <t>炮击奖励</t>
    <phoneticPr fontId="15" type="noConversion"/>
  </si>
  <si>
    <t>·国战时玩家每次开炮可以获得 等同于消耗的体力值的经验值</t>
    <phoneticPr fontId="15" type="noConversion"/>
  </si>
  <si>
    <t>+3</t>
    <phoneticPr fontId="28" type="noConversion"/>
  </si>
  <si>
    <t>·玩家在击败一个敌人并提交伤害时，会额外获得相当于 最大体力值10% 的经验值，并且根据自身所在阵营和敌方阵营会产生声望变动，具体见【！声望】表</t>
    <phoneticPr fontId="15" type="noConversion"/>
  </si>
  <si>
    <t>坚韧1级</t>
    <phoneticPr fontId="28" type="noConversion"/>
  </si>
  <si>
    <t>坚韧2级</t>
    <phoneticPr fontId="28" type="noConversion"/>
  </si>
  <si>
    <t>坚韧3级</t>
    <phoneticPr fontId="28" type="noConversion"/>
  </si>
  <si>
    <t>儒学1级</t>
    <phoneticPr fontId="28" type="noConversion"/>
  </si>
  <si>
    <t>儒学2级</t>
  </si>
  <si>
    <t>人口2级</t>
  </si>
  <si>
    <t>长城2级</t>
  </si>
  <si>
    <t>后勤术2级</t>
  </si>
  <si>
    <t>外科医术2级</t>
  </si>
  <si>
    <t>金融学2级</t>
  </si>
  <si>
    <t>炮术2级</t>
  </si>
  <si>
    <t>商人2级</t>
  </si>
  <si>
    <t>语言2级</t>
  </si>
  <si>
    <t>贪婪2级</t>
  </si>
  <si>
    <t>血统2级</t>
  </si>
  <si>
    <t>野性2级</t>
  </si>
  <si>
    <t>劫掠2级</t>
  </si>
  <si>
    <t>狂暴2级</t>
  </si>
  <si>
    <t>儒学3级</t>
    <phoneticPr fontId="28" type="noConversion"/>
  </si>
  <si>
    <t>长城3级</t>
    <phoneticPr fontId="28" type="noConversion"/>
  </si>
  <si>
    <t>人口3级</t>
    <phoneticPr fontId="28" type="noConversion"/>
  </si>
  <si>
    <t>人口1级</t>
    <phoneticPr fontId="28" type="noConversion"/>
  </si>
  <si>
    <t>后勤术1级</t>
    <phoneticPr fontId="28" type="noConversion"/>
  </si>
  <si>
    <t>后勤术3级</t>
    <phoneticPr fontId="28" type="noConversion"/>
  </si>
  <si>
    <t>外科医术1级</t>
    <phoneticPr fontId="28" type="noConversion"/>
  </si>
  <si>
    <t>外科医术3级</t>
    <phoneticPr fontId="28" type="noConversion"/>
  </si>
  <si>
    <t>金融学1级</t>
    <phoneticPr fontId="28" type="noConversion"/>
  </si>
  <si>
    <t>金融学3级</t>
    <phoneticPr fontId="28" type="noConversion"/>
  </si>
  <si>
    <t>炮术1级</t>
    <phoneticPr fontId="28" type="noConversion"/>
  </si>
  <si>
    <t>炮术3级</t>
    <phoneticPr fontId="28" type="noConversion"/>
  </si>
  <si>
    <t>商人1级</t>
    <phoneticPr fontId="28" type="noConversion"/>
  </si>
  <si>
    <t>商人3级</t>
    <phoneticPr fontId="28" type="noConversion"/>
  </si>
  <si>
    <t>语言1级</t>
    <phoneticPr fontId="28" type="noConversion"/>
  </si>
  <si>
    <t>语言3级</t>
    <phoneticPr fontId="28" type="noConversion"/>
  </si>
  <si>
    <t>贪婪1级</t>
    <phoneticPr fontId="28" type="noConversion"/>
  </si>
  <si>
    <t>贪婪3级</t>
    <phoneticPr fontId="28" type="noConversion"/>
  </si>
  <si>
    <t>血统1级</t>
    <phoneticPr fontId="28" type="noConversion"/>
  </si>
  <si>
    <t>血统3级</t>
    <phoneticPr fontId="28" type="noConversion"/>
  </si>
  <si>
    <t>野性1级</t>
    <phoneticPr fontId="28" type="noConversion"/>
  </si>
  <si>
    <t>野性3级</t>
    <phoneticPr fontId="28" type="noConversion"/>
  </si>
  <si>
    <t>劫掠1级</t>
    <phoneticPr fontId="28" type="noConversion"/>
  </si>
  <si>
    <t>劫掠3级</t>
    <phoneticPr fontId="28" type="noConversion"/>
  </si>
  <si>
    <t>寻宝1级</t>
    <phoneticPr fontId="28" type="noConversion"/>
  </si>
  <si>
    <t>寻宝2级</t>
    <phoneticPr fontId="28" type="noConversion"/>
  </si>
  <si>
    <t>寻宝3级</t>
    <phoneticPr fontId="28" type="noConversion"/>
  </si>
  <si>
    <t>狂暴1级</t>
    <phoneticPr fontId="28" type="noConversion"/>
  </si>
  <si>
    <t>狂暴3级</t>
    <phoneticPr fontId="28" type="noConversion"/>
  </si>
  <si>
    <t>2~30名</t>
    <phoneticPr fontId="28" type="noConversion"/>
  </si>
  <si>
    <t>31～100名</t>
    <phoneticPr fontId="28" type="noConversion"/>
  </si>
  <si>
    <t>1名</t>
    <phoneticPr fontId="28" type="noConversion"/>
  </si>
  <si>
    <t>奖励内容</t>
    <phoneticPr fontId="28" type="noConversion"/>
  </si>
  <si>
    <t>黄水晶*600</t>
    <phoneticPr fontId="28" type="noConversion"/>
  </si>
  <si>
    <t>黄水晶*300</t>
    <phoneticPr fontId="28" type="noConversion"/>
  </si>
  <si>
    <t>您在刚刚发生在yyyy的国战中荣获所在阵营MVP的殊荣，特此进行褒奖！【时间】</t>
    <phoneticPr fontId="15" type="noConversion"/>
  </si>
  <si>
    <t>您在今日的国战总伤害统计中排行第x，特此进行褒奖！【时间】</t>
    <phoneticPr fontId="15" type="noConversion"/>
  </si>
  <si>
    <t>您在今日的国战炮击数统计中排行第x，特此进行褒奖！【时间】</t>
    <phoneticPr fontId="15" type="noConversion"/>
  </si>
  <si>
    <t>您在今日的国战单次炮击伤害中排名第一,特此进行褒奖！【时间】</t>
    <phoneticPr fontId="15" type="noConversion"/>
  </si>
  <si>
    <t>选举开始时，拥有参选资格的玩家收到通知</t>
    <phoneticPr fontId="15" type="noConversion"/>
  </si>
  <si>
    <t>选举开始时，没拥有参选资格的玩家收到通知</t>
    <phoneticPr fontId="15" type="noConversion"/>
  </si>
  <si>
    <t>点击前往直接跳转到国会-选举页面</t>
    <phoneticPr fontId="15" type="noConversion"/>
  </si>
  <si>
    <t>选举已经开始,快去国会中投出您神圣的一票吧!【时间】</t>
    <phoneticPr fontId="15" type="noConversion"/>
  </si>
  <si>
    <t>国王通知</t>
    <phoneticPr fontId="15" type="noConversion"/>
  </si>
  <si>
    <t>他国接受了您的同盟请求（原为敌对或者普通）</t>
    <phoneticPr fontId="15" type="noConversion"/>
  </si>
  <si>
    <t>职级晋升</t>
    <phoneticPr fontId="15" type="noConversion"/>
  </si>
  <si>
    <t>您在本国声望达到了XXXX,晋升为7级爵位"xxx"【时间】</t>
    <phoneticPr fontId="15" type="noConversion"/>
  </si>
  <si>
    <t>他国接受了您的解除敌对请求</t>
    <phoneticPr fontId="15" type="noConversion"/>
  </si>
  <si>
    <t>他国解除了同盟关系，对您发起了敌对</t>
    <phoneticPr fontId="15" type="noConversion"/>
  </si>
  <si>
    <t>他国解除了同盟关系，和您互为普通关系</t>
    <phoneticPr fontId="15" type="noConversion"/>
  </si>
  <si>
    <t>他国解除了普通关系，对您发起了敌对</t>
    <phoneticPr fontId="15" type="noConversion"/>
  </si>
  <si>
    <t>他国拒绝了您的同盟请求，仍为敌对</t>
    <phoneticPr fontId="15" type="noConversion"/>
  </si>
  <si>
    <t>他国拒绝了您的解除敌对请求，仍为敌对</t>
    <phoneticPr fontId="15" type="noConversion"/>
  </si>
  <si>
    <t>只有9级职级的玩家才会收到该通知</t>
    <phoneticPr fontId="15" type="noConversion"/>
  </si>
  <si>
    <t>国战后续破坏</t>
    <phoneticPr fontId="15" type="noConversion"/>
  </si>
  <si>
    <t>发起国战</t>
    <phoneticPr fontId="15" type="noConversion"/>
  </si>
  <si>
    <t>国战结束</t>
    <phoneticPr fontId="15" type="noConversion"/>
  </si>
  <si>
    <t>[国旗]"爵位"名字代表国名对本城发起进攻,[国旗]国名vs[国旗]国名战斗开始【时间】</t>
    <phoneticPr fontId="15" type="noConversion"/>
  </si>
  <si>
    <t>[国旗]国名vs[国旗]国名 的国战结束,英雄[国旗]"爵位"名字带领国名以1800：780取得了胜利【时间】</t>
    <phoneticPr fontId="15" type="noConversion"/>
  </si>
  <si>
    <t>[国旗]国名vs[国旗]国名 的国战中城市受到了严重破坏,发展度下降为xxxx,武装度下降为xxxx【时间】</t>
    <phoneticPr fontId="15" type="noConversion"/>
  </si>
  <si>
    <t>国战信息</t>
    <phoneticPr fontId="15" type="noConversion"/>
  </si>
  <si>
    <t>·国战相关的系统通知和系统公告 具体见 【！聊天】表和【！通知信息】表</t>
    <phoneticPr fontId="15" type="noConversion"/>
  </si>
  <si>
    <t>·选举相关的系统通知和系统公告具体见【！聊天】表和【！通知信息】表</t>
    <phoneticPr fontId="28" type="noConversion"/>
  </si>
  <si>
    <t>·外交相关的系统通知和系统公告具体见【！聊天】表和【！通知信息】表，外交相关的通知都为只针对各国国王发送</t>
    <phoneticPr fontId="28" type="noConversion"/>
  </si>
  <si>
    <t>EXP+(lv*lv*0.3);本国声望+5</t>
    <phoneticPr fontId="15" type="noConversion"/>
  </si>
  <si>
    <t>EXP+(lv*lv*0.2);本国声望+5</t>
    <phoneticPr fontId="15" type="noConversion"/>
  </si>
  <si>
    <t>EXP+(lv*lv*0.1);本国声望+5</t>
    <phoneticPr fontId="15" type="noConversion"/>
  </si>
  <si>
    <t>EXP+ (100+lv*3);本国声望+5</t>
    <phoneticPr fontId="15" type="noConversion"/>
  </si>
  <si>
    <t>EXP+ (100+lv*3);本国声望+5</t>
    <phoneticPr fontId="15" type="noConversion"/>
  </si>
  <si>
    <t>EXP+(lv*lv*0.2);本国声望+5</t>
    <phoneticPr fontId="15" type="noConversion"/>
  </si>
  <si>
    <t>EXP+(lv*lv*0.1);黄水晶*100</t>
    <phoneticPr fontId="15" type="noConversion"/>
  </si>
  <si>
    <t>玩家被本国的国家领导者沉默</t>
    <phoneticPr fontId="15" type="noConversion"/>
  </si>
  <si>
    <t>玩家沉默状态被解除</t>
    <phoneticPr fontId="15" type="noConversion"/>
  </si>
  <si>
    <t>"职级"xxxx恢复了你在国家频道发言的权利！</t>
    <phoneticPr fontId="15" type="noConversion"/>
  </si>
  <si>
    <t>无</t>
    <phoneticPr fontId="15" type="noConversion"/>
  </si>
  <si>
    <t>你已经被"职级"xxxx禁止在国家频道发言了！</t>
    <phoneticPr fontId="15" type="noConversion"/>
  </si>
  <si>
    <t>·沉默按钮只显示在玩家查看他人个人详情页时（前提是有沉默他人的权限），被沉默的玩家将会受到通知（见【！通知信息】表）</t>
    <phoneticPr fontId="28" type="noConversion"/>
  </si>
  <si>
    <t>·拥有沉默权的玩家也相应拥有解除沉默权力，会替代沉默按钮出现在 被沉默玩家的个人详情页中（见【！通知信息】表）</t>
    <phoneticPr fontId="28" type="noConversion"/>
  </si>
  <si>
    <t>沉默相关：</t>
    <phoneticPr fontId="28" type="noConversion"/>
  </si>
  <si>
    <t>个人详情页相关</t>
    <phoneticPr fontId="15" type="noConversion"/>
  </si>
  <si>
    <t>·玩家个人详情页增加的信息包括： 国家职级，国家权限</t>
    <phoneticPr fontId="28" type="noConversion"/>
  </si>
  <si>
    <t>·其中国家权限是指有权限的玩家观察本国他人详情页时会出现的操作选项</t>
    <phoneticPr fontId="28" type="noConversion"/>
  </si>
  <si>
    <t>通过全国民众的不懈努力，终于激活了国技【劫掠3级】！   【时间】</t>
    <phoneticPr fontId="28" type="noConversion"/>
  </si>
  <si>
    <t>·玩家旗舰攻击造成伤害 = 旗舰攻击 - 敌旗舰防御;  玩家护卫舰攻击造成伤害 = 护卫舰攻击 - 敌旗舰防御</t>
    <phoneticPr fontId="15" type="noConversion"/>
  </si>
  <si>
    <t>·如果玩家旗舰加护卫舰造成的总伤害不低于敌方最大HP的9%，则无附加伤害</t>
    <phoneticPr fontId="15" type="noConversion"/>
  </si>
  <si>
    <t>·一轮炮击后，敌方船上飘伤害数字 【hp - x%】，x%为此轮炮击造成的总伤害在敌方HP中的比例，x不低于9%</t>
    <phoneticPr fontId="15" type="noConversion"/>
  </si>
  <si>
    <t>·国技的结算效果如果和普通副官技能共同起效的话，则国技最后结算效果（无论是【比例增加】还是【固定值变化】都是如此）</t>
    <phoneticPr fontId="28" type="noConversion"/>
  </si>
  <si>
    <t>例如： 国技：体力上限+10，副官技能体力上限+10%， 则效果是 【 原始体力值*1.1 + 10】</t>
    <phoneticPr fontId="28" type="noConversion"/>
  </si>
  <si>
    <t>注1：玩家一次性捐献至少20星钻的话，在相应的国家频道要有相应的系统信息，具体见【！聊天】表</t>
    <phoneticPr fontId="28" type="noConversion"/>
  </si>
  <si>
    <t>注2：玩家一次性捐献至少100W金币的话，在相应的国家频道要有相应的系统信息，具体见【！聊天】表</t>
    <phoneticPr fontId="28" type="noConversion"/>
  </si>
  <si>
    <t>·排行类的奖励会在每天23:00时结算，立即以通知信息的格式发放给相应的玩家</t>
    <phoneticPr fontId="28" type="noConversion"/>
  </si>
  <si>
    <t>·国土页面上的每个城市点击后都会弹出相应的城市详情窗口</t>
    <phoneticPr fontId="28" type="noConversion"/>
  </si>
  <si>
    <t>·国土中城市状态会有4种： 国战准备中，国战进行中，安定，畅销，滞销 。如果同时满足两种状态，例如国战准备中和畅销，则国战相关状态优先显示</t>
    <phoneticPr fontId="28" type="noConversion"/>
  </si>
  <si>
    <t>公会的创建与加入</t>
    <phoneticPr fontId="15" type="noConversion"/>
  </si>
  <si>
    <t>·公会令的价格为299星钻，玩家可以在创建公会的页面直接购买并使用</t>
    <phoneticPr fontId="15" type="noConversion"/>
  </si>
  <si>
    <t>·可创建的公会类型一共为四种，分别是 商会、冒险公会、军团、海贼团，四种类型的本质区别在于各自对应的公会科技树的不同（具体见下方“公会科技”）</t>
    <phoneticPr fontId="15" type="noConversion"/>
  </si>
  <si>
    <t>·玩家如果已经加入了某个公会/创建了某个公会，则点击广场的公会建筑会直接到公会的首页。如果玩家未加入任何公会，则点击公会建筑会到一个公会加入选择页</t>
    <phoneticPr fontId="15" type="noConversion"/>
  </si>
  <si>
    <t>·公会分为四种类型：商会，冒险公会，军团和海贼团，具体表现在各自的科技树不同</t>
    <phoneticPr fontId="15" type="noConversion"/>
  </si>
  <si>
    <t>公会等级</t>
    <phoneticPr fontId="15" type="noConversion"/>
  </si>
  <si>
    <t>·玩家创建的公会初始都为1级，公会最高等级可以达到9级。</t>
    <phoneticPr fontId="15" type="noConversion"/>
  </si>
  <si>
    <t>·公会升级的方式为吸取公会成员日常行为所获得的经验值，每当公会成员获得经验值时（任何途径），公会都会获得相应数量的经验值</t>
    <phoneticPr fontId="15" type="noConversion"/>
  </si>
  <si>
    <t>·当公会累积的经验值达到可升级的要求时，则公会等级会相应提升</t>
    <phoneticPr fontId="15" type="noConversion"/>
  </si>
  <si>
    <t>·公会等级提升时，会有 解锁福利、增加成员上限及特殊职位数上限、面包树等级上限 这些效果产生</t>
    <phoneticPr fontId="15" type="noConversion"/>
  </si>
  <si>
    <t>公会等级</t>
    <phoneticPr fontId="72" type="noConversion"/>
  </si>
  <si>
    <t>工资比例</t>
    <phoneticPr fontId="72" type="noConversion"/>
  </si>
  <si>
    <t>一级</t>
    <phoneticPr fontId="72" type="noConversion"/>
  </si>
  <si>
    <r>
      <t>1</t>
    </r>
    <r>
      <rPr>
        <sz val="10"/>
        <color indexed="8"/>
        <rFont val="宋体"/>
        <family val="3"/>
        <charset val="134"/>
      </rPr>
      <t>级</t>
    </r>
    <phoneticPr fontId="28" type="noConversion"/>
  </si>
  <si>
    <t>二级</t>
    <phoneticPr fontId="72" type="noConversion"/>
  </si>
  <si>
    <r>
      <t>2级</t>
    </r>
    <r>
      <rPr>
        <sz val="10"/>
        <color indexed="8"/>
        <rFont val="宋体"/>
        <family val="3"/>
        <charset val="134"/>
      </rPr>
      <t/>
    </r>
  </si>
  <si>
    <t>三级</t>
    <phoneticPr fontId="72" type="noConversion"/>
  </si>
  <si>
    <r>
      <t>3级</t>
    </r>
    <r>
      <rPr>
        <sz val="10"/>
        <color indexed="8"/>
        <rFont val="宋体"/>
        <family val="3"/>
        <charset val="134"/>
      </rPr>
      <t/>
    </r>
  </si>
  <si>
    <t>四级</t>
    <phoneticPr fontId="72" type="noConversion"/>
  </si>
  <si>
    <r>
      <t>4级</t>
    </r>
    <r>
      <rPr>
        <sz val="10"/>
        <color indexed="8"/>
        <rFont val="宋体"/>
        <family val="3"/>
        <charset val="134"/>
      </rPr>
      <t/>
    </r>
  </si>
  <si>
    <t>五级</t>
    <phoneticPr fontId="72" type="noConversion"/>
  </si>
  <si>
    <r>
      <t>5级</t>
    </r>
    <r>
      <rPr>
        <sz val="10"/>
        <color indexed="8"/>
        <rFont val="宋体"/>
        <family val="3"/>
        <charset val="134"/>
      </rPr>
      <t/>
    </r>
  </si>
  <si>
    <t>六级</t>
    <phoneticPr fontId="72" type="noConversion"/>
  </si>
  <si>
    <r>
      <t>6级</t>
    </r>
    <r>
      <rPr>
        <sz val="10"/>
        <color indexed="8"/>
        <rFont val="宋体"/>
        <family val="3"/>
        <charset val="134"/>
      </rPr>
      <t/>
    </r>
  </si>
  <si>
    <t>七级</t>
    <phoneticPr fontId="72" type="noConversion"/>
  </si>
  <si>
    <r>
      <t>7级</t>
    </r>
    <r>
      <rPr>
        <sz val="10"/>
        <color indexed="8"/>
        <rFont val="宋体"/>
        <family val="3"/>
        <charset val="134"/>
      </rPr>
      <t/>
    </r>
  </si>
  <si>
    <t>八级</t>
    <phoneticPr fontId="72" type="noConversion"/>
  </si>
  <si>
    <r>
      <t>8级</t>
    </r>
    <r>
      <rPr>
        <sz val="10"/>
        <color indexed="8"/>
        <rFont val="宋体"/>
        <family val="3"/>
        <charset val="134"/>
      </rPr>
      <t/>
    </r>
  </si>
  <si>
    <t>九级</t>
    <phoneticPr fontId="72" type="noConversion"/>
  </si>
  <si>
    <r>
      <t>9级</t>
    </r>
    <r>
      <rPr>
        <sz val="10"/>
        <color indexed="8"/>
        <rFont val="宋体"/>
        <family val="3"/>
        <charset val="134"/>
      </rPr>
      <t/>
    </r>
  </si>
  <si>
    <r>
      <t>升级总需求
（</t>
    </r>
    <r>
      <rPr>
        <sz val="10"/>
        <color rgb="FFFF0000"/>
        <rFont val="宋体"/>
        <family val="3"/>
        <charset val="134"/>
      </rPr>
      <t>万经验</t>
    </r>
    <r>
      <rPr>
        <sz val="10"/>
        <color theme="1"/>
        <rFont val="宋体"/>
        <family val="3"/>
        <charset val="134"/>
      </rPr>
      <t>）</t>
    </r>
    <phoneticPr fontId="72" type="noConversion"/>
  </si>
  <si>
    <t>面包树等级上限</t>
    <phoneticPr fontId="28" type="noConversion"/>
  </si>
  <si>
    <t>人数上限</t>
    <phoneticPr fontId="72" type="noConversion"/>
  </si>
  <si>
    <t>公会职级</t>
    <phoneticPr fontId="15" type="noConversion"/>
  </si>
  <si>
    <t>·每种类型的公会都会有7种职级，根据公会类型的不同，职级的名称也不同</t>
    <phoneticPr fontId="15" type="noConversion"/>
  </si>
  <si>
    <t>会长</t>
    <phoneticPr fontId="28" type="noConversion"/>
  </si>
  <si>
    <t>副会长</t>
    <phoneticPr fontId="28" type="noConversion"/>
  </si>
  <si>
    <t>副团长</t>
    <phoneticPr fontId="28" type="noConversion"/>
  </si>
  <si>
    <r>
      <t>0</t>
    </r>
    <r>
      <rPr>
        <sz val="10"/>
        <color indexed="8"/>
        <rFont val="宋体"/>
        <family val="3"/>
        <charset val="134"/>
      </rPr>
      <t>～</t>
    </r>
    <r>
      <rPr>
        <sz val="10"/>
        <color indexed="8"/>
        <rFont val="DejaVu Sans"/>
        <family val="2"/>
      </rPr>
      <t>3</t>
    </r>
    <phoneticPr fontId="72" type="noConversion"/>
  </si>
  <si>
    <t>财阀</t>
    <phoneticPr fontId="28" type="noConversion"/>
  </si>
  <si>
    <t>头领</t>
    <phoneticPr fontId="28" type="noConversion"/>
  </si>
  <si>
    <r>
      <rPr>
        <sz val="10"/>
        <color indexed="8"/>
        <rFont val="宋体"/>
        <family val="3"/>
        <charset val="134"/>
      </rPr>
      <t>（公会成员上限</t>
    </r>
    <r>
      <rPr>
        <sz val="10"/>
        <color indexed="8"/>
        <rFont val="DejaVu Sans"/>
        <family val="2"/>
      </rPr>
      <t>-5</t>
    </r>
    <r>
      <rPr>
        <sz val="10"/>
        <color indexed="8"/>
        <rFont val="宋体"/>
        <family val="3"/>
        <charset val="134"/>
      </rPr>
      <t>）整除</t>
    </r>
    <r>
      <rPr>
        <sz val="10"/>
        <color indexed="8"/>
        <rFont val="DejaVu Sans"/>
        <family val="2"/>
      </rPr>
      <t>10</t>
    </r>
    <phoneticPr fontId="72" type="noConversion"/>
  </si>
  <si>
    <t>高级商人</t>
    <phoneticPr fontId="28" type="noConversion"/>
  </si>
  <si>
    <t>高级冒险者</t>
    <phoneticPr fontId="28" type="noConversion"/>
  </si>
  <si>
    <r>
      <rPr>
        <sz val="10"/>
        <color indexed="8"/>
        <rFont val="宋体"/>
        <family val="3"/>
        <charset val="134"/>
      </rPr>
      <t>（公会成员上限</t>
    </r>
    <r>
      <rPr>
        <sz val="10"/>
        <color indexed="8"/>
        <rFont val="DejaVu Sans"/>
        <family val="2"/>
      </rPr>
      <t>-5</t>
    </r>
    <r>
      <rPr>
        <sz val="10"/>
        <color indexed="8"/>
        <rFont val="宋体"/>
        <family val="3"/>
        <charset val="134"/>
      </rPr>
      <t>）整除</t>
    </r>
    <r>
      <rPr>
        <sz val="10"/>
        <color indexed="8"/>
        <rFont val="DejaVu Sans"/>
        <family val="2"/>
      </rPr>
      <t>5</t>
    </r>
    <phoneticPr fontId="72" type="noConversion"/>
  </si>
  <si>
    <t>离开公会，全部福利</t>
    <phoneticPr fontId="72" type="noConversion"/>
  </si>
  <si>
    <t>中级商人</t>
    <phoneticPr fontId="28" type="noConversion"/>
  </si>
  <si>
    <t>中级冒险者</t>
    <phoneticPr fontId="28" type="noConversion"/>
  </si>
  <si>
    <t>中级士兵</t>
    <phoneticPr fontId="28" type="noConversion"/>
  </si>
  <si>
    <t>中级海贼</t>
    <phoneticPr fontId="28" type="noConversion"/>
  </si>
  <si>
    <t>无限</t>
    <phoneticPr fontId="72" type="noConversion"/>
  </si>
  <si>
    <t>初级商人</t>
    <phoneticPr fontId="28" type="noConversion"/>
  </si>
  <si>
    <t>初级冒险者</t>
    <phoneticPr fontId="28" type="noConversion"/>
  </si>
  <si>
    <t>初级士兵</t>
    <phoneticPr fontId="28" type="noConversion"/>
  </si>
  <si>
    <t>初级海贼</t>
    <phoneticPr fontId="28" type="noConversion"/>
  </si>
  <si>
    <t>离开公会、最多公会二级福利</t>
    <phoneticPr fontId="72" type="noConversion"/>
  </si>
  <si>
    <t>见习商人</t>
    <phoneticPr fontId="28" type="noConversion"/>
  </si>
  <si>
    <t>见习冒险者</t>
    <phoneticPr fontId="28" type="noConversion"/>
  </si>
  <si>
    <t>见习士兵</t>
    <phoneticPr fontId="28" type="noConversion"/>
  </si>
  <si>
    <t>见习海贼</t>
    <phoneticPr fontId="28" type="noConversion"/>
  </si>
  <si>
    <t>离开公会、公会一级福利</t>
    <phoneticPr fontId="72" type="noConversion"/>
  </si>
  <si>
    <t>商会职级</t>
    <phoneticPr fontId="72" type="noConversion"/>
  </si>
  <si>
    <t>冒险公会职级</t>
    <phoneticPr fontId="72" type="noConversion"/>
  </si>
  <si>
    <t>军团职级</t>
    <phoneticPr fontId="72" type="noConversion"/>
  </si>
  <si>
    <t>海贼团职级</t>
    <phoneticPr fontId="72" type="noConversion"/>
  </si>
  <si>
    <t>人数</t>
    <phoneticPr fontId="72" type="noConversion"/>
  </si>
  <si>
    <t>每日工资</t>
    <phoneticPr fontId="72" type="noConversion"/>
  </si>
  <si>
    <t>权限</t>
    <phoneticPr fontId="72" type="noConversion"/>
  </si>
  <si>
    <t>精锐士兵</t>
    <phoneticPr fontId="28" type="noConversion"/>
  </si>
  <si>
    <t>精锐海贼</t>
    <phoneticPr fontId="28" type="noConversion"/>
  </si>
  <si>
    <r>
      <t>2</t>
    </r>
    <r>
      <rPr>
        <sz val="10"/>
        <color indexed="8"/>
        <rFont val="宋体"/>
        <family val="3"/>
        <charset val="134"/>
      </rPr>
      <t>宝石</t>
    </r>
    <r>
      <rPr>
        <sz val="10"/>
        <color indexed="8"/>
        <rFont val="DejaVu Sans"/>
        <family val="2"/>
      </rPr>
      <t>×</t>
    </r>
    <r>
      <rPr>
        <sz val="10"/>
        <color indexed="8"/>
        <rFont val="宋体"/>
        <family val="3"/>
        <charset val="134"/>
      </rPr>
      <t>工资比例</t>
    </r>
    <phoneticPr fontId="15" type="noConversion"/>
  </si>
  <si>
    <r>
      <t>1</t>
    </r>
    <r>
      <rPr>
        <sz val="10"/>
        <color indexed="8"/>
        <rFont val="宋体"/>
        <family val="3"/>
        <charset val="134"/>
      </rPr>
      <t>宝石</t>
    </r>
    <r>
      <rPr>
        <sz val="10"/>
        <color indexed="8"/>
        <rFont val="DejaVu Sans"/>
        <family val="2"/>
      </rPr>
      <t>×</t>
    </r>
    <r>
      <rPr>
        <sz val="10"/>
        <color indexed="8"/>
        <rFont val="宋体"/>
        <family val="3"/>
        <charset val="134"/>
      </rPr>
      <t>工资比例</t>
    </r>
    <phoneticPr fontId="15" type="noConversion"/>
  </si>
  <si>
    <t>·根据玩家在公会中的职级不同，每天可以领到不同数量的工资，工资的具体金额也与公会的等级（工资比例）有关</t>
    <phoneticPr fontId="15" type="noConversion"/>
  </si>
  <si>
    <t>·每种类型的公会都有5种科技， 4种普通科技+1种最终科技</t>
    <phoneticPr fontId="15" type="noConversion"/>
  </si>
  <si>
    <t>公会科技与捐献</t>
    <phoneticPr fontId="15" type="noConversion"/>
  </si>
  <si>
    <t>·公会创建后，只会解锁第一个普通科技的0级形态（需要会员进行捐献升级为1级）</t>
    <phoneticPr fontId="15" type="noConversion"/>
  </si>
  <si>
    <t>·公会在1级到4级过程中，每个等级都会解锁一个普通技能使公会成员可以进行捐献，到了4级公会时，前四个普通技能则都解锁完毕</t>
    <phoneticPr fontId="15" type="noConversion"/>
  </si>
  <si>
    <t>交易所商品出售价格提升5%</t>
    <phoneticPr fontId="28" type="noConversion"/>
  </si>
  <si>
    <t>交易所商品出售价格提升10%</t>
    <phoneticPr fontId="28" type="noConversion"/>
  </si>
  <si>
    <t>交易所商品出售价格提升20%</t>
    <phoneticPr fontId="28" type="noConversion"/>
  </si>
  <si>
    <t>战斗失败掉落金币减少10%</t>
    <phoneticPr fontId="28" type="noConversion"/>
  </si>
  <si>
    <t>战斗失败掉落金币减少20%</t>
    <phoneticPr fontId="28" type="noConversion"/>
  </si>
  <si>
    <t>交易所商品购买价格降低5%</t>
    <phoneticPr fontId="28" type="noConversion"/>
  </si>
  <si>
    <t>交易所商品购买价格降低10%</t>
    <phoneticPr fontId="28" type="noConversion"/>
  </si>
  <si>
    <t>交易所商品购买价格降低20%</t>
    <phoneticPr fontId="28" type="noConversion"/>
  </si>
  <si>
    <t>分红所得金币额外提升3%</t>
    <phoneticPr fontId="28" type="noConversion"/>
  </si>
  <si>
    <t>劫掠获得经验加3</t>
  </si>
  <si>
    <t>商会等级</t>
    <phoneticPr fontId="28" type="noConversion"/>
  </si>
  <si>
    <t>科技</t>
    <phoneticPr fontId="28" type="noConversion"/>
  </si>
  <si>
    <t>价格</t>
    <phoneticPr fontId="28" type="noConversion"/>
  </si>
  <si>
    <t>仓储 I级</t>
    <phoneticPr fontId="28" type="noConversion"/>
  </si>
  <si>
    <t>仓储 II级</t>
    <phoneticPr fontId="28" type="noConversion"/>
  </si>
  <si>
    <t>逐利 I级</t>
    <phoneticPr fontId="28" type="noConversion"/>
  </si>
  <si>
    <t>逐利 II级</t>
    <phoneticPr fontId="28" type="noConversion"/>
  </si>
  <si>
    <t>逐利 III级</t>
    <phoneticPr fontId="28" type="noConversion"/>
  </si>
  <si>
    <t>特例 I级</t>
    <phoneticPr fontId="28" type="noConversion"/>
  </si>
  <si>
    <t>特例 II级</t>
    <phoneticPr fontId="28" type="noConversion"/>
  </si>
  <si>
    <t>特例 III级</t>
    <phoneticPr fontId="28" type="noConversion"/>
  </si>
  <si>
    <t>贸易团 I级</t>
    <phoneticPr fontId="28" type="noConversion"/>
  </si>
  <si>
    <t>贸易团 II级</t>
    <phoneticPr fontId="28" type="noConversion"/>
  </si>
  <si>
    <t>贸易团 III级</t>
    <phoneticPr fontId="28" type="noConversion"/>
  </si>
  <si>
    <t>大厨 I级</t>
    <phoneticPr fontId="28" type="noConversion"/>
  </si>
  <si>
    <t>大厨 II级</t>
    <phoneticPr fontId="28" type="noConversion"/>
  </si>
  <si>
    <t>大厨 III级</t>
    <phoneticPr fontId="28" type="noConversion"/>
  </si>
  <si>
    <t>远航 I级</t>
    <phoneticPr fontId="28" type="noConversion"/>
  </si>
  <si>
    <t>远航 II级</t>
    <phoneticPr fontId="28" type="noConversion"/>
  </si>
  <si>
    <t>远航 III级</t>
    <phoneticPr fontId="28" type="noConversion"/>
  </si>
  <si>
    <t>探险 I级</t>
    <phoneticPr fontId="28" type="noConversion"/>
  </si>
  <si>
    <t>探险 II级</t>
    <phoneticPr fontId="28" type="noConversion"/>
  </si>
  <si>
    <t>探险 III级</t>
    <phoneticPr fontId="28" type="noConversion"/>
  </si>
  <si>
    <t>镇定 I级</t>
    <phoneticPr fontId="28" type="noConversion"/>
  </si>
  <si>
    <t>镇定 II级</t>
    <phoneticPr fontId="28" type="noConversion"/>
  </si>
  <si>
    <t>镇定 III级</t>
    <phoneticPr fontId="28" type="noConversion"/>
  </si>
  <si>
    <t>军团等级</t>
    <phoneticPr fontId="28" type="noConversion"/>
  </si>
  <si>
    <t>自律 I级</t>
    <phoneticPr fontId="28" type="noConversion"/>
  </si>
  <si>
    <t>自律 II级</t>
    <phoneticPr fontId="28" type="noConversion"/>
  </si>
  <si>
    <t>自律 III级</t>
    <phoneticPr fontId="28" type="noConversion"/>
  </si>
  <si>
    <t>荣耀 I级</t>
    <phoneticPr fontId="28" type="noConversion"/>
  </si>
  <si>
    <t>荣耀 II级</t>
    <phoneticPr fontId="28" type="noConversion"/>
  </si>
  <si>
    <t>荣耀 III级</t>
    <phoneticPr fontId="28" type="noConversion"/>
  </si>
  <si>
    <t>军费 I级</t>
    <phoneticPr fontId="28" type="noConversion"/>
  </si>
  <si>
    <t>军费 II级</t>
    <phoneticPr fontId="28" type="noConversion"/>
  </si>
  <si>
    <t>军费 III级</t>
    <phoneticPr fontId="28" type="noConversion"/>
  </si>
  <si>
    <t>制式 I级</t>
    <phoneticPr fontId="28" type="noConversion"/>
  </si>
  <si>
    <t>制式 II级</t>
    <phoneticPr fontId="28" type="noConversion"/>
  </si>
  <si>
    <t>制式 III级</t>
    <phoneticPr fontId="28" type="noConversion"/>
  </si>
  <si>
    <t>海贼团等级</t>
    <phoneticPr fontId="28" type="noConversion"/>
  </si>
  <si>
    <t>老练 I级</t>
    <phoneticPr fontId="28" type="noConversion"/>
  </si>
  <si>
    <t>老练 II级</t>
    <phoneticPr fontId="28" type="noConversion"/>
  </si>
  <si>
    <t>老练 III级</t>
    <phoneticPr fontId="28" type="noConversion"/>
  </si>
  <si>
    <t>利诱 I级</t>
    <phoneticPr fontId="28" type="noConversion"/>
  </si>
  <si>
    <t>利诱 II级</t>
    <phoneticPr fontId="28" type="noConversion"/>
  </si>
  <si>
    <t>利诱 III级</t>
    <phoneticPr fontId="28" type="noConversion"/>
  </si>
  <si>
    <t>威逼 I级</t>
    <phoneticPr fontId="28" type="noConversion"/>
  </si>
  <si>
    <t>威逼 II级</t>
    <phoneticPr fontId="28" type="noConversion"/>
  </si>
  <si>
    <t>威逼 III级</t>
    <phoneticPr fontId="28" type="noConversion"/>
  </si>
  <si>
    <t>破坏 I级</t>
    <phoneticPr fontId="28" type="noConversion"/>
  </si>
  <si>
    <t>破坏 II级</t>
    <phoneticPr fontId="28" type="noConversion"/>
  </si>
  <si>
    <t>破坏 III级</t>
    <phoneticPr fontId="28" type="noConversion"/>
  </si>
  <si>
    <t>分红所得金币额外提升6%</t>
    <phoneticPr fontId="28" type="noConversion"/>
  </si>
  <si>
    <t>分红所得金币额外提升10%</t>
    <phoneticPr fontId="28" type="noConversion"/>
  </si>
  <si>
    <t>劫掠获得经验加1</t>
    <phoneticPr fontId="28" type="noConversion"/>
  </si>
  <si>
    <t>劫掠获得经验加2</t>
    <phoneticPr fontId="28" type="noConversion"/>
  </si>
  <si>
    <t>劫掠玩家时额外夺取金钱+10%</t>
    <phoneticPr fontId="28" type="noConversion"/>
  </si>
  <si>
    <t>劫掠玩家时额外夺取金钱+30%</t>
    <phoneticPr fontId="28" type="noConversion"/>
  </si>
  <si>
    <t>在敌国港口劫掠时90%概率逃脱守卫追击</t>
    <phoneticPr fontId="28" type="noConversion"/>
  </si>
  <si>
    <t>·公会成员可以对已经解锁的科技进行捐献，捐献和升级形式同国技</t>
    <phoneticPr fontId="15" type="noConversion"/>
  </si>
  <si>
    <t>·公会科技的效果为高级覆盖低级（因为高级的同类型国技效果中已经包含了低级的），因此每次都只发动同一种科技的最高等级即可</t>
    <phoneticPr fontId="15" type="noConversion"/>
  </si>
  <si>
    <t>·公会的最终科技只有在“公会等级达到9级”且“前四种普通科技全部升级到了满级”之后才能进行捐献和升级（与国家技能同理）</t>
    <phoneticPr fontId="15" type="noConversion"/>
  </si>
  <si>
    <t>例如： 【国技：商品配额+10】，【副官技能：商品配额+10%】，【公会技能：商品配额+20%】 则效果是 【（原始配额数*1.1 + 10）*1.2】</t>
    <phoneticPr fontId="28" type="noConversion"/>
  </si>
  <si>
    <t>战斗失败掉落金币减少40%</t>
    <phoneticPr fontId="28" type="noConversion"/>
  </si>
  <si>
    <t>所有战斗中的防御力提升1%</t>
    <phoneticPr fontId="28" type="noConversion"/>
  </si>
  <si>
    <t>所有战斗中的防御力提升2%</t>
    <phoneticPr fontId="28" type="noConversion"/>
  </si>
  <si>
    <t>所有战斗中的防御力提升3%</t>
    <phoneticPr fontId="28" type="noConversion"/>
  </si>
  <si>
    <t>航海时补给消耗减少1点</t>
    <phoneticPr fontId="28" type="noConversion"/>
  </si>
  <si>
    <t>航海时补给消耗减少3点</t>
    <phoneticPr fontId="28" type="noConversion"/>
  </si>
  <si>
    <t>航海时补给消耗减少2点</t>
    <phoneticPr fontId="28" type="noConversion"/>
  </si>
  <si>
    <t>本国声望加50</t>
    <phoneticPr fontId="28" type="noConversion"/>
  </si>
  <si>
    <t>装备提供的攻击力和防御力提高2%</t>
    <phoneticPr fontId="28" type="noConversion"/>
  </si>
  <si>
    <t>国战时贡献的伤害值每次增加10%</t>
    <phoneticPr fontId="28" type="noConversion"/>
  </si>
  <si>
    <t>这个增加的比例是指原本夺取的金币数*1.05</t>
    <phoneticPr fontId="15" type="noConversion"/>
  </si>
  <si>
    <t>所有战斗中的攻击力提升1%</t>
    <phoneticPr fontId="28" type="noConversion"/>
  </si>
  <si>
    <t>所有战斗中的攻击力提升2%</t>
    <phoneticPr fontId="28" type="noConversion"/>
  </si>
  <si>
    <t>所有战斗中的攻击力提升3%</t>
    <phoneticPr fontId="28" type="noConversion"/>
  </si>
  <si>
    <t>*该科技效果暂不实装</t>
    <phoneticPr fontId="15" type="noConversion"/>
  </si>
  <si>
    <t>装备提供的攻击力和防御力提高1%</t>
    <phoneticPr fontId="28" type="noConversion"/>
  </si>
  <si>
    <t>装备提供的攻击力和防御力提高3%</t>
    <phoneticPr fontId="28" type="noConversion"/>
  </si>
  <si>
    <t>玩家加入工会的申请被通过</t>
    <phoneticPr fontId="15" type="noConversion"/>
  </si>
  <si>
    <t>公会</t>
    <phoneticPr fontId="15" type="noConversion"/>
  </si>
  <si>
    <t>更改公告、提升自己以下会员等级、离开公会、全部福利、批准/拒绝加入、踢出公会、禁止公会发言</t>
    <phoneticPr fontId="72" type="noConversion"/>
  </si>
  <si>
    <t>离开公会、全部福利
批准/拒绝加入</t>
    <phoneticPr fontId="72" type="noConversion"/>
  </si>
  <si>
    <t>面包树</t>
    <phoneticPr fontId="15" type="noConversion"/>
  </si>
  <si>
    <t>面包树等级</t>
    <phoneticPr fontId="15" type="noConversion"/>
  </si>
  <si>
    <t>1</t>
    <phoneticPr fontId="15" type="noConversion"/>
  </si>
  <si>
    <t>2</t>
    <phoneticPr fontId="15" type="noConversion"/>
  </si>
  <si>
    <t>3</t>
    <phoneticPr fontId="15" type="noConversion"/>
  </si>
  <si>
    <t>4</t>
    <phoneticPr fontId="15" type="noConversion"/>
  </si>
  <si>
    <t>5</t>
    <phoneticPr fontId="15" type="noConversion"/>
  </si>
  <si>
    <t>6</t>
    <phoneticPr fontId="15" type="noConversion"/>
  </si>
  <si>
    <t>7</t>
    <phoneticPr fontId="15" type="noConversion"/>
  </si>
  <si>
    <t>8</t>
    <phoneticPr fontId="15" type="noConversion"/>
  </si>
  <si>
    <t>9</t>
    <phoneticPr fontId="15" type="noConversion"/>
  </si>
  <si>
    <t>每日配额</t>
    <phoneticPr fontId="15" type="noConversion"/>
  </si>
  <si>
    <t>成员管理</t>
    <phoneticPr fontId="15" type="noConversion"/>
  </si>
  <si>
    <t>·每名公会成员每天可以使用1次面包树（如果面包树还有剩余配额的话），每次使用，面包树当日配额降低1。 面包树的配额会在每天AM6:00 时更新</t>
    <phoneticPr fontId="15" type="noConversion"/>
  </si>
  <si>
    <t>支线探险的每一步金币获得增加10%</t>
    <phoneticPr fontId="28" type="noConversion"/>
  </si>
  <si>
    <t>支线探险的每一步金币获得增加20%</t>
    <phoneticPr fontId="28" type="noConversion"/>
  </si>
  <si>
    <t>支线探险的每一步金币获得增加30%</t>
    <phoneticPr fontId="28" type="noConversion"/>
  </si>
  <si>
    <t>这个增加的比例是指原本夺取的金币数*1.1</t>
    <phoneticPr fontId="15" type="noConversion"/>
  </si>
  <si>
    <t>这个增加的比例是指原本夺取的金币数*1.3</t>
    <phoneticPr fontId="15" type="noConversion"/>
  </si>
  <si>
    <t>·玩家申请加入公会成功的话会收到相应的通知信息，具体见【！通知信息】表</t>
  </si>
  <si>
    <t>注2：玩家在选择退出公会时的感叹号弹窗“确定要退出公会么，退出后24小时内将无法加入新的公会！”【icon确定】【icon返回】</t>
    <phoneticPr fontId="15" type="noConversion"/>
  </si>
  <si>
    <t>·今日已经使用过1次面包树后再次选择使用的话，弹出感叹号提示弹窗“每人每天只能使用1次面包树，明天再来使用吧！”【icon返回】</t>
    <phoneticPr fontId="15" type="noConversion"/>
  </si>
  <si>
    <t>·玩家可以选择自己退出公会，并不需要任何人的同意。玩家在退出公会后的24小时内无法加入其它公会</t>
  </si>
  <si>
    <t>注1：玩家在退出公会24小时内申请加入其它公会时弹出感叹号弹窗“距离你离开公会还未满24小时，无法申请加入新的公会！”【icon返回】</t>
  </si>
  <si>
    <t>·会长拥有更改公会公告的权利，公会公告的最大文字为20个字，超出部分输入不予显示</t>
  </si>
  <si>
    <t>·会长拥有更改公会介绍的权利，公会介绍将显示在其他玩家申请加入公会时所见的公会介绍页上，公会介绍的最大文字为20个字，超出部分输入不予显示</t>
  </si>
  <si>
    <t>·会员的每次捐献都会被记录下来。公会的成员管理页面的排序中可以选择查看相关的捐献信息排序，捐款数额超过一定数量的会员将会被播报在公会频道中（具体见【！聊天】）</t>
    <phoneticPr fontId="15" type="noConversion"/>
  </si>
  <si>
    <r>
      <t>- 以下特殊信息会在玩家所在公会的</t>
    </r>
    <r>
      <rPr>
        <b/>
        <sz val="11"/>
        <color theme="4"/>
        <rFont val="宋体"/>
        <family val="3"/>
        <charset val="134"/>
        <scheme val="minor"/>
      </rPr>
      <t>公会频道</t>
    </r>
    <r>
      <rPr>
        <b/>
        <sz val="11"/>
        <rFont val="宋体"/>
        <family val="3"/>
        <charset val="134"/>
        <scheme val="minor"/>
      </rPr>
      <t>中</t>
    </r>
    <r>
      <rPr>
        <b/>
        <sz val="11"/>
        <color theme="1"/>
        <rFont val="宋体"/>
        <family val="3"/>
        <charset val="134"/>
        <scheme val="minor"/>
      </rPr>
      <t>播报，播报次数为一次，都为红字标出</t>
    </r>
    <phoneticPr fontId="15" type="noConversion"/>
  </si>
  <si>
    <t>1.玩家捐献公会科技时一次性捐献至少20星钻</t>
    <phoneticPr fontId="15" type="noConversion"/>
  </si>
  <si>
    <t>2.玩家捐献公会科技时一次性捐献至少10W金币</t>
    <phoneticPr fontId="15" type="noConversion"/>
  </si>
  <si>
    <t>2000金币×工资比例</t>
    <phoneticPr fontId="72" type="noConversion"/>
  </si>
  <si>
    <t>1500金币×工资比例</t>
    <phoneticPr fontId="72" type="noConversion"/>
  </si>
  <si>
    <t>1000金币×工资比例</t>
    <phoneticPr fontId="72" type="noConversion"/>
  </si>
  <si>
    <r>
      <t>5</t>
    </r>
    <r>
      <rPr>
        <sz val="10"/>
        <color indexed="8"/>
        <rFont val="宋体"/>
        <family val="3"/>
        <charset val="134"/>
      </rPr>
      <t>宝石</t>
    </r>
    <r>
      <rPr>
        <sz val="10"/>
        <color indexed="8"/>
        <rFont val="DejaVu Sans"/>
        <family val="2"/>
      </rPr>
      <t>×</t>
    </r>
    <r>
      <rPr>
        <sz val="10"/>
        <color indexed="8"/>
        <rFont val="宋体"/>
        <family val="3"/>
        <charset val="134"/>
      </rPr>
      <t>工资比例</t>
    </r>
    <phoneticPr fontId="15" type="noConversion"/>
  </si>
  <si>
    <r>
      <t>3</t>
    </r>
    <r>
      <rPr>
        <sz val="10"/>
        <color indexed="8"/>
        <rFont val="宋体"/>
        <family val="3"/>
        <charset val="134"/>
      </rPr>
      <t>宝石</t>
    </r>
    <r>
      <rPr>
        <sz val="10"/>
        <color indexed="8"/>
        <rFont val="DejaVu Sans"/>
        <family val="2"/>
      </rPr>
      <t>×</t>
    </r>
    <r>
      <rPr>
        <sz val="10"/>
        <color indexed="8"/>
        <rFont val="宋体"/>
        <family val="3"/>
        <charset val="134"/>
      </rPr>
      <t>工资比例</t>
    </r>
    <phoneticPr fontId="15" type="noConversion"/>
  </si>
  <si>
    <t>·公会频道中的会员发言，前缀头衔永远是公会职位</t>
    <phoneticPr fontId="15" type="noConversion"/>
  </si>
  <si>
    <t>·玩家在公会加入选择页中只能看见与自己同国的创建者所建立的公会，公会也只允许与创建者同国的人加入</t>
    <phoneticPr fontId="15" type="noConversion"/>
  </si>
  <si>
    <t>·每人每日可在公会领取工资一次，工资数额与公会等级和个人职级有关（详见下方表）。加入公会当天不可以领取工资；</t>
    <phoneticPr fontId="15" type="noConversion"/>
  </si>
  <si>
    <t>系统默认公会</t>
    <phoneticPr fontId="15" type="noConversion"/>
  </si>
  <si>
    <t>·每个国家默认有一个系统默认公会，名字分别叫“英格兰新手”（军团），“奥斯曼新手”（商会），“加勒比新手”（海贼团），“华夏新手”（冒险公会）</t>
    <phoneticPr fontId="15" type="noConversion"/>
  </si>
  <si>
    <t>·这些公会成员上限全部为1000，面包树配额全部为1000，面包树回复体力值全部50，福利分别为对应公会类型的1级福利</t>
    <phoneticPr fontId="15" type="noConversion"/>
  </si>
  <si>
    <t>·会长分别为“英格兰政府”“奥斯曼政府”“加勒比政府”“华夏政府”</t>
    <phoneticPr fontId="15" type="noConversion"/>
  </si>
  <si>
    <t>·创建公会时需要输入公会名和公会简介。公会名最多为6个中文字符，公会简介最多为20个中文字符。 公会名不可重复</t>
    <phoneticPr fontId="15" type="noConversion"/>
  </si>
  <si>
    <t>·A国玩家可以任意投资A国城市X，可以对城市X进行攻城战，也可以进行1V1抢占投资</t>
    <phoneticPr fontId="15" type="noConversion"/>
  </si>
  <si>
    <t>·非排行奖励会在玩家阶段性的达到相应目标后直接弹窗弹出提示玩家获得，弹窗弹出时玩家已经领取到了这些奖励，奖励可以暂时超出副官上限（在退出本次国战前）</t>
    <phoneticPr fontId="28" type="noConversion"/>
  </si>
  <si>
    <t>·如果玩家副官持有数已经超过上限且中途退出了国战，再次选择进入战场或者探险时会弹出相应的副官数已满的提示弹窗，玩家可以通过弹窗链接到副官页面</t>
    <phoneticPr fontId="28" type="noConversion"/>
  </si>
  <si>
    <t>“你的副官数已经达到上限，快去通过强化副官消耗一部分吧！” 【返回】【去强化】</t>
    <phoneticPr fontId="28" type="noConversion"/>
  </si>
  <si>
    <t>战斗意志</t>
    <phoneticPr fontId="28" type="noConversion"/>
  </si>
  <si>
    <t>财宝嗅觉</t>
    <phoneticPr fontId="28" type="noConversion"/>
  </si>
  <si>
    <t>逃生</t>
    <phoneticPr fontId="28" type="noConversion"/>
  </si>
  <si>
    <t>·每个国家段的城市排序中，按照首都》本土城市》殖民城市的顺序进行排列 （本土城市，殖民城市和中立城市中又按照城市名进行默认排序）</t>
    <phoneticPr fontId="28" type="noConversion"/>
  </si>
  <si>
    <t>·国土中的每个城市要显示是本土城市还是殖民城市还是中立城市</t>
    <phoneticPr fontId="28" type="noConversion"/>
  </si>
  <si>
    <t>劫掠玩家时额外夺取金钱+5%</t>
    <phoneticPr fontId="28" type="noConversion"/>
  </si>
  <si>
    <t>敌视、厌恶声望得到冷淡声望待遇，
商会成员丧失发起国战权</t>
    <phoneticPr fontId="28" type="noConversion"/>
  </si>
  <si>
    <t>豁免条例</t>
    <phoneticPr fontId="28" type="noConversion"/>
  </si>
  <si>
    <t>·国土页面的四种属性在每天夜里24:00 时更新状态（箭头是上升还是下降），对比对象为前一天夜里24点的对应数值</t>
    <phoneticPr fontId="28" type="noConversion"/>
  </si>
  <si>
    <t>·当公会只有会长一个人时，会长可以选择解散公会</t>
    <phoneticPr fontId="15" type="noConversion"/>
  </si>
  <si>
    <t>注2：选择解散公会时，弹出感叹号提示窗“确定要解散该公会么，解散后该公会将永远消失！”【icon确定】【icon返回】</t>
    <phoneticPr fontId="15" type="noConversion"/>
  </si>
  <si>
    <t>注1：选择转让会长时，弹出感叹号提示窗“确定要将会长职位转让给xxxx吗？”【icon确定】【icon返回】</t>
    <phoneticPr fontId="15" type="noConversion"/>
  </si>
  <si>
    <t>·会长可以选择转让会长给其它玩家，转让后，会长将变为被转让者的原担任职位</t>
    <phoneticPr fontId="15" type="noConversion"/>
  </si>
  <si>
    <t>排行</t>
    <phoneticPr fontId="15" type="noConversion"/>
  </si>
  <si>
    <t>选择加入公会的列表页</t>
    <phoneticPr fontId="15" type="noConversion"/>
  </si>
  <si>
    <t>·这里的排列中，成员数已满的公会不显示在列表中</t>
    <phoneticPr fontId="15" type="noConversion"/>
  </si>
  <si>
    <t>公会首页的【排行】模块上的ICON显示</t>
    <phoneticPr fontId="15" type="noConversion"/>
  </si>
  <si>
    <t>·这里的排列中，只统计玩家所属国家的所有公会</t>
    <phoneticPr fontId="15" type="noConversion"/>
  </si>
  <si>
    <t>·这里的公会排行名次是，按照 公会等级》公会成员数》公会科技激活数》公会当前经验值  的顺序进行排列后（从高到低），自己公会所处的排名</t>
    <phoneticPr fontId="15" type="noConversion"/>
  </si>
  <si>
    <t>·这里的排行是统计4个国家所有的公会</t>
    <phoneticPr fontId="15" type="noConversion"/>
  </si>
  <si>
    <t>【排行】里的【公会排行】</t>
    <phoneticPr fontId="15" type="noConversion"/>
  </si>
  <si>
    <t>·这里的公会排行名次是，按照 公会等级》公会成员数》公会科技激活数》公会当前经验值  的顺序进行排列（从高到低）</t>
    <phoneticPr fontId="15" type="noConversion"/>
  </si>
  <si>
    <t>·进入公会排行页中，默认排行是世界范围的公会排行</t>
    <phoneticPr fontId="15" type="noConversion"/>
  </si>
  <si>
    <t>·玩家点击国家页签后，会只筛选出该选择国家的所有公会进行排行</t>
    <phoneticPr fontId="15" type="noConversion"/>
  </si>
  <si>
    <t>·自己公会所处的一行底色要不同</t>
    <phoneticPr fontId="15" type="noConversion"/>
  </si>
  <si>
    <t>·这里的列表页没有数量限制</t>
    <phoneticPr fontId="15" type="noConversion"/>
  </si>
  <si>
    <t>·这里的排行只显示前100，如果自己公会不在前100名，则第101名的位置显示为自己公会</t>
    <phoneticPr fontId="15" type="noConversion"/>
  </si>
  <si>
    <t>注1：玩家如果在加入当天点击领取工资的话，则弹出感叹号提示窗口“今天是你在公会的第一天，不可以领取工资，明天再来吧！”【icon返回】</t>
    <phoneticPr fontId="15" type="noConversion"/>
  </si>
  <si>
    <t>注2：玩家如果当天已经领取了工资，则领取工资的按钮变灰，按钮文字变为【已领取】</t>
    <phoneticPr fontId="15" type="noConversion"/>
  </si>
  <si>
    <t>食用效果</t>
    <phoneticPr fontId="15" type="noConversion"/>
  </si>
  <si>
    <t>350</t>
    <phoneticPr fontId="15" type="noConversion"/>
  </si>
  <si>
    <t>·公会创建后即可拥有1级的面包树，面包树的等级和公会的等级一致，公会等级提升时，面包树的等级也会相应提升。等级提升时每日配额数会立即重置</t>
    <phoneticPr fontId="15" type="noConversion"/>
  </si>
  <si>
    <t>自动国战</t>
    <phoneticPr fontId="15" type="noConversion"/>
  </si>
  <si>
    <t>·玩家可以在开炮页面点击“自动开炮”，点击后会弹出确认窗口</t>
    <phoneticPr fontId="15" type="noConversion"/>
  </si>
  <si>
    <t>·确认后进入自动开炮状态，在可点击开炮按钮和贡献伤害按钮时，系统都会自动帮你点击 开炮 - 贡献伤害 - 开炮</t>
    <phoneticPr fontId="15" type="noConversion"/>
  </si>
  <si>
    <t>·自动开炮的期间，玩家依旧可以正常使用聊天功能</t>
    <phoneticPr fontId="15" type="noConversion"/>
  </si>
  <si>
    <t>·玩家可以随时停止自动开炮状态</t>
    <phoneticPr fontId="15" type="noConversion"/>
  </si>
  <si>
    <t>·自动开炮过程中体力值为0时，会帮玩家自动先使用仓库中可食用的恢复体力值最高的食物，食用次数用尽后再自动使用海龙之血并扣除相应的星钻数</t>
    <phoneticPr fontId="15" type="noConversion"/>
  </si>
  <si>
    <t>·玩家在自动开炮过程中如果星钻不足以支付海龙之血的费用且体力用尽时，自动开炮状态解除并弹出星钻不足的通用提示窗口</t>
    <phoneticPr fontId="15" type="noConversion"/>
  </si>
  <si>
    <t>注2：玩家可多次匹配到同一个靶子，可以多人匹配到同一个靶子</t>
    <phoneticPr fontId="15" type="noConversion"/>
  </si>
  <si>
    <t>·用户加入战场后，都将在战场留下一个代表自己的虚拟靶子。该靶子，继承用户的名字、战斗力、总生命力/旗舰攻击力/旗舰防御力、旗舰造型。靶子固定为100%生命值</t>
    <phoneticPr fontId="15" type="noConversion"/>
  </si>
  <si>
    <t>·用户选择阵营后进入战场，即可开始战斗。点击【攻击】，便会系统匹配一个与我方战斗力差距在上下10%内的的虚拟靶子敌人出现。</t>
    <phoneticPr fontId="15" type="noConversion"/>
  </si>
  <si>
    <t>·国战信息输入框后面增加了一个屏蔽伤害的按钮，点击后国战信息中关于系统发送的贡献伤害的信息就屏蔽掉不显示</t>
    <phoneticPr fontId="15" type="noConversion"/>
  </si>
  <si>
    <t>·屏蔽伤害点击后按钮变为“显示伤害”，点击显示伤害后则回复为原样</t>
    <phoneticPr fontId="15" type="noConversion"/>
  </si>
  <si>
    <t>1.玩家贡献伤害</t>
    <phoneticPr fontId="15" type="noConversion"/>
  </si>
  <si>
    <r>
      <t>- 以下特殊信息会在</t>
    </r>
    <r>
      <rPr>
        <b/>
        <sz val="11"/>
        <color theme="4"/>
        <rFont val="宋体"/>
        <family val="3"/>
        <charset val="134"/>
        <scheme val="minor"/>
      </rPr>
      <t>战场频道</t>
    </r>
    <r>
      <rPr>
        <b/>
        <sz val="11"/>
        <rFont val="宋体"/>
        <family val="3"/>
        <charset val="134"/>
        <scheme val="minor"/>
      </rPr>
      <t>中</t>
    </r>
    <r>
      <rPr>
        <b/>
        <sz val="11"/>
        <color theme="1"/>
        <rFont val="宋体"/>
        <family val="3"/>
        <charset val="134"/>
        <scheme val="minor"/>
      </rPr>
      <t>播报，播报次数为一次，颜色根据本次伤害的数字大小而不同（美工决定）</t>
    </r>
    <phoneticPr fontId="15" type="noConversion"/>
  </si>
  <si>
    <t>伤害低于10W</t>
    <phoneticPr fontId="15" type="noConversion"/>
  </si>
  <si>
    <t>伤害不低于10W，低于100W</t>
    <phoneticPr fontId="15" type="noConversion"/>
  </si>
  <si>
    <t>伤害不低于100W，低于1000W</t>
    <phoneticPr fontId="15" type="noConversion"/>
  </si>
  <si>
    <t>伤害不低于1000W</t>
    <phoneticPr fontId="15" type="noConversion"/>
  </si>
  <si>
    <t>【国家】"爵位"xxxx贡献了xxxx点伤害！</t>
    <phoneticPr fontId="15" type="noConversion"/>
  </si>
  <si>
    <t>【国家】"爵位"xxxx贡献了xxxx点伤害，令人震惊！</t>
    <phoneticPr fontId="15" type="noConversion"/>
  </si>
  <si>
    <t>【国家】"爵位"xxxx贡献了xxxx点伤害，犹如死神一般！</t>
    <phoneticPr fontId="15" type="noConversion"/>
  </si>
  <si>
    <t>玩家被踢出了公会</t>
    <phoneticPr fontId="15" type="noConversion"/>
  </si>
  <si>
    <t>你已经被"称号"xxxx解除了公会职务并踢出了公会【公会名】</t>
    <phoneticPr fontId="15" type="noConversion"/>
  </si>
  <si>
    <t>3.公会科技激活</t>
    <phoneticPr fontId="15" type="noConversion"/>
  </si>
  <si>
    <t>通过全体会员的不懈努力，终于激活了公会科技【劫掠3级】！</t>
    <phoneticPr fontId="15" type="noConversion"/>
  </si>
  <si>
    <t>玩家被转让会长</t>
    <phoneticPr fontId="15" type="noConversion"/>
  </si>
  <si>
    <t>[工会名]通过了你的加入申请，你现在是公会的一员了</t>
    <phoneticPr fontId="15" type="noConversion"/>
  </si>
  <si>
    <t>·这些系统默认公会默认放在公会加入页列表的最后一个</t>
    <phoneticPr fontId="15" type="noConversion"/>
  </si>
  <si>
    <t>·系统默认公会不参与任何的公会排名</t>
    <phoneticPr fontId="15" type="noConversion"/>
  </si>
  <si>
    <t>·各国的系统默认公会默认放在公会加入页列表的最后一个</t>
    <phoneticPr fontId="15" type="noConversion"/>
  </si>
  <si>
    <t>4.会长转让</t>
    <phoneticPr fontId="15" type="noConversion"/>
  </si>
  <si>
    <t>"称号"xxxx已经将会长职务转让给了你，你现在是【公会名】的会长了</t>
    <phoneticPr fontId="15" type="noConversion"/>
  </si>
  <si>
    <t>5.新的会员加入公会</t>
    <phoneticPr fontId="15" type="noConversion"/>
  </si>
  <si>
    <t>"称号"xxxx已经转让出会长职务，"称号"xxxxx成为了新的的会长！</t>
    <phoneticPr fontId="15" type="noConversion"/>
  </si>
  <si>
    <t>·星钻捐献最低为10星钻，每次增加至少为10星钻。 金币捐献最低为10000金币，每次增加至少为10000金币</t>
    <phoneticPr fontId="28" type="noConversion"/>
  </si>
  <si>
    <t>探险和副本中的攻击力提升3%</t>
    <phoneticPr fontId="28" type="noConversion"/>
  </si>
  <si>
    <t>探险和副本中的攻击力提升6%</t>
    <phoneticPr fontId="28" type="noConversion"/>
  </si>
  <si>
    <t>探险和副本中的攻击力提升10%</t>
    <phoneticPr fontId="28" type="noConversion"/>
  </si>
  <si>
    <t>·无法对同盟国发起国战，无法对他国的本土城市发起国战</t>
    <phoneticPr fontId="15" type="noConversion"/>
  </si>
  <si>
    <t>注1： 对本土城市发起国战时提示感叹号提示窗</t>
    <phoneticPr fontId="15" type="noConversion"/>
  </si>
  <si>
    <t xml:space="preserve">      文字为： 无法对他国的本土城市发动国战！   按钮为【icon返回】</t>
    <phoneticPr fontId="15" type="noConversion"/>
  </si>
  <si>
    <t>无法投资</t>
    <phoneticPr fontId="15" type="noConversion"/>
  </si>
  <si>
    <t>万能升阶卡的升阶设定</t>
    <phoneticPr fontId="15" type="noConversion"/>
  </si>
  <si>
    <t>例如：</t>
    <phoneticPr fontId="15" type="noConversion"/>
  </si>
  <si>
    <t>3阶级副官A想升到4阶，用0阶万能升阶卡升阶，成功率为30%</t>
    <phoneticPr fontId="15" type="noConversion"/>
  </si>
  <si>
    <t>用1阶的万能升阶卡升阶，成功率为60%</t>
    <phoneticPr fontId="15" type="noConversion"/>
  </si>
  <si>
    <t>用2阶的万能升阶卡升阶，成功率为80%</t>
    <phoneticPr fontId="15" type="noConversion"/>
  </si>
  <si>
    <t>用3,4,5阶的万能升阶卡升阶，成功率为100%</t>
    <phoneticPr fontId="15" type="noConversion"/>
  </si>
  <si>
    <t>技能卡【忧心的领主】</t>
    <phoneticPr fontId="28" type="noConversion"/>
  </si>
  <si>
    <t>精英水手*2</t>
    <phoneticPr fontId="28" type="noConversion"/>
  </si>
  <si>
    <t>技能卡【自信的领主】，白银水手*1</t>
    <phoneticPr fontId="28" type="noConversion"/>
  </si>
  <si>
    <t>技能卡【忧心的领主】，白银水手*1</t>
    <phoneticPr fontId="28" type="noConversion"/>
  </si>
  <si>
    <t>197</t>
    <phoneticPr fontId="15" type="noConversion"/>
  </si>
  <si>
    <t>198</t>
    <phoneticPr fontId="15" type="noConversion"/>
  </si>
  <si>
    <t>199</t>
    <phoneticPr fontId="15" type="noConversion"/>
  </si>
  <si>
    <t>200</t>
    <phoneticPr fontId="15" type="noConversion"/>
  </si>
  <si>
    <t>7</t>
    <phoneticPr fontId="15" type="noConversion"/>
  </si>
  <si>
    <t>动能装置</t>
    <phoneticPr fontId="15" type="noConversion"/>
  </si>
  <si>
    <t>爆裂装置</t>
    <phoneticPr fontId="15" type="noConversion"/>
  </si>
  <si>
    <t>全体舰队</t>
    <phoneticPr fontId="15" type="noConversion"/>
  </si>
  <si>
    <t>国战提交伤害时可以额外获得2点经验值</t>
    <phoneticPr fontId="15" type="noConversion"/>
  </si>
  <si>
    <t>城主的智慧</t>
    <phoneticPr fontId="15" type="noConversion"/>
  </si>
  <si>
    <t>城主的阴谋</t>
    <phoneticPr fontId="15" type="noConversion"/>
  </si>
  <si>
    <t>国战提交伤害时可以额外获得4点经验值</t>
    <phoneticPr fontId="15" type="noConversion"/>
  </si>
  <si>
    <t>50</t>
    <phoneticPr fontId="15" type="noConversion"/>
  </si>
  <si>
    <t>80</t>
    <phoneticPr fontId="15" type="noConversion"/>
  </si>
  <si>
    <t>白银水手*1</t>
    <phoneticPr fontId="28" type="noConversion"/>
  </si>
  <si>
    <t>大型金币卡*1</t>
    <phoneticPr fontId="28" type="noConversion"/>
  </si>
  <si>
    <r>
      <t>·国战发起后，该城市将进入战争准备状态，并倒数</t>
    </r>
    <r>
      <rPr>
        <sz val="11"/>
        <color rgb="FFFF0000"/>
        <rFont val="宋体"/>
        <family val="3"/>
        <charset val="134"/>
        <scheme val="minor"/>
      </rPr>
      <t>15分钟</t>
    </r>
    <r>
      <rPr>
        <sz val="11"/>
        <color theme="1"/>
        <rFont val="宋体"/>
        <family val="3"/>
        <charset val="134"/>
        <scheme val="minor"/>
      </rPr>
      <t>后，正式开始战斗。任何国家的人可在自己国家的战争页观战</t>
    </r>
    <phoneticPr fontId="15" type="noConversion"/>
  </si>
  <si>
    <t>·国土中城市的排列顺序按照 加勒比》华夏》奥斯曼》英格兰》中立 的顺序排列，但是己方国家永远排在第一位</t>
    <phoneticPr fontId="28" type="noConversion"/>
  </si>
  <si>
    <t>- 体力每2分钟自动回复1点</t>
    <phoneticPr fontId="15" type="noConversion"/>
  </si>
  <si>
    <t>制造</t>
    <phoneticPr fontId="15" type="noConversion"/>
  </si>
  <si>
    <t>获得方式/资源类型</t>
    <phoneticPr fontId="15" type="noConversion"/>
  </si>
  <si>
    <t>金币</t>
    <phoneticPr fontId="15" type="noConversion"/>
  </si>
  <si>
    <t>装备</t>
    <phoneticPr fontId="15" type="noConversion"/>
  </si>
  <si>
    <t>副官</t>
    <phoneticPr fontId="15" type="noConversion"/>
  </si>
  <si>
    <t>水晶</t>
    <phoneticPr fontId="15" type="noConversion"/>
  </si>
  <si>
    <t>战斗探险</t>
    <phoneticPr fontId="15" type="noConversion"/>
  </si>
  <si>
    <t>支线探险-首次完成</t>
    <phoneticPr fontId="15" type="noConversion"/>
  </si>
  <si>
    <t>星钻</t>
    <phoneticPr fontId="15" type="noConversion"/>
  </si>
  <si>
    <t>支线探险-重复完成</t>
    <phoneticPr fontId="15" type="noConversion"/>
  </si>
  <si>
    <t>活动探险-低体力</t>
    <phoneticPr fontId="15" type="noConversion"/>
  </si>
  <si>
    <t>活动探险-中体力</t>
    <phoneticPr fontId="15" type="noConversion"/>
  </si>
  <si>
    <t>活动探险-高体力</t>
    <phoneticPr fontId="15" type="noConversion"/>
  </si>
  <si>
    <t>国战相关奖励</t>
    <phoneticPr fontId="15" type="noConversion"/>
  </si>
  <si>
    <t>出售商品-额外奖励</t>
    <phoneticPr fontId="15" type="noConversion"/>
  </si>
  <si>
    <t>海怪排名奖励</t>
    <phoneticPr fontId="15" type="noConversion"/>
  </si>
  <si>
    <t>巨型海怪排名奖励</t>
    <phoneticPr fontId="15" type="noConversion"/>
  </si>
  <si>
    <t>连续登陆</t>
    <phoneticPr fontId="15" type="noConversion"/>
  </si>
  <si>
    <t>国战个人累计炮击</t>
    <phoneticPr fontId="15" type="noConversion"/>
  </si>
  <si>
    <t>支线探险-敌人掉落</t>
    <phoneticPr fontId="15" type="noConversion"/>
  </si>
  <si>
    <t>海上事件</t>
    <phoneticPr fontId="15" type="noConversion"/>
  </si>
  <si>
    <t>宝箱</t>
    <phoneticPr fontId="15" type="noConversion"/>
  </si>
  <si>
    <t>主线探险</t>
    <phoneticPr fontId="15" type="noConversion"/>
  </si>
  <si>
    <t>日常任务</t>
    <phoneticPr fontId="15" type="noConversion"/>
  </si>
  <si>
    <t>经验</t>
    <phoneticPr fontId="15" type="noConversion"/>
  </si>
  <si>
    <t>技能卡</t>
    <phoneticPr fontId="15" type="noConversion"/>
  </si>
  <si>
    <t>强化素材</t>
    <phoneticPr fontId="15" type="noConversion"/>
  </si>
  <si>
    <t>——</t>
    <phoneticPr fontId="15" type="noConversion"/>
  </si>
  <si>
    <t>少量</t>
    <phoneticPr fontId="15" type="noConversion"/>
  </si>
  <si>
    <t>初级水手，中级水手</t>
    <phoneticPr fontId="15" type="noConversion"/>
  </si>
  <si>
    <t>——</t>
    <phoneticPr fontId="15" type="noConversion"/>
  </si>
  <si>
    <t>R3副官</t>
    <phoneticPr fontId="15" type="noConversion"/>
  </si>
  <si>
    <t>R2,R3技能卡</t>
    <phoneticPr fontId="15" type="noConversion"/>
  </si>
  <si>
    <t>国家职级奖励（限时）</t>
    <phoneticPr fontId="15" type="noConversion"/>
  </si>
  <si>
    <t>万能升阶卡（多阶级），黄金水手，白银水手</t>
    <phoneticPr fontId="15" type="noConversion"/>
  </si>
  <si>
    <t>同强化素材</t>
    <phoneticPr fontId="15" type="noConversion"/>
  </si>
  <si>
    <t>R2装备，消耗体力100左右，几率性获得</t>
    <phoneticPr fontId="15" type="noConversion"/>
  </si>
  <si>
    <t>R4装备，消耗体力300左右，第一次必定获得，之后概率获得（低概率）</t>
    <phoneticPr fontId="15" type="noConversion"/>
  </si>
  <si>
    <t>R7装备，职级降低后无法使用</t>
    <phoneticPr fontId="15" type="noConversion"/>
  </si>
  <si>
    <t>少量，甚至过程中不获得经验</t>
    <phoneticPr fontId="15" type="noConversion"/>
  </si>
  <si>
    <t>指定水晶/金币/强化素材 三种掉落的不同副本，掉落少量/掉落率小，消耗体力50~100左右
作为普通掉落的话，每固定步数掉落或每次掉落少量</t>
    <phoneticPr fontId="15" type="noConversion"/>
  </si>
  <si>
    <t>指定水晶/金币/强化素材 三种掉落的不同副本，掉落中量/掉落率中，消耗体力150~300左右
作为普通掉落的话，每固定步数掉落或每次掉落少量</t>
    <phoneticPr fontId="15" type="noConversion"/>
  </si>
  <si>
    <t>指定水晶/金币/强化素材 三种掉落的不同副本，掉落大量/掉落率高，消耗体力500~2000左右
作为普通掉落的话，每固定步数掉落或每次掉落少量</t>
    <phoneticPr fontId="15" type="noConversion"/>
  </si>
  <si>
    <t>R3副官，消耗体力400点左右，第一次必定获得带相应技能的，之后概率性获得（低概率）</t>
    <phoneticPr fontId="15" type="noConversion"/>
  </si>
  <si>
    <t>R6装备，消耗体力1000左右，第一次必定获得，之后概率获得（低概率）</t>
    <phoneticPr fontId="15" type="noConversion"/>
  </si>
  <si>
    <t>R5副官，消耗体力1200点左右，技能概率性获得（低概率）</t>
    <phoneticPr fontId="15" type="noConversion"/>
  </si>
  <si>
    <t>稀有度4，消耗体力200点左右，几率性获得，3次必定获得</t>
    <phoneticPr fontId="15" type="noConversion"/>
  </si>
  <si>
    <t>每天定量四色水晶，少量</t>
    <phoneticPr fontId="15" type="noConversion"/>
  </si>
  <si>
    <t>每天定量金币，少量</t>
    <phoneticPr fontId="15" type="noConversion"/>
  </si>
  <si>
    <t>稀有度7-9，消耗2000~4000体力，低几率性获得，但有3次必定获得的设定，继承几率很低，后续技能继承收费展望</t>
    <phoneticPr fontId="15" type="noConversion"/>
  </si>
  <si>
    <t>稀有度5-6，消耗体力1000~1500点，几率性获得，有3次必定获得的设定，继承几率不高，后续技能继承升级收费展望</t>
    <phoneticPr fontId="15" type="noConversion"/>
  </si>
  <si>
    <t>R7副官，消耗体力3000~5000，技能概率性获得（低几率），技能继承几率低</t>
    <phoneticPr fontId="15" type="noConversion"/>
  </si>
  <si>
    <t>每天定量星钻，30点，足够一次补充体力</t>
    <phoneticPr fontId="15" type="noConversion"/>
  </si>
  <si>
    <t>收集品</t>
    <phoneticPr fontId="15" type="noConversion"/>
  </si>
  <si>
    <t>每章固定掉落一种收集品，收集到一定数量后可以兑换特殊副官池的随机副官，几率性获得特殊固有技</t>
    <phoneticPr fontId="15" type="noConversion"/>
  </si>
  <si>
    <t>R8，R9技能卡</t>
    <phoneticPr fontId="15" type="noConversion"/>
  </si>
  <si>
    <t>R6，R7技能卡</t>
    <phoneticPr fontId="15" type="noConversion"/>
  </si>
  <si>
    <t>中级水手 ，精英水手，白银水手</t>
    <phoneticPr fontId="15" type="noConversion"/>
  </si>
  <si>
    <t>根据体力消耗获得少量红水晶</t>
    <phoneticPr fontId="15" type="noConversion"/>
  </si>
  <si>
    <t>委托贸易</t>
    <phoneticPr fontId="15" type="noConversion"/>
  </si>
  <si>
    <t>大量金币</t>
    <phoneticPr fontId="15" type="noConversion"/>
  </si>
  <si>
    <t>根据委托贸易消耗体力获得相应量的红水晶</t>
    <phoneticPr fontId="15" type="noConversion"/>
  </si>
  <si>
    <t>每种委托固定掉落指定的收集品，收集到一定数量后可以兑换特殊副官池的随机副官，几率性获得特殊固有技R4，R5</t>
    <phoneticPr fontId="15" type="noConversion"/>
  </si>
  <si>
    <t>少量经验</t>
    <phoneticPr fontId="15" type="noConversion"/>
  </si>
  <si>
    <t>星钻抽卡</t>
    <phoneticPr fontId="15" type="noConversion"/>
  </si>
  <si>
    <t>水晶抽卡</t>
    <phoneticPr fontId="15" type="noConversion"/>
  </si>
  <si>
    <t>特殊卡包</t>
    <phoneticPr fontId="15" type="noConversion"/>
  </si>
  <si>
    <t>初级水手，中级水手，精英水手</t>
    <phoneticPr fontId="15" type="noConversion"/>
  </si>
  <si>
    <t>中量金币，高于探险，低于贸易</t>
    <phoneticPr fontId="15" type="noConversion"/>
  </si>
  <si>
    <t>每种海怪固定掉落指定的收集品，收集到一定数量后可以兑换特殊副官池的随机副官，几率性获得特殊固有技R6，R7</t>
    <phoneticPr fontId="15" type="noConversion"/>
  </si>
  <si>
    <t>根据宝箱星级开出R1~R6，R6几率极低</t>
    <phoneticPr fontId="15" type="noConversion"/>
  </si>
  <si>
    <t>R2-R8，但R8几率极低</t>
    <phoneticPr fontId="15" type="noConversion"/>
  </si>
  <si>
    <t>R1-R7,但R7几率极低</t>
    <phoneticPr fontId="15" type="noConversion"/>
  </si>
  <si>
    <t>R3-R9</t>
    <phoneticPr fontId="15" type="noConversion"/>
  </si>
  <si>
    <t>中级水手 ，精英水手，白银水手，黄金水手</t>
    <phoneticPr fontId="15" type="noConversion"/>
  </si>
  <si>
    <t>较多的经验</t>
    <phoneticPr fontId="15" type="noConversion"/>
  </si>
  <si>
    <t>NPC任务</t>
    <phoneticPr fontId="15" type="noConversion"/>
  </si>
  <si>
    <t>特殊任务可能会给收集品，收集到一定数量后可以兑换特殊副官池的随机副官，几率性获得特殊固有技R6，R7</t>
    <phoneticPr fontId="15" type="noConversion"/>
  </si>
  <si>
    <t>特殊任务会给少量星钻</t>
    <phoneticPr fontId="15" type="noConversion"/>
  </si>
  <si>
    <t>特殊任务会给中量金币，任务奖励金币少量</t>
    <phoneticPr fontId="15" type="noConversion"/>
  </si>
  <si>
    <t>中级水手，精英水晶</t>
    <phoneticPr fontId="15" type="noConversion"/>
  </si>
  <si>
    <t>中级水手，精英水手</t>
    <phoneticPr fontId="15" type="noConversion"/>
  </si>
  <si>
    <t>根据宝箱星级开出R1~R8，R7和R8几率极低</t>
    <phoneticPr fontId="15" type="noConversion"/>
  </si>
  <si>
    <t>特殊任务会给少量水晶</t>
    <phoneticPr fontId="15" type="noConversion"/>
  </si>
  <si>
    <t>特殊任务会给中量水晶</t>
    <phoneticPr fontId="15" type="noConversion"/>
  </si>
  <si>
    <t>特殊任务会给中量金币</t>
    <phoneticPr fontId="15" type="noConversion"/>
  </si>
  <si>
    <t>食物</t>
    <phoneticPr fontId="15" type="noConversion"/>
  </si>
  <si>
    <t>初级水手，中级水手，精英水手，白银水手，黄金水手，万能升阶卡各阶级</t>
    <phoneticPr fontId="15" type="noConversion"/>
  </si>
  <si>
    <t>豪华，大型，小型金币卡</t>
    <phoneticPr fontId="15" type="noConversion"/>
  </si>
  <si>
    <t>大量，中量，小量</t>
    <phoneticPr fontId="15" type="noConversion"/>
  </si>
  <si>
    <t>少量星钻，出产率要严格控制</t>
    <phoneticPr fontId="15" type="noConversion"/>
  </si>
  <si>
    <t>对应各个可购买的宝箱的收集品，收集到一定数量后可以兑换特殊副官池的随机副官，几率性获得特殊固有技R6，R7</t>
    <phoneticPr fontId="15" type="noConversion"/>
  </si>
  <si>
    <t>特殊收集品事件，收集到一定数量后可以兑换特殊副官池的随机副官，几率性获得特殊固有技R6，R7</t>
    <phoneticPr fontId="15" type="noConversion"/>
  </si>
  <si>
    <t>任务对应不同的收集品，完成后获得，收集到一定数量后可以兑换特殊副官池的随机副官，几率性获得特殊固有技R6，R7</t>
    <phoneticPr fontId="15" type="noConversion"/>
  </si>
  <si>
    <t>中量，固定150</t>
    <phoneticPr fontId="15" type="noConversion"/>
  </si>
  <si>
    <t>相应过程经验</t>
    <phoneticPr fontId="15" type="noConversion"/>
  </si>
  <si>
    <t>R1-R2副官</t>
    <phoneticPr fontId="15" type="noConversion"/>
  </si>
  <si>
    <t>R1-R4技能卡</t>
    <phoneticPr fontId="15" type="noConversion"/>
  </si>
  <si>
    <t>R2-R3装备</t>
    <phoneticPr fontId="15" type="noConversion"/>
  </si>
  <si>
    <t>R1-R2装备</t>
    <phoneticPr fontId="15" type="noConversion"/>
  </si>
  <si>
    <t>中级水手，精英水手，白银水手</t>
    <phoneticPr fontId="15" type="noConversion"/>
  </si>
  <si>
    <t>中级水手，精英水手</t>
    <phoneticPr fontId="15" type="noConversion"/>
  </si>
  <si>
    <t>大量紫水晶</t>
    <phoneticPr fontId="15" type="noConversion"/>
  </si>
  <si>
    <t>中量紫水晶</t>
    <phoneticPr fontId="15" type="noConversion"/>
  </si>
  <si>
    <t>少量紫水晶</t>
    <phoneticPr fontId="15" type="noConversion"/>
  </si>
  <si>
    <t>低效，中效食物</t>
    <phoneticPr fontId="15" type="noConversion"/>
  </si>
  <si>
    <t>中效食物</t>
    <phoneticPr fontId="15" type="noConversion"/>
  </si>
  <si>
    <t>R4，R5非战斗类技能卡</t>
    <phoneticPr fontId="15" type="noConversion"/>
  </si>
  <si>
    <t>大量黄水晶</t>
    <phoneticPr fontId="15" type="noConversion"/>
  </si>
  <si>
    <t>中量金币</t>
    <phoneticPr fontId="15" type="noConversion"/>
  </si>
  <si>
    <t>每人每天最多可得到指定数量的相应收集品，收集到一定数量后可以兑换特殊副官池的随机副官，几率性获得特殊固有技R4，R5</t>
    <phoneticPr fontId="15" type="noConversion"/>
  </si>
  <si>
    <t>中量经验</t>
    <phoneticPr fontId="15" type="noConversion"/>
  </si>
  <si>
    <t>相应过程经验，较多</t>
    <phoneticPr fontId="15" type="noConversion"/>
  </si>
  <si>
    <t>R4，R5技能卡</t>
    <phoneticPr fontId="15" type="noConversion"/>
  </si>
  <si>
    <t>排在前几名的玩家可以有机会得到特殊收集品，收集到一定数量后可以兑换特殊副官池的随机副官，几率性获得特殊固有技R6，R7</t>
    <phoneticPr fontId="15" type="noConversion"/>
  </si>
  <si>
    <t>大量金币</t>
    <phoneticPr fontId="15" type="noConversion"/>
  </si>
  <si>
    <t>副本</t>
    <phoneticPr fontId="15" type="noConversion"/>
  </si>
  <si>
    <t>制造卷轴</t>
    <phoneticPr fontId="15" type="noConversion"/>
  </si>
  <si>
    <t>少量金币</t>
    <phoneticPr fontId="15" type="noConversion"/>
  </si>
  <si>
    <t>中量红水晶</t>
    <phoneticPr fontId="15" type="noConversion"/>
  </si>
  <si>
    <t>少量经验</t>
    <phoneticPr fontId="15" type="noConversion"/>
  </si>
  <si>
    <t>各个副本掉落相应的收集品，收集到一定数量后可以兑换特殊副官池的随机副官，几率性获得特殊固有技R6，R7</t>
    <phoneticPr fontId="15" type="noConversion"/>
  </si>
  <si>
    <t>大量经验</t>
    <phoneticPr fontId="15" type="noConversion"/>
  </si>
  <si>
    <t>强效/中效/低效食物，对应玩家等级</t>
    <phoneticPr fontId="15" type="noConversion"/>
  </si>
  <si>
    <t>中效/低效食物，对应玩家等级</t>
    <phoneticPr fontId="15" type="noConversion"/>
  </si>
  <si>
    <t>高级制造卷轴</t>
    <phoneticPr fontId="15" type="noConversion"/>
  </si>
  <si>
    <t>高级/中级制造卷轴</t>
    <phoneticPr fontId="15" type="noConversion"/>
  </si>
  <si>
    <t>低级制造卷轴</t>
    <phoneticPr fontId="15" type="noConversion"/>
  </si>
  <si>
    <t>——</t>
    <phoneticPr fontId="15" type="noConversion"/>
  </si>
  <si>
    <t>中级制造卷轴</t>
    <phoneticPr fontId="15" type="noConversion"/>
  </si>
  <si>
    <t>中级/低级制造卷轴</t>
    <phoneticPr fontId="15" type="noConversion"/>
  </si>
  <si>
    <t>中级制造卷轴</t>
    <phoneticPr fontId="15" type="noConversion"/>
  </si>
  <si>
    <t>【国家名】对本国发起敌对，两国关系正式决裂！   【时间】</t>
    <phoneticPr fontId="28" type="noConversion"/>
  </si>
  <si>
    <t>本国对【国家名】发起敌对，两国关系正式决裂！   【时间】</t>
    <phoneticPr fontId="28" type="noConversion"/>
  </si>
  <si>
    <t>本国申请与【国家名】恢复为普通关系被接受！   【时间】</t>
    <phoneticPr fontId="28" type="noConversion"/>
  </si>
  <si>
    <t>本国将与【国家名】的外交关系降为普通关系！   【时间】</t>
    <phoneticPr fontId="28" type="noConversion"/>
  </si>
  <si>
    <t>【国家名】将与本国的外交关系降为普通关系！   【时间】</t>
    <phoneticPr fontId="28" type="noConversion"/>
  </si>
  <si>
    <t>【国家名】申请与本国恢复为普通关系被接受！   【时间】</t>
    <phoneticPr fontId="28" type="noConversion"/>
  </si>
  <si>
    <t>4.我国将外交关系变为敌对</t>
    <phoneticPr fontId="28" type="noConversion"/>
  </si>
  <si>
    <t>5.他国将外交关系变为敌对</t>
    <phoneticPr fontId="28" type="noConversion"/>
  </si>
  <si>
    <t>6.本国发起解除敌对被接受</t>
    <phoneticPr fontId="28" type="noConversion"/>
  </si>
  <si>
    <t>7.他国发起解除敌对被我国接受</t>
    <phoneticPr fontId="28" type="noConversion"/>
  </si>
  <si>
    <t>8.本国解除了同盟</t>
    <phoneticPr fontId="28" type="noConversion"/>
  </si>
  <si>
    <t>9.他国解除了同盟</t>
    <phoneticPr fontId="28" type="noConversion"/>
  </si>
  <si>
    <t>10.我国发起同盟被接受</t>
    <phoneticPr fontId="28" type="noConversion"/>
  </si>
  <si>
    <t>11.他国发起同盟被接受</t>
    <phoneticPr fontId="28" type="noConversion"/>
  </si>
  <si>
    <t>·国战结束后，无论战斗结果如何，该城市的发展度和武装度都将下降</t>
    <phoneticPr fontId="15" type="noConversion"/>
  </si>
  <si>
    <t>·每次发生国战，城市防御力&amp;发展度下降数值 = 10% × （该国战结束后双方总伤害之和/(该国战结束后双方总伤害之和 + 城市防御方战斗初始破坏值)）</t>
    <phoneticPr fontId="15" type="noConversion"/>
  </si>
  <si>
    <r>
      <rPr>
        <b/>
        <sz val="11"/>
        <color rgb="FFFF0000"/>
        <rFont val="宋体"/>
        <family val="3"/>
        <charset val="134"/>
        <scheme val="minor"/>
      </rPr>
      <t>大R</t>
    </r>
    <r>
      <rPr>
        <sz val="11"/>
        <color theme="1"/>
        <rFont val="宋体"/>
        <family val="2"/>
        <scheme val="minor"/>
      </rPr>
      <t>： 服务器充值最多的一批玩家
他们追求的是能用钱达到快速强化自己，或者是用钱可以明显拉开和其他玩家的成长速度的结果
要在各个玩家时期都给他可选的消费方案，力求简便，高效，快速</t>
    </r>
    <phoneticPr fontId="15" type="noConversion"/>
  </si>
  <si>
    <t>等级</t>
    <phoneticPr fontId="15" type="noConversion"/>
  </si>
  <si>
    <t>副官</t>
    <phoneticPr fontId="15" type="noConversion"/>
  </si>
  <si>
    <t>装备</t>
    <phoneticPr fontId="15" type="noConversion"/>
  </si>
  <si>
    <t>金币</t>
    <phoneticPr fontId="15" type="noConversion"/>
  </si>
  <si>
    <t>1~20级</t>
    <phoneticPr fontId="15" type="noConversion"/>
  </si>
  <si>
    <t>1.探险
2.日常任务
3.NPC任务</t>
    <phoneticPr fontId="15" type="noConversion"/>
  </si>
  <si>
    <r>
      <t xml:space="preserve">1.星钻抽卡-十连抽
2.特殊卡包抽卡-十连抽
3.活动探险—活动副官/技能卡
4.宝箱—技能卡
</t>
    </r>
    <r>
      <rPr>
        <sz val="11"/>
        <rFont val="宋体"/>
        <family val="3"/>
        <charset val="134"/>
        <scheme val="minor"/>
      </rPr>
      <t>5.探险
6.水晶抽卡（特殊技能）</t>
    </r>
    <phoneticPr fontId="15" type="noConversion"/>
  </si>
  <si>
    <r>
      <t xml:space="preserve">1.探险
</t>
    </r>
    <r>
      <rPr>
        <sz val="11"/>
        <color theme="9" tint="-0.249977111117893"/>
        <rFont val="宋体"/>
        <family val="3"/>
        <charset val="134"/>
        <scheme val="minor"/>
      </rPr>
      <t>2.宝箱
3.活动探险-装备</t>
    </r>
    <r>
      <rPr>
        <sz val="11"/>
        <color theme="1"/>
        <rFont val="宋体"/>
        <family val="2"/>
        <scheme val="minor"/>
      </rPr>
      <t xml:space="preserve">
</t>
    </r>
    <r>
      <rPr>
        <sz val="11"/>
        <color theme="9" tint="-0.249977111117893"/>
        <rFont val="宋体"/>
        <family val="3"/>
        <charset val="134"/>
        <scheme val="minor"/>
      </rPr>
      <t>4.商店购买</t>
    </r>
    <phoneticPr fontId="15" type="noConversion"/>
  </si>
  <si>
    <r>
      <t xml:space="preserve">1.贸易
</t>
    </r>
    <r>
      <rPr>
        <sz val="11"/>
        <color theme="9" tint="-0.249977111117893"/>
        <rFont val="宋体"/>
        <family val="3"/>
        <charset val="134"/>
        <scheme val="minor"/>
      </rPr>
      <t>2.商店</t>
    </r>
    <phoneticPr fontId="15" type="noConversion"/>
  </si>
  <si>
    <t>21~40级</t>
    <phoneticPr fontId="15" type="noConversion"/>
  </si>
  <si>
    <r>
      <rPr>
        <sz val="11"/>
        <color theme="9" tint="-0.249977111117893"/>
        <rFont val="宋体"/>
        <family val="3"/>
        <charset val="134"/>
        <scheme val="minor"/>
      </rPr>
      <t>1.国战</t>
    </r>
    <r>
      <rPr>
        <sz val="11"/>
        <color theme="1"/>
        <rFont val="宋体"/>
        <family val="2"/>
        <scheme val="minor"/>
      </rPr>
      <t xml:space="preserve">
2.副本
3.日常任务
4.精英探险</t>
    </r>
    <phoneticPr fontId="15" type="noConversion"/>
  </si>
  <si>
    <r>
      <rPr>
        <sz val="11"/>
        <color theme="9" tint="-0.249977111117893"/>
        <rFont val="宋体"/>
        <family val="3"/>
        <charset val="134"/>
        <scheme val="minor"/>
      </rPr>
      <t>1.星钻抽卡-十连抽
2.特殊卡包抽卡
3.活动探险—活动副官/技能卡
4.宝箱-技能卡</t>
    </r>
    <r>
      <rPr>
        <sz val="11"/>
        <color theme="1"/>
        <rFont val="宋体"/>
        <family val="2"/>
        <scheme val="minor"/>
      </rPr>
      <t xml:space="preserve">
5.海怪排名-技能卡
</t>
    </r>
    <r>
      <rPr>
        <sz val="11"/>
        <color theme="9" tint="-0.249977111117893"/>
        <rFont val="宋体"/>
        <family val="3"/>
        <charset val="134"/>
        <scheme val="minor"/>
      </rPr>
      <t>6.巨型海怪排名-技能卡</t>
    </r>
    <r>
      <rPr>
        <sz val="11"/>
        <color theme="1"/>
        <rFont val="宋体"/>
        <family val="2"/>
        <scheme val="minor"/>
      </rPr>
      <t xml:space="preserve">
7.国战排名-技能卡
8.大量搜集品兑换（3位数）-副官，技能卡</t>
    </r>
    <phoneticPr fontId="15" type="noConversion"/>
  </si>
  <si>
    <r>
      <t xml:space="preserve">1.制造
2.副本
</t>
    </r>
    <r>
      <rPr>
        <sz val="11"/>
        <color theme="9" tint="-0.249977111117893"/>
        <rFont val="宋体"/>
        <family val="3"/>
        <charset val="134"/>
        <scheme val="minor"/>
      </rPr>
      <t>3.活动探险-装备
4.宝箱
5.拍卖行购买
6.商店购买</t>
    </r>
    <r>
      <rPr>
        <sz val="11"/>
        <color theme="1"/>
        <rFont val="宋体"/>
        <family val="2"/>
        <scheme val="minor"/>
      </rPr>
      <t xml:space="preserve">
7.大量搜集品兑换（3位数）</t>
    </r>
    <phoneticPr fontId="15" type="noConversion"/>
  </si>
  <si>
    <r>
      <t xml:space="preserve">1.委托贸易
</t>
    </r>
    <r>
      <rPr>
        <sz val="11"/>
        <color theme="9" tint="-0.249977111117893"/>
        <rFont val="宋体"/>
        <family val="3"/>
        <charset val="134"/>
        <scheme val="minor"/>
      </rPr>
      <t xml:space="preserve">2.活动探险—金币（吃体力）
3.商店
</t>
    </r>
    <r>
      <rPr>
        <sz val="11"/>
        <rFont val="宋体"/>
        <family val="3"/>
        <charset val="134"/>
        <scheme val="minor"/>
      </rPr>
      <t>4.水晶城/星钻城投资</t>
    </r>
    <phoneticPr fontId="15" type="noConversion"/>
  </si>
  <si>
    <t>41~70级</t>
    <phoneticPr fontId="15" type="noConversion"/>
  </si>
  <si>
    <r>
      <rPr>
        <b/>
        <sz val="11"/>
        <color rgb="FFFF0000"/>
        <rFont val="宋体"/>
        <family val="3"/>
        <charset val="134"/>
        <scheme val="minor"/>
      </rPr>
      <t>中，小R</t>
    </r>
    <r>
      <rPr>
        <sz val="11"/>
        <color theme="1"/>
        <rFont val="宋体"/>
        <family val="2"/>
        <scheme val="minor"/>
      </rPr>
      <t>： 服务器充值人数最多的一批玩家，以体力回复，月卡，基金及一些性价比较高的抽卡 为主消费点
追求的是用部分消费来改善游戏的体验，偶尔会有冲动性消费，但总体会以每日前几次体力回复和宝箱钥匙为主要消费点</t>
    </r>
    <phoneticPr fontId="15" type="noConversion"/>
  </si>
  <si>
    <t>1.探险
2.日常任务
3.NPC任务
4.精英探险</t>
    <phoneticPr fontId="15" type="noConversion"/>
  </si>
  <si>
    <t>1.活动探险—活动副官/技能卡
2.星钻抽卡（攒10连抽）
3.探险
4.水晶抽卡</t>
    <phoneticPr fontId="15" type="noConversion"/>
  </si>
  <si>
    <t>1.探险
2.活动探险-装备</t>
    <phoneticPr fontId="15" type="noConversion"/>
  </si>
  <si>
    <t>1.贸易
2.探险</t>
    <phoneticPr fontId="15" type="noConversion"/>
  </si>
  <si>
    <t>1.副本
2.日常任务
3.NPC任务
4.国战
5.精英探险</t>
    <phoneticPr fontId="15" type="noConversion"/>
  </si>
  <si>
    <t>1.活动探险—活动副官/技能卡
2.特殊卡包抽卡（攒10连抽）
3.水晶抽卡
4.收集品兑换-副官，技能卡</t>
    <phoneticPr fontId="15" type="noConversion"/>
  </si>
  <si>
    <t>1.制造
2.副本
3.活动探险-装备（高性价比）
4.拍卖行购买
5.商店购买低折扣装备</t>
    <phoneticPr fontId="15" type="noConversion"/>
  </si>
  <si>
    <t>1.贸易
2.委托贸易
3.活动探险—金币（偶尔）
4.出售制造产物
5.王宫投资
6.拍卖行商人</t>
    <phoneticPr fontId="15" type="noConversion"/>
  </si>
  <si>
    <t>1.副本
2.日常任务
3.NPC任务
4.国战</t>
    <phoneticPr fontId="15" type="noConversion"/>
  </si>
  <si>
    <t>1.制造
2.副本
3.活动探险-装备（高性价比）
4.宝箱
5.拍卖行购买
6.商店购买低折扣装备</t>
    <phoneticPr fontId="15" type="noConversion"/>
  </si>
  <si>
    <r>
      <rPr>
        <b/>
        <sz val="11"/>
        <color rgb="FFFF0000"/>
        <rFont val="宋体"/>
        <family val="3"/>
        <charset val="134"/>
        <scheme val="minor"/>
      </rPr>
      <t>非R</t>
    </r>
    <r>
      <rPr>
        <sz val="11"/>
        <color theme="1"/>
        <rFont val="宋体"/>
        <family val="2"/>
        <scheme val="minor"/>
      </rPr>
      <t>：完全不会充值的玩家，或者只会冲一个首冲5元的玩家
这类玩家是用来衬托其他玩家的存在，但是要有稳定，明确的且耗时间的成长线提供给他，让他每天可以花大量时间在游戏中，但又很难超越RMB玩家</t>
    </r>
    <phoneticPr fontId="15" type="noConversion"/>
  </si>
  <si>
    <t>1.探险
2.星钻抽卡（攒10连抽）
3.水晶抽卡
4.活动探险-活动副官/技能卡-高性价比</t>
    <phoneticPr fontId="15" type="noConversion"/>
  </si>
  <si>
    <t>1.副本
2.日常任务
3.NPC任务
4.探险
5.精英探险</t>
    <phoneticPr fontId="15" type="noConversion"/>
  </si>
  <si>
    <t>1.探险
2.特殊卡包抽卡（攒10连抽）
3.水晶抽卡
4.活动探险-活动副官/技能卡-高性价比
5.收集品兑换-副官，技能卡</t>
    <phoneticPr fontId="15" type="noConversion"/>
  </si>
  <si>
    <t>1.贸易
2.委托贸易
3.出售制造产物
4.王宫投资
5.拍卖行商人</t>
    <phoneticPr fontId="15" type="noConversion"/>
  </si>
  <si>
    <t>1.特殊卡包抽卡（攒10连抽）
2.活动探险-活动副官/技能卡-高性价比
3.水晶抽卡
4.收集品兑换-副官，技能卡</t>
    <phoneticPr fontId="15" type="noConversion"/>
  </si>
  <si>
    <t>1.制造
2.副本
3.活动探险-装备（高性价比）
5.拍卖行购买
6.商店购买低折扣装备</t>
    <phoneticPr fontId="15" type="noConversion"/>
  </si>
  <si>
    <t>22级解锁工匠师位置</t>
    <phoneticPr fontId="15" type="noConversion"/>
  </si>
  <si>
    <t>他国拒绝了您的同盟请求，仍为普通</t>
    <phoneticPr fontId="15" type="noConversion"/>
  </si>
  <si>
    <t>本国接受了【国家名】发起的同盟请求，双方承诺互不侵犯！   【时间】</t>
    <phoneticPr fontId="28" type="noConversion"/>
  </si>
  <si>
    <t>【国家名】接受了本国发起的同盟请求，双方承诺互不侵犯！   【时间】</t>
    <phoneticPr fontId="28" type="noConversion"/>
  </si>
  <si>
    <t>20星钻</t>
    <phoneticPr fontId="15" type="noConversion"/>
  </si>
  <si>
    <t>0-》1阶：100%  ，  1-》2阶：70%  ，  2-》3阶：50%  ，  3-》4阶：30%  ，  4-》5阶：10%</t>
  </si>
  <si>
    <t>0阶：+0%，1阶：+30%，2阶：+50%，3阶：+70%，4阶：+90%，5阶：+100%</t>
    <phoneticPr fontId="15" type="noConversion"/>
  </si>
  <si>
    <t>4~10</t>
    <phoneticPr fontId="28" type="noConversion"/>
  </si>
  <si>
    <t>·四种公会的创建时的文字介绍：</t>
    <phoneticPr fontId="15" type="noConversion"/>
  </si>
  <si>
    <t>商会：</t>
    <phoneticPr fontId="15" type="noConversion"/>
  </si>
  <si>
    <t>冒险公会：</t>
    <phoneticPr fontId="15" type="noConversion"/>
  </si>
  <si>
    <t>军团：</t>
    <phoneticPr fontId="15" type="noConversion"/>
  </si>
  <si>
    <t>海贼团：</t>
    <phoneticPr fontId="15" type="noConversion"/>
  </si>
  <si>
    <t>最富有的商人联合体，公会科技倾向于贸易与投资</t>
    <phoneticPr fontId="15" type="noConversion"/>
  </si>
  <si>
    <t>冒险家们建立的神秘组织，公会科技倾向于冒险和寻宝</t>
    <phoneticPr fontId="15" type="noConversion"/>
  </si>
  <si>
    <t>拥有最强大的正面作战能力，公会科技倾向于战斗和国战</t>
    <phoneticPr fontId="15" type="noConversion"/>
  </si>
  <si>
    <t>追求自由的暴力分子集合体，公会科技倾向于战斗与劫掠</t>
    <phoneticPr fontId="15" type="noConversion"/>
  </si>
  <si>
    <t>0阶万能升阶卡*1</t>
    <phoneticPr fontId="28" type="noConversion"/>
  </si>
  <si>
    <t>0阶万能升阶卡*1，大型金币卡*1</t>
    <phoneticPr fontId="28" type="noConversion"/>
  </si>
  <si>
    <t>0阶万能升阶卡*1，大型金币卡*2</t>
    <phoneticPr fontId="28" type="noConversion"/>
  </si>
  <si>
    <t>1阶万能升阶卡*1</t>
    <phoneticPr fontId="28" type="noConversion"/>
  </si>
  <si>
    <t>1阶万能升阶卡*1，大型金币卡*2</t>
    <phoneticPr fontId="28" type="noConversion"/>
  </si>
  <si>
    <t>1阶万能升阶卡*1，豪华金币卡*1</t>
    <phoneticPr fontId="28" type="noConversion"/>
  </si>
  <si>
    <t>角斗士</t>
    <phoneticPr fontId="15" type="noConversion"/>
  </si>
  <si>
    <t>- 玩家在自动探险时如果体力不足的话，将会先帮他从仓库中拥有的高体力食物开始使用，直到食物使用次数用尽</t>
    <phoneticPr fontId="15" type="noConversion"/>
  </si>
  <si>
    <r>
      <rPr>
        <b/>
        <sz val="9"/>
        <color rgb="FFFF0000"/>
        <rFont val="微软雅黑"/>
        <family val="2"/>
        <charset val="134"/>
      </rPr>
      <t>商品价格交易规则：</t>
    </r>
    <r>
      <rPr>
        <sz val="9"/>
        <rFont val="微软雅黑"/>
        <family val="2"/>
        <charset val="134"/>
      </rPr>
      <t xml:space="preserve">
-价格60分钟刷新一次,同时重置配额
-与城市同类型,波动值：70%～120%
-与城市不同类型,波动值：100%～300%
-商品基础价格 =商品原始价格 ×（1+商品等级×0.1),同城购买然后出售价格为进货的10%价格；
-商品进货价=商品基础价格×当前时间城市该类型波动值×（1+商品等级×0.1）
-交易经验 = (卖价/成本)*5,最高15点；
-进货消耗体力 = 5
</t>
    </r>
    <r>
      <rPr>
        <sz val="9"/>
        <color rgb="FFFF0000"/>
        <rFont val="微软雅黑"/>
        <family val="2"/>
        <charset val="134"/>
      </rPr>
      <t>- 每次出售货物时，将获得一定量的红水晶，水晶数量为 (卖价/成本)*3，一次最高15点，每天最多可通过出售货物获得400红水晶（贸易的额外收益获得的红水晶不在此限制范围内）</t>
    </r>
    <phoneticPr fontId="28" type="noConversion"/>
  </si>
  <si>
    <r>
      <rPr>
        <b/>
        <sz val="9"/>
        <color rgb="FFFF0000"/>
        <rFont val="微软雅黑"/>
        <family val="2"/>
        <charset val="134"/>
      </rPr>
      <t>商品配给规则：</t>
    </r>
    <r>
      <rPr>
        <sz val="9"/>
        <rFont val="微软雅黑"/>
        <family val="2"/>
        <charset val="134"/>
      </rPr>
      <t xml:space="preserve">
-基础配给 = 取整(（玩家等级 × 城市发展度/(玩家等级 × 30 + 500)）+ 30 + 玩家等级/2）
-每个商品有固定配给出售数量，每次刷新价格时，刷新出新的配给
-配给与每个玩家自己有关，每个人看到的都是自己的配给
-配给受到玩家在该城市所属国声望，职级，国家与公会福利等影响，具体参照科技，福利，声望条款</t>
    </r>
    <phoneticPr fontId="28" type="noConversion"/>
  </si>
  <si>
    <t>注1： 国战准备中时，战争页面点观战的话，提示感叹号窗口： 国战准备中，x分钟后才可以进行观战！</t>
    <phoneticPr fontId="15" type="noConversion"/>
  </si>
  <si>
    <t>【国家】"爵位"xxxx贡献了xxxx点伤害，太厉害了！</t>
    <phoneticPr fontId="15" type="noConversion"/>
  </si>
  <si>
    <t>劫掠胜利时额外获得3%金币，并可以夺走敌方船上的货物</t>
    <phoneticPr fontId="28" type="noConversion"/>
  </si>
  <si>
    <t>技能： 中级耐力（30），高级暴击（17%），高级炮弹（15%）</t>
    <phoneticPr fontId="15" type="noConversion"/>
  </si>
  <si>
    <t>2.30W金币</t>
    <phoneticPr fontId="15" type="noConversion"/>
  </si>
  <si>
    <t>- 玩家投资单份需金币 = （发展度+武装度）*10+5000  （最多为100000）</t>
    <phoneticPr fontId="15" type="noConversion"/>
  </si>
  <si>
    <t xml:space="preserve"> </t>
    <phoneticPr fontId="15" type="noConversion"/>
  </si>
  <si>
    <t xml:space="preserve">  城市（发展度+武装度）为5001及以上时，发展度系数为    1.2  ，描述语为 大量XXX</t>
    <phoneticPr fontId="15" type="noConversion"/>
  </si>
  <si>
    <t xml:space="preserve">  城市（发展度+武装度）为1~2000时，发展度系数为 1   ，描述语为 少量XXX</t>
    <phoneticPr fontId="15" type="noConversion"/>
  </si>
  <si>
    <t xml:space="preserve">  城市（发展度+武装度）为2001~5000时，发展度系数为  1.1，描述语为 中量XXX</t>
    <phoneticPr fontId="15" type="noConversion"/>
  </si>
  <si>
    <t>11.国战进攻胜利</t>
    <phoneticPr fontId="15" type="noConversion"/>
  </si>
  <si>
    <t>10.发起国战</t>
    <phoneticPr fontId="15" type="noConversion"/>
  </si>
  <si>
    <t>3.国家选举结束</t>
    <phoneticPr fontId="15" type="noConversion"/>
  </si>
  <si>
    <t>本国政权选举结果已经产生:【国旗】xxx当选为yy,希望他能带领国民创造属于自己的航海时代！</t>
    <phoneticPr fontId="15" type="noConversion"/>
  </si>
  <si>
    <t>注： yy 为各国最高统治者的地位名称，各不相同  国王（英格兰），苏丹（奥斯曼），皇帝（华夏），霸王（加勒比）</t>
    <phoneticPr fontId="15" type="noConversion"/>
  </si>
  <si>
    <t>4.发起国战</t>
    <phoneticPr fontId="15" type="noConversion"/>
  </si>
  <si>
    <t>[国旗]"爵位"名字对地区名-城市名发起进攻,30分钟后我国对[国旗]国名的城市争夺战开始</t>
    <phoneticPr fontId="15" type="noConversion"/>
  </si>
  <si>
    <t>5.国战进攻胜利</t>
    <phoneticPr fontId="15" type="noConversion"/>
  </si>
  <si>
    <t>英雄[国旗]"爵位"名字率领军队对[国旗]国名势力地区名-城市名攻击,以1800：780取得了胜利</t>
    <phoneticPr fontId="15" type="noConversion"/>
  </si>
  <si>
    <t>6.国战进攻失败</t>
    <phoneticPr fontId="15" type="noConversion"/>
  </si>
  <si>
    <t>英雄[国旗]"爵位"名字率领的部队对[国旗]国名势力地区名-城市名攻击以870：1800失败了</t>
    <phoneticPr fontId="15" type="noConversion"/>
  </si>
  <si>
    <t>7.被发起国战</t>
    <phoneticPr fontId="15" type="noConversion"/>
  </si>
  <si>
    <t>[国旗]"爵位"名字对我国势力地区名-城市名发起进攻,30分钟后城市防御战开始</t>
    <phoneticPr fontId="15" type="noConversion"/>
  </si>
  <si>
    <t>8.国战防御胜利</t>
    <phoneticPr fontId="15" type="noConversion"/>
  </si>
  <si>
    <t>英雄"爵位"名字率领军队在地区名-城市名防御[国旗]国名的攻击以1800：780取得了胜利</t>
    <phoneticPr fontId="15" type="noConversion"/>
  </si>
  <si>
    <t>9.国战防御失败</t>
    <phoneticPr fontId="15" type="noConversion"/>
  </si>
  <si>
    <t>英雄"爵位"名字率领军队在地区名-城市名防御[国旗]国名的攻击以870：1800失败了</t>
    <phoneticPr fontId="15" type="noConversion"/>
  </si>
  <si>
    <t>10.玩家捐献国技时一次性捐献至少20星钻</t>
    <phoneticPr fontId="15" type="noConversion"/>
  </si>
  <si>
    <t>"爵位"名字一次性捐献了xxxxx星钻致力于国技的发展！</t>
    <phoneticPr fontId="15" type="noConversion"/>
  </si>
  <si>
    <t>11.玩家捐献国技时一次性捐献至少100W金币</t>
    <phoneticPr fontId="15" type="noConversion"/>
  </si>
  <si>
    <t>"爵位"名字一次性捐献了xxxxx金币致力于国技的发展！</t>
    <phoneticPr fontId="15" type="noConversion"/>
  </si>
  <si>
    <t>12.本国国技激活</t>
    <phoneticPr fontId="15" type="noConversion"/>
  </si>
  <si>
    <t>通过全国民众的不懈努力，终于激活了国技【劫掠3级】！</t>
    <phoneticPr fontId="15" type="noConversion"/>
  </si>
  <si>
    <t>13.修改了国策</t>
    <phoneticPr fontId="15" type="noConversion"/>
  </si>
  <si>
    <t>"爵位"名字发布了新国策：xxxxxxxxxxxxxxxxxxxxxxxxxxxxxxxxxxxxxxxxxxxxxxxxxxxxxxxxxxxxx</t>
    <phoneticPr fontId="15" type="noConversion"/>
  </si>
  <si>
    <t>国名接受了您的国家国名的同盟请求,现在两国关系为同盟关系【时间】</t>
  </si>
  <si>
    <t>国名解除了和您的国家国名的同盟关系并宣战,现在两国为敌对关系【时间】</t>
  </si>
  <si>
    <t>国名解除了和您的国家国名的同盟关系,现在两国为普通关系【时间】</t>
  </si>
  <si>
    <t>国名解除了和您的国家国名的普通关系并宣战,现在两国为敌对关系【时间】</t>
  </si>
  <si>
    <t>国名拒绝了您的国家国名同盟的请求,现在两国关系仍旧为敌对关系【时间】</t>
  </si>
  <si>
    <t>国名拒绝了您的国家国名同盟的请求,现在两国关系仍旧为普通关系【时间】</t>
  </si>
  <si>
    <t>国名同意与您的国家国名解除敌对关系,现在两国关系为普通关系【时间】</t>
  </si>
  <si>
    <t>国名拒绝了您的国家国名解除敌对关系的请求,现在两国关系仍旧为敌对关系【时间】</t>
  </si>
  <si>
    <t>"公会职级"名字一次性捐献了xxxxx星钻致力于公会科技的发展！</t>
    <phoneticPr fontId="15" type="noConversion"/>
  </si>
  <si>
    <t>"公会职级"名字一次性捐献了xxxxx金币致力于公会科技的发展！</t>
    <phoneticPr fontId="15" type="noConversion"/>
  </si>
  <si>
    <t>日消费</t>
    <phoneticPr fontId="15" type="noConversion"/>
  </si>
  <si>
    <t>冲动消费</t>
    <phoneticPr fontId="15" type="noConversion"/>
  </si>
  <si>
    <t>每日获得</t>
    <phoneticPr fontId="15" type="noConversion"/>
  </si>
  <si>
    <t>不定时获得</t>
    <phoneticPr fontId="15" type="noConversion"/>
  </si>
  <si>
    <t>充值；成长基金（8888）；战斗探险（3200）；</t>
    <phoneticPr fontId="15" type="noConversion"/>
  </si>
  <si>
    <t>月卡（100），登陆（30），日常（15）</t>
    <phoneticPr fontId="15" type="noConversion"/>
  </si>
  <si>
    <t xml:space="preserve">  注： （占有时间/50）  的结果要向下取整</t>
    <phoneticPr fontId="15" type="noConversion"/>
  </si>
  <si>
    <t>星钻城（24H - 115）</t>
    <phoneticPr fontId="15" type="noConversion"/>
  </si>
  <si>
    <t>合计：260</t>
    <phoneticPr fontId="15" type="noConversion"/>
  </si>
  <si>
    <t>新手30日礼包（500）；等级礼包（1000）</t>
    <phoneticPr fontId="15" type="noConversion"/>
  </si>
  <si>
    <t>主线任务（600）</t>
    <phoneticPr fontId="15" type="noConversion"/>
  </si>
  <si>
    <t>合计：14188</t>
    <phoneticPr fontId="15" type="noConversion"/>
  </si>
  <si>
    <t>强化装备点数（20*N）</t>
    <phoneticPr fontId="15" type="noConversion"/>
  </si>
  <si>
    <t>抽卡（2500*N，300*N，500*N）</t>
    <phoneticPr fontId="15" type="noConversion"/>
  </si>
  <si>
    <t>星钻城（6H - 28）</t>
    <phoneticPr fontId="15" type="noConversion"/>
  </si>
  <si>
    <t>合计：173</t>
    <phoneticPr fontId="15" type="noConversion"/>
  </si>
  <si>
    <t>体力补充（30+50+100*N）——活动探险</t>
    <phoneticPr fontId="15" type="noConversion"/>
  </si>
  <si>
    <t>体力补充（30+50+100*N）——活动探险，国战</t>
    <phoneticPr fontId="15" type="noConversion"/>
  </si>
  <si>
    <t>登陆（30），日常（15）</t>
    <phoneticPr fontId="15" type="noConversion"/>
  </si>
  <si>
    <t>战斗探险（3200）；主线任务（600）</t>
    <phoneticPr fontId="15" type="noConversion"/>
  </si>
  <si>
    <t>合计：45</t>
    <phoneticPr fontId="15" type="noConversion"/>
  </si>
  <si>
    <t>合计：5300</t>
    <phoneticPr fontId="15" type="noConversion"/>
  </si>
  <si>
    <t>体力补充（30+50）——活动探险</t>
    <phoneticPr fontId="15" type="noConversion"/>
  </si>
  <si>
    <t>无</t>
    <phoneticPr fontId="15" type="noConversion"/>
  </si>
  <si>
    <t>30~80</t>
    <phoneticPr fontId="15" type="noConversion"/>
  </si>
  <si>
    <t>80 + 万能升阶卡</t>
    <phoneticPr fontId="15" type="noConversion"/>
  </si>
  <si>
    <t>万能升阶卡（30/50/100*N），各类强化素材</t>
    <phoneticPr fontId="15" type="noConversion"/>
  </si>
  <si>
    <t>万能升阶卡（30/50*N），各类强化素材</t>
    <phoneticPr fontId="15" type="noConversion"/>
  </si>
  <si>
    <t>80+100*N；</t>
    <phoneticPr fontId="15" type="noConversion"/>
  </si>
  <si>
    <t>·如果玩家旗舰加护卫舰造成的总伤害不足敌方最大HP的9%，则炮击结束后，敌方旗舰总掉血为9%，但实际造成的伤害还是根据攻防来计算</t>
    <phoneticPr fontId="15" type="noConversion"/>
  </si>
  <si>
    <t>15级解锁护卫舰3
15级解锁国会功能</t>
    <phoneticPr fontId="15" type="noConversion"/>
  </si>
  <si>
    <t>- 展示游戏的战斗部分和抽卡
- 让玩家对探险有个初步的印象</t>
    <phoneticPr fontId="15" type="noConversion"/>
  </si>
  <si>
    <t>1-1（支线1）</t>
    <phoneticPr fontId="15" type="noConversion"/>
  </si>
  <si>
    <t>1-8（支线6）</t>
    <phoneticPr fontId="15" type="noConversion"/>
  </si>
  <si>
    <t>1-9（战斗3）</t>
    <phoneticPr fontId="15" type="noConversion"/>
  </si>
  <si>
    <t>1-12（主线）</t>
    <phoneticPr fontId="15" type="noConversion"/>
  </si>
  <si>
    <t>其他任务</t>
    <phoneticPr fontId="15" type="noConversion"/>
  </si>
  <si>
    <t>1-10（支线）</t>
    <phoneticPr fontId="15" type="noConversion"/>
  </si>
  <si>
    <t>1-11（战斗）</t>
    <phoneticPr fontId="15" type="noConversion"/>
  </si>
  <si>
    <t>消费点引导</t>
    <phoneticPr fontId="15" type="noConversion"/>
  </si>
  <si>
    <t>2-1（支线）</t>
    <phoneticPr fontId="15" type="noConversion"/>
  </si>
  <si>
    <t>2-2（支线）</t>
    <phoneticPr fontId="15" type="noConversion"/>
  </si>
  <si>
    <t>2-3（战斗）</t>
    <phoneticPr fontId="15" type="noConversion"/>
  </si>
  <si>
    <t>11</t>
    <phoneticPr fontId="15" type="noConversion"/>
  </si>
  <si>
    <t>2-4（支线）</t>
    <phoneticPr fontId="15" type="noConversion"/>
  </si>
  <si>
    <t>2-5（支线）</t>
    <phoneticPr fontId="15" type="noConversion"/>
  </si>
  <si>
    <t>2-6（战斗）</t>
    <phoneticPr fontId="15" type="noConversion"/>
  </si>
  <si>
    <t>2-7（支线）</t>
    <phoneticPr fontId="15" type="noConversion"/>
  </si>
  <si>
    <t>2-8（支线）</t>
    <phoneticPr fontId="15" type="noConversion"/>
  </si>
  <si>
    <t>2-10（支线）</t>
    <phoneticPr fontId="15" type="noConversion"/>
  </si>
  <si>
    <t>2-12（战斗）</t>
    <phoneticPr fontId="15" type="noConversion"/>
  </si>
  <si>
    <t>2-9（战斗）</t>
    <phoneticPr fontId="15" type="noConversion"/>
  </si>
  <si>
    <t>2-11（支线）</t>
    <phoneticPr fontId="15" type="noConversion"/>
  </si>
  <si>
    <t>2-13（主线）</t>
    <phoneticPr fontId="15" type="noConversion"/>
  </si>
  <si>
    <t>21</t>
    <phoneticPr fontId="15" type="noConversion"/>
  </si>
  <si>
    <t>22</t>
    <phoneticPr fontId="15" type="noConversion"/>
  </si>
  <si>
    <t>11级解锁码头舰队</t>
    <phoneticPr fontId="15" type="noConversion"/>
  </si>
  <si>
    <t>2-3敌人难度让玩家当前实力感受压力</t>
    <phoneticPr fontId="15" type="noConversion"/>
  </si>
  <si>
    <t>轻松取胜</t>
    <phoneticPr fontId="15" type="noConversion"/>
  </si>
  <si>
    <t>剩余30%HP</t>
    <phoneticPr fontId="15" type="noConversion"/>
  </si>
  <si>
    <t>无战斗</t>
    <phoneticPr fontId="15" type="noConversion"/>
  </si>
  <si>
    <t>玩家消费统计</t>
    <phoneticPr fontId="15" type="noConversion"/>
  </si>
  <si>
    <t>满级经验</t>
    <phoneticPr fontId="15" type="noConversion"/>
  </si>
  <si>
    <t>90W = 36个黄金水手 = 5400星钻</t>
    <phoneticPr fontId="15" type="noConversion"/>
  </si>
  <si>
    <t>18张转生卡 = 1800星钻</t>
    <phoneticPr fontId="15" type="noConversion"/>
  </si>
  <si>
    <t>副官本身花费</t>
    <phoneticPr fontId="15" type="noConversion"/>
  </si>
  <si>
    <t>3500星钻</t>
    <phoneticPr fontId="15" type="noConversion"/>
  </si>
  <si>
    <t>技能卡价值为</t>
    <phoneticPr fontId="15" type="noConversion"/>
  </si>
  <si>
    <t>2000星钻/张，技能卡花费2张，4000星钻</t>
    <phoneticPr fontId="15" type="noConversion"/>
  </si>
  <si>
    <t>因为国战而损失已投资势力值</t>
    <phoneticPr fontId="15" type="noConversion"/>
  </si>
  <si>
    <t>xxxx为城市名</t>
    <phoneticPr fontId="15" type="noConversion"/>
  </si>
  <si>
    <t>您投资的城市-xxxx爆发了激烈的国战，您所拥有的势力值因战争而被全部清除！</t>
    <phoneticPr fontId="15" type="noConversion"/>
  </si>
  <si>
    <t>1周2个副官 + 至少5个新技能。其中1个专门为大R准备，2个为中小R准备，2个为非R也能接触的</t>
    <phoneticPr fontId="15" type="noConversion"/>
  </si>
  <si>
    <r>
      <t xml:space="preserve">除金币外总消费为  3500+5400+4000+1800 = 14700星钻 = </t>
    </r>
    <r>
      <rPr>
        <b/>
        <sz val="9"/>
        <color rgb="FFFF0000"/>
        <rFont val="宋体"/>
        <family val="3"/>
        <charset val="134"/>
        <scheme val="minor"/>
      </rPr>
      <t>1470RMB</t>
    </r>
    <phoneticPr fontId="15" type="noConversion"/>
  </si>
  <si>
    <r>
      <t xml:space="preserve">如果用其他副官继承，考虑到副官培养价值的话，单技能花费应该在3500星钻以上，总消费为 </t>
    </r>
    <r>
      <rPr>
        <b/>
        <sz val="9"/>
        <color rgb="FFFF0000"/>
        <rFont val="宋体"/>
        <family val="3"/>
        <charset val="134"/>
        <scheme val="minor"/>
      </rPr>
      <t xml:space="preserve"> 1770 RMB</t>
    </r>
    <phoneticPr fontId="15" type="noConversion"/>
  </si>
  <si>
    <r>
      <t xml:space="preserve">中小R技能 继承位置在 R1或R3或R5，副官培养分别消费为    150星钻，1300星钻 和 3600星钻 ，可以通过继承几率和技能强度控制在800星钻 = </t>
    </r>
    <r>
      <rPr>
        <b/>
        <sz val="9"/>
        <color rgb="FFFF0000"/>
        <rFont val="宋体"/>
        <family val="3"/>
        <charset val="134"/>
        <scheme val="minor"/>
      </rPr>
      <t>80RMB</t>
    </r>
    <phoneticPr fontId="15" type="noConversion"/>
  </si>
  <si>
    <r>
      <t xml:space="preserve">大R技能 继承位置在 R3或R5，副官培养分别消费为    1300星钻 和 3600星钻 ，可以通过继承几率和技能强度控制在3000星钻 = </t>
    </r>
    <r>
      <rPr>
        <b/>
        <sz val="9"/>
        <color rgb="FFFF0000"/>
        <rFont val="宋体"/>
        <family val="3"/>
        <charset val="134"/>
        <scheme val="minor"/>
      </rPr>
      <t>300RMB</t>
    </r>
    <phoneticPr fontId="15" type="noConversion"/>
  </si>
  <si>
    <r>
      <t xml:space="preserve">非R技能 继承位置在R1或R3或R5，副官培养分别消费为    150星钻，1300星钻 和 3600星钻 ，可以通过继承几率和技能强度控制在300星钻 = </t>
    </r>
    <r>
      <rPr>
        <b/>
        <sz val="9"/>
        <color rgb="FFFF0000"/>
        <rFont val="宋体"/>
        <family val="3"/>
        <charset val="134"/>
        <scheme val="minor"/>
      </rPr>
      <t>30RMB</t>
    </r>
    <r>
      <rPr>
        <sz val="9"/>
        <rFont val="宋体"/>
        <family val="3"/>
        <charset val="134"/>
        <scheme val="minor"/>
      </rPr>
      <t xml:space="preserve"> = 5~6管体力</t>
    </r>
    <phoneticPr fontId="15" type="noConversion"/>
  </si>
  <si>
    <t>培养成本</t>
    <phoneticPr fontId="15" type="noConversion"/>
  </si>
  <si>
    <t>获取成本</t>
    <phoneticPr fontId="15" type="noConversion"/>
  </si>
  <si>
    <t>如果是技能卡获取，则活动获取的成本除了体力成本还要加上相应的培养成本</t>
    <phoneticPr fontId="15" type="noConversion"/>
  </si>
  <si>
    <r>
      <t xml:space="preserve">如果是副官卡获取，活动获取成本只计算体力成本，体力成本为 </t>
    </r>
    <r>
      <rPr>
        <b/>
        <sz val="9"/>
        <color rgb="FFFF0000"/>
        <rFont val="宋体"/>
        <family val="3"/>
        <charset val="134"/>
        <scheme val="minor"/>
      </rPr>
      <t>1300星钻 = 130RMB</t>
    </r>
    <phoneticPr fontId="15" type="noConversion"/>
  </si>
  <si>
    <r>
      <t>现阶段1个顶级副官</t>
    </r>
    <r>
      <rPr>
        <sz val="9"/>
        <rFont val="宋体"/>
        <family val="3"/>
        <charset val="134"/>
        <scheme val="minor"/>
      </rPr>
      <t>（5星5阶满级，技能默认为稀有度最高，1个初始自带（5阶），2个抽卡继承/技能卡继承）</t>
    </r>
    <phoneticPr fontId="15" type="noConversion"/>
  </si>
  <si>
    <t>注：因为商店的折扣，所以根据时间的延长，该部分的成本会降低</t>
    <phoneticPr fontId="15" type="noConversion"/>
  </si>
  <si>
    <r>
      <t>现阶段1个顶级装备</t>
    </r>
    <r>
      <rPr>
        <sz val="9"/>
        <rFont val="宋体"/>
        <family val="3"/>
        <charset val="134"/>
        <scheme val="minor"/>
      </rPr>
      <t>（70级5星传奇5阶满级）</t>
    </r>
    <phoneticPr fontId="15" type="noConversion"/>
  </si>
  <si>
    <t>升阶成本</t>
    <phoneticPr fontId="15" type="noConversion"/>
  </si>
  <si>
    <t>升阶成本</t>
    <phoneticPr fontId="15" type="noConversion"/>
  </si>
  <si>
    <r>
      <t xml:space="preserve">强化金币消耗不考虑，但强化CD会是一笔费用，合计 900星钻 = </t>
    </r>
    <r>
      <rPr>
        <b/>
        <sz val="9"/>
        <color rgb="FFFF0000"/>
        <rFont val="宋体"/>
        <family val="3"/>
        <charset val="134"/>
        <scheme val="minor"/>
      </rPr>
      <t>90RMB</t>
    </r>
    <phoneticPr fontId="15" type="noConversion"/>
  </si>
  <si>
    <r>
      <t xml:space="preserve">18个同品质装备 = </t>
    </r>
    <r>
      <rPr>
        <b/>
        <sz val="9"/>
        <color rgb="FFFF0000"/>
        <rFont val="宋体"/>
        <family val="3"/>
        <charset val="134"/>
        <scheme val="minor"/>
      </rPr>
      <t>3600RMB</t>
    </r>
    <phoneticPr fontId="15" type="noConversion"/>
  </si>
  <si>
    <r>
      <t xml:space="preserve">2000星钻 = </t>
    </r>
    <r>
      <rPr>
        <b/>
        <sz val="9"/>
        <color rgb="FFFF0000"/>
        <rFont val="宋体"/>
        <family val="3"/>
        <charset val="134"/>
        <scheme val="minor"/>
      </rPr>
      <t>200RMB</t>
    </r>
    <phoneticPr fontId="15" type="noConversion"/>
  </si>
  <si>
    <t>单体获取成本</t>
    <phoneticPr fontId="15" type="noConversion"/>
  </si>
  <si>
    <r>
      <t>新技能副官更新频率</t>
    </r>
    <r>
      <rPr>
        <sz val="9"/>
        <rFont val="宋体"/>
        <family val="3"/>
        <charset val="134"/>
        <scheme val="minor"/>
      </rPr>
      <t>（这里的</t>
    </r>
    <r>
      <rPr>
        <sz val="9"/>
        <color rgb="FFFF0000"/>
        <rFont val="宋体"/>
        <family val="3"/>
        <charset val="134"/>
        <scheme val="minor"/>
      </rPr>
      <t>大R</t>
    </r>
    <r>
      <rPr>
        <sz val="9"/>
        <rFont val="宋体"/>
        <family val="3"/>
        <charset val="134"/>
        <scheme val="minor"/>
      </rPr>
      <t>和</t>
    </r>
    <r>
      <rPr>
        <sz val="9"/>
        <color rgb="FFFF0000"/>
        <rFont val="宋体"/>
        <family val="3"/>
        <charset val="134"/>
        <scheme val="minor"/>
      </rPr>
      <t>中小R技能</t>
    </r>
    <r>
      <rPr>
        <sz val="9"/>
        <rFont val="宋体"/>
        <family val="3"/>
        <charset val="134"/>
        <scheme val="minor"/>
      </rPr>
      <t>都为强于同类已有技能的存在，而不是单纯的同强度技能，非R技能为已有技能的强度）</t>
    </r>
    <phoneticPr fontId="15" type="noConversion"/>
  </si>
  <si>
    <t>货币</t>
    <phoneticPr fontId="15" type="noConversion"/>
  </si>
  <si>
    <t>星钻：200
紫水晶：100</t>
    <phoneticPr fontId="15" type="noConversion"/>
  </si>
  <si>
    <t>星钻：200
紫水晶：300</t>
    <phoneticPr fontId="15" type="noConversion"/>
  </si>
  <si>
    <t>星钻：200
紫水晶：500</t>
    <phoneticPr fontId="15" type="noConversion"/>
  </si>
  <si>
    <t>星钻：200
紫水晶：700</t>
    <phoneticPr fontId="15" type="noConversion"/>
  </si>
  <si>
    <t>星钻：100
紫水晶：1500</t>
    <phoneticPr fontId="15" type="noConversion"/>
  </si>
  <si>
    <t>星钻：200
紫水晶：1700</t>
    <phoneticPr fontId="15" type="noConversion"/>
  </si>
  <si>
    <t>星钻：300
紫水晶：1900</t>
    <phoneticPr fontId="15" type="noConversion"/>
  </si>
  <si>
    <t>星钻：300
紫水晶：2100</t>
    <phoneticPr fontId="15" type="noConversion"/>
  </si>
  <si>
    <t>劫掠胜利时额外获得1%金币，并可以夺走敌方船上的货物</t>
    <phoneticPr fontId="28" type="noConversion"/>
  </si>
  <si>
    <t>·强制引导到新的区域（将船只放到海面，画面聚焦介绍新的区域）
·引导任务奖励开始给强化素材</t>
    <phoneticPr fontId="15" type="noConversion"/>
  </si>
  <si>
    <t>·引导任务奖励开始给强化素材</t>
    <phoneticPr fontId="15" type="noConversion"/>
  </si>
  <si>
    <t>星钻：300
紫水晶：2300</t>
    <phoneticPr fontId="15" type="noConversion"/>
  </si>
  <si>
    <t>·任务奖励200紫水晶</t>
    <phoneticPr fontId="15" type="noConversion"/>
  </si>
  <si>
    <t>·无法依靠纯引导任务升级，经验80%</t>
    <phoneticPr fontId="15" type="noConversion"/>
  </si>
  <si>
    <t>·无法依靠纯引导任务升级，经验50%</t>
    <phoneticPr fontId="15" type="noConversion"/>
  </si>
  <si>
    <t>·无法依靠纯引导任务升级，经验60%</t>
    <phoneticPr fontId="15" type="noConversion"/>
  </si>
  <si>
    <t>·无法依靠纯引导任务升级，经验30%</t>
    <phoneticPr fontId="15" type="noConversion"/>
  </si>
  <si>
    <t>·无法依靠纯引导任务升级，经验40%</t>
    <phoneticPr fontId="15" type="noConversion"/>
  </si>
  <si>
    <t>·引导任务奖励开始给强化素材
·无法依靠纯引导任务升级，经验90%
·任务奖励200紫水晶</t>
    <phoneticPr fontId="15" type="noConversion"/>
  </si>
  <si>
    <t>·无法依靠纯引导任务升级，经验70%
·任务奖励200紫水晶</t>
    <phoneticPr fontId="15" type="noConversion"/>
  </si>
  <si>
    <t>·无法依靠纯引导任务升级，经验50%
·任务奖励200紫水晶</t>
    <phoneticPr fontId="15" type="noConversion"/>
  </si>
  <si>
    <t>- 这里设置难度断点2
- 如果玩家不配置新副官位置，且平均40级的话，不能击败该BOSS（10W副官经验）</t>
    <phoneticPr fontId="15" type="noConversion"/>
  </si>
  <si>
    <t>如果不配置新副官位置且平均等级强化到0阶30级的话，无法通过（5W副官经验）</t>
    <phoneticPr fontId="15" type="noConversion"/>
  </si>
  <si>
    <t>星钻：300
紫水晶：2500</t>
    <phoneticPr fontId="15" type="noConversion"/>
  </si>
  <si>
    <t>星钻：400</t>
    <phoneticPr fontId="15" type="noConversion"/>
  </si>
  <si>
    <t>星钻：500</t>
    <phoneticPr fontId="15" type="noConversion"/>
  </si>
  <si>
    <t>星钻：600</t>
    <phoneticPr fontId="15" type="noConversion"/>
  </si>
  <si>
    <t>星钻：700</t>
    <phoneticPr fontId="15" type="noConversion"/>
  </si>
  <si>
    <t>·商业投资1次</t>
    <phoneticPr fontId="15" type="noConversion"/>
  </si>
  <si>
    <t>·引导设置头像</t>
    <phoneticPr fontId="15" type="noConversion"/>
  </si>
  <si>
    <t>·接受任务
·探险
·领奖（星钻+紫水晶）
·抽卡
·更换/强化副官</t>
    <phoneticPr fontId="15" type="noConversion"/>
  </si>
  <si>
    <t>- 这里完成两次战斗探险后领取奖励后可以抽第四次（4星）</t>
    <phoneticPr fontId="15" type="noConversion"/>
  </si>
  <si>
    <t>·切磋1次</t>
    <phoneticPr fontId="15" type="noConversion"/>
  </si>
  <si>
    <t>·接受任务
·探险
·领奖（星钻+紫水晶）
·抽卡
·更换/强化副官
·竞技场CD到了准时去打
·保持自己在城市有投资
·没任务时去战斗探险打装备或者贸易攒钱买装备</t>
    <phoneticPr fontId="15" type="noConversion"/>
  </si>
  <si>
    <t>·抽卡（界面提示，文字引导，强制引导）
·装备强化点数（文字引导）
·商店（购买装备任务时文字引导）
·商店任务的第一次展现内容要固定</t>
    <phoneticPr fontId="15" type="noConversion"/>
  </si>
  <si>
    <t>·游戏初期，使玩家保留一定的游戏兴趣
·主要学习探险相关功能及副官培养
·强调抽卡中十连抽的概念
·第一章结束时有十连抽的紫水晶
·第三天能星钻十连抽（购买了月卡和成长基金）
·第5~6天能星钻十连抽（未购买服务）
·要清晰传达星钻的获得方式（战斗探险，竞技场排名，奖励）
·每次更换/强化副官和装备都要不停的展现自己的战斗力
·探险关卡都增加建议战斗力的显示</t>
    <phoneticPr fontId="15" type="noConversion"/>
  </si>
  <si>
    <t>·抽卡（界面提示）
·装备强化点数
·竞技场次数（触发引导）
·竞技场CD（触发引导）
·体力购买（距离升级距离不远时体力不足 70%~80%）</t>
    <phoneticPr fontId="15" type="noConversion"/>
  </si>
  <si>
    <t>核心玩法循环</t>
    <phoneticPr fontId="15" type="noConversion"/>
  </si>
  <si>
    <t xml:space="preserve">·在玩家养成了探险-》养成的 主要循环后，逐步推出其他大功能，进一步培养玩家的核心玩法循环
·在10级以后应该逐步把玩家注意力拉到活动探险（以后作为新功能来解锁，每天测试运气这种活动）
</t>
    <phoneticPr fontId="15" type="noConversion"/>
  </si>
  <si>
    <t>- 宝石和水晶 足够时要在酒馆不停的ICON提示
- 第一章完成后可以抽第二次（4星）
- 通过竞技场的星钻 可以抽第三次（3星）</t>
    <phoneticPr fontId="15" type="noConversion"/>
  </si>
  <si>
    <t>·国家选举在每周一下午18:00开始</t>
    <phoneticPr fontId="28" type="noConversion"/>
  </si>
  <si>
    <t>苏格兰熏鲑鱼</t>
    <phoneticPr fontId="28" type="noConversion"/>
  </si>
  <si>
    <t>阿修罗之息</t>
    <phoneticPr fontId="15" type="noConversion"/>
  </si>
  <si>
    <t>阵型名：鱼鳞阵
阵型效果：被攻击时10%的几率进行无伤回避
开启等级：30级</t>
    <phoneticPr fontId="15" type="noConversion"/>
  </si>
  <si>
    <t>阵型名：双行阵
阵型效果：攻击时50%几率回复伤害值10%的生命
开启等级：35级</t>
    <phoneticPr fontId="15" type="noConversion"/>
  </si>
  <si>
    <t>2000万金币</t>
    <phoneticPr fontId="28" type="noConversion"/>
  </si>
  <si>
    <t>3000万金币</t>
    <phoneticPr fontId="28" type="noConversion"/>
  </si>
  <si>
    <t>4000万金币</t>
    <phoneticPr fontId="28" type="noConversion"/>
  </si>
  <si>
    <t>5000万金币</t>
    <phoneticPr fontId="28" type="noConversion"/>
  </si>
  <si>
    <t>5亿金币</t>
    <phoneticPr fontId="28" type="noConversion"/>
  </si>
  <si>
    <t>100亿金币</t>
    <phoneticPr fontId="28" type="noConversion"/>
  </si>
  <si>
    <t>200亿金币</t>
    <phoneticPr fontId="28" type="noConversion"/>
  </si>
  <si>
    <t>300亿金币</t>
    <phoneticPr fontId="28" type="noConversion"/>
  </si>
  <si>
    <t>400亿金币</t>
    <phoneticPr fontId="28" type="noConversion"/>
  </si>
  <si>
    <t>初级耐力</t>
    <phoneticPr fontId="15" type="noConversion"/>
  </si>
  <si>
    <t>中级酒宴</t>
    <phoneticPr fontId="15" type="noConversion"/>
  </si>
  <si>
    <t>初级酒宴</t>
    <phoneticPr fontId="15" type="noConversion"/>
  </si>
  <si>
    <t>食物回复体力提升*%</t>
    <phoneticPr fontId="15" type="noConversion"/>
  </si>
  <si>
    <t>食物回复体力提升*%</t>
    <phoneticPr fontId="15" type="noConversion"/>
  </si>
  <si>
    <t>体力上限提升*点</t>
    <phoneticPr fontId="15" type="noConversion"/>
  </si>
  <si>
    <t>146</t>
    <phoneticPr fontId="15" type="noConversion"/>
  </si>
  <si>
    <t>164</t>
    <phoneticPr fontId="15" type="noConversion"/>
  </si>
  <si>
    <t>初始副官位置：炮击手，水兵长</t>
    <phoneticPr fontId="15" type="noConversion"/>
  </si>
  <si>
    <t>·引导强化初始副官到满级</t>
    <phoneticPr fontId="15" type="noConversion"/>
  </si>
  <si>
    <t>较轻松获胜，40%HP</t>
    <phoneticPr fontId="15" type="noConversion"/>
  </si>
  <si>
    <t>4</t>
    <phoneticPr fontId="15" type="noConversion"/>
  </si>
  <si>
    <t>轻松取胜，30%HP</t>
    <phoneticPr fontId="15" type="noConversion"/>
  </si>
  <si>
    <t>·引导升阶副官，激活第一个BUFF技能
·任务奖励100星钻</t>
    <phoneticPr fontId="15" type="noConversion"/>
  </si>
  <si>
    <t>·紫水晶抽卡获得4星副官并上任
·任务奖励200紫水晶</t>
    <phoneticPr fontId="15" type="noConversion"/>
  </si>
  <si>
    <t>星钻：0
紫水晶：900</t>
    <phoneticPr fontId="15" type="noConversion"/>
  </si>
  <si>
    <t>·引导星钻抽卡（5星）
·引导配置护卫舰副官（上任）</t>
    <phoneticPr fontId="15" type="noConversion"/>
  </si>
  <si>
    <t>·引导领取战斗探险奖励（100星钻）</t>
    <phoneticPr fontId="15" type="noConversion"/>
  </si>
  <si>
    <t>6级解锁奖励功能</t>
    <phoneticPr fontId="15" type="noConversion"/>
  </si>
  <si>
    <t>1-7（支线5）先</t>
    <phoneticPr fontId="15" type="noConversion"/>
  </si>
  <si>
    <t>·贸易3步（战斗后）</t>
    <phoneticPr fontId="15" type="noConversion"/>
  </si>
  <si>
    <t>配置了新的副官，轻松取胜，40%HP</t>
    <phoneticPr fontId="15" type="noConversion"/>
  </si>
  <si>
    <t>星钻：200
紫水晶：1100</t>
    <phoneticPr fontId="15" type="noConversion"/>
  </si>
  <si>
    <t>星钻：200
紫水晶：1300</t>
    <phoneticPr fontId="15" type="noConversion"/>
  </si>
  <si>
    <t>7</t>
    <phoneticPr fontId="15" type="noConversion"/>
  </si>
  <si>
    <t>·再做一次贸易
·强制引导：商店购买4☆金币船体，再刷新1次购买星钻炮，并装备上旗舰</t>
    <phoneticPr fontId="15" type="noConversion"/>
  </si>
  <si>
    <t>7级解锁会计师位置
7级解锁商店功能
7解锁竞技场
（送个4星副官并上任）技能有个贸易类的</t>
    <phoneticPr fontId="15" type="noConversion"/>
  </si>
  <si>
    <t>·竞技场挑战一次
（竞技场排名上升的星钻要马上弹出，刺激玩家不停去追求更高排名）</t>
    <phoneticPr fontId="15" type="noConversion"/>
  </si>
  <si>
    <t>·航行到新地区</t>
    <phoneticPr fontId="15" type="noConversion"/>
  </si>
  <si>
    <t>10级解锁新的地图区域
10级解锁护卫舰2</t>
    <phoneticPr fontId="15" type="noConversion"/>
  </si>
  <si>
    <t>·任务奖励200紫水晶</t>
    <phoneticPr fontId="15" type="noConversion"/>
  </si>
  <si>
    <t>·点击探险入口时提示配置满已解锁的副官</t>
    <phoneticPr fontId="15" type="noConversion"/>
  </si>
  <si>
    <t>·加好友</t>
    <phoneticPr fontId="15" type="noConversion"/>
  </si>
  <si>
    <t>1-9敌人难度让玩家当前实力感受压力，10%HP</t>
    <phoneticPr fontId="15" type="noConversion"/>
  </si>
  <si>
    <t>如果不配置新装备或强化就无法过</t>
    <phoneticPr fontId="15" type="noConversion"/>
  </si>
  <si>
    <t>强制引导强化装备</t>
    <phoneticPr fontId="15" type="noConversion"/>
  </si>
  <si>
    <t>·新手引导</t>
    <phoneticPr fontId="15" type="noConversion"/>
  </si>
  <si>
    <t>·去除第一次进探险的介绍</t>
    <phoneticPr fontId="15" type="noConversion"/>
  </si>
  <si>
    <t>10级解锁公会功能</t>
    <phoneticPr fontId="15" type="noConversion"/>
  </si>
  <si>
    <t>·玩家等级达到10级后解锁公会功能，可以选择申请加入已创建的公会</t>
    <phoneticPr fontId="15" type="noConversion"/>
  </si>
  <si>
    <t>解散公会、转让会长、更改公告、更改公会介绍、更改会员等级、全部福利、批准/拒绝加入、踢出公会、禁止公会发言</t>
    <phoneticPr fontId="72" type="noConversion"/>
  </si>
  <si>
    <t>·其他捐献、发言功能与普通公会相同。系统默认公会每天定时踢出滞留在公会超过3天的玩家</t>
    <phoneticPr fontId="15" type="noConversion"/>
  </si>
  <si>
    <t>·所有成员加入公会申请时，自动被同意。所有成员到达15级后自动被踢出公会</t>
    <phoneticPr fontId="15" type="noConversion"/>
  </si>
  <si>
    <t>万能升阶卡0阶</t>
    <phoneticPr fontId="15" type="noConversion"/>
  </si>
  <si>
    <t>万能升阶卡1阶</t>
    <phoneticPr fontId="15" type="noConversion"/>
  </si>
  <si>
    <t>万能升阶卡2阶</t>
    <phoneticPr fontId="15" type="noConversion"/>
  </si>
  <si>
    <t>100星钻</t>
    <phoneticPr fontId="15" type="noConversion"/>
  </si>
  <si>
    <t>300星钻</t>
    <phoneticPr fontId="15" type="noConversion"/>
  </si>
  <si>
    <t>800星钻</t>
    <phoneticPr fontId="15" type="noConversion"/>
  </si>
  <si>
    <t>经验：10</t>
    <phoneticPr fontId="15" type="noConversion"/>
  </si>
  <si>
    <t>完成后升为5级</t>
    <phoneticPr fontId="15" type="noConversion"/>
  </si>
  <si>
    <t>57</t>
    <phoneticPr fontId="15" type="noConversion"/>
  </si>
  <si>
    <t>完成战斗探险【xxxx】</t>
    <phoneticPr fontId="15" type="noConversion"/>
  </si>
  <si>
    <t>xxx为各个国家1-9级区域对应的第1个战斗探险任务名，完成后升为4级</t>
    <phoneticPr fontId="15" type="noConversion"/>
  </si>
  <si>
    <t>“啊啊，又在这里见到你了，您总是火力充沛呢！这次也要去挑战强敌了么，祝你好运！”——旅行商人</t>
    <phoneticPr fontId="15" type="noConversion"/>
  </si>
  <si>
    <t>接受ID4引导任务时加入强制引导（3）  - 副官A升阶</t>
    <phoneticPr fontId="15" type="noConversion"/>
  </si>
  <si>
    <t>5级解锁护卫舰功能</t>
    <phoneticPr fontId="15" type="noConversion"/>
  </si>
  <si>
    <t>接受ID2引导任务时加入强制引导（1）  - 紫水晶抽卡并上任到水兵长（4星）</t>
    <phoneticPr fontId="15" type="noConversion"/>
  </si>
  <si>
    <t>接受ID5的引导任务时加入强制引导（4）  - 星钻抽卡并上任到护卫舰前锋位置（5星）</t>
    <phoneticPr fontId="15" type="noConversion"/>
  </si>
  <si>
    <t>经验+30，金币+2000</t>
    <phoneticPr fontId="15" type="noConversion"/>
  </si>
  <si>
    <t>xxx为各个国家1-9级区域对应的第2个战斗探险任务名</t>
    <phoneticPr fontId="15" type="noConversion"/>
  </si>
  <si>
    <t>6级时解锁奖励功能</t>
    <phoneticPr fontId="15" type="noConversion"/>
  </si>
  <si>
    <t>购买商品并航行到新城市，出售给交易所</t>
    <phoneticPr fontId="28" type="noConversion"/>
  </si>
  <si>
    <t>交易所的老板希望有人能帮他运送些货物到附近城市卖掉,快去他那里采购商品吧。</t>
    <phoneticPr fontId="15" type="noConversion"/>
  </si>
  <si>
    <t>完成后升为6级</t>
    <phoneticPr fontId="15" type="noConversion"/>
  </si>
  <si>
    <t>58</t>
    <phoneticPr fontId="15" type="noConversion"/>
  </si>
  <si>
    <t>探险之路（四）</t>
    <phoneticPr fontId="15" type="noConversion"/>
  </si>
  <si>
    <t>完成支线探险【勇救被章鱼缠住的男孩】</t>
    <phoneticPr fontId="15" type="noConversion"/>
  </si>
  <si>
    <t>"野外又出现了巨型章鱼袭击人类的事情，可最近几个月加班搜索却又完全没能找到他的踪迹，这可怎么办啊….."——忧心的守卫</t>
    <phoneticPr fontId="15" type="noConversion"/>
  </si>
  <si>
    <t>59</t>
    <phoneticPr fontId="15" type="noConversion"/>
  </si>
  <si>
    <t>出售结果页要用最新设计的
完成后升为7级</t>
    <phoneticPr fontId="15" type="noConversion"/>
  </si>
  <si>
    <t>交易所的老板希望你能再帮他去运送并出售一次货物，上次你干净利落的交易方式让他十分满意。</t>
    <phoneticPr fontId="15" type="noConversion"/>
  </si>
  <si>
    <t>出售结果页要用最新设计的</t>
    <phoneticPr fontId="15" type="noConversion"/>
  </si>
  <si>
    <t>接受ID7的引导任务时加入强制引导（5）  - 奖励功能 - 领取一次战斗探险奖励</t>
    <phoneticPr fontId="15" type="noConversion"/>
  </si>
  <si>
    <t>接受ID10的引导任务时加入强制引导（6）-商店购买船和炮</t>
    <phoneticPr fontId="15" type="noConversion"/>
  </si>
  <si>
    <t>竞技场排名上升的星钻要马上弹出设计框，刺激玩家不停去追求更高排名
完成后8级</t>
    <phoneticPr fontId="15" type="noConversion"/>
  </si>
  <si>
    <t>完成支线探险【扑灭失火的船舱】</t>
    <phoneticPr fontId="15" type="noConversion"/>
  </si>
  <si>
    <t>"不….不要…玩….玩…玩火！啊，我….刚说完….怎么就有…..有火灾报….报告了！！"——困扰的守卫</t>
    <phoneticPr fontId="15" type="noConversion"/>
  </si>
  <si>
    <t>战斗之路（三）</t>
    <phoneticPr fontId="15" type="noConversion"/>
  </si>
  <si>
    <t>xxx为各个国家1-9级区域对应的第3个战斗探险任务名
完成后9级</t>
    <phoneticPr fontId="15" type="noConversion"/>
  </si>
  <si>
    <t>“装备是可以通过强化提升性能，但需要消耗一定量的金币哦！去把你旗舰上的任意装备强化到10级吧”——城主的信</t>
    <phoneticPr fontId="15" type="noConversion"/>
  </si>
  <si>
    <t>完成支线探险【追捕打劫渔船的海盗】</t>
    <phoneticPr fontId="15" type="noConversion"/>
  </si>
  <si>
    <t>xxx为各个国家1-9级区域对应的第4个战斗探险任务名</t>
    <phoneticPr fontId="15" type="noConversion"/>
  </si>
  <si>
    <t>完成主线探险【第一章】</t>
    <phoneticPr fontId="15" type="noConversion"/>
  </si>
  <si>
    <t>完成后10级</t>
    <phoneticPr fontId="15" type="noConversion"/>
  </si>
  <si>
    <t>世界的秘密（一）</t>
    <phoneticPr fontId="15" type="noConversion"/>
  </si>
  <si>
    <t>玩家等级达到10级时，解锁公会功能</t>
    <phoneticPr fontId="15" type="noConversion"/>
  </si>
  <si>
    <t>xxxx为每个国家所对应的城市
 英格兰（吕贝克），华夏（长崎），奥斯曼（亚历山大），加勒比（基多）</t>
    <phoneticPr fontId="15" type="noConversion"/>
  </si>
  <si>
    <t>玩家等级达到14级时，解锁国会功能</t>
    <phoneticPr fontId="15" type="noConversion"/>
  </si>
  <si>
    <t>探险之路（六）</t>
    <phoneticPr fontId="15" type="noConversion"/>
  </si>
  <si>
    <t>战斗之路（四）</t>
    <phoneticPr fontId="15" type="noConversion"/>
  </si>
  <si>
    <t>探险之路（七）</t>
    <phoneticPr fontId="15" type="noConversion"/>
  </si>
  <si>
    <t>完成支线探险【摆平海盗的报复】</t>
    <phoneticPr fontId="15" type="noConversion"/>
  </si>
  <si>
    <t>“呜呜….那群海盗虽然上次被您击退，但过了一段时间回来后更加变本加厉了，完全不给活路啊！.”悲痛欲绝的渔民</t>
    <phoneticPr fontId="15" type="noConversion"/>
  </si>
  <si>
    <t>“哇，是你，通往新区域的道路被人挡住了，求你帮我去赶走他们,我会给你水晶作为谢礼的！”——水晶学者</t>
    <phoneticPr fontId="15" type="noConversion"/>
  </si>
  <si>
    <t>竞技场中挑战任意玩家2次</t>
    <phoneticPr fontId="28" type="noConversion"/>
  </si>
  <si>
    <t>每个区域都有一个最后的主线探险，这是这个区域中奖励最丰厚的探险点，千万千万不要错过哦~</t>
    <phoneticPr fontId="15" type="noConversion"/>
  </si>
  <si>
    <t>强制引导（1）- 紫水晶抽卡并上任到水兵长</t>
    <phoneticPr fontId="15" type="noConversion"/>
  </si>
  <si>
    <t>强制引导（2）  - 强化副官A</t>
    <phoneticPr fontId="15" type="noConversion"/>
  </si>
  <si>
    <t>好丰厚的任务奖励啊，船长快让我吸收这两种雕像的力量，我感觉自己会得到极大的提升！</t>
    <phoneticPr fontId="15" type="noConversion"/>
  </si>
  <si>
    <t>我的能力得到了极大的增强，感觉现在力量满溢而出！</t>
    <phoneticPr fontId="15" type="noConversion"/>
  </si>
  <si>
    <t>选择素材页面中，刚刚获得的任务奖励：黄金水手和白银水手要放在第一个</t>
    <phoneticPr fontId="15" type="noConversion"/>
  </si>
  <si>
    <t>强化完成后克里斯蒂娜等级提升至0阶级50级满级</t>
    <phoneticPr fontId="15" type="noConversion"/>
  </si>
  <si>
    <t>强制引导（3）  - 副官A升阶</t>
    <phoneticPr fontId="15" type="noConversion"/>
  </si>
  <si>
    <t>我们得到了一名已有的副官，他可以帮助已满级的同名副官提升阶级！</t>
    <phoneticPr fontId="15" type="noConversion"/>
  </si>
  <si>
    <t>副官等级达到最大值时，使用同名副官就可以对他进行升阶。</t>
    <phoneticPr fontId="15" type="noConversion"/>
  </si>
  <si>
    <t>8.引导选择上个任务奖励给的【4☆克里斯蒂娜】</t>
    <phoneticPr fontId="15" type="noConversion"/>
  </si>
  <si>
    <t>强制引导（4）  - 星钻抽卡并上任到护卫舰前锋位置（5星）</t>
    <phoneticPr fontId="15" type="noConversion"/>
  </si>
  <si>
    <t>船长，我们已经拥有了属于自己的护卫舰了，现在去为它招募一个强力的副官吧！</t>
    <phoneticPr fontId="15" type="noConversion"/>
  </si>
  <si>
    <t>我们已经攒够了300星钻，可以使用星钻招募一名比水晶招募更稀有的副官！</t>
    <phoneticPr fontId="15" type="noConversion"/>
  </si>
  <si>
    <t>2.回到探险地图页弹出任务完成窗口，引导点击领取奖励（领取奖励后应该是达到5级并解锁护卫舰）</t>
    <phoneticPr fontId="15" type="noConversion"/>
  </si>
  <si>
    <t>1.回到探险地图页首次完成奖励窗口，引导点击【确认】</t>
    <phoneticPr fontId="15" type="noConversion"/>
  </si>
  <si>
    <t>4.接受任务后引导点击右上角关闭按钮</t>
    <phoneticPr fontId="15" type="noConversion"/>
  </si>
  <si>
    <t>5.回到广场时要把酒馆定位在中间，NPC引导点击酒馆</t>
    <phoneticPr fontId="15" type="noConversion"/>
  </si>
  <si>
    <t>6.进入了酒馆，引导点击星钻抽卡</t>
    <phoneticPr fontId="15" type="noConversion"/>
  </si>
  <si>
    <t>·4☆柯妮莉亚属性为副官池ID27的副官属性
·技能分别为
1阶：中级仓储（ID11），数值20
3阶：初级掠夺（ID142），数值5
5阶：纺织品买卖（ID41），数值15
·快速上任后显示浮动信息 生命/攻击/防御增加信息，已自动配置为水兵长</t>
    <phoneticPr fontId="15" type="noConversion"/>
  </si>
  <si>
    <t>7.引导点击水晶招募</t>
    <phoneticPr fontId="15" type="noConversion"/>
  </si>
  <si>
    <t>9.回到星钻抽卡页面，引导点击抽卡页面右上角【关闭】</t>
    <phoneticPr fontId="15" type="noConversion"/>
  </si>
  <si>
    <t>运气太棒了，招募到了五星超稀有副官来做护卫舰舰长，这下咱们的护卫舰一定能让敌人大吃一惊！</t>
    <phoneticPr fontId="15" type="noConversion"/>
  </si>
  <si>
    <t>强制引导（5）  - 奖励功能 - 领取一次战斗探险奖励</t>
  </si>
  <si>
    <t>1.引导点击接受新引导任务【ID7】</t>
    <phoneticPr fontId="15" type="noConversion"/>
  </si>
  <si>
    <t>3.引导点击接受新引导任务【ID5】</t>
    <phoneticPr fontId="15" type="noConversion"/>
  </si>
  <si>
    <t>2.引导点击接受新引导任务【ID4】</t>
    <phoneticPr fontId="15" type="noConversion"/>
  </si>
  <si>
    <t>2.自动接受了新引导任务【ID3】并引导点击【确认】</t>
    <phoneticPr fontId="15" type="noConversion"/>
  </si>
  <si>
    <t>2.接受任务后引导点击个人信息页右上角关闭按钮</t>
    <phoneticPr fontId="15" type="noConversion"/>
  </si>
  <si>
    <t>3.回到广场时弹出【奖励功能】解锁的特殊窗口，引导点击确定</t>
    <phoneticPr fontId="15" type="noConversion"/>
  </si>
  <si>
    <t>0.在个人信息页弹出任务完成窗口，引导点击领取奖励</t>
    <phoneticPr fontId="15" type="noConversion"/>
  </si>
  <si>
    <t>每次击败新的战斗探险敌人时，都可以领取到一大笔星钻赏金，所以一定要积极完成哦！</t>
    <phoneticPr fontId="15" type="noConversion"/>
  </si>
  <si>
    <t>7.停留在该页面，等待玩家自己操作（此时应该还有数个奖励可以领取）</t>
    <phoneticPr fontId="15" type="noConversion"/>
  </si>
  <si>
    <t>7级时解锁会计师位置，商店功能，解锁竞技场  （用同一个解锁页），并送4星副官，强制一键上任到会计师</t>
    <phoneticPr fontId="15" type="noConversion"/>
  </si>
  <si>
    <t>与之前的区别是，这次3个功能解锁页面合并在一起，不是3个分别弹出</t>
    <phoneticPr fontId="15" type="noConversion"/>
  </si>
  <si>
    <t>1.等级达到7级后，弹出功能解锁页面（此时应该在交易所页面）</t>
    <phoneticPr fontId="15" type="noConversion"/>
  </si>
  <si>
    <t>接受ID10的引导任务时加入强制引导（6）-商店购买船和炮</t>
    <phoneticPr fontId="15" type="noConversion"/>
  </si>
  <si>
    <t>会计师的存在会大幅度增加贸易时收入，船长，我们快去多贸易几次试试吧！</t>
    <phoneticPr fontId="15" type="noConversion"/>
  </si>
  <si>
    <t>3.引导点击“确认收益”按钮
（如果玩家此时不在贸易结果页面，则不弹出该窗口）</t>
    <phoneticPr fontId="15" type="noConversion"/>
  </si>
  <si>
    <t>注意：该强制引导期间，商店货物不会自动刷新</t>
    <phoneticPr fontId="15" type="noConversion"/>
  </si>
  <si>
    <t>3.接受任务后引导点击右上角关闭按钮</t>
    <phoneticPr fontId="15" type="noConversion"/>
  </si>
  <si>
    <t>1.接受任务后，此时NPC对话并有按钮，引导点击“回到广场”按钮</t>
    <phoneticPr fontId="15" type="noConversion"/>
  </si>
  <si>
    <t>赚了，赚了不少钱呢，真是太棒了，船长！有了钱，我们就可以去商店里尽情的采购舰队装备了！</t>
    <phoneticPr fontId="15" type="noConversion"/>
  </si>
  <si>
    <t>2.NPC对话，引导点击“商店”</t>
    <phoneticPr fontId="15" type="noConversion"/>
  </si>
  <si>
    <t>买东西的时候是最让人兴奋的了，船长，快点啊！</t>
    <phoneticPr fontId="15" type="noConversion"/>
  </si>
  <si>
    <t>先给咱们的旗舰更换一艘更坚固的船体吧！</t>
    <phoneticPr fontId="15" type="noConversion"/>
  </si>
  <si>
    <t>至于旗舰上的火炮，当然要买更强力的传奇武器！我们刷新一下看能不能刷新出新的火炮商品吧！</t>
    <phoneticPr fontId="15" type="noConversion"/>
  </si>
  <si>
    <t>哇，运气好棒！打折的传奇武器钢管火炮只要50星钻！船长，快买，别让别人抢先了！</t>
    <phoneticPr fontId="15" type="noConversion"/>
  </si>
  <si>
    <t>·类似于新手引导中的城主 对话时的按钮，在NPC对话下面增加一个【回到广场】的按钮，点击后跳转到广场页
·强制引导开始时，玩家获得100000金币和50星钻，但不需要提示</t>
    <phoneticPr fontId="15" type="noConversion"/>
  </si>
  <si>
    <t>4.引导点击“确认”并浮动购买信息</t>
    <phoneticPr fontId="15" type="noConversion"/>
  </si>
  <si>
    <t>5.NPC说话并引导点击马上刷新（不弹出确认窗，也不消耗星钻，直接刷新，仅此一次）</t>
    <phoneticPr fontId="15" type="noConversion"/>
  </si>
  <si>
    <t>7.引导点击“确认”并浮动购买信息</t>
    <phoneticPr fontId="15" type="noConversion"/>
  </si>
  <si>
    <t>8.回到商店页面，NPC说话并引导点击右上角关闭按钮</t>
    <phoneticPr fontId="15" type="noConversion"/>
  </si>
  <si>
    <t>9.回到广场页时将舰队放在画面中间，引导点击“舰队”</t>
    <phoneticPr fontId="15" type="noConversion"/>
  </si>
  <si>
    <t>采购完成，船长，我们快回舰队上把新买的装备给配备上去吧！</t>
    <phoneticPr fontId="15" type="noConversion"/>
  </si>
  <si>
    <t>10.引导点击“旗舰”</t>
    <phoneticPr fontId="15" type="noConversion"/>
  </si>
  <si>
    <t>11.引导点击“船体”</t>
    <phoneticPr fontId="15" type="noConversion"/>
  </si>
  <si>
    <t>12.引导点击刚购买的“4星轻木帆船”</t>
    <phoneticPr fontId="15" type="noConversion"/>
  </si>
  <si>
    <t>13.引导点击“装备”</t>
    <phoneticPr fontId="15" type="noConversion"/>
  </si>
  <si>
    <t>14.引导点击“武器”</t>
    <phoneticPr fontId="15" type="noConversion"/>
  </si>
  <si>
    <t>15.引导点击刚购买的“4星钢管火炮”</t>
    <phoneticPr fontId="15" type="noConversion"/>
  </si>
  <si>
    <t>16.引导点击“装备”</t>
    <phoneticPr fontId="15" type="noConversion"/>
  </si>
  <si>
    <t>17.回到旗舰页面，NPC说话，并引导点击右上角关闭</t>
    <phoneticPr fontId="15" type="noConversion"/>
  </si>
  <si>
    <t>配备完成，舰队整个焕然一新！船长，快找个地方试试新配备装备的能力吧！</t>
    <phoneticPr fontId="15" type="noConversion"/>
  </si>
  <si>
    <t>商店页1</t>
    <phoneticPr fontId="15" type="noConversion"/>
  </si>
  <si>
    <r>
      <rPr>
        <sz val="11"/>
        <color rgb="FFFF0000"/>
        <rFont val="宋体"/>
        <family val="3"/>
        <charset val="134"/>
        <scheme val="minor"/>
      </rPr>
      <t>豪华金币卡</t>
    </r>
    <r>
      <rPr>
        <sz val="11"/>
        <color theme="1"/>
        <rFont val="宋体"/>
        <family val="2"/>
        <scheme val="minor"/>
      </rPr>
      <t xml:space="preserve">*5 （8折160星钻） ； </t>
    </r>
    <r>
      <rPr>
        <sz val="11"/>
        <color rgb="FFFF0000"/>
        <rFont val="宋体"/>
        <family val="3"/>
        <charset val="134"/>
        <scheme val="minor"/>
      </rPr>
      <t>中级水手</t>
    </r>
    <r>
      <rPr>
        <sz val="11"/>
        <color theme="1"/>
        <rFont val="宋体"/>
        <family val="2"/>
        <scheme val="minor"/>
      </rPr>
      <t>*3（8折，108000金币）；</t>
    </r>
    <r>
      <rPr>
        <sz val="11"/>
        <color rgb="FFFF0000"/>
        <rFont val="宋体"/>
        <family val="3"/>
        <charset val="134"/>
        <scheme val="minor"/>
      </rPr>
      <t>漂流瓶</t>
    </r>
    <r>
      <rPr>
        <sz val="11"/>
        <color theme="1"/>
        <rFont val="宋体"/>
        <family val="2"/>
        <scheme val="minor"/>
      </rPr>
      <t>*10（20星钻）</t>
    </r>
    <phoneticPr fontId="15" type="noConversion"/>
  </si>
  <si>
    <r>
      <rPr>
        <sz val="11"/>
        <color rgb="FFFF0000"/>
        <rFont val="宋体"/>
        <family val="3"/>
        <charset val="134"/>
        <scheme val="minor"/>
      </rPr>
      <t>4星轻木帆船</t>
    </r>
    <r>
      <rPr>
        <sz val="11"/>
        <color theme="1"/>
        <rFont val="宋体"/>
        <family val="2"/>
        <scheme val="minor"/>
      </rPr>
      <t>（100000金币）；</t>
    </r>
    <r>
      <rPr>
        <sz val="11"/>
        <color rgb="FFFF0000"/>
        <rFont val="宋体"/>
        <family val="3"/>
        <charset val="134"/>
        <scheme val="minor"/>
      </rPr>
      <t>中级水手</t>
    </r>
    <r>
      <rPr>
        <sz val="11"/>
        <color theme="1"/>
        <rFont val="宋体"/>
        <family val="2"/>
        <scheme val="minor"/>
      </rPr>
      <t>*5（225000金币）；</t>
    </r>
    <r>
      <rPr>
        <sz val="11"/>
        <color rgb="FFFF0000"/>
        <rFont val="宋体"/>
        <family val="3"/>
        <charset val="134"/>
        <scheme val="minor"/>
      </rPr>
      <t>白银水手</t>
    </r>
    <r>
      <rPr>
        <sz val="11"/>
        <color theme="1"/>
        <rFont val="宋体"/>
        <family val="2"/>
        <scheme val="minor"/>
      </rPr>
      <t>*1（8折，48星钻）</t>
    </r>
    <phoneticPr fontId="15" type="noConversion"/>
  </si>
  <si>
    <r>
      <rPr>
        <sz val="11"/>
        <color rgb="FFFF0000"/>
        <rFont val="宋体"/>
        <family val="3"/>
        <charset val="134"/>
        <scheme val="minor"/>
      </rPr>
      <t>漂流瓶</t>
    </r>
    <r>
      <rPr>
        <sz val="11"/>
        <color theme="1"/>
        <rFont val="宋体"/>
        <family val="2"/>
        <scheme val="minor"/>
      </rPr>
      <t>*1（5000金币）；</t>
    </r>
    <r>
      <rPr>
        <sz val="11"/>
        <color rgb="FFFF0000"/>
        <rFont val="宋体"/>
        <family val="3"/>
        <charset val="134"/>
        <scheme val="minor"/>
      </rPr>
      <t>大型金币卡</t>
    </r>
    <r>
      <rPr>
        <sz val="11"/>
        <color theme="1"/>
        <rFont val="宋体"/>
        <family val="2"/>
        <scheme val="minor"/>
      </rPr>
      <t>*1（10星钻），</t>
    </r>
    <r>
      <rPr>
        <sz val="11"/>
        <color rgb="FFFF0000"/>
        <rFont val="宋体"/>
        <family val="3"/>
        <charset val="134"/>
        <scheme val="minor"/>
      </rPr>
      <t>豪华金币卡</t>
    </r>
    <r>
      <rPr>
        <sz val="11"/>
        <color theme="1"/>
        <rFont val="宋体"/>
        <family val="2"/>
        <scheme val="minor"/>
      </rPr>
      <t>*1（40星钻）</t>
    </r>
    <phoneticPr fontId="15" type="noConversion"/>
  </si>
  <si>
    <t>商店页2</t>
    <phoneticPr fontId="15" type="noConversion"/>
  </si>
  <si>
    <r>
      <rPr>
        <sz val="11"/>
        <color rgb="FFFF0000"/>
        <rFont val="宋体"/>
        <family val="3"/>
        <charset val="134"/>
        <scheme val="minor"/>
      </rPr>
      <t>万能升阶卡</t>
    </r>
    <r>
      <rPr>
        <sz val="11"/>
        <color theme="1"/>
        <rFont val="宋体"/>
        <family val="2"/>
        <scheme val="minor"/>
      </rPr>
      <t>（100星钻金币）；</t>
    </r>
    <r>
      <rPr>
        <sz val="11"/>
        <color rgb="FFFF0000"/>
        <rFont val="宋体"/>
        <family val="2"/>
        <scheme val="minor"/>
      </rPr>
      <t>豪华金币卡*1</t>
    </r>
    <r>
      <rPr>
        <sz val="11"/>
        <color theme="1"/>
        <rFont val="宋体"/>
        <family val="2"/>
        <scheme val="minor"/>
      </rPr>
      <t>（40星钻）；</t>
    </r>
    <r>
      <rPr>
        <sz val="11"/>
        <color rgb="FFFF0000"/>
        <rFont val="宋体"/>
        <family val="3"/>
        <charset val="134"/>
        <scheme val="minor"/>
      </rPr>
      <t>万能升阶卡</t>
    </r>
    <r>
      <rPr>
        <sz val="11"/>
        <color rgb="FFFF0000"/>
        <rFont val="宋体"/>
        <family val="2"/>
        <scheme val="minor"/>
      </rPr>
      <t>2阶</t>
    </r>
    <r>
      <rPr>
        <sz val="11"/>
        <color theme="1"/>
        <rFont val="宋体"/>
        <family val="2"/>
        <scheme val="minor"/>
      </rPr>
      <t>*1（8折，640星钻）</t>
    </r>
    <phoneticPr fontId="15" type="noConversion"/>
  </si>
  <si>
    <r>
      <rPr>
        <sz val="11"/>
        <color rgb="FFFF0000"/>
        <rFont val="宋体"/>
        <family val="3"/>
        <charset val="134"/>
        <scheme val="minor"/>
      </rPr>
      <t>白银水手</t>
    </r>
    <r>
      <rPr>
        <sz val="11"/>
        <color theme="1"/>
        <rFont val="宋体"/>
        <family val="2"/>
        <scheme val="minor"/>
      </rPr>
      <t>（60星钻）；</t>
    </r>
    <r>
      <rPr>
        <sz val="11"/>
        <color rgb="FFFF0000"/>
        <rFont val="宋体"/>
        <family val="2"/>
        <scheme val="minor"/>
      </rPr>
      <t>4星钢管火炮</t>
    </r>
    <r>
      <rPr>
        <sz val="11"/>
        <color theme="1"/>
        <rFont val="宋体"/>
        <family val="2"/>
        <scheme val="minor"/>
      </rPr>
      <t>（3折，50星钻）；</t>
    </r>
    <r>
      <rPr>
        <sz val="11"/>
        <color rgb="FFFF0000"/>
        <rFont val="宋体"/>
        <family val="3"/>
        <charset val="134"/>
        <scheme val="minor"/>
      </rPr>
      <t>黄金水手</t>
    </r>
    <r>
      <rPr>
        <sz val="11"/>
        <color theme="1"/>
        <rFont val="宋体"/>
        <family val="2"/>
        <scheme val="minor"/>
      </rPr>
      <t>*1（8折，120星钻）</t>
    </r>
    <phoneticPr fontId="15" type="noConversion"/>
  </si>
  <si>
    <t>新玩家未开放功能： 护卫舰，奖励，商店，竞技场，码头舰队，王宫，公会，国家，银行，制造，拍卖行</t>
    <phoneticPr fontId="15" type="noConversion"/>
  </si>
  <si>
    <t>-  接受任务【探险之路（四）】时解锁奖励功能</t>
    <phoneticPr fontId="15" type="noConversion"/>
  </si>
  <si>
    <t>新玩家未开放的旗舰副官位置为： 会计师（7级）/仓管员（12级）/航海长（16级）/工匠师（20级）</t>
    <phoneticPr fontId="15" type="noConversion"/>
  </si>
  <si>
    <t>-  14级解锁王宫功能</t>
    <phoneticPr fontId="15" type="noConversion"/>
  </si>
  <si>
    <t>经验+30，金币+3000</t>
    <phoneticPr fontId="15" type="noConversion"/>
  </si>
  <si>
    <t>炮击手：克里斯蒂娜0阶lv1</t>
    <phoneticPr fontId="15" type="noConversion"/>
  </si>
  <si>
    <t>炮击手：克里斯蒂娜0阶lv1
水兵长：柯妮莉亚0阶lv1</t>
    <phoneticPr fontId="15" type="noConversion"/>
  </si>
  <si>
    <t>炮击手：克里斯蒂娜0阶lv50
水兵长：柯妮莉亚0阶lv1</t>
    <phoneticPr fontId="15" type="noConversion"/>
  </si>
  <si>
    <t>炮击手：克里斯蒂娜1阶lv1
水兵长：柯妮莉亚0阶lv1</t>
    <phoneticPr fontId="15" type="noConversion"/>
  </si>
  <si>
    <t>探险事件顺序为：
野熊怪-加好友-商品宝箱-获得普通副官-BOSS战</t>
    <phoneticPr fontId="15" type="noConversion"/>
  </si>
  <si>
    <t>经验</t>
    <phoneticPr fontId="15" type="noConversion"/>
  </si>
  <si>
    <t>体力</t>
    <phoneticPr fontId="15" type="noConversion"/>
  </si>
  <si>
    <t>10+3*5+5=30（LV3）</t>
    <phoneticPr fontId="15" type="noConversion"/>
  </si>
  <si>
    <t>111-15+50+3*3==116</t>
    <phoneticPr fontId="15" type="noConversion"/>
  </si>
  <si>
    <t>经验+15，白银水手+1，黄金水手+1</t>
    <phoneticPr fontId="15" type="noConversion"/>
  </si>
  <si>
    <t>116-12+50+4*3==121</t>
    <phoneticPr fontId="15" type="noConversion"/>
  </si>
  <si>
    <t>121-15 = 106</t>
    <phoneticPr fontId="15" type="noConversion"/>
  </si>
  <si>
    <t>106-21+50+5*3==126</t>
    <phoneticPr fontId="15" type="noConversion"/>
  </si>
  <si>
    <t>经验+5，4☆克里斯蒂娜*1</t>
    <phoneticPr fontId="15" type="noConversion"/>
  </si>
  <si>
    <t>126-15=111</t>
    <phoneticPr fontId="15" type="noConversion"/>
  </si>
  <si>
    <t>111+50+6*3==131</t>
    <phoneticPr fontId="15" type="noConversion"/>
  </si>
  <si>
    <t>192+30=222（LV6）</t>
    <phoneticPr fontId="15" type="noConversion"/>
  </si>
  <si>
    <t>131-21=110</t>
    <phoneticPr fontId="15" type="noConversion"/>
  </si>
  <si>
    <t>222+35+50=307（LV6）</t>
    <phoneticPr fontId="15" type="noConversion"/>
  </si>
  <si>
    <t>307+6+7+50=370（LV7）</t>
    <phoneticPr fontId="15" type="noConversion"/>
  </si>
  <si>
    <t>110-5-6+50+7*3==137</t>
    <phoneticPr fontId="15" type="noConversion"/>
  </si>
  <si>
    <t>经验+50，黄水晶+200</t>
    <phoneticPr fontId="15" type="noConversion"/>
  </si>
  <si>
    <t>137-5-6=126</t>
    <phoneticPr fontId="15" type="noConversion"/>
  </si>
  <si>
    <t>370+6+7+80=463（LV7）</t>
    <phoneticPr fontId="15" type="noConversion"/>
  </si>
  <si>
    <t>经验+80，黄水晶+200</t>
    <phoneticPr fontId="15" type="noConversion"/>
  </si>
  <si>
    <t>经验+100，绿水晶+200</t>
    <phoneticPr fontId="15" type="noConversion"/>
  </si>
  <si>
    <t>126-5+50+8*3==142</t>
    <phoneticPr fontId="15" type="noConversion"/>
  </si>
  <si>
    <t>142-30-112</t>
    <phoneticPr fontId="15" type="noConversion"/>
  </si>
  <si>
    <t>112</t>
    <phoneticPr fontId="15" type="noConversion"/>
  </si>
  <si>
    <t>112-14+50+9*3=147</t>
    <phoneticPr fontId="15" type="noConversion"/>
  </si>
  <si>
    <t>经验+80，金币+3000</t>
    <phoneticPr fontId="15" type="noConversion"/>
  </si>
  <si>
    <t>568+50+80=698（LV8）</t>
    <phoneticPr fontId="15" type="noConversion"/>
  </si>
  <si>
    <t>698+30=728（LV8）</t>
    <phoneticPr fontId="15" type="noConversion"/>
  </si>
  <si>
    <t>728+15+80=823（LV9）</t>
    <phoneticPr fontId="15" type="noConversion"/>
  </si>
  <si>
    <t>经验+80，红水晶+100，黄水晶+100，绿水晶+100</t>
    <phoneticPr fontId="15" type="noConversion"/>
  </si>
  <si>
    <t>等级提升到10级并前往xxxx（已在地图上用星状标记标出）</t>
    <phoneticPr fontId="15" type="noConversion"/>
  </si>
  <si>
    <t>823+90+70=983（LV9）</t>
    <phoneticPr fontId="15" type="noConversion"/>
  </si>
  <si>
    <t>147-45=102</t>
    <phoneticPr fontId="15" type="noConversion"/>
  </si>
  <si>
    <t>983+15+50=1048（LV9）</t>
    <phoneticPr fontId="15" type="noConversion"/>
  </si>
  <si>
    <t>102-15=87</t>
    <phoneticPr fontId="15" type="noConversion"/>
  </si>
  <si>
    <t>1048+5+100=1153（LV10）</t>
    <phoneticPr fontId="15" type="noConversion"/>
  </si>
  <si>
    <t>87-5+50+10*3=152</t>
    <phoneticPr fontId="15" type="noConversion"/>
  </si>
  <si>
    <t>经验+70，金币+3000</t>
    <phoneticPr fontId="15" type="noConversion"/>
  </si>
  <si>
    <t>经验+100，红水晶+200</t>
    <phoneticPr fontId="15" type="noConversion"/>
  </si>
  <si>
    <t>1153+20+120=1293</t>
    <phoneticPr fontId="15" type="noConversion"/>
  </si>
  <si>
    <t>152-20=132</t>
    <phoneticPr fontId="15" type="noConversion"/>
  </si>
  <si>
    <t>1293+21+150=1464（LV10 81%）,缺76经验</t>
    <phoneticPr fontId="15" type="noConversion"/>
  </si>
  <si>
    <t>132-14=118
118-63=55
55+50+11*3=138</t>
    <phoneticPr fontId="15" type="noConversion"/>
  </si>
  <si>
    <t>经验+170，紫水晶+200</t>
    <phoneticPr fontId="15" type="noConversion"/>
  </si>
  <si>
    <t>经验+180，绿水晶+200</t>
    <phoneticPr fontId="15" type="noConversion"/>
  </si>
  <si>
    <t>完成后10级80%</t>
    <phoneticPr fontId="15" type="noConversion"/>
  </si>
  <si>
    <t>完成后11级75%</t>
    <phoneticPr fontId="15" type="noConversion"/>
  </si>
  <si>
    <t>经验+200，金币+5000</t>
    <phoneticPr fontId="15" type="noConversion"/>
  </si>
  <si>
    <t>经验+200，绿水晶+400</t>
    <phoneticPr fontId="15" type="noConversion"/>
  </si>
  <si>
    <t>经验+230，金币+5000</t>
    <phoneticPr fontId="15" type="noConversion"/>
  </si>
  <si>
    <t>463+5+100=568（LV8）</t>
    <phoneticPr fontId="15" type="noConversion"/>
  </si>
  <si>
    <t>体力断点</t>
    <phoneticPr fontId="15" type="noConversion"/>
  </si>
  <si>
    <t xml:space="preserve">     等级不足时选择创建公会弹出感叹号提示窗： 等级达到20级才可以创建公会哦！</t>
    <phoneticPr fontId="15" type="noConversion"/>
  </si>
  <si>
    <t>中级水手，紫水晶*200，小型金币卡*1</t>
    <phoneticPr fontId="28" type="noConversion"/>
  </si>
  <si>
    <t>中级水手，紫水晶*200，小型金币卡*1</t>
    <phoneticPr fontId="28" type="noConversion"/>
  </si>
  <si>
    <t>4☆ 木板甲，中级水手，紫水晶*200</t>
    <phoneticPr fontId="28" type="noConversion"/>
  </si>
  <si>
    <t>-  7级解锁会计师，商店功能，竞技场功能</t>
    <phoneticPr fontId="15" type="noConversion"/>
  </si>
  <si>
    <t>-  10级解锁公会功能，护卫舰中锋</t>
    <phoneticPr fontId="15" type="noConversion"/>
  </si>
  <si>
    <t>-  5级开放护卫舰前锋功能</t>
    <phoneticPr fontId="15" type="noConversion"/>
  </si>
  <si>
    <t>-  15级解锁国会功能，边锋</t>
    <phoneticPr fontId="15" type="noConversion"/>
  </si>
  <si>
    <t>-  20级解锁工匠师，后援</t>
    <phoneticPr fontId="15" type="noConversion"/>
  </si>
  <si>
    <t>竞技场中挑战自我，每日结算排名奖励
商店中可以购买各种奇特珍宝
会计师会为你的贸易带来额外盈利</t>
    <phoneticPr fontId="15" type="noConversion"/>
  </si>
  <si>
    <t>每天都可以领取大量成长资源、副官和装备</t>
    <phoneticPr fontId="15" type="noConversion"/>
  </si>
  <si>
    <t>在码头挑战其他舰队获胜可以获取大量金币
仓管员会为你带来额外的体力恢复速度</t>
    <phoneticPr fontId="15" type="noConversion"/>
  </si>
  <si>
    <t>加入或创建公会,享受专属科技和每日额外体力
护卫舰将在战斗中为你提供额外的火力支援</t>
    <phoneticPr fontId="15" type="noConversion"/>
  </si>
  <si>
    <t>国会是国家选举和外交的场所,提供强力国家科技
护卫舰将在战斗中为你提供额外的火力支援</t>
    <phoneticPr fontId="15" type="noConversion"/>
  </si>
  <si>
    <t>工匠师能大幅缩短你的物品制造时间
护卫舰将在战斗中为你提供额外的火力支援</t>
    <phoneticPr fontId="15" type="noConversion"/>
  </si>
  <si>
    <t>航海长能为你带来额外的体力上限</t>
    <phoneticPr fontId="15" type="noConversion"/>
  </si>
  <si>
    <t>精英水手，紫水晶*300，大型金币卡*1</t>
    <phoneticPr fontId="28" type="noConversion"/>
  </si>
  <si>
    <t>精英水手，紫水晶*400，豪华金币卡*1</t>
    <phoneticPr fontId="28" type="noConversion"/>
  </si>
  <si>
    <t>中级水手，紫水晶*200，大型金币卡*1</t>
    <phoneticPr fontId="28" type="noConversion"/>
  </si>
  <si>
    <t>精英水手，紫水晶*200，大型金币卡*1</t>
    <phoneticPr fontId="28" type="noConversion"/>
  </si>
  <si>
    <t>精英水手，紫水晶*300，大型金币卡*1</t>
    <phoneticPr fontId="28" type="noConversion"/>
  </si>
  <si>
    <t>精英水手，紫水晶*300，豪华金币卡*1</t>
    <phoneticPr fontId="28" type="noConversion"/>
  </si>
  <si>
    <t>精英水手，紫水晶*600，豪华金币卡*1</t>
    <phoneticPr fontId="28" type="noConversion"/>
  </si>
  <si>
    <t>精英水手，紫水晶*400，豪华金币卡*1</t>
    <phoneticPr fontId="28" type="noConversion"/>
  </si>
  <si>
    <t>万能升阶卡*2，黄金水手，紫水晶*2000，豪华金币卡*1</t>
    <phoneticPr fontId="28" type="noConversion"/>
  </si>
  <si>
    <t>白银水手，紫水晶*600，豪华金币卡*1</t>
    <phoneticPr fontId="28" type="noConversion"/>
  </si>
  <si>
    <t>4☆小型阿拉伯帆船，精英水手，紫水晶*300</t>
    <phoneticPr fontId="28" type="noConversion"/>
  </si>
  <si>
    <t>4☆雪松木装甲，精英水手，紫水晶*300</t>
    <phoneticPr fontId="28" type="noConversion"/>
  </si>
  <si>
    <t>万能升阶卡，4☆剑鱼撞角，精英水手，紫水晶*600</t>
    <phoneticPr fontId="28" type="noConversion"/>
  </si>
  <si>
    <t>4☆喷火炮，精英水手，紫水晶*300</t>
    <phoneticPr fontId="28" type="noConversion"/>
  </si>
  <si>
    <t>4☆武装快艇，精英水手，紫水晶*300</t>
    <phoneticPr fontId="28" type="noConversion"/>
  </si>
  <si>
    <t>万能升阶卡*2，4☆切割型撞角，白银水手，紫水晶*600</t>
    <phoneticPr fontId="28" type="noConversion"/>
  </si>
  <si>
    <t>精英水手，紫水晶*400，豪华金币卡*1</t>
    <phoneticPr fontId="28" type="noConversion"/>
  </si>
  <si>
    <t>万能升阶卡，中级水手，紫水晶*200</t>
    <phoneticPr fontId="28" type="noConversion"/>
  </si>
  <si>
    <t>弹出一个获得新副官的页面，页面同酒馆招募的结果页，但是区别是背景不是酒馆，而是当前页面
1.招募结果页保留上面获得副官的文字、光、副官的信息框、下面的“快速上任”按钮
2.快速上任后显示浮动信息 生命/攻击/防御增加信息，已自动配置为会计师
·4☆达格利属性为副官池ID32的副官属性
·技能分别为
1阶：中级推销（ID32），数值12
3阶：矿石买卖（ID48），数值15
5阶：中级艺术（ID150），数值10</t>
    <phoneticPr fontId="15" type="noConversion"/>
  </si>
  <si>
    <t>R4-R6</t>
    <phoneticPr fontId="15" type="noConversion"/>
  </si>
  <si>
    <t>R5</t>
    <phoneticPr fontId="15" type="noConversion"/>
  </si>
  <si>
    <t>R1-R3装备
掉落搜集品兑换R4，5</t>
    <phoneticPr fontId="15" type="noConversion"/>
  </si>
  <si>
    <t>5☆轻木帆船（5），轻木帆船（45），精英水手（10），中级水手（20），烤香肠（20）</t>
    <phoneticPr fontId="15" type="noConversion"/>
  </si>
  <si>
    <t>5☆木板甲（5），木板甲（45），精英水手（10），中级水手（20），烤香肠（20）</t>
    <phoneticPr fontId="15" type="noConversion"/>
  </si>
  <si>
    <t>5☆硬木撞角（5），硬木撞角（45），精英水手（10），中级水手（20），烤香肠（20）</t>
    <phoneticPr fontId="15" type="noConversion"/>
  </si>
  <si>
    <t>5☆重火炮（5），重火炮（45），精英水手（10），中级水手（20），烤香肠（20）</t>
    <phoneticPr fontId="15" type="noConversion"/>
  </si>
  <si>
    <t>5☆小型阿拉伯帆船（5），小型阿拉伯帆船（45），精英水手（10），中级水手（25），奶酪香肠粒（15）</t>
    <phoneticPr fontId="15" type="noConversion"/>
  </si>
  <si>
    <t>5☆强袭型排桨帆船（5），强袭型排桨帆船（42），白银水手（3），精英水手（15），中级水手（20），辣子鸡（15）</t>
    <phoneticPr fontId="15" type="noConversion"/>
  </si>
  <si>
    <t>5☆速射炮（5），速射炮（42），白银水手（3），精英水手（15），中级水手（20），辣子鸡（15）</t>
    <phoneticPr fontId="15" type="noConversion"/>
  </si>
  <si>
    <t>“赞美上帝，你又来了，我们还是有很多棘手的任务需要您的帮助！”——如释重负的守卫</t>
    <phoneticPr fontId="15" type="noConversion"/>
  </si>
  <si>
    <t>“呜呜….那群海盗太凶残了，现在我每天凌晨4点偷偷出海捕鱼都会被他们发现，这样下去可怎么办啊...”——哭泣的渔民</t>
    <phoneticPr fontId="15" type="noConversion"/>
  </si>
  <si>
    <t>已经和你混的脸熟的守卫，今天也拉你陪他喝酒“你就不认识些其他舰队的船长么，这片大海可不会软弱到被一个独行船长征服~嗝~”</t>
    <phoneticPr fontId="15" type="noConversion"/>
  </si>
  <si>
    <t>5☆英式双船桅帆船（5），英式双船桅帆船（42），白银水手（3），精英水手（15），中级水手（20），辣子鸡（15）</t>
    <phoneticPr fontId="15" type="noConversion"/>
  </si>
  <si>
    <t>5☆甲板炮（5），甲板炮（42），白银水手（3），精英水手（15），中级水手（20），辣子鸡（15）</t>
    <phoneticPr fontId="15" type="noConversion"/>
  </si>
  <si>
    <t>5☆加农炮（5），加农炮（45），黄金水手（1），白银水手（4），精英水手（25），奶油土豆卷（20）</t>
    <phoneticPr fontId="15" type="noConversion"/>
  </si>
  <si>
    <t>5☆西班牙皇家战列舰（5），西班牙皇家战列舰（45），黄金水手（1），白银水手（4），精英水手（25），柠檬烤玉米（20）</t>
    <phoneticPr fontId="15" type="noConversion"/>
  </si>
  <si>
    <t>5☆曲射炮（5），曲射炮（45），黄金水手（1），白银水手（4），精英水手（25），柠檬烤玉米（20）</t>
    <phoneticPr fontId="15" type="noConversion"/>
  </si>
  <si>
    <t>5☆远洋大型福船（5），远洋大型福船（45），黄金水手（1），白银水手（4），精英水手（25），果酱洋葱鸡（20）</t>
    <phoneticPr fontId="15" type="noConversion"/>
  </si>
  <si>
    <t>5☆加农曲射炮（5），加农曲射炮（45），黄金水手（1），白银水手（4），精英水手（25），果酱洋葱鸡（20）</t>
    <phoneticPr fontId="15" type="noConversion"/>
  </si>
  <si>
    <t>5☆威尼斯巨型排桨帆船（5），威尼斯巨型排桨帆船（48），黄金水手（2），白银水手（5），精英水手（20），时蔬烤猪排（20）</t>
    <phoneticPr fontId="15" type="noConversion"/>
  </si>
  <si>
    <t>5☆萨拉弗炮（5），萨拉弗炮（48），黄金水手（2），白银水手（5），精英水手（20），时蔬烤猪排（20）</t>
    <phoneticPr fontId="15" type="noConversion"/>
  </si>
  <si>
    <t>5☆少女像（3），5☆金色太阳全桅帆（2），少女像（20），金色太阳全桅帆（28），黄金水手（2），白银水手（5），精英水手（20），时蔬烤猪排（20）</t>
    <phoneticPr fontId="15" type="noConversion"/>
  </si>
  <si>
    <t>5☆巨型锁链装甲（5），5☆野蛮冲锋撞角（5），巨型锁链装甲（20），野蛮冲锋撞角（28），黄金水手（2），白银水手（5），精英水手（20），时蔬烤猪排（20）</t>
    <phoneticPr fontId="15" type="noConversion"/>
  </si>
  <si>
    <t>·这里的公会排列顺序按照 公会等级》公会成员数》公会科技激活数  的顺序进行排列 （从高到低）</t>
    <phoneticPr fontId="15" type="noConversion"/>
  </si>
  <si>
    <t>·公会加入选择页上的公会排序顺序是按照 【公会等级》公会成员数》公会科技激活数】 的顺序进行排序分页</t>
    <phoneticPr fontId="15" type="noConversion"/>
  </si>
  <si>
    <t>·玩家等级达到20级后可以创建属于自己的公会，但是需要消耗道具【公会令】，公会令可以在创建公会时直接购买获得</t>
    <phoneticPr fontId="15" type="noConversion"/>
  </si>
  <si>
    <t>7级时解锁会计师位置，商店功能，解锁竞技场  （用同一个解锁页）</t>
    <phoneticPr fontId="15" type="noConversion"/>
  </si>
  <si>
    <t>接受ID9 的任务后，弹出页面送4星副官，强制一键上任到会计师</t>
    <phoneticPr fontId="15" type="noConversion"/>
  </si>
  <si>
    <t>·B,C,D 国玩家可以任意投资A国城市X，但是城市所属权依旧为A国。B,C,D国玩家不能对城市X进行攻城战，也不能进行1V1抢占投资</t>
    <phoneticPr fontId="15" type="noConversion"/>
  </si>
  <si>
    <t>烤香肠（20），小型金币卡（20），大型金币卡（5），漂流瓶（20）</t>
    <phoneticPr fontId="28" type="noConversion"/>
  </si>
  <si>
    <t>辣味烤串（20），小型金币卡（20），大型金币卡（5），漂流瓶（20）</t>
    <phoneticPr fontId="28" type="noConversion"/>
  </si>
  <si>
    <t>奶酪香肠粒（20），小型金币卡（15），大型金币卡（10），漂流瓶（20）</t>
    <phoneticPr fontId="28" type="noConversion"/>
  </si>
  <si>
    <t>辣子鸡（10），椒盐烤鱼（10），小型金币卡（10），大型金币卡（10），豪华金币卡（2），漂流瓶（25）</t>
    <phoneticPr fontId="28" type="noConversion"/>
  </si>
  <si>
    <t>果酱洋葱鸡（10），意大利混肉沙拉（10），小型金币卡（5），大型金币卡（15），豪华金币卡（5），漂流瓶（25）</t>
    <phoneticPr fontId="28" type="noConversion"/>
  </si>
  <si>
    <t>果酱洋葱鸡（10），意大利混肉沙拉（10），小型金币卡（5），大型金币卡（10），豪华金币卡（5），漂流瓶（25）</t>
    <phoneticPr fontId="28" type="noConversion"/>
  </si>
  <si>
    <t>蒜烤全鸭（10），朗姆酒小牛肉（10），小型金币卡（10），大型金币卡（10），豪华金币卡（5），漂流瓶（25）</t>
    <phoneticPr fontId="28" type="noConversion"/>
  </si>
  <si>
    <t>10.探险奖励中的非传奇装备未标明星级的话，都按照以下份额几率来随机装备星级 3星（10%）2星（30%）1星（60%）</t>
    <phoneticPr fontId="28" type="noConversion"/>
  </si>
  <si>
    <t>接受ID3引导任务时加入强制引导（2）  - 强化克里斯蒂娜</t>
    <phoneticPr fontId="15" type="noConversion"/>
  </si>
  <si>
    <t>摆平海盗的报复</t>
    <phoneticPr fontId="28" type="noConversion"/>
  </si>
  <si>
    <t>搭救落水儿童</t>
    <phoneticPr fontId="28" type="noConversion"/>
  </si>
  <si>
    <t>飞鱼阵</t>
    <phoneticPr fontId="15" type="noConversion"/>
  </si>
  <si>
    <t>新面貌</t>
    <phoneticPr fontId="28" type="noConversion"/>
  </si>
  <si>
    <t>贸易委托</t>
    <phoneticPr fontId="28" type="noConversion"/>
  </si>
  <si>
    <t>商人的方式</t>
    <phoneticPr fontId="28" type="noConversion"/>
  </si>
  <si>
    <t>配备上会计师后，再去完成一次贸易</t>
    <phoneticPr fontId="28" type="noConversion"/>
  </si>
  <si>
    <t>会计师一般由擅长贸易的副官担任。城主担心我们一时之间无法找到合适的人选，就送给了我们一名精英会计师！</t>
    <phoneticPr fontId="15" type="noConversion"/>
  </si>
  <si>
    <t>探险之路（五）</t>
    <phoneticPr fontId="15" type="noConversion"/>
  </si>
  <si>
    <t>将旗舰上的任意装备强化至10级</t>
    <phoneticPr fontId="15" type="noConversion"/>
  </si>
  <si>
    <t>强化装备</t>
    <phoneticPr fontId="15" type="noConversion"/>
  </si>
  <si>
    <t>经验+35，紫水晶+200</t>
    <phoneticPr fontId="15" type="noConversion"/>
  </si>
  <si>
    <t>战斗之路（二）</t>
    <phoneticPr fontId="15" type="noConversion"/>
  </si>
  <si>
    <t>30+12+15=57（LV4） -1</t>
    <phoneticPr fontId="15" type="noConversion"/>
  </si>
  <si>
    <t>57+20+5=82（LV4）-1</t>
    <phoneticPr fontId="15" type="noConversion"/>
  </si>
  <si>
    <t>82+35+30=147（LV5）-1</t>
    <phoneticPr fontId="15" type="noConversion"/>
  </si>
  <si>
    <t>147+15+30=192（lv5）-4</t>
    <phoneticPr fontId="15" type="noConversion"/>
  </si>
  <si>
    <t>本国声望加150</t>
    <phoneticPr fontId="28" type="noConversion"/>
  </si>
  <si>
    <t>竞技场中战胜异国玩家时增加1点本国声望，本国声望加150</t>
    <phoneticPr fontId="28" type="noConversion"/>
  </si>
  <si>
    <t>贸易进货价减少3%,城市投资费用减少3%,切磋/劫掠时损失金钱降低5%</t>
    <phoneticPr fontId="28" type="noConversion"/>
  </si>
  <si>
    <t>水晶招募的需求水晶数下降5</t>
    <phoneticPr fontId="28" type="noConversion"/>
  </si>
  <si>
    <t>水晶招募的需求水晶数下降10</t>
    <phoneticPr fontId="28" type="noConversion"/>
  </si>
  <si>
    <t>水晶招募的需求水晶数下降20</t>
    <phoneticPr fontId="28" type="noConversion"/>
  </si>
  <si>
    <t>公会的所有成员即使当选为政权7,8,9 级职级，也不能发起国战</t>
    <phoneticPr fontId="15" type="noConversion"/>
  </si>
  <si>
    <t>击败支线探险的敌人后获得物品概率提升25%</t>
    <phoneticPr fontId="28" type="noConversion"/>
  </si>
  <si>
    <t>·面包树剩余次数为0时选择使用的话，弹出感叹号提示弹窗“今日的面包树配额已耗尽，明天早点来吧！”【icon返回】</t>
    <phoneticPr fontId="15" type="noConversion"/>
  </si>
  <si>
    <t>[国旗]"爵位"名字对地区名-城市名发起进攻,15分钟后[国旗]国名对[国旗]国名的城市争夺战开始</t>
    <phoneticPr fontId="15" type="noConversion"/>
  </si>
  <si>
    <t>英雄[国旗]"爵位"名字率领军队对[国旗]国名势力地区名-城市名攻击,以1800：780取得了胜利</t>
    <phoneticPr fontId="15" type="noConversion"/>
  </si>
  <si>
    <t>6.玩家被踢出公会</t>
    <phoneticPr fontId="15" type="noConversion"/>
  </si>
  <si>
    <t>"公会职级"xxxx加入了公会，让我们欢迎这位新的成员吧！</t>
    <phoneticPr fontId="15" type="noConversion"/>
  </si>
  <si>
    <t>7.玩家自己退出公会</t>
    <phoneticPr fontId="15" type="noConversion"/>
  </si>
  <si>
    <t>玩家名退出了公会！</t>
    <phoneticPr fontId="15" type="noConversion"/>
  </si>
  <si>
    <t>玩家名被"公会职级"玩家名踢出了公会！</t>
    <phoneticPr fontId="15" type="noConversion"/>
  </si>
  <si>
    <t>·公会的说明为：“xxx政府公立新手公会，欢迎广大公民加入！15级后将自动离开公会”，公会的公告为“祝大家游戏愉快，15级后就会自动离开这里了哦！”</t>
    <phoneticPr fontId="15" type="noConversion"/>
  </si>
  <si>
    <t>HP:ATK:DEF  = 10:4:2</t>
    <phoneticPr fontId="15" type="noConversion"/>
  </si>
  <si>
    <t>35</t>
    <phoneticPr fontId="15" type="noConversion"/>
  </si>
  <si>
    <t>公会面包树配额+5，体力回复值+10</t>
    <phoneticPr fontId="28" type="noConversion"/>
  </si>
  <si>
    <t>冒险公会等级</t>
    <phoneticPr fontId="15" type="noConversion"/>
  </si>
  <si>
    <t>公会面包树配额+10，体力回复值+30</t>
    <phoneticPr fontId="28" type="noConversion"/>
  </si>
  <si>
    <t>公会面包树配额+15，体力回复值+50</t>
    <phoneticPr fontId="28" type="noConversion"/>
  </si>
  <si>
    <t>5星副官基础属性为 生命：1000（20），攻击：400（8），防御：200（4）</t>
    <phoneticPr fontId="15" type="noConversion"/>
  </si>
  <si>
    <t>等级/星级</t>
    <phoneticPr fontId="15" type="noConversion"/>
  </si>
  <si>
    <t>55</t>
    <phoneticPr fontId="15" type="noConversion"/>
  </si>
  <si>
    <t xml:space="preserve">5星副官基础属性为 </t>
    <phoneticPr fontId="15" type="noConversion"/>
  </si>
  <si>
    <t>防御</t>
    <phoneticPr fontId="15" type="noConversion"/>
  </si>
  <si>
    <t>防御成长</t>
    <phoneticPr fontId="15" type="noConversion"/>
  </si>
  <si>
    <t>攻击成长</t>
    <phoneticPr fontId="15" type="noConversion"/>
  </si>
  <si>
    <t>5转99级5☆副官攻击：</t>
  </si>
  <si>
    <t>5转99级5☆普通装备攻击：</t>
  </si>
  <si>
    <t>5转99级5☆副官防御：</t>
  </si>
  <si>
    <t>5转99级5☆普通装备防御：</t>
  </si>
  <si>
    <t>5转99级5☆传奇装备防御：</t>
  </si>
  <si>
    <t>5转99级5☆副官生命：</t>
  </si>
  <si>
    <t>5转99级5☆普通装备生命：</t>
  </si>
  <si>
    <t>5转99级5☆传奇装备生命：</t>
  </si>
  <si>
    <t>仓储 III级</t>
    <phoneticPr fontId="28" type="noConversion"/>
  </si>
  <si>
    <t>1万星钻</t>
    <phoneticPr fontId="28" type="noConversion"/>
  </si>
  <si>
    <t>2万星钻</t>
    <phoneticPr fontId="28" type="noConversion"/>
  </si>
  <si>
    <t>3万星钻</t>
    <phoneticPr fontId="28" type="noConversion"/>
  </si>
  <si>
    <t>4万星钻</t>
    <phoneticPr fontId="28" type="noConversion"/>
  </si>
  <si>
    <t>10万宝石</t>
    <phoneticPr fontId="28" type="noConversion"/>
  </si>
  <si>
    <t>交易所特产商品配额 +10</t>
    <phoneticPr fontId="28" type="noConversion"/>
  </si>
  <si>
    <t>交易所特产商品配额 +20</t>
    <phoneticPr fontId="28" type="noConversion"/>
  </si>
  <si>
    <t>交易所特产商品配额 +40</t>
    <phoneticPr fontId="28" type="noConversion"/>
  </si>
  <si>
    <t>装备技能</t>
    <phoneticPr fontId="15" type="noConversion"/>
  </si>
  <si>
    <t>·公会科技的结算效果如果和普通副官技能、国技共同起效的话，则按照 副官技能》装备技能》公会技能》国技 的顺序结算效果（无论是【比例增加】还是【固定值变化】都是如此）</t>
    <phoneticPr fontId="28" type="noConversion"/>
  </si>
  <si>
    <t>·每个装备拥有3个技能位置，分别在装备 一阶/三阶/五阶 时候激活，未激活时该技能位置即使有技能也不产生效果</t>
  </si>
  <si>
    <t>·当装备拥有技能且装备达到相应升阶次数时，该技能起效（需要配置在舰队中——旗舰或护卫舰）</t>
  </si>
  <si>
    <t>·【1-4星的普通装备】只有一阶位置有一个技能，三阶和五阶位置为空</t>
  </si>
  <si>
    <t>·【5星普通装备】和【1-4星的传奇装备】在一阶和三阶位置各有一个技能，五阶位置为空</t>
  </si>
  <si>
    <t>·【5星的传奇装备】在一阶，三阶，五阶位置都各有一个技能</t>
  </si>
  <si>
    <t>·技能效果在获得时都会在一个范围内进行随机（也要考虑也有给玩家发放预设好技能和数值的装备情况）</t>
  </si>
  <si>
    <t>·技能效果为属性的提升（根据等级计算的固定值 或 比例提升），起效对象可能是全舰队/所在船只/自身</t>
  </si>
  <si>
    <t>·即使是同名的装备技能页可以重复叠加，与副官技能不同，不做限制</t>
  </si>
  <si>
    <t>·技能叠加顺序按照 1阶-3阶-5阶 顺序发动，不同舰船的发动顺序为 旗舰-前锋-中锋-边锋-后援，不同装备的发动顺序为 船体-武器-装甲-船首像-撞角-船帆</t>
  </si>
  <si>
    <t>·装备技能的起效 慢于副官技能，但是优先度高于 国家技能和公会技能</t>
  </si>
  <si>
    <t>·多种类型技能共同起效的话，则按照 副官技能》装备技能》公会技能》国技 的顺序结算效果（无论是【比例增加】还是【固定值变化】都是如此）</t>
  </si>
  <si>
    <t>·旗舰可以装备六种位置的装备，每个护卫舰也各自可以装备六种位置装备</t>
  </si>
  <si>
    <t>·装备一共有六种位置类型:船体，武器，船首像，装甲，撞角，船帆。</t>
  </si>
  <si>
    <t>·装备的数量限制增加为最多30个已配备装备（旗舰和4个护卫舰各6个），玩家最多可以拥有100件装备（包括已配备的）</t>
  </si>
  <si>
    <t>·装备基础属性包括【 生命值，攻击力，防御力】3种属性</t>
  </si>
  <si>
    <t>·不同类型的装备提供不同的属性，每种装备只提供一种固定属性，具体如下：</t>
  </si>
  <si>
    <t>·装备所提供的属性都有一个成长型，即为该装备每次强化升级后，该属性的增加值</t>
  </si>
  <si>
    <t>·装备分为1-5星，星级越高，稀有度越高，属性或技能也相对越优秀</t>
  </si>
  <si>
    <t>·传奇装备的星级固定，都为4星或者5星，其他普通装备在获得时会根据相应几率得到1-3星（获得途径：宝箱/副本/探险/制造），商店中则可以获得5星版本的普通装备</t>
  </si>
  <si>
    <t>·装备获得时会从它的1星属性区域中进行随机取值，然后根据其最终星级会对该数值进行随机取值并系数强化</t>
  </si>
  <si>
    <t>·装备表中的所有装备的属性上下限都为其1星时候的属性区域</t>
  </si>
  <si>
    <t>·装备星级系数对最终属性和成长性的影响：</t>
  </si>
  <si>
    <t>·装备可以出售，价格固定，具体出售价格看相关数据表</t>
  </si>
  <si>
    <t>·玩家所拥有的六种类型装备全部都可以使用金币进行强化增加其属性（船体，武器，船首像，撞角，装甲，船帆）</t>
  </si>
  <si>
    <t>·装备每次提升等级时，都增加相应成长性的属性值</t>
  </si>
  <si>
    <t>·装备等级达到当前上限后，无法再进行强化</t>
  </si>
  <si>
    <t>·装备每次强化都需要消耗1点强化点数，强化点数的持有上限为10点，每5分钟自然回复一点</t>
  </si>
  <si>
    <t>·玩家可以通过花费星钻来快速回复强化点数，每次20星钻可以将剩余强化点数回复到10点</t>
  </si>
  <si>
    <t>·当玩家身上的金币少于30000时，则无法再强化，一键强化时至少保留30000金币</t>
  </si>
  <si>
    <t>·玩家可以一键强化将装备强化最多10次还剩3W金币（如果强化点数足够的话），和普通强化的区别只在于节省操作时间</t>
  </si>
  <si>
    <t>·强化金币不足时： 船长，您的剩余金币数无法支持这次的副官强化，快去做贸易赚钱吧！   【icon返回】【icon去赚钱】</t>
  </si>
  <si>
    <t>·强化点数不足时点击强化/购买： 剩余强化点数不足，花费 icon星钻*20马上获得10点强化点数   【icon返回】【icon购买】</t>
  </si>
  <si>
    <t>·购买强化点数成功时，直接强化页面刷新并浮动信息：  icon 强化点数 + 10</t>
  </si>
  <si>
    <t>·装备强化后属性变化的信息文字要直接浮动显示出来（同更换装备）</t>
  </si>
  <si>
    <t>·当副官等级已达当前上限时，副官详情页中的强化按钮变为灰色，升阶按钮变为可点状态</t>
  </si>
  <si>
    <t>·当装备的等级达到了当前等级上限时，则可以进行升阶操作</t>
  </si>
  <si>
    <t>·装备初始为0阶，一共可以升阶5次，每次升阶后等级上限提高，等级回到1级，属性保留，成长性不变</t>
  </si>
  <si>
    <t>·装备升阶次数与等级上限的对应关系为：</t>
  </si>
  <si>
    <t>·装备的每次升阶都需要消耗一张自身的同名卡，对其星级/升阶次数/等级都无要求，每个阶段的升阶成功率都不同</t>
  </si>
  <si>
    <t>·装备升阶成功率同时与素材的升阶次数有关，素材的升阶次数对本次升阶的成功率影响为：</t>
  </si>
  <si>
    <t>·装备的每次升阶都需要消耗一定的金币，对应金币的关系为：</t>
  </si>
  <si>
    <t>技能效果及发动</t>
    <phoneticPr fontId="15" type="noConversion"/>
  </si>
  <si>
    <t>技能位置及激活</t>
    <phoneticPr fontId="15" type="noConversion"/>
  </si>
  <si>
    <t>·装备技能分为两种类型，【普通技能】 和 【固有技能】</t>
    <phoneticPr fontId="15" type="noConversion"/>
  </si>
  <si>
    <t>技能id</t>
  </si>
  <si>
    <t>技能名称</t>
  </si>
  <si>
    <t>技能描述</t>
  </si>
  <si>
    <t>技能类型中， 0 代表普通技能，1 代表特殊技能</t>
  </si>
  <si>
    <t>技能稀有度分为：1~7 7个等级，等级越高，越稀有</t>
  </si>
  <si>
    <t>类别</t>
    <phoneticPr fontId="15" type="noConversion"/>
  </si>
  <si>
    <t>技能分组</t>
    <phoneticPr fontId="15" type="noConversion"/>
  </si>
  <si>
    <t>稀有度</t>
    <phoneticPr fontId="15" type="noConversion"/>
  </si>
  <si>
    <t>继承几率根据稀有度来进行计算，对应关系为 7（25%），6（30%），5（40%），4（50%），3（60%），2（70%），1（80%）</t>
  </si>
  <si>
    <t>技能份额也根据稀有度进行计算，对应关系为 7（1），6（3），5（10），4（20），3（5），2（30），1（50）</t>
  </si>
  <si>
    <t>1转技能位置为单体固定属性提升类，3转位置为属性比例提升类，5转位置为特殊效果/全体效果提升类</t>
  </si>
  <si>
    <t>技能效果</t>
    <phoneticPr fontId="15" type="noConversion"/>
  </si>
  <si>
    <t>强化炮身-中</t>
  </si>
  <si>
    <t>改良导火线</t>
  </si>
  <si>
    <t>自身生命值提升【玩家等级乘以x】</t>
    <phoneticPr fontId="15" type="noConversion"/>
  </si>
  <si>
    <t>所在舰船生命值提升【玩家等级乘以x】</t>
    <phoneticPr fontId="15" type="noConversion"/>
  </si>
  <si>
    <t>舰队生命值提升x%</t>
    <phoneticPr fontId="15" type="noConversion"/>
  </si>
  <si>
    <t>自身生命值提升x</t>
    <phoneticPr fontId="15" type="noConversion"/>
  </si>
  <si>
    <t>所在舰船生命值提升x</t>
    <phoneticPr fontId="15" type="noConversion"/>
  </si>
  <si>
    <t>舰队生命值提升x%</t>
    <phoneticPr fontId="15" type="noConversion"/>
  </si>
  <si>
    <t>传奇星级</t>
    <phoneticPr fontId="15" type="noConversion"/>
  </si>
  <si>
    <t>购买区域</t>
    <phoneticPr fontId="28" type="noConversion"/>
  </si>
  <si>
    <t>制造熟练度</t>
    <phoneticPr fontId="28" type="noConversion"/>
  </si>
  <si>
    <t>制造熟练度</t>
  </si>
  <si>
    <t>传奇星级</t>
  </si>
  <si>
    <t>制作时间</t>
  </si>
  <si>
    <t>36</t>
    <phoneticPr fontId="15" type="noConversion"/>
  </si>
  <si>
    <t>你的等级达到了15级，已自动离开了新手公会，快去找个适合自己的公会吧！</t>
    <phoneticPr fontId="15" type="noConversion"/>
  </si>
  <si>
    <t>玩家达到15级自动离开新手公会</t>
    <phoneticPr fontId="15" type="noConversion"/>
  </si>
  <si>
    <t>初级饥饿</t>
    <phoneticPr fontId="15" type="noConversion"/>
  </si>
  <si>
    <t>105</t>
    <phoneticPr fontId="15" type="noConversion"/>
  </si>
  <si>
    <t>初级士气</t>
    <phoneticPr fontId="15" type="noConversion"/>
  </si>
  <si>
    <t>矿石买卖</t>
    <phoneticPr fontId="15" type="noConversion"/>
  </si>
  <si>
    <t>星钻*150,大型金币卡*2</t>
    <phoneticPr fontId="15" type="noConversion"/>
  </si>
  <si>
    <t>中级水手*2,大型金币卡*1</t>
    <phoneticPr fontId="15" type="noConversion"/>
  </si>
  <si>
    <t>红水晶*200，烤鸡翅*2</t>
    <phoneticPr fontId="15" type="noConversion"/>
  </si>
  <si>
    <t>绿水晶*200，精英水手*2</t>
    <phoneticPr fontId="15" type="noConversion"/>
  </si>
  <si>
    <t>紫水晶*200，烤鸡翅*3</t>
    <phoneticPr fontId="15" type="noConversion"/>
  </si>
  <si>
    <t>红水晶*200，苏格兰熏鲑鱼*1</t>
    <phoneticPr fontId="15" type="noConversion"/>
  </si>
  <si>
    <t>绿水晶*200，苏格兰熏鲑鱼*1</t>
    <phoneticPr fontId="15" type="noConversion"/>
  </si>
  <si>
    <t>5☆维多利亚，豪华金币卡*1</t>
    <phoneticPr fontId="15" type="noConversion"/>
  </si>
  <si>
    <t>大陆巨人号*1，大型金币卡*2</t>
    <phoneticPr fontId="15" type="noConversion"/>
  </si>
  <si>
    <t>156</t>
    <phoneticPr fontId="15" type="noConversion"/>
  </si>
  <si>
    <t>中级铁壁</t>
    <phoneticPr fontId="15" type="noConversion"/>
  </si>
  <si>
    <t>高级仓储</t>
    <phoneticPr fontId="15" type="noConversion"/>
  </si>
  <si>
    <t>常驻效果</t>
    <phoneticPr fontId="15" type="noConversion"/>
  </si>
  <si>
    <t>副官解雇</t>
    <phoneticPr fontId="15" type="noConversion"/>
  </si>
  <si>
    <t>·可以对万能升阶卡进行强化并升阶，过程与其他副官一致</t>
  </si>
  <si>
    <t>·万能升阶卡无法获得任何技能，也无法进行技能继承</t>
  </si>
  <si>
    <t>·升阶后的万能升阶卡 用作给其他副官升阶时，相当于一张同名副官的相应阶级卡片</t>
  </si>
  <si>
    <t>·副官升阶成功率同时与万能升阶卡的升阶次数有关，万能升阶卡的升阶次数对本次升阶的成功率的额外影响为：</t>
  </si>
  <si>
    <t>·副官的每次升阶使用万能升阶卡时，每个阶段的升阶成功率都不同</t>
  </si>
  <si>
    <t>·副官A选择继承技能时可以指定一个副官B（需要其拥有技能），将B进行吸收并获得其一个技能</t>
  </si>
  <si>
    <t>·副官A只有相应技能位置被激活（达到相应升阶次数）后，才可以吸收获得该位置的技能</t>
  </si>
  <si>
    <t>·副官B也只有其已经被激活的技能可以被吸收</t>
  </si>
  <si>
    <t>·技能继承成功率不为100%，都拥有其相应几率，在【技能池】中可以查询</t>
  </si>
  <si>
    <t>·技能继承消耗一定的金币，GOLD =（英雄A升阶次数）*（英雄B的升阶次数）*5000</t>
  </si>
  <si>
    <t>·继承后，副官B消失</t>
  </si>
  <si>
    <t>·技能继承卡统一算作5阶</t>
  </si>
  <si>
    <t>·副官的每次升阶都需要消耗一张自身的同名卡或万能升阶卡，对其升阶次数和等级都无要求，每个阶段的升阶成功率都不同</t>
  </si>
  <si>
    <t>·副官升阶成功率同时与素材的升阶次数有关，素材的升阶次数对本次升阶的成功率影响为：</t>
  </si>
  <si>
    <t>·副官的每次升阶都需要消耗一定的金币，升阶次数对应金币的关系为：</t>
  </si>
  <si>
    <t>·快速选择会为玩家自动选择相应的强化素材</t>
  </si>
  <si>
    <t>·强化素材的要求为【副官的星级为只能为1-3星】，该星级规则适用于任意水手经验卡和万能升阶卡</t>
  </si>
  <si>
    <t>·快速选择时会将所有符合要求的替补副官进行排序，排序优先级为  星级（低到高）-》等级（低到高），并最终选择出最优先的5个替补副官</t>
  </si>
  <si>
    <t>·1/2/3/4/5 星级的经验卡片名称分别为 初级水手/中级水手/精英水手/白银水手/黄金水手</t>
  </si>
  <si>
    <t>·1/2/3/4/5 星级的经验卡片分别能够提供 300/1000/3000/10000/25000 点经验</t>
  </si>
  <si>
    <t>·经验卡片性质相当于一个副官</t>
  </si>
  <si>
    <t>·当副官的等级达到了当前等级上限时，则可以进行升阶操作</t>
  </si>
  <si>
    <t>·副官初始为0转，一共可以升阶5次，每次升阶后等级上限提高，等级回到1级，属性保留，成长性不变</t>
  </si>
  <si>
    <t>·每次升阶后副官所对应的等级经验表会变化，x转y等级 所需要的经验总量为 0转y等级 的（1+0.2 * x）倍</t>
  </si>
  <si>
    <t>·副官升阶次数与等级上限的对应关系为：</t>
  </si>
  <si>
    <t>·副官可以通过强化来获得经验并提升等级，强化的方式为吞噬其他副官卡片</t>
  </si>
  <si>
    <t>·每次强化最多吞噬5名其他副官，根据被吞噬副官的等级，星级与升阶次数不同，其所提供的经验也不同</t>
  </si>
  <si>
    <t>·副官等级达到当前上限后，无法再进行强化</t>
  </si>
  <si>
    <t>·强化会消耗一定的金币，与被吞噬副官的等级与升阶次数有关</t>
  </si>
  <si>
    <t>·副官升级后，会根据其各个属性的成长值进行属性提升</t>
  </si>
  <si>
    <t>·正在配置在舰队中的副官无法被选作强化素材</t>
  </si>
  <si>
    <t>·解雇副官后可以获得相应的金币</t>
    <phoneticPr fontId="15" type="noConversion"/>
  </si>
  <si>
    <t>·所得金币 = 副官等级*500 + 副官阶级*50000</t>
    <phoneticPr fontId="15" type="noConversion"/>
  </si>
  <si>
    <t>·被锁定的副官，在舰队-副官页面的副官头像上有锁定标志，其副官详情页的头像上也有锁定标志</t>
    <phoneticPr fontId="15" type="noConversion"/>
  </si>
  <si>
    <t>副官上锁</t>
    <phoneticPr fontId="15" type="noConversion"/>
  </si>
  <si>
    <t>·副官可以进行上锁操作，被“上锁”的副官可以进行“解锁”来解除锁定状态</t>
    <phoneticPr fontId="15" type="noConversion"/>
  </si>
  <si>
    <t>·副官详情页增加【上锁】按钮，上锁后该按钮变为【解锁】</t>
    <phoneticPr fontId="15" type="noConversion"/>
  </si>
  <si>
    <t>·副官被锁定时，该副官的详情页的解雇按钮依旧可点击，点击后弹出感叹号提示窗口：</t>
    <phoneticPr fontId="15" type="noConversion"/>
  </si>
  <si>
    <t xml:space="preserve">  文字为： 该副官已被你上锁，如果想解雇请先将他解锁。</t>
    <phoneticPr fontId="15" type="noConversion"/>
  </si>
  <si>
    <t>·进入上锁状态的副官：</t>
    <phoneticPr fontId="15" type="noConversion"/>
  </si>
  <si>
    <t>1.不会出现在选择强化素材的待选列表中（无法用作强化素材）</t>
    <phoneticPr fontId="15" type="noConversion"/>
  </si>
  <si>
    <t>2.不会出现在选择继承素材的待选列表中（无法用作继承素材）</t>
    <phoneticPr fontId="15" type="noConversion"/>
  </si>
  <si>
    <t>3.不会出现在选择升阶素材的待选列表中（无法用作升阶素材）</t>
    <phoneticPr fontId="15" type="noConversion"/>
  </si>
  <si>
    <t>4.无法被解雇（提示文字见上方规则）</t>
    <phoneticPr fontId="15" type="noConversion"/>
  </si>
  <si>
    <t>·解雇4星及以上的副官时，弹出感叹号确认弹窗：</t>
    <phoneticPr fontId="15" type="noConversion"/>
  </si>
  <si>
    <t xml:space="preserve">  文字为： 你确定要解雇5☆巴巴罗萨吗？解雇后将会获得99999金币。 【icon确定】【icon返回】</t>
    <phoneticPr fontId="15" type="noConversion"/>
  </si>
  <si>
    <t>装备锁定</t>
    <phoneticPr fontId="15" type="noConversion"/>
  </si>
  <si>
    <t>·装备可以进行上锁操作，被“上锁”的副官可以进行“解锁”来解除锁定状态</t>
    <phoneticPr fontId="15" type="noConversion"/>
  </si>
  <si>
    <t>·被锁定的装备，在仓库-装备页面的装备头像上有锁定标志，其装备详情页的头像上也有锁定标志</t>
    <phoneticPr fontId="15" type="noConversion"/>
  </si>
  <si>
    <t>·装备详情页增加【上锁】按钮，上锁后该按钮变为【解锁】</t>
    <phoneticPr fontId="15" type="noConversion"/>
  </si>
  <si>
    <t>·装备被锁定时，该装备的详情页的出售按钮依旧可点击，点击后弹出感叹号提示窗口：</t>
    <phoneticPr fontId="15" type="noConversion"/>
  </si>
  <si>
    <t xml:space="preserve">  文字为： 该装备已被你上锁，如果想出售请先将它解锁。</t>
    <phoneticPr fontId="15" type="noConversion"/>
  </si>
  <si>
    <t>·进入上锁状态的装备：</t>
    <phoneticPr fontId="15" type="noConversion"/>
  </si>
  <si>
    <t>1.不会出现在选择升阶素材的待选列表中（无法用作升阶素材）</t>
    <phoneticPr fontId="15" type="noConversion"/>
  </si>
  <si>
    <t>2.无法被出售（提示文字见上方规则）</t>
    <phoneticPr fontId="15" type="noConversion"/>
  </si>
  <si>
    <t>·成功解雇后，获得的金币以浮动信息浮出</t>
    <phoneticPr fontId="15" type="noConversion"/>
  </si>
  <si>
    <t>·5☆赫德拉姆属性为副官池ID17的副官属性
·技能分别为
1阶：初级炮弹（ID118），数值5
3阶：中级劫掠（ID81），数值10
5阶：中级炮术（ID120），数值10
·快速上任后显示浮动信息 生命/攻击/防御增加信息，已自动配置为前锋舰长</t>
    <phoneticPr fontId="15" type="noConversion"/>
  </si>
  <si>
    <t>支线X3-》战斗-》支线X3-》战斗-》支线X3-》战斗-》支线X3-》战斗-》主线</t>
    <phoneticPr fontId="15" type="noConversion"/>
  </si>
  <si>
    <t>支线X3-》战斗-》支线X3-》战斗-》支线X3-》战斗-》支线X2-》战斗-》主线</t>
    <phoneticPr fontId="15" type="noConversion"/>
  </si>
  <si>
    <t>支线X4-》战斗-》支线X4-》战斗-》支线X4-》战斗-》支线X3-》战斗-》主线</t>
    <phoneticPr fontId="15" type="noConversion"/>
  </si>
  <si>
    <t>战斗-》主线X2-》战斗-》主线X2-》战斗-》主线X2-》战斗-》主线X2</t>
    <phoneticPr fontId="15" type="noConversion"/>
  </si>
  <si>
    <t>支线X3-》战斗-》支线X3-》战斗-》支线X2-》战斗-》支线X2-》战斗-》主线</t>
    <phoneticPr fontId="15" type="noConversion"/>
  </si>
  <si>
    <t>5.无法被解雇本页时所解雇</t>
    <phoneticPr fontId="15" type="noConversion"/>
  </si>
  <si>
    <t>解雇本页</t>
    <phoneticPr fontId="15" type="noConversion"/>
  </si>
  <si>
    <t>·舰队-副官页面左下角增加【icon解雇本页】按钮，点击后弹出相应弹窗</t>
    <phoneticPr fontId="15" type="noConversion"/>
  </si>
  <si>
    <t>·点击后将该页未上锁及未配置的装备全部出售，出售成功后直接浮动金币信息</t>
    <phoneticPr fontId="15" type="noConversion"/>
  </si>
  <si>
    <t>·仓库装备页面左下角增加【icon出售本页】按钮，点击后弹出相应弹窗（见美工UI）</t>
    <phoneticPr fontId="15" type="noConversion"/>
  </si>
  <si>
    <t>·当本页中含有4星及以上的可出售装备时，弹出感叹号确认弹窗：</t>
    <phoneticPr fontId="15" type="noConversion"/>
  </si>
  <si>
    <t xml:space="preserve">  文字为： 本页装备中包含4星级以上的装备，确定要全部出售么？ 【icon确定】【icon返回】</t>
    <phoneticPr fontId="15" type="noConversion"/>
  </si>
  <si>
    <t>装备出售本页</t>
    <phoneticPr fontId="15" type="noConversion"/>
  </si>
  <si>
    <t>副官技能模式显示</t>
    <phoneticPr fontId="15" type="noConversion"/>
  </si>
  <si>
    <t>·舰队-副官列表中上方增加一个【icon查看技能】按钮</t>
    <phoneticPr fontId="15" type="noConversion"/>
  </si>
  <si>
    <t>·点击后按钮变为【ICON查看副官】，下方的副官部分都更改为技能显示模式（具体看美工UI）</t>
    <phoneticPr fontId="15" type="noConversion"/>
  </si>
  <si>
    <t>·点击【ICON查看副官】后则切换回普通的查看模式</t>
    <phoneticPr fontId="15" type="noConversion"/>
  </si>
  <si>
    <t>·在查看技能的模式下，点击副官后页一样弹出副官详情，该模式下进行翻页还保留在该模式的状态</t>
    <phoneticPr fontId="15" type="noConversion"/>
  </si>
  <si>
    <t>·9/8/7等职级每天可以分别发起最多3/2/1次国战，每次发起国战需要消耗50%最大体力值</t>
    <phoneticPr fontId="15" type="noConversion"/>
  </si>
  <si>
    <t>经验+6，金币+1000</t>
    <phoneticPr fontId="15" type="noConversion"/>
  </si>
  <si>
    <t>探险之路（一）</t>
    <phoneticPr fontId="15" type="noConversion"/>
  </si>
  <si>
    <t>·点击后将该页未上锁及未在任的副官全部解雇，解雇成功后直接浮动金币信息</t>
    <phoneticPr fontId="15" type="noConversion"/>
  </si>
  <si>
    <t>·当本页中含有4星及以上的可解雇副官时，确定出售后额外弹出感叹号确认弹窗：</t>
    <phoneticPr fontId="15" type="noConversion"/>
  </si>
  <si>
    <t xml:space="preserve">  文字为： 本页副官中包含4星级以上的副官，确定要全部解雇么？ 【icon确定】【icon返回】</t>
    <phoneticPr fontId="15" type="noConversion"/>
  </si>
  <si>
    <t>3.无法被出售本页</t>
    <phoneticPr fontId="15" type="noConversion"/>
  </si>
  <si>
    <t>活动探险时间</t>
    <phoneticPr fontId="15" type="noConversion"/>
  </si>
  <si>
    <t>·活动探险的时间根据类型各不相同，但大致是以周为单位进行更新</t>
    <phoneticPr fontId="15" type="noConversion"/>
  </si>
  <si>
    <t>·活动探险的时间类型分为： 每日型，每周型，固定星期型，常规型</t>
    <phoneticPr fontId="15" type="noConversion"/>
  </si>
  <si>
    <t>活动探险资源消耗</t>
    <phoneticPr fontId="15" type="noConversion"/>
  </si>
  <si>
    <t>·资源消耗分为两种， 进度消耗资源 和 解锁消耗资源</t>
    <phoneticPr fontId="15" type="noConversion"/>
  </si>
  <si>
    <t xml:space="preserve">  玩家通过消耗相应的每一步所需体力值即可向前进，直到最后</t>
    <phoneticPr fontId="15" type="noConversion"/>
  </si>
  <si>
    <r>
      <t>·</t>
    </r>
    <r>
      <rPr>
        <sz val="11"/>
        <color theme="4"/>
        <rFont val="宋体"/>
        <family val="3"/>
        <charset val="134"/>
        <scheme val="minor"/>
      </rPr>
      <t>进度消耗资源</t>
    </r>
    <r>
      <rPr>
        <sz val="11"/>
        <color theme="1"/>
        <rFont val="宋体"/>
        <family val="2"/>
        <scheme val="minor"/>
      </rPr>
      <t>：活动探险的基本模式同普通探险，为进度推进型，因此进度消耗资源都为体力值</t>
    </r>
    <phoneticPr fontId="15" type="noConversion"/>
  </si>
  <si>
    <t xml:space="preserve">  资源类型包括： 水晶，宝箱钥匙，金币，星钻等等</t>
    <phoneticPr fontId="15" type="noConversion"/>
  </si>
  <si>
    <t>注：全部完成是指探险进度为100%，可能是最后要挑战一个BOSS结束，也可能直接花费体力将进度上升到100%</t>
    <phoneticPr fontId="15" type="noConversion"/>
  </si>
  <si>
    <t>活动探险事件及途中收益</t>
    <phoneticPr fontId="15" type="noConversion"/>
  </si>
  <si>
    <t>·活动探险途中每一步都可能获得强化素材，金币，水晶等，也可能会获得一定量的经验</t>
    <phoneticPr fontId="15" type="noConversion"/>
  </si>
  <si>
    <t>·活动探险途中的事件分为以下几种：</t>
    <phoneticPr fontId="15" type="noConversion"/>
  </si>
  <si>
    <t>·探险有时需要记录探险进度来指定事件</t>
    <phoneticPr fontId="15" type="noConversion"/>
  </si>
  <si>
    <t>举例： A探险，一共25步，每步4%进度，每5步的第五步必定为一个指定事件，因此该探险在进度为20%/40%/60%/80%/100% 时会分别遇到该事件</t>
    <phoneticPr fontId="15" type="noConversion"/>
  </si>
  <si>
    <t xml:space="preserve">  1.直接获得资源奖励： 金币，水晶，强化素材，万能升阶卡 等等</t>
    <phoneticPr fontId="15" type="noConversion"/>
  </si>
  <si>
    <t>·探险全部完成后将获得相应奖励，奖励内容中的物品各有获得几率，根据几率最终确定获得物列表</t>
    <phoneticPr fontId="15" type="noConversion"/>
  </si>
  <si>
    <t xml:space="preserve">  举例：全部完成奖励：   大型金币卡（100%），中级水手*2（100%），万能升阶卡（50%）</t>
    <phoneticPr fontId="15" type="noConversion"/>
  </si>
  <si>
    <t xml:space="preserve">  3.遇到宝箱，页面询问是使用钥匙打开还是强行撬开，可以使用自己持有的相应钥匙打开获得其中物品</t>
    <phoneticPr fontId="15" type="noConversion"/>
  </si>
  <si>
    <t xml:space="preserve">  4.无事发生，单纯的消耗体力增加了进度，没有特殊事件发生</t>
    <phoneticPr fontId="15" type="noConversion"/>
  </si>
  <si>
    <t>迷失海域</t>
    <phoneticPr fontId="15" type="noConversion"/>
  </si>
  <si>
    <t>收集品</t>
    <phoneticPr fontId="15" type="noConversion"/>
  </si>
  <si>
    <t>宝箱</t>
    <phoneticPr fontId="15" type="noConversion"/>
  </si>
  <si>
    <t>探险完成奖励</t>
    <phoneticPr fontId="15" type="noConversion"/>
  </si>
  <si>
    <t xml:space="preserve">  则完成奖励为： 大型金币卡*1 ，中级水手*2 ，还有50%几率会获得一个万能升阶卡</t>
    <phoneticPr fontId="15" type="noConversion"/>
  </si>
  <si>
    <t>·迷失海域是一种特殊的活动探险，有以下特性</t>
    <phoneticPr fontId="15" type="noConversion"/>
  </si>
  <si>
    <t xml:space="preserve">  1.迷失海域探险永久存在，不会随着活动每周更新而消失</t>
    <phoneticPr fontId="15" type="noConversion"/>
  </si>
  <si>
    <t xml:space="preserve">  2.迷失海域探险的内容每周都会更新，内容包括 途中敌人，途中奖励，最终BOSS，完成奖励</t>
    <phoneticPr fontId="15" type="noConversion"/>
  </si>
  <si>
    <t xml:space="preserve">  3.迷失海域每周的消耗体力数可能变化</t>
    <phoneticPr fontId="15" type="noConversion"/>
  </si>
  <si>
    <t xml:space="preserve">  举例：想要开始探险A，需要先支付2000红水晶，支付后探险A可以进行探险</t>
    <phoneticPr fontId="15" type="noConversion"/>
  </si>
  <si>
    <t xml:space="preserve">  2.前x次完成该探险按照一个几率获得，第x时必定会获得xxx</t>
    <phoneticPr fontId="15" type="noConversion"/>
  </si>
  <si>
    <t xml:space="preserve">  1.第一次完成该探险必定获得xxxx，之后则是按照一个几率获得</t>
    <phoneticPr fontId="15" type="noConversion"/>
  </si>
  <si>
    <t>·探险完成奖励并不为固定一种方案，还额外有以下三种开发需求：</t>
    <phoneticPr fontId="15" type="noConversion"/>
  </si>
  <si>
    <t xml:space="preserve">  注：如果战斗失败则无法继续前进，必须先战胜该敌人后才可继续前进</t>
    <phoneticPr fontId="15" type="noConversion"/>
  </si>
  <si>
    <t>·活动探险和支线探险一样，有自动探险功能、中推退出保留进度功能</t>
    <phoneticPr fontId="15" type="noConversion"/>
  </si>
  <si>
    <t>·活动更新后（每周或每天），活动探险的进度和完成次数会清空</t>
    <phoneticPr fontId="15" type="noConversion"/>
  </si>
  <si>
    <t>探险详情页</t>
    <phoneticPr fontId="15" type="noConversion"/>
  </si>
  <si>
    <t>·探险详情页中的掉落奖励数据为设定好的展示并非实际所有掉落</t>
    <phoneticPr fontId="15" type="noConversion"/>
  </si>
  <si>
    <t>·点击详情页奖励中的副官/技能卡/装备 图片可查看相应详情，具体见UI</t>
    <phoneticPr fontId="15" type="noConversion"/>
  </si>
  <si>
    <t>注：货币图片点击不显示详情</t>
    <phoneticPr fontId="15" type="noConversion"/>
  </si>
  <si>
    <t>航行获得经验时</t>
  </si>
  <si>
    <t>补给消耗金币时</t>
  </si>
  <si>
    <t>购买商品时</t>
  </si>
  <si>
    <t>出售商品时</t>
  </si>
  <si>
    <t>投资城市时</t>
  </si>
  <si>
    <t>战斗结果页</t>
  </si>
  <si>
    <t>战斗开始时</t>
  </si>
  <si>
    <t>所在船攻击时</t>
  </si>
  <si>
    <t>国战提交伤害时</t>
    <phoneticPr fontId="15" type="noConversion"/>
  </si>
  <si>
    <r>
      <t>·</t>
    </r>
    <r>
      <rPr>
        <sz val="11"/>
        <color theme="4"/>
        <rFont val="宋体"/>
        <family val="3"/>
        <charset val="134"/>
        <scheme val="minor"/>
      </rPr>
      <t>开门消耗资源</t>
    </r>
    <r>
      <rPr>
        <sz val="11"/>
        <rFont val="宋体"/>
        <family val="3"/>
        <charset val="134"/>
        <scheme val="minor"/>
      </rPr>
      <t>：部分活动探险需要在到达某个进度时（可能是中途），支付给系统一定资源才可以继续前进</t>
    </r>
    <phoneticPr fontId="15" type="noConversion"/>
  </si>
  <si>
    <t>活动模板：</t>
    <phoneticPr fontId="15" type="noConversion"/>
  </si>
  <si>
    <t>活动名：</t>
    <phoneticPr fontId="15" type="noConversion"/>
  </si>
  <si>
    <t>活动类型：</t>
    <phoneticPr fontId="15" type="noConversion"/>
  </si>
  <si>
    <t>开门位置：</t>
    <phoneticPr fontId="15" type="noConversion"/>
  </si>
  <si>
    <t>黑胡子传奇</t>
    <phoneticPr fontId="15" type="noConversion"/>
  </si>
  <si>
    <t>每周限定一次</t>
    <phoneticPr fontId="15" type="noConversion"/>
  </si>
  <si>
    <t>总步数：</t>
    <phoneticPr fontId="15" type="noConversion"/>
  </si>
  <si>
    <t>100</t>
    <phoneticPr fontId="15" type="noConversion"/>
  </si>
  <si>
    <t>每步消耗：</t>
    <phoneticPr fontId="15" type="noConversion"/>
  </si>
  <si>
    <t>50体力</t>
    <phoneticPr fontId="15" type="noConversion"/>
  </si>
  <si>
    <t>0%（3000红水晶）、25%（3000紫水晶）、75%（3000黄水晶）</t>
    <phoneticPr fontId="15" type="noConversion"/>
  </si>
  <si>
    <t>每步触发几率：</t>
    <phoneticPr fontId="15" type="noConversion"/>
  </si>
  <si>
    <t>补充几率：</t>
    <phoneticPr fontId="15" type="noConversion"/>
  </si>
  <si>
    <t>强化素材获得【中级水手（30）、精英水手（30）、白银水手（10）、黄金水手（5）】</t>
    <phoneticPr fontId="15" type="noConversion"/>
  </si>
  <si>
    <t>固定循环：</t>
    <phoneticPr fontId="15" type="noConversion"/>
  </si>
  <si>
    <t>其他进度事件适用每步触发几率</t>
    <phoneticPr fontId="15" type="noConversion"/>
  </si>
  <si>
    <t>金币获得【金币*10000（30）、金币*50000（30）、金币*100000（10）】</t>
    <phoneticPr fontId="15" type="noConversion"/>
  </si>
  <si>
    <t>活动介绍：</t>
    <phoneticPr fontId="15" type="noConversion"/>
  </si>
  <si>
    <t>您今天的运气如何呢？快来试试吧！</t>
    <phoneticPr fontId="15" type="noConversion"/>
  </si>
  <si>
    <t>有几率获得万能升阶卡，黄金水手等稀有道具！</t>
    <phoneticPr fontId="15" type="noConversion"/>
  </si>
  <si>
    <t>每步固定获得：</t>
    <phoneticPr fontId="15" type="noConversion"/>
  </si>
  <si>
    <t>50经验</t>
    <phoneticPr fontId="15" type="noConversion"/>
  </si>
  <si>
    <t>每10%进度触发事件 - 金币获得【金币*10000（30）、金币*50000（30）、金币*100000（10）】</t>
    <phoneticPr fontId="15" type="noConversion"/>
  </si>
  <si>
    <t>杰克斯帕罗-摇摆奖励【黄金水手（30）、白银水手（100）、精英水手*2（300）】</t>
    <phoneticPr fontId="15" type="noConversion"/>
  </si>
  <si>
    <t>杰克斯帕罗-固定奖励【5☆火龙炮（100%），金币*200000（100%），5☆杰克斯帕罗（10%）】</t>
    <phoneticPr fontId="15" type="noConversion"/>
  </si>
  <si>
    <t>丽璐阿歌特-固定奖励【5☆火龙炮（100%），金币*200000（100%），5☆杰克斯帕罗（10%）】</t>
    <phoneticPr fontId="15" type="noConversion"/>
  </si>
  <si>
    <t>丽璐阿歌特-摇摆奖励【无】</t>
    <phoneticPr fontId="15" type="noConversion"/>
  </si>
  <si>
    <t>探险完成奖励：</t>
    <phoneticPr fontId="15" type="noConversion"/>
  </si>
  <si>
    <t>普通敌人：</t>
    <phoneticPr fontId="15" type="noConversion"/>
  </si>
  <si>
    <t>野猴子（30） （HP 2000，攻击 1000，防御 0）</t>
    <phoneticPr fontId="15" type="noConversion"/>
  </si>
  <si>
    <t>15%进度 - 杰克斯帕罗（100）（HP 5000，攻击 3000，防御 2000）</t>
    <phoneticPr fontId="15" type="noConversion"/>
  </si>
  <si>
    <t>100%进度 - 丽璐阿歌特（100）（HP 5000，攻击 3000，防御 2000）</t>
    <phoneticPr fontId="15" type="noConversion"/>
  </si>
  <si>
    <t>100%进度 - 杰克斯帕洛（50） （HP 5000，攻击 3000，防御 2000）</t>
    <phoneticPr fontId="15" type="noConversion"/>
  </si>
  <si>
    <t>黄瓜（5） （HP 1，攻击 100，防御 99999）</t>
    <phoneticPr fontId="15" type="noConversion"/>
  </si>
  <si>
    <t xml:space="preserve">  2.遇到途中敌人，需要进入战斗，战胜后获得一定奖励，奖励包括 金币，水晶，强化素材，副官 等等</t>
    <phoneticPr fontId="15" type="noConversion"/>
  </si>
  <si>
    <t xml:space="preserve">  注2：活动探险中的敌人都为4艘护卫舰，阵型随机</t>
    <phoneticPr fontId="15" type="noConversion"/>
  </si>
  <si>
    <t>杰克斯帕罗-摇摆奖励【大型金币卡（30）、豪华金币卡（100）、小型金币卡*2（300）】</t>
    <phoneticPr fontId="15" type="noConversion"/>
  </si>
  <si>
    <t>固定奖励【5☆火龙炮（100%），金币*200000（100%），5☆杰克斯帕罗（10%）】</t>
    <phoneticPr fontId="15" type="noConversion"/>
  </si>
  <si>
    <t>摇摆奖励【黄金水手（30）、白银水手（100）、精英水手*2（300）】</t>
    <phoneticPr fontId="15" type="noConversion"/>
  </si>
  <si>
    <t>摇摆奖励【大型金币卡（30）、豪华金币卡（100）、小型金币卡*2（300）】</t>
    <phoneticPr fontId="15" type="noConversion"/>
  </si>
  <si>
    <t>完成奖励影响因素：</t>
    <phoneticPr fontId="15" type="noConversion"/>
  </si>
  <si>
    <t xml:space="preserve">  3.探险奖励里有A、B、C，分别有对应的获得几率，但是必定至少获得其中一种（称为摇摆奖励）</t>
    <phoneticPr fontId="15" type="noConversion"/>
  </si>
  <si>
    <t xml:space="preserve">  注：相当于有一个100%获得的奖励位置，该位置有多种奖励，各自有不同的份额</t>
    <phoneticPr fontId="15" type="noConversion"/>
  </si>
  <si>
    <t xml:space="preserve">  注2：摇摆奖励位置不一定只有一个</t>
    <phoneticPr fontId="15" type="noConversion"/>
  </si>
  <si>
    <t>第一次完成时，100进度的杰克斯帕罗 固定奖励中的 【5☆杰克斯帕罗】获得率为 10%-》100%</t>
    <phoneticPr fontId="15" type="noConversion"/>
  </si>
  <si>
    <t>第四次之后每次完成时，100进度的杰克斯帕罗 固定奖励中的 【5☆杰克斯帕罗】获得率为 10%-》100%</t>
    <phoneticPr fontId="15" type="noConversion"/>
  </si>
  <si>
    <t>0%进度 - 黑胡子传奇A</t>
    <phoneticPr fontId="15" type="noConversion"/>
  </si>
  <si>
    <t>10%进度 - 黑胡子传奇B</t>
    <phoneticPr fontId="15" type="noConversion"/>
  </si>
  <si>
    <t>100%进度 - 黑胡子传奇Z</t>
    <phoneticPr fontId="15" type="noConversion"/>
  </si>
  <si>
    <t>剧情位置：（暂无）</t>
    <phoneticPr fontId="15" type="noConversion"/>
  </si>
  <si>
    <t>海怪：（暂无）</t>
    <phoneticPr fontId="15" type="noConversion"/>
  </si>
  <si>
    <t>*普通探险海怪会单配表单</t>
    <phoneticPr fontId="15" type="noConversion"/>
  </si>
  <si>
    <t>野猴子摇摆奖励【黄金水手（30）、白银水手（100）、精英水手*2（300）】</t>
    <phoneticPr fontId="15" type="noConversion"/>
  </si>
  <si>
    <t>黄瓜固定奖励【5☆火龙炮（100%），金币*200000（100%），5☆杰克斯帕罗（10%）】</t>
    <phoneticPr fontId="15" type="noConversion"/>
  </si>
  <si>
    <t>黄瓜摇摆奖励【黄金水手（30）、白银水手（100）、精英水手*2（300）】</t>
    <phoneticPr fontId="15" type="noConversion"/>
  </si>
  <si>
    <t>海怪奖励：（暂无）</t>
    <phoneticPr fontId="15" type="noConversion"/>
  </si>
  <si>
    <t>活动时间：</t>
    <phoneticPr fontId="15" type="noConversion"/>
  </si>
  <si>
    <t>普通敌人奖励：</t>
    <phoneticPr fontId="15" type="noConversion"/>
  </si>
  <si>
    <t>猴子-固定奖励【5☆火龙炮（100%），金币*200000（100%），5☆杰克斯帕罗（10%）】</t>
    <phoneticPr fontId="15" type="noConversion"/>
  </si>
  <si>
    <t>猴子-摇摆奖励【黄金水手（30）、白银水手（100）、精英水手*2（300）】</t>
    <phoneticPr fontId="15" type="noConversion"/>
  </si>
  <si>
    <t>猴子-摇摆奖励【大型金币卡（30）、豪华金币卡（100）、小型金币卡*2（300）】</t>
    <phoneticPr fontId="15" type="noConversion"/>
  </si>
  <si>
    <t>黄瓜-固定奖励【5☆火龙炮（100%），金币*200000（100%），5☆杰克斯帕罗（10%）】</t>
    <phoneticPr fontId="15" type="noConversion"/>
  </si>
  <si>
    <t>黄瓜-摇摆奖励【无】</t>
    <phoneticPr fontId="15" type="noConversion"/>
  </si>
  <si>
    <t>·探险奖励（途中，敌人掉落，完成奖励）所给的副官卡片，他的技能获得需要有以下可控配置需求：</t>
    <phoneticPr fontId="15" type="noConversion"/>
  </si>
  <si>
    <t xml:space="preserve">  1.技能获得几率与副官池中获得的一致，当做抽卡抽出即可</t>
    <phoneticPr fontId="15" type="noConversion"/>
  </si>
  <si>
    <t xml:space="preserve">  2.指定该副官每次最多获得x个指定范围内的技能，获得技能的范围根据副官池配置来计算即可</t>
    <phoneticPr fontId="15" type="noConversion"/>
  </si>
  <si>
    <t>限定完成次数：</t>
    <phoneticPr fontId="15" type="noConversion"/>
  </si>
  <si>
    <t>无限制</t>
    <phoneticPr fontId="15" type="noConversion"/>
  </si>
  <si>
    <t>2月2日~2月9日  每天18:00~22:00</t>
    <phoneticPr fontId="15" type="noConversion"/>
  </si>
  <si>
    <t>·玩家在游戏中通过各种方式会获得相应的收集品（敌人掉落，探险，奖励甚至购买）</t>
    <phoneticPr fontId="15" type="noConversion"/>
  </si>
  <si>
    <t>无事件（20），金币获得（20），强化素材获得（20），普通敌人（20），宝箱（20）</t>
    <phoneticPr fontId="15" type="noConversion"/>
  </si>
  <si>
    <t>宝箱【青铜宝箱（50），黄金宝箱（30），神之金属宝箱（10）】</t>
    <phoneticPr fontId="15" type="noConversion"/>
  </si>
  <si>
    <t>时间宝箱规则：</t>
    <phoneticPr fontId="15" type="noConversion"/>
  </si>
  <si>
    <t>收集品名</t>
    <phoneticPr fontId="15" type="noConversion"/>
  </si>
  <si>
    <t>兑换数量</t>
    <phoneticPr fontId="15" type="noConversion"/>
  </si>
  <si>
    <t>青铜宝箱（LV2）</t>
    <phoneticPr fontId="15" type="noConversion"/>
  </si>
  <si>
    <t>狩猎之证</t>
    <phoneticPr fontId="15" type="noConversion"/>
  </si>
  <si>
    <t>活动奖励显示：</t>
    <phoneticPr fontId="15" type="noConversion"/>
  </si>
  <si>
    <t>野猴子固定奖励【5☆火龙炮（100%），金币*200000（100%），5☆杰克斯帕罗（10%）】</t>
    <phoneticPr fontId="15" type="noConversion"/>
  </si>
  <si>
    <t>5☆火龙炮，5☆杰克斯帕罗</t>
    <phoneticPr fontId="15" type="noConversion"/>
  </si>
  <si>
    <t xml:space="preserve">  注3：敌人分为普通敌人和BOSS敌人，触发普通敌人时可以选择快速战斗，不进入战斗场景而结算该场战斗</t>
    <phoneticPr fontId="15" type="noConversion"/>
  </si>
  <si>
    <t>固定BOSS敌人：</t>
    <phoneticPr fontId="15" type="noConversion"/>
  </si>
  <si>
    <t>固定BOSS敌人奖励：</t>
    <phoneticPr fontId="15" type="noConversion"/>
  </si>
  <si>
    <t>·每次开门完毕时需要浮动资源消耗信息以及开门动画（？）</t>
    <phoneticPr fontId="15" type="noConversion"/>
  </si>
  <si>
    <r>
      <t xml:space="preserve">  </t>
    </r>
    <r>
      <rPr>
        <sz val="11"/>
        <color theme="4"/>
        <rFont val="宋体"/>
        <family val="3"/>
        <charset val="134"/>
        <scheme val="minor"/>
      </rPr>
      <t>每日型</t>
    </r>
    <r>
      <rPr>
        <sz val="11"/>
        <color theme="1"/>
        <rFont val="宋体"/>
        <family val="2"/>
        <scheme val="minor"/>
      </rPr>
      <t>：每天都可以完成x次的活动探险，完成后当日无法再进行，进入每日重置倒计时，次日数据更新时可以再次进入</t>
    </r>
    <phoneticPr fontId="15" type="noConversion"/>
  </si>
  <si>
    <r>
      <t xml:space="preserve">  </t>
    </r>
    <r>
      <rPr>
        <sz val="11"/>
        <color theme="4"/>
        <rFont val="宋体"/>
        <family val="3"/>
        <charset val="134"/>
        <scheme val="minor"/>
      </rPr>
      <t>每周型</t>
    </r>
    <r>
      <rPr>
        <sz val="11"/>
        <color theme="1"/>
        <rFont val="宋体"/>
        <family val="2"/>
        <scheme val="minor"/>
      </rPr>
      <t>：每周都可以完成x次的活动探险，完成后这周无法再进行，进入每周重置倒计时，下周活动更新时可以再次进入</t>
    </r>
    <phoneticPr fontId="15" type="noConversion"/>
  </si>
  <si>
    <r>
      <t xml:space="preserve">  </t>
    </r>
    <r>
      <rPr>
        <sz val="11"/>
        <color theme="4"/>
        <rFont val="宋体"/>
        <family val="3"/>
        <charset val="134"/>
        <scheme val="minor"/>
      </rPr>
      <t>固定星期型</t>
    </r>
    <r>
      <rPr>
        <sz val="11"/>
        <color theme="1"/>
        <rFont val="宋体"/>
        <family val="2"/>
        <scheme val="minor"/>
      </rPr>
      <t>：（例如）每周的周二 和周四 才会出现在活动列表的活动，其他的星期数则不会出现</t>
    </r>
    <phoneticPr fontId="15" type="noConversion"/>
  </si>
  <si>
    <r>
      <t xml:space="preserve">  </t>
    </r>
    <r>
      <rPr>
        <sz val="11"/>
        <color theme="4"/>
        <rFont val="宋体"/>
        <family val="3"/>
        <charset val="134"/>
        <scheme val="minor"/>
      </rPr>
      <t>常规型</t>
    </r>
    <r>
      <rPr>
        <sz val="11"/>
        <color theme="1"/>
        <rFont val="宋体"/>
        <family val="2"/>
        <scheme val="minor"/>
      </rPr>
      <t>： 持续时间为一周，可完成x次，配置为当周的活动时才会在这一周的活动列表中出现，每周活动更新时替换为新的活动</t>
    </r>
    <phoneticPr fontId="15" type="noConversion"/>
  </si>
  <si>
    <r>
      <t xml:space="preserve">  </t>
    </r>
    <r>
      <rPr>
        <sz val="11"/>
        <color theme="4"/>
        <rFont val="宋体"/>
        <family val="3"/>
        <charset val="134"/>
        <scheme val="minor"/>
      </rPr>
      <t>特殊时间型</t>
    </r>
    <r>
      <rPr>
        <sz val="11"/>
        <color theme="1"/>
        <rFont val="宋体"/>
        <family val="2"/>
        <scheme val="minor"/>
      </rPr>
      <t>： 在指定的日期内（例如2月14日~15日）出现，可完成x次，非活动日时不会出现在活动列表中</t>
    </r>
    <phoneticPr fontId="15" type="noConversion"/>
  </si>
  <si>
    <t>第二弹</t>
    <phoneticPr fontId="15" type="noConversion"/>
  </si>
  <si>
    <t>【雷鸣的天空之岛】</t>
    <phoneticPr fontId="15" type="noConversion"/>
  </si>
  <si>
    <t>卡包初期1：</t>
    <phoneticPr fontId="15" type="noConversion"/>
  </si>
  <si>
    <t>卡包初期2：</t>
    <phoneticPr fontId="15" type="noConversion"/>
  </si>
  <si>
    <t>海贼王1，海贼王2</t>
    <phoneticPr fontId="15" type="noConversion"/>
  </si>
  <si>
    <t>海贼王3，海贼王4</t>
    <phoneticPr fontId="15" type="noConversion"/>
  </si>
  <si>
    <t>25~30%</t>
    <phoneticPr fontId="15" type="noConversion"/>
  </si>
  <si>
    <t>18~25%</t>
    <phoneticPr fontId="15" type="noConversion"/>
  </si>
  <si>
    <t>花费500星钻贿赂：必获得NPC给出的三个英雄之一</t>
    <phoneticPr fontId="15" type="noConversion"/>
  </si>
  <si>
    <t>遇见稀有英雄NPC</t>
    <phoneticPr fontId="15" type="noConversion"/>
  </si>
  <si>
    <t>201</t>
  </si>
  <si>
    <t>202</t>
  </si>
  <si>
    <t>203</t>
  </si>
  <si>
    <t>204</t>
  </si>
  <si>
    <t>205</t>
  </si>
  <si>
    <t>206</t>
  </si>
  <si>
    <t>207</t>
  </si>
  <si>
    <t>208</t>
  </si>
  <si>
    <t>2</t>
    <phoneticPr fontId="15" type="noConversion"/>
  </si>
  <si>
    <t>50</t>
    <phoneticPr fontId="15" type="noConversion"/>
  </si>
  <si>
    <t>女帝的魅惑</t>
    <phoneticPr fontId="15" type="noConversion"/>
  </si>
  <si>
    <t>女帝的坚韧</t>
    <phoneticPr fontId="15" type="noConversion"/>
  </si>
  <si>
    <t>6</t>
    <phoneticPr fontId="15" type="noConversion"/>
  </si>
  <si>
    <t>甜甜甘风</t>
    <phoneticPr fontId="15" type="noConversion"/>
  </si>
  <si>
    <t>俘虏之箭</t>
    <phoneticPr fontId="15" type="noConversion"/>
  </si>
  <si>
    <t>手枪之吻</t>
    <phoneticPr fontId="15" type="noConversion"/>
  </si>
  <si>
    <t>7</t>
    <phoneticPr fontId="15" type="noConversion"/>
  </si>
  <si>
    <t>209</t>
  </si>
  <si>
    <t>210</t>
  </si>
  <si>
    <t>211</t>
  </si>
  <si>
    <t>212</t>
  </si>
  <si>
    <t>213</t>
  </si>
  <si>
    <t>214</t>
  </si>
  <si>
    <t>215</t>
  </si>
  <si>
    <t>216</t>
  </si>
  <si>
    <t>217</t>
  </si>
  <si>
    <t>218</t>
    <phoneticPr fontId="15" type="noConversion"/>
  </si>
  <si>
    <t>雷神</t>
    <phoneticPr fontId="15" type="noConversion"/>
  </si>
  <si>
    <t>7</t>
    <phoneticPr fontId="15" type="noConversion"/>
  </si>
  <si>
    <t>6</t>
    <phoneticPr fontId="15" type="noConversion"/>
  </si>
  <si>
    <t>219</t>
  </si>
  <si>
    <t>220</t>
  </si>
  <si>
    <t>221</t>
  </si>
  <si>
    <t>222</t>
  </si>
  <si>
    <t>223</t>
  </si>
  <si>
    <t>224</t>
  </si>
  <si>
    <t>225</t>
  </si>
  <si>
    <t>6</t>
    <phoneticPr fontId="15" type="noConversion"/>
  </si>
  <si>
    <t>226</t>
    <phoneticPr fontId="15" type="noConversion"/>
  </si>
  <si>
    <t>雷兽</t>
    <phoneticPr fontId="15" type="noConversion"/>
  </si>
  <si>
    <t>活力午餐</t>
    <phoneticPr fontId="15" type="noConversion"/>
  </si>
  <si>
    <t>必杀·火鸟星</t>
    <phoneticPr fontId="15" type="noConversion"/>
  </si>
  <si>
    <t>必杀·烟星</t>
    <phoneticPr fontId="15" type="noConversion"/>
  </si>
  <si>
    <t>最高级谎言</t>
    <phoneticPr fontId="15" type="noConversion"/>
  </si>
  <si>
    <t>顶级绞肉</t>
    <phoneticPr fontId="15" type="noConversion"/>
  </si>
  <si>
    <t>考古知识</t>
    <phoneticPr fontId="15" type="noConversion"/>
  </si>
  <si>
    <t>百花缭乱</t>
    <phoneticPr fontId="15" type="noConversion"/>
  </si>
  <si>
    <t>地狱之花</t>
    <phoneticPr fontId="15" type="noConversion"/>
  </si>
  <si>
    <t>旧神的祝福</t>
    <phoneticPr fontId="15" type="noConversion"/>
  </si>
  <si>
    <t>排击贝！</t>
    <phoneticPr fontId="15" type="noConversion"/>
  </si>
  <si>
    <t>铁之试炼</t>
    <phoneticPr fontId="15" type="noConversion"/>
  </si>
  <si>
    <t>绳之试炼</t>
    <phoneticPr fontId="15" type="noConversion"/>
  </si>
  <si>
    <t>球之试炼</t>
    <phoneticPr fontId="15" type="noConversion"/>
  </si>
  <si>
    <t>沼之试练</t>
    <phoneticPr fontId="15" type="noConversion"/>
  </si>
  <si>
    <t>黑风</t>
    <phoneticPr fontId="15" type="noConversion"/>
  </si>
  <si>
    <t>侦查之眼</t>
    <phoneticPr fontId="15" type="noConversion"/>
  </si>
  <si>
    <t>白刃战</t>
    <phoneticPr fontId="15" type="noConversion"/>
  </si>
  <si>
    <t>难度：</t>
    <phoneticPr fontId="15" type="noConversion"/>
  </si>
  <si>
    <t>简单/普通/困难/噩梦/地狱</t>
    <phoneticPr fontId="15" type="noConversion"/>
  </si>
  <si>
    <t>80</t>
    <phoneticPr fontId="15" type="noConversion"/>
  </si>
  <si>
    <t>60</t>
    <phoneticPr fontId="15" type="noConversion"/>
  </si>
  <si>
    <t>50</t>
    <phoneticPr fontId="15" type="noConversion"/>
  </si>
  <si>
    <t>技能等级</t>
    <phoneticPr fontId="15" type="noConversion"/>
  </si>
  <si>
    <t>技能位置</t>
    <phoneticPr fontId="15" type="noConversion"/>
  </si>
  <si>
    <t>15</t>
    <phoneticPr fontId="15" type="noConversion"/>
  </si>
  <si>
    <t>*</t>
    <phoneticPr fontId="15" type="noConversion"/>
  </si>
  <si>
    <t>所在船攻击时</t>
    <phoneticPr fontId="15" type="noConversion"/>
  </si>
  <si>
    <t>10</t>
    <phoneticPr fontId="15" type="noConversion"/>
  </si>
  <si>
    <t>90</t>
    <phoneticPr fontId="15" type="noConversion"/>
  </si>
  <si>
    <t>不可继承</t>
    <phoneticPr fontId="15" type="noConversion"/>
  </si>
  <si>
    <t>战斗开始时</t>
    <phoneticPr fontId="15" type="noConversion"/>
  </si>
  <si>
    <t>30</t>
    <phoneticPr fontId="15" type="noConversion"/>
  </si>
  <si>
    <t>70</t>
    <phoneticPr fontId="15" type="noConversion"/>
  </si>
  <si>
    <t>70</t>
    <phoneticPr fontId="15" type="noConversion"/>
  </si>
  <si>
    <t>20</t>
    <phoneticPr fontId="15" type="noConversion"/>
  </si>
  <si>
    <t>敌方舰队的生命值降低15%</t>
    <phoneticPr fontId="15" type="noConversion"/>
  </si>
  <si>
    <t>13</t>
    <phoneticPr fontId="15" type="noConversion"/>
  </si>
  <si>
    <t>获得红水晶（冒险货币）抽卡卡池中随机1☆/2☆副官：
1☆（80%），2☆（20%），先天技能获得几率按照抽卡时来计算</t>
    <phoneticPr fontId="15" type="noConversion"/>
  </si>
  <si>
    <t>1.UI进行玩家细致展现（头像/主英雄/个人简介）
2.密语页面设计</t>
    <phoneticPr fontId="15" type="noConversion"/>
  </si>
  <si>
    <t>- 顺利击败BOSS的话可以获得相应掉落
- 首次击败该BOSS的话可以获得10点红水晶（冒险点数），之后每次击败可以获得随机（2~4）点红水晶（冒险点数）</t>
    <phoneticPr fontId="15" type="noConversion"/>
  </si>
  <si>
    <t>1.花费500星钻贿赂
2.继续前进</t>
    <phoneticPr fontId="15" type="noConversion"/>
  </si>
  <si>
    <t>要支持“功能中进行充值，然后返回功能进行选择”能力</t>
    <phoneticPr fontId="15" type="noConversion"/>
  </si>
  <si>
    <t>·活动探险表中会标注本次探险的页面上方所需要显示的资源，每种探险可能各不一样</t>
    <phoneticPr fontId="15" type="noConversion"/>
  </si>
  <si>
    <t>资源显示：</t>
    <phoneticPr fontId="15" type="noConversion"/>
  </si>
  <si>
    <t>星钻，紫水晶，金币</t>
    <phoneticPr fontId="15" type="noConversion"/>
  </si>
  <si>
    <t>神·艾尼路</t>
    <phoneticPr fontId="15" type="noConversion"/>
  </si>
  <si>
    <t>香吉士</t>
    <phoneticPr fontId="15" type="noConversion"/>
  </si>
  <si>
    <t>罗宾</t>
    <phoneticPr fontId="15" type="noConversion"/>
  </si>
  <si>
    <t>乌索普</t>
    <phoneticPr fontId="15" type="noConversion"/>
  </si>
  <si>
    <t>战鬼韦柏</t>
    <phoneticPr fontId="15" type="noConversion"/>
  </si>
  <si>
    <t>甘·福尔</t>
    <phoneticPr fontId="15" type="noConversion"/>
  </si>
  <si>
    <t>神官欧姆</t>
    <phoneticPr fontId="15" type="noConversion"/>
  </si>
  <si>
    <t>神官修罗</t>
    <phoneticPr fontId="15" type="noConversion"/>
  </si>
  <si>
    <t>神官莎德利</t>
    <phoneticPr fontId="15" type="noConversion"/>
  </si>
  <si>
    <t>神官盖达兹</t>
    <phoneticPr fontId="15" type="noConversion"/>
  </si>
  <si>
    <t>山迪亚人为了夺回家园及再度敲响黄金大钟与空岛人展开400年的战争。后来天使岛被艾尼路完全摧毁，路飞为了阻止艾尼路进一步摧毁阿帕亚多，和他展开了激战！</t>
    <phoneticPr fontId="15" type="noConversion"/>
  </si>
  <si>
    <t>技能继承道具</t>
    <phoneticPr fontId="15" type="noConversion"/>
  </si>
  <si>
    <t>·每次技能继承时都选择使用一种技能继承道具，不能同时使用多个</t>
    <phoneticPr fontId="15" type="noConversion"/>
  </si>
  <si>
    <t>·当技能继承结果出现时，道具才被消耗，在确定继承前不会被消耗</t>
    <phoneticPr fontId="15" type="noConversion"/>
  </si>
  <si>
    <t>·玩家可以在道具选择的页面直接购买相关道具</t>
    <phoneticPr fontId="15" type="noConversion"/>
  </si>
  <si>
    <t>·技能继承道具暂时分为两种，成功率提升道具 和 卡片保留道具（具体道具详情见【！道具】）</t>
    <phoneticPr fontId="15" type="noConversion"/>
  </si>
  <si>
    <t>成功率提升道具：继承技能时能在原有技能成功率上增加固定值（无法对无法继承的技能增加成功率）</t>
    <phoneticPr fontId="15" type="noConversion"/>
  </si>
  <si>
    <t>卡片保留道具：继承技能后无论成功失败都将保留素材卡片</t>
    <phoneticPr fontId="15" type="noConversion"/>
  </si>
  <si>
    <t>万能升阶卡*1，白银水手*1，大型金币卡*1</t>
    <phoneticPr fontId="15" type="noConversion"/>
  </si>
  <si>
    <t>64</t>
    <phoneticPr fontId="15" type="noConversion"/>
  </si>
  <si>
    <t>追捕打劫渔船的海盗</t>
    <phoneticPr fontId="28" type="noConversion"/>
  </si>
  <si>
    <t>4☆硬木撞角，精英水手，紫水晶*300</t>
    <phoneticPr fontId="28" type="noConversion"/>
  </si>
  <si>
    <t>经验+50，万能升阶卡*1，精英水手*1</t>
    <phoneticPr fontId="15" type="noConversion"/>
  </si>
  <si>
    <t>3☆随机副官*1（10）</t>
    <phoneticPr fontId="15" type="noConversion"/>
  </si>
  <si>
    <t>4☆随机副官*1（10）</t>
    <phoneticPr fontId="15" type="noConversion"/>
  </si>
  <si>
    <t>绿水晶*200（10），紫水晶*200（10），白银水手*1（10）</t>
    <phoneticPr fontId="15" type="noConversion"/>
  </si>
  <si>
    <t>绿水晶*100（10），紫水晶*150（10），白银水手*1（5）</t>
    <phoneticPr fontId="15" type="noConversion"/>
  </si>
  <si>
    <t>绿水晶*150（10），紫水晶*150（10），白银水手*1（5）</t>
    <phoneticPr fontId="15" type="noConversion"/>
  </si>
  <si>
    <t>绿水晶*200（10），紫水晶*200（10），白银水手*1（5）</t>
    <phoneticPr fontId="15" type="noConversion"/>
  </si>
  <si>
    <t>绿水晶*100（10），紫水晶*100（10）</t>
    <phoneticPr fontId="15" type="noConversion"/>
  </si>
  <si>
    <t>漂流瓶*1（10）</t>
  </si>
  <si>
    <t>漂流瓶*2（10），中级水手*1（10）</t>
  </si>
  <si>
    <t>漂流瓶*2（10），中级水手*2（10）</t>
  </si>
  <si>
    <t>漂流瓶*3（10），中级水手*2（10）</t>
  </si>
  <si>
    <t>漂流瓶*3（20）,精英水手*2（10）</t>
    <phoneticPr fontId="15" type="noConversion"/>
  </si>
  <si>
    <t>漂流瓶*3（20）,精英水手*2（10）</t>
    <phoneticPr fontId="15" type="noConversion"/>
  </si>
  <si>
    <t>你得到了一个上锁的白银宝箱</t>
    <phoneticPr fontId="15" type="noConversion"/>
  </si>
  <si>
    <t>你得到了一个上锁的钻石宝箱</t>
    <phoneticPr fontId="15" type="noConversion"/>
  </si>
  <si>
    <t>你得到了一个上锁的神之金属宝箱</t>
    <phoneticPr fontId="15" type="noConversion"/>
  </si>
  <si>
    <t>白银宝箱+1</t>
    <phoneticPr fontId="15" type="noConversion"/>
  </si>
  <si>
    <t>神之金属宝箱+1</t>
    <phoneticPr fontId="15" type="noConversion"/>
  </si>
  <si>
    <t>钻石宝箱+1</t>
    <phoneticPr fontId="15" type="noConversion"/>
  </si>
  <si>
    <t>国战时全体舰队攻击提升10%</t>
    <phoneticPr fontId="15" type="noConversion"/>
  </si>
  <si>
    <t>战斗开始时</t>
    <phoneticPr fontId="15" type="noConversion"/>
  </si>
  <si>
    <t>战斗开始时</t>
    <phoneticPr fontId="15" type="noConversion"/>
  </si>
  <si>
    <t>所在船被攻击时</t>
    <phoneticPr fontId="15" type="noConversion"/>
  </si>
  <si>
    <t>·活动探险的解锁等级为13级</t>
    <phoneticPr fontId="15" type="noConversion"/>
  </si>
  <si>
    <t>轻松入手5☆传奇副官和稀有技能</t>
    <phoneticPr fontId="15" type="noConversion"/>
  </si>
  <si>
    <t>-  13级解锁紧急事件</t>
    <phoneticPr fontId="15" type="noConversion"/>
  </si>
  <si>
    <t>一转（未激活）：【疾射炮  ID119 】所在舰船攻击力增加25%</t>
    <phoneticPr fontId="15" type="noConversion"/>
  </si>
  <si>
    <t>星钻:180</t>
    <phoneticPr fontId="15" type="noConversion"/>
  </si>
  <si>
    <t>完成支线探险【勇擒在市场偷钱的坏蛋】</t>
    <phoneticPr fontId="15" type="noConversion"/>
  </si>
  <si>
    <t>5☆娜美，紫水晶*200</t>
    <phoneticPr fontId="15" type="noConversion"/>
  </si>
  <si>
    <t>白银水手*1</t>
    <phoneticPr fontId="15" type="noConversion"/>
  </si>
  <si>
    <t>红水晶*200，继承宝珠(小)*1，漂流瓶*5</t>
    <phoneticPr fontId="15" type="noConversion"/>
  </si>
  <si>
    <t>星钻*50，大型金币卡*1</t>
    <phoneticPr fontId="15" type="noConversion"/>
  </si>
  <si>
    <t>星钻*200，大型金币卡*1，黄金水手*1</t>
    <phoneticPr fontId="15" type="noConversion"/>
  </si>
  <si>
    <t>等级奖励    （玩家等级奖励是可以准确跟随玩家当前战斗力给予帮助的内容，因此要以补充战斗力的道具为重点，可以与断点时间呼应）</t>
    <phoneticPr fontId="15" type="noConversion"/>
  </si>
  <si>
    <t>精英水手*2，大型金币卡*2</t>
    <phoneticPr fontId="15" type="noConversion"/>
  </si>
  <si>
    <t>60星钻</t>
    <phoneticPr fontId="15" type="noConversion"/>
  </si>
  <si>
    <t>150星钻</t>
    <phoneticPr fontId="15" type="noConversion"/>
  </si>
  <si>
    <t>220</t>
    <phoneticPr fontId="15" type="noConversion"/>
  </si>
  <si>
    <t>1980</t>
    <phoneticPr fontId="15" type="noConversion"/>
  </si>
  <si>
    <t>单抽：320星钻</t>
    <phoneticPr fontId="15" type="noConversion"/>
  </si>
  <si>
    <t>十连抽：2980星钻</t>
    <phoneticPr fontId="15" type="noConversion"/>
  </si>
  <si>
    <t>微尘斩</t>
    <phoneticPr fontId="15" type="noConversion"/>
  </si>
  <si>
    <t>剔骨之刺</t>
    <phoneticPr fontId="15" type="noConversion"/>
  </si>
  <si>
    <t>能量爆发</t>
    <phoneticPr fontId="15" type="noConversion"/>
  </si>
  <si>
    <t>心网</t>
    <phoneticPr fontId="15" type="noConversion"/>
  </si>
  <si>
    <t>经验+150，金币+3000</t>
    <phoneticPr fontId="15" type="noConversion"/>
  </si>
  <si>
    <t>经验+170，金币+3000</t>
    <phoneticPr fontId="15" type="noConversion"/>
  </si>
  <si>
    <t>最终奖励分为首次奖励和循环奖励</t>
    <phoneticPr fontId="15" type="noConversion"/>
  </si>
  <si>
    <t>5.任意玩家激活了自身副官的固有技能（稀有度不低于5的技能）</t>
    <phoneticPr fontId="15" type="noConversion"/>
  </si>
  <si>
    <t>加勒比海：   英格兰（1~9），    加勒比（1~9），     土耳其（1~9），    华夏（1~9）</t>
    <phoneticPr fontId="28" type="noConversion"/>
  </si>
  <si>
    <t>西欧：         英格兰（1~9），    加勒比（1~9），     土耳其（1~9），    华夏（1~9）</t>
    <phoneticPr fontId="28" type="noConversion"/>
  </si>
  <si>
    <t>地中海：      英格兰（1~9），    加勒比（1~9），     土耳其（1~9），    华夏（1~9）</t>
    <phoneticPr fontId="28" type="noConversion"/>
  </si>
  <si>
    <t>华夏：         英格兰（1~9），    加勒比（1~9），     土耳其（1~9），     华夏（1~9）</t>
    <phoneticPr fontId="28" type="noConversion"/>
  </si>
  <si>
    <t>- 奖励的金币数量为 玩家LV*50</t>
    <phoneticPr fontId="15" type="noConversion"/>
  </si>
  <si>
    <t>击败杂兵：</t>
    <phoneticPr fontId="15" type="noConversion"/>
  </si>
  <si>
    <t>遇到上锁宝箱</t>
    <phoneticPr fontId="15" type="noConversion"/>
  </si>
  <si>
    <t>无事发生</t>
    <phoneticPr fontId="15" type="noConversion"/>
  </si>
  <si>
    <t>获得金币： 玩家LV*50</t>
    <phoneticPr fontId="15" type="noConversion"/>
  </si>
  <si>
    <t>如果打开成功，则获得相应宝箱的奖励</t>
    <phoneticPr fontId="15" type="noConversion"/>
  </si>
  <si>
    <t>1.撬开
2.开锁</t>
    <phoneticPr fontId="15" type="noConversion"/>
  </si>
  <si>
    <t>10</t>
    <phoneticPr fontId="15" type="noConversion"/>
  </si>
  <si>
    <t>20</t>
    <phoneticPr fontId="15" type="noConversion"/>
  </si>
  <si>
    <t>无</t>
    <phoneticPr fontId="15" type="noConversion"/>
  </si>
  <si>
    <t>LV1~9</t>
    <phoneticPr fontId="15" type="noConversion"/>
  </si>
  <si>
    <t>探险开始时</t>
    <phoneticPr fontId="15" type="noConversion"/>
  </si>
  <si>
    <t>克里斯蒂娜</t>
    <phoneticPr fontId="15" type="noConversion"/>
  </si>
  <si>
    <t>NPC图片ID xxx</t>
    <phoneticPr fontId="15" type="noConversion"/>
  </si>
  <si>
    <t>-</t>
    <phoneticPr fontId="15" type="noConversion"/>
  </si>
  <si>
    <t>支线剧情</t>
    <phoneticPr fontId="15" type="noConversion"/>
  </si>
  <si>
    <t>环境事件</t>
    <phoneticPr fontId="15" type="noConversion"/>
  </si>
  <si>
    <t>因事件而异</t>
    <phoneticPr fontId="15" type="noConversion"/>
  </si>
  <si>
    <t>20</t>
    <phoneticPr fontId="15" type="noConversion"/>
  </si>
  <si>
    <t>ID</t>
    <phoneticPr fontId="15" type="noConversion"/>
  </si>
  <si>
    <t>事件描述</t>
    <phoneticPr fontId="15" type="noConversion"/>
  </si>
  <si>
    <t>最大体力值*0.05</t>
    <phoneticPr fontId="15" type="noConversion"/>
  </si>
  <si>
    <t>开锁</t>
    <phoneticPr fontId="15" type="noConversion"/>
  </si>
  <si>
    <t>体力消耗</t>
    <phoneticPr fontId="15" type="noConversion"/>
  </si>
  <si>
    <t>结果1</t>
    <phoneticPr fontId="15" type="noConversion"/>
  </si>
  <si>
    <t>选项</t>
    <phoneticPr fontId="15" type="noConversion"/>
  </si>
  <si>
    <t>你被树枝绊倒了，但在旁边的树墩后面发现了一个被人遗忘的宝箱。</t>
    <phoneticPr fontId="15" type="noConversion"/>
  </si>
  <si>
    <t>可能是被风雨侵蚀的太厉害了，你很轻松的打开了宝箱，得到了里面的东西。</t>
    <phoneticPr fontId="15" type="noConversion"/>
  </si>
  <si>
    <t>你怎么也打不开这个箱子，甚至失手不小心让它滚到了山沟里。</t>
    <phoneticPr fontId="15" type="noConversion"/>
  </si>
  <si>
    <t>结果2</t>
    <phoneticPr fontId="15" type="noConversion"/>
  </si>
  <si>
    <t>经验获得</t>
    <phoneticPr fontId="15" type="noConversion"/>
  </si>
  <si>
    <t>结果1奖励</t>
    <phoneticPr fontId="15" type="noConversion"/>
  </si>
  <si>
    <t>中级水手*1</t>
    <phoneticPr fontId="15" type="noConversion"/>
  </si>
  <si>
    <t>-</t>
    <phoneticPr fontId="15" type="noConversion"/>
  </si>
  <si>
    <t>结果2奖励</t>
    <phoneticPr fontId="15" type="noConversion"/>
  </si>
  <si>
    <t>支线</t>
    <phoneticPr fontId="15" type="noConversion"/>
  </si>
  <si>
    <t>份额</t>
    <phoneticPr fontId="15" type="noConversion"/>
  </si>
  <si>
    <t>一起教训勒索土著的强盗</t>
    <phoneticPr fontId="15" type="noConversion"/>
  </si>
  <si>
    <t>ID2</t>
    <phoneticPr fontId="15" type="noConversion"/>
  </si>
  <si>
    <t>赶跑欺负酒吧女郎的恶棍</t>
    <phoneticPr fontId="15" type="noConversion"/>
  </si>
  <si>
    <t>ID3</t>
    <phoneticPr fontId="15" type="noConversion"/>
  </si>
  <si>
    <t>ID4</t>
    <phoneticPr fontId="15" type="noConversion"/>
  </si>
  <si>
    <t>ID5</t>
    <phoneticPr fontId="15" type="noConversion"/>
  </si>
  <si>
    <t>勇擒在市场偷钱的坏蛋</t>
    <phoneticPr fontId="15" type="noConversion"/>
  </si>
  <si>
    <t>勇救被章鱼缠住的男孩</t>
    <phoneticPr fontId="15" type="noConversion"/>
  </si>
  <si>
    <t>扑灭失火的船舱</t>
    <phoneticPr fontId="15" type="noConversion"/>
  </si>
  <si>
    <t>ID6</t>
    <phoneticPr fontId="15" type="noConversion"/>
  </si>
  <si>
    <t>追捕打劫渔船的海盗</t>
    <phoneticPr fontId="15" type="noConversion"/>
  </si>
  <si>
    <t>ID7</t>
    <phoneticPr fontId="15" type="noConversion"/>
  </si>
  <si>
    <t>ID8</t>
    <phoneticPr fontId="15" type="noConversion"/>
  </si>
  <si>
    <t>ID9</t>
    <phoneticPr fontId="15" type="noConversion"/>
  </si>
  <si>
    <t>ID10</t>
    <phoneticPr fontId="15" type="noConversion"/>
  </si>
  <si>
    <t>ID11</t>
    <phoneticPr fontId="15" type="noConversion"/>
  </si>
  <si>
    <t>ID12</t>
    <phoneticPr fontId="15" type="noConversion"/>
  </si>
  <si>
    <t>ID13</t>
    <phoneticPr fontId="15" type="noConversion"/>
  </si>
  <si>
    <t>ID14</t>
    <phoneticPr fontId="15" type="noConversion"/>
  </si>
  <si>
    <t>ID15</t>
    <phoneticPr fontId="15" type="noConversion"/>
  </si>
  <si>
    <t>摆平海盗的报复</t>
    <phoneticPr fontId="15" type="noConversion"/>
  </si>
  <si>
    <t>搭救落水儿童</t>
    <phoneticPr fontId="15" type="noConversion"/>
  </si>
  <si>
    <t>失踪船只</t>
    <phoneticPr fontId="15" type="noConversion"/>
  </si>
  <si>
    <t>祸不单行</t>
    <phoneticPr fontId="15" type="noConversion"/>
  </si>
  <si>
    <t>先祖遗产</t>
    <phoneticPr fontId="15" type="noConversion"/>
  </si>
  <si>
    <t>土著的诅咒</t>
    <phoneticPr fontId="15" type="noConversion"/>
  </si>
  <si>
    <t>真正的美食家</t>
    <phoneticPr fontId="15" type="noConversion"/>
  </si>
  <si>
    <t>首席御医</t>
    <phoneticPr fontId="15" type="noConversion"/>
  </si>
  <si>
    <t>无图片</t>
    <phoneticPr fontId="15" type="noConversion"/>
  </si>
  <si>
    <t>你们在向城郊深处前进的过程中，看见前方不远处有两拨人像是在起冲突。</t>
    <phoneticPr fontId="15" type="noConversion"/>
  </si>
  <si>
    <t>你们慢慢靠近了过去，原来是强盗在勒索当地的土著居民。</t>
    <phoneticPr fontId="15" type="noConversion"/>
  </si>
  <si>
    <t>你的想法和副官不谋而合，点头应允，于是向他们走了过去……</t>
    <phoneticPr fontId="15" type="noConversion"/>
  </si>
  <si>
    <t>“哇哇哇，好凶残的强盗，像是在用小孩子威胁这些土著居民……”</t>
    <phoneticPr fontId="15" type="noConversion"/>
  </si>
  <si>
    <t>“船长，这些强盗太过分了，我们去帮帮那些土著吧！”</t>
    <phoneticPr fontId="15" type="noConversion"/>
  </si>
  <si>
    <t>酒吧是最龙蛇混杂的地方，城外的临时酒吧更是如此。</t>
    <phoneticPr fontId="15" type="noConversion"/>
  </si>
  <si>
    <t>暴力，毒品，色情，所有你能想到的脏东西都可能在这里出现。</t>
    <phoneticPr fontId="15" type="noConversion"/>
  </si>
  <si>
    <t>恶棍</t>
    <phoneticPr fontId="15" type="noConversion"/>
  </si>
  <si>
    <t>NPC图片ID xxxx</t>
    <phoneticPr fontId="15" type="noConversion"/>
  </si>
  <si>
    <t>嘎嘎嘎，小姐，来陪我多喝几杯啊~ 嘎嘎，别跑啊，没听见我让你过来么！</t>
    <phoneticPr fontId="15" type="noConversion"/>
  </si>
  <si>
    <t>酒吧女郎</t>
    <phoneticPr fontId="15" type="noConversion"/>
  </si>
  <si>
    <t>客人，你这样我很困扰的，我是正经的…啊，别乱摸啊！</t>
    <phoneticPr fontId="15" type="noConversion"/>
  </si>
  <si>
    <t>“砰”的一声，你转头发现克里斯蒂娜不自觉的把手中的酒杯捏碎了…你不禁开始担心起这个恶棍的命运。</t>
    <phoneticPr fontId="15" type="noConversion"/>
  </si>
  <si>
    <t>清晨的郊外市场十分热闹，这种拥挤的情况一般会持续到太阳完全升起来才会得到缓和。</t>
    <phoneticPr fontId="15" type="noConversion"/>
  </si>
  <si>
    <t>但人多的时候总是会有些人想浑水摸鱼，这里同样也是最容易被小偷得手的敌方。</t>
    <phoneticPr fontId="15" type="noConversion"/>
  </si>
  <si>
    <t>路人A</t>
    <phoneticPr fontId="15" type="noConversion"/>
  </si>
  <si>
    <t>“咦，我的钱包哪去了！哪个杀千刀的小偷偷了本大爷的钱包！”</t>
    <phoneticPr fontId="15" type="noConversion"/>
  </si>
  <si>
    <t>路人B</t>
    <phoneticPr fontId="15" type="noConversion"/>
  </si>
  <si>
    <t>“刚才有个红发的鬼鬼祟祟的小家伙往那个地方跑了，不知道是不是小偷啊……”</t>
    <phoneticPr fontId="15" type="noConversion"/>
  </si>
  <si>
    <t>“船长，我实在忍不了这个人渣了，我去去就来！”</t>
    <phoneticPr fontId="15" type="noConversion"/>
  </si>
  <si>
    <t>“船长，我一直觉得吧，能被小偷得手的人，自我保护意识太差了，很难在这个世界上生存啊……”</t>
    <phoneticPr fontId="15" type="noConversion"/>
  </si>
  <si>
    <t>说完后，克里斯蒂娜无意中摸了摸自己的口袋，脸色大变，向着刚才路人指着的地方追了过去。</t>
    <phoneticPr fontId="15" type="noConversion"/>
  </si>
  <si>
    <t>你们路过海边，感觉听到了谁的呼救声，定睛一看，离海岸不远处的水域中一个小男孩扑腾着双手，像是被什么东西缠住了无法脱身！</t>
    <phoneticPr fontId="15" type="noConversion"/>
  </si>
  <si>
    <t>无图片</t>
    <phoneticPr fontId="15" type="noConversion"/>
  </si>
  <si>
    <t>克里斯蒂娜</t>
    <phoneticPr fontId="15" type="noConversion"/>
  </si>
  <si>
    <t>“船长，那个孩子像是遇到麻烦了，我们得去帮帮他！”</t>
    <phoneticPr fontId="15" type="noConversion"/>
  </si>
  <si>
    <t>男孩</t>
    <phoneticPr fontId="15" type="noConversion"/>
  </si>
  <si>
    <t>“救，救，救命！章鱼！有大章鱼！！”</t>
    <phoneticPr fontId="15" type="noConversion"/>
  </si>
  <si>
    <t>无图片</t>
    <phoneticPr fontId="15" type="noConversion"/>
  </si>
  <si>
    <t>你想起了在出城市墙上贴着的警示标语：请勿随意下海，最近进入了巨型章鱼的繁殖期！</t>
    <phoneticPr fontId="15" type="noConversion"/>
  </si>
  <si>
    <t>“不要发呆了，船长，那孩子快被触手拉进海底了！”</t>
    <phoneticPr fontId="15" type="noConversion"/>
  </si>
  <si>
    <t>深夜的海边空气中弥漫了烧焦的味道，码头边的一艘停船在往空中散发着浓烈的黑烟！</t>
    <phoneticPr fontId="15" type="noConversion"/>
  </si>
  <si>
    <t>“船长，这可真是糟糕事态啊，偏偏是这时候船只失火了，救火的人赶过来要花不少时间呢！”</t>
    <phoneticPr fontId="15" type="noConversion"/>
  </si>
  <si>
    <t>克里斯蒂娜</t>
    <phoneticPr fontId="15" type="noConversion"/>
  </si>
  <si>
    <t>“咦，我们去救火么，倒也不是不可以，但很少见船长你这么积极！”</t>
    <phoneticPr fontId="15" type="noConversion"/>
  </si>
  <si>
    <t>你狠狠的敲了克里斯蒂娜的头，告诉了她原因。</t>
    <phoneticPr fontId="15" type="noConversion"/>
  </si>
  <si>
    <t>“啊，什么，旁边那艘是我们自己的船么！我居然连这个都没看出来！赶紧救火啊！！！”</t>
    <phoneticPr fontId="15" type="noConversion"/>
  </si>
  <si>
    <t>今天天气还不错，因此你准备带着船队出海准备进行应急训练，但远处的冲突吸引了你的注意。</t>
    <phoneticPr fontId="15" type="noConversion"/>
  </si>
  <si>
    <t>海盗</t>
    <phoneticPr fontId="15" type="noConversion"/>
  </si>
  <si>
    <t>“喂，老头，我都说了把你今天捞到的海鲜都交出来，你貌似还留了点啊，是瞧不起我们海盗么，啊？！”</t>
    <phoneticPr fontId="15" type="noConversion"/>
  </si>
  <si>
    <t>年老的渔民</t>
    <phoneticPr fontId="15" type="noConversion"/>
  </si>
  <si>
    <t>“大人啊，我们辛苦一早一夜才捞到这么点，您就给我们留一点吧…”</t>
    <phoneticPr fontId="15" type="noConversion"/>
  </si>
  <si>
    <t>海盗头领不耐烦的抓起了老渔民，扔进了海里，并且准备登上渔船掠夺剩余的物资，船上剩下的两个年轻渔民也是敢怒不敢言。</t>
    <phoneticPr fontId="15" type="noConversion"/>
  </si>
  <si>
    <t>“老不死的，这么多废话，我们打劫的也是很辛苦的！”</t>
    <phoneticPr fontId="15" type="noConversion"/>
  </si>
  <si>
    <t>在你指挥着舰队进行阵型操练的时候，一波海贼接近了你们。</t>
    <phoneticPr fontId="15" type="noConversion"/>
  </si>
  <si>
    <t>克里斯蒂娜</t>
    <phoneticPr fontId="15" type="noConversion"/>
  </si>
  <si>
    <t>“啊咧…这不是上次救渔民时候击溃的那群海贼么，怎么又来了，难道要复仇…应该不是吧……”</t>
    <phoneticPr fontId="15" type="noConversion"/>
  </si>
  <si>
    <t>话音刚落，一颗火炮炮弹轰到了你们旗舰的前方，幸好今天风力强劲，给对方的炮击手的距离测算带来了影响。</t>
    <phoneticPr fontId="15" type="noConversion"/>
  </si>
  <si>
    <t>“啊啊啊，居然真是来复仇的啊，船长！船长你在哪啊！我们快反击吧！”</t>
    <phoneticPr fontId="15" type="noConversion"/>
  </si>
  <si>
    <t>你迅速指挥舰队调整了攻击阵型进行迎击，并不准备让对方活着回去！</t>
    <phoneticPr fontId="15" type="noConversion"/>
  </si>
  <si>
    <t>你看着手中的悬赏单发着呆，这是一张清晨城主发送给全港口舰队的悬赏单。</t>
    <phoneticPr fontId="15" type="noConversion"/>
  </si>
  <si>
    <t>上面写着：最近在不远处海域帝国直属的芭芭拉号商船失去了和港口的联系，原因不明，城主希望有能力的船长可以帮助他找到失踪的芭芭拉号商船。</t>
    <phoneticPr fontId="15" type="noConversion"/>
  </si>
  <si>
    <t>“城主这次真够大方的…看来这艘船在他管辖的海域发生失踪事件对他在国家的评价有很大的影响…船长，我们要去么？”</t>
    <phoneticPr fontId="15" type="noConversion"/>
  </si>
  <si>
    <t>你点了点头，让克里斯蒂娜去召集船员准备航行物资，准备前往那个出事海域。</t>
    <phoneticPr fontId="15" type="noConversion"/>
  </si>
  <si>
    <t>克里斯蒂娜无奈的看着不远处的水面，又看了一眼站在我们身后哭成泪人的妇女，无奈的叹了一口气…</t>
    <phoneticPr fontId="15" type="noConversion"/>
  </si>
  <si>
    <t>“船长，我有时候觉得小孩子真是个烦人的生物呢，明明岸边有这么大的【请勿下水】的警示牌。”</t>
    <phoneticPr fontId="15" type="noConversion"/>
  </si>
  <si>
    <t>我狠狠敲了一下克里斯蒂娜的头，赶紧向着落水儿童位置移动，再不快点，小孩会有生命危险的。</t>
    <phoneticPr fontId="15" type="noConversion"/>
  </si>
  <si>
    <t>远处的无人岛上有黑烟蹿升着，十分奇怪，你决定让舰队靠近看看状况。</t>
    <phoneticPr fontId="15" type="noConversion"/>
  </si>
  <si>
    <t>岸边聚集着五六个人，看起来极度疲惫和饥饿，站都站不稳了，像是一个落难的小团体。</t>
    <phoneticPr fontId="15" type="noConversion"/>
  </si>
  <si>
    <t>饥饿的男人</t>
    <phoneticPr fontId="15" type="noConversion"/>
  </si>
  <si>
    <t>“好心的船长，求求你把我们带到城市里去吧，我们被冲到这个岛上后，船只损坏，没法离开，被困两个月了…”</t>
    <phoneticPr fontId="15" type="noConversion"/>
  </si>
  <si>
    <t>你并没有什么犹豫，赶紧招呼着他们上船，但有几个落难者不知为何对你有些不信任，希望他们不要做出些奇怪的事情。</t>
    <phoneticPr fontId="15" type="noConversion"/>
  </si>
  <si>
    <t>克里斯蒂娜</t>
    <phoneticPr fontId="15" type="noConversion"/>
  </si>
  <si>
    <t>“船长，你什么都好，就是容易轻信别人，这肯定是座荒岛，不然怎么会一直没有人来这里搜寻呢。”</t>
    <phoneticPr fontId="15" type="noConversion"/>
  </si>
  <si>
    <t>话音刚落，船员报告称在不远处发现了一处奇怪的遗迹，也许正是你们此时正在寻找的场所。</t>
    <phoneticPr fontId="15" type="noConversion"/>
  </si>
  <si>
    <t>水手</t>
    <phoneticPr fontId="15" type="noConversion"/>
  </si>
  <si>
    <t>“船长，那个遗迹看起来荒废许久，而且在遗迹入口看起来有两个守卫一样的怪兽…也许在保护着这个遗迹，我们还要继续前进么？”</t>
    <phoneticPr fontId="15" type="noConversion"/>
  </si>
  <si>
    <t>你的冒险欲望被水手的话给刺激了出来，你果断决定带领舰队进入这个神秘的遗迹一探究竟。</t>
    <phoneticPr fontId="15" type="noConversion"/>
  </si>
  <si>
    <t>他像是不愿透露更多，对你阴森的笑了几声便离开了，但你不知为何受着欲望所驱使带领舰队想要去抢夺这个宝贝。</t>
    <phoneticPr fontId="15" type="noConversion"/>
  </si>
  <si>
    <t>你打断了克里斯蒂娜的话，冲动的向她下达了抢夺宝贝的命令，像是有什么力量在控制着你的思维一般。</t>
    <phoneticPr fontId="15" type="noConversion"/>
  </si>
  <si>
    <t>“……唉，总感觉和那个妖术师接触后，船长变得有点奇怪了。”</t>
    <phoneticPr fontId="15" type="noConversion"/>
  </si>
  <si>
    <t>无图片</t>
    <phoneticPr fontId="15" type="noConversion"/>
  </si>
  <si>
    <t>清晨的海面上分散着熙熙攘攘的几艘渔船，这些都是从深夜就等在此的船。</t>
    <phoneticPr fontId="15" type="noConversion"/>
  </si>
  <si>
    <t>艾米莉亚</t>
    <phoneticPr fontId="15" type="noConversion"/>
  </si>
  <si>
    <t>“哟，这不是船长大人么，上次被海盗抢劫时多亏您的帮忙了！”</t>
    <phoneticPr fontId="15" type="noConversion"/>
  </si>
  <si>
    <t>你友好的问候了渔船上的船员们，但艾米莉亚紧缩的眉头还是被你注意到了。</t>
    <phoneticPr fontId="15" type="noConversion"/>
  </si>
  <si>
    <t>“其实我正好遇到了一件麻烦的事…晚上家里有贵客来，想给他准备最棒的海鲜，但是现在遇到了点困难。”</t>
    <phoneticPr fontId="15" type="noConversion"/>
  </si>
  <si>
    <t>“您知道黄金鲍鱼么，这是这附近深海沟里的稀有特产，但弟弟前两天生病了，我的体质都没法潜到那么深的地方去捕捞，真是愁人！”</t>
    <phoneticPr fontId="15" type="noConversion"/>
  </si>
  <si>
    <t>你对这种稀有食材的好奇心驱使你决定帮忙，但要求能一起共进晚餐品尝这种美味。</t>
    <phoneticPr fontId="15" type="noConversion"/>
  </si>
  <si>
    <t>艾米莉亚</t>
    <phoneticPr fontId="15" type="noConversion"/>
  </si>
  <si>
    <t>“您能帮忙么，那实在是太感谢了，等拿到食材后，我会做出最美味的食物让你终生难忘的！”</t>
    <phoneticPr fontId="15" type="noConversion"/>
  </si>
  <si>
    <t>这次在你手上的委托令并不是城主所派发的，而是国王！</t>
    <phoneticPr fontId="15" type="noConversion"/>
  </si>
  <si>
    <t>“船长，这可是在帝国中提升名望的最好机会，我们千万不能错过！”</t>
    <phoneticPr fontId="15" type="noConversion"/>
  </si>
  <si>
    <t>克里斯蒂娜的担心并不是没有道理的，你也决定马上召集舰队成员前往救援。</t>
    <phoneticPr fontId="15" type="noConversion"/>
  </si>
  <si>
    <t>如果能万事顺利的话就太好了！</t>
    <phoneticPr fontId="15" type="noConversion"/>
  </si>
  <si>
    <t>路人A</t>
    <phoneticPr fontId="15" type="noConversion"/>
  </si>
  <si>
    <t>路人B</t>
    <phoneticPr fontId="15" type="noConversion"/>
  </si>
  <si>
    <t>年老的渔民</t>
    <phoneticPr fontId="15" type="noConversion"/>
  </si>
  <si>
    <t>饥饿的男人</t>
    <phoneticPr fontId="15" type="noConversion"/>
  </si>
  <si>
    <t>名字</t>
    <phoneticPr fontId="15" type="noConversion"/>
  </si>
  <si>
    <t>图片ID</t>
    <phoneticPr fontId="15" type="noConversion"/>
  </si>
  <si>
    <t>2</t>
    <phoneticPr fontId="15" type="noConversion"/>
  </si>
  <si>
    <t>3</t>
    <phoneticPr fontId="15" type="noConversion"/>
  </si>
  <si>
    <t>4</t>
    <phoneticPr fontId="15" type="noConversion"/>
  </si>
  <si>
    <t>路边一间废弃的小屋引起了你的注意，里面闪烁着蓝色的幽光。</t>
    <phoneticPr fontId="15" type="noConversion"/>
  </si>
  <si>
    <t>查看</t>
    <phoneticPr fontId="15" type="noConversion"/>
  </si>
  <si>
    <t>屋子里有个奇怪的的机器，但你研究了半天也没明白如何操作它。</t>
    <phoneticPr fontId="15" type="noConversion"/>
  </si>
  <si>
    <t>屋子里的小精灵对你的到来表示好奇，占据着这里的他们表示要送你点礼物</t>
    <phoneticPr fontId="15" type="noConversion"/>
  </si>
  <si>
    <t>森林入口处，一头老虎正在追逐一名少女，场面十分凶险。</t>
    <phoneticPr fontId="15" type="noConversion"/>
  </si>
  <si>
    <t>救人</t>
    <phoneticPr fontId="15" type="noConversion"/>
  </si>
  <si>
    <t>经过一番搏斗，你狠狠的斩下了猛虎的头。少女对你的救援表示感激，并送了你些她用不到的东西。</t>
    <phoneticPr fontId="15" type="noConversion"/>
  </si>
  <si>
    <t>尽管你很努力的想拦住这只老虎，但最后还是让她跑了，你只能将半途中昏倒的少女送到了附近的救援站。</t>
    <phoneticPr fontId="15" type="noConversion"/>
  </si>
  <si>
    <t>你在海岸边不容易被人注意到的狭角中发现一艘废弃的商船。</t>
    <phoneticPr fontId="15" type="noConversion"/>
  </si>
  <si>
    <t>尽管已经废弃许久，但你还是在船舱中找到了一些对你有用的东西。</t>
    <phoneticPr fontId="15" type="noConversion"/>
  </si>
  <si>
    <t>这艘船废弃的时间太久了，船上什么也没有，你空手悻悻的回来了。</t>
    <phoneticPr fontId="15" type="noConversion"/>
  </si>
  <si>
    <t>你发现不远处的沙滩聚集了很多暗潮蟹，像是围着什么东西。</t>
    <phoneticPr fontId="15" type="noConversion"/>
  </si>
  <si>
    <t>尽管遭到了一些绵软的抵抗，但你还是很轻松的用脚驱散了蟹群，发现了一个有意思的东西。</t>
    <phoneticPr fontId="15" type="noConversion"/>
  </si>
  <si>
    <t>蟹群像发了疯的阻止你前进，虽然你最终驱赶散了蟹群，但是发现你想查看的东西已经在战斗中被撕碎了。</t>
    <phoneticPr fontId="15" type="noConversion"/>
  </si>
  <si>
    <t>一个被藤蔓遮掩住的小型山洞入口引起了你的注意，你的直觉告诉你，这里面肯定有些东西。</t>
    <phoneticPr fontId="15" type="noConversion"/>
  </si>
  <si>
    <t>进洞</t>
    <phoneticPr fontId="15" type="noConversion"/>
  </si>
  <si>
    <t>这是一个很浅的山洞，看起来是以前人避难用的，你在前人的遗留物中找到了一些对你有帮助的东西。</t>
    <phoneticPr fontId="15" type="noConversion"/>
  </si>
  <si>
    <t>这个山洞中空无一物，而且温度比外面低了至少20度，你打了个寒颤，很扫兴的出来了。</t>
    <phoneticPr fontId="15" type="noConversion"/>
  </si>
  <si>
    <t>三四个海盗在附近的浅滩里瓜分东西，身边躺着几个看起来是商人的尸体。</t>
    <phoneticPr fontId="15" type="noConversion"/>
  </si>
  <si>
    <t>你偷偷的靠近并袭击了这几个海盗，并将他们的战利品据为己有。</t>
    <phoneticPr fontId="15" type="noConversion"/>
  </si>
  <si>
    <t>你尝试去袭击这几个海盗，但他们远远的发现了你的动作，面对已有戒备的敌人，你决定还是先离开。</t>
    <phoneticPr fontId="15" type="noConversion"/>
  </si>
  <si>
    <t>路边有一辆轮子损坏的马车，看起来是被某个路过的商队遗弃的交通工具。</t>
    <phoneticPr fontId="15" type="noConversion"/>
  </si>
  <si>
    <t>搜索</t>
    <phoneticPr fontId="15" type="noConversion"/>
  </si>
  <si>
    <t>你将马车翻了个底朝天，很欣喜的发现，有些东西你还是能用的上的。</t>
    <phoneticPr fontId="15" type="noConversion"/>
  </si>
  <si>
    <t>你并没用多大力气，但马车还是散架了，看起来被废弃的时间太久了，并且发出了腐烂的气味，你什么也没找到。</t>
    <phoneticPr fontId="15" type="noConversion"/>
  </si>
  <si>
    <t>前面树上的一只怪鸟口中叼着一个布袋，也许是它从哪个倒霉蛋那里抢到的。</t>
    <phoneticPr fontId="15" type="noConversion"/>
  </si>
  <si>
    <t>射击</t>
    <phoneticPr fontId="15" type="noConversion"/>
  </si>
  <si>
    <t>你的射击技术根本不需要测试，一发就解决了那只怪鸟，看清布袋中的东西后，你露出了欣喜的笑容。</t>
    <phoneticPr fontId="15" type="noConversion"/>
  </si>
  <si>
    <t>也许是早饭吃的太多了，你开了三枪都没有击中那只鸟，它被惊吓到并飞走了，你感到很失落。</t>
    <phoneticPr fontId="15" type="noConversion"/>
  </si>
  <si>
    <t>路边有一个看起来是商会的人在发传单，他承诺如果你愿意听他说会儿话，就给你点礼物。</t>
    <phoneticPr fontId="15" type="noConversion"/>
  </si>
  <si>
    <t>倾听</t>
    <phoneticPr fontId="15" type="noConversion"/>
  </si>
  <si>
    <t>你忍着不耐烦听这个商会推销员介绍了一个小时的商品，最后从他手里拿到了承诺的礼物。</t>
    <phoneticPr fontId="15" type="noConversion"/>
  </si>
  <si>
    <t>你只听了十分钟就感到不耐烦，看对方并没有停止的意思，你决定放弃礼物离开了。</t>
    <phoneticPr fontId="15" type="noConversion"/>
  </si>
  <si>
    <t>海边的小渔船上的船夫招呼了你，他们想请你帮他们一个小忙。</t>
    <phoneticPr fontId="15" type="noConversion"/>
  </si>
  <si>
    <t>有人临时受伤了，所以他们只是请你帮忙拽了10分钟的巨型渔网，完成后你得到了他们的谢礼。</t>
    <phoneticPr fontId="15" type="noConversion"/>
  </si>
  <si>
    <t>他们想让你去做捕捉巨型鲨的人体诱饵，你想了想还是拒绝了，生命诚可贵……</t>
    <phoneticPr fontId="15" type="noConversion"/>
  </si>
  <si>
    <t>前往</t>
    <phoneticPr fontId="15" type="noConversion"/>
  </si>
  <si>
    <t>路边的一个破弃的神龛吸引了你，你感到有一种引诱你前往的魔力在起作用。</t>
    <phoneticPr fontId="15" type="noConversion"/>
  </si>
  <si>
    <t>参拜</t>
    <phoneticPr fontId="15" type="noConversion"/>
  </si>
  <si>
    <t>你虔诚的带领船队成员参拜了这个神龛，在起身抬头时，发现原本空无一物的神龛供品台前多了些东西。</t>
    <phoneticPr fontId="15" type="noConversion"/>
  </si>
  <si>
    <t>你随意的拜了一下，但什么事情也没有发生，你觉得自己仿佛错过了什么。</t>
    <phoneticPr fontId="15" type="noConversion"/>
  </si>
  <si>
    <t>参加</t>
    <phoneticPr fontId="15" type="noConversion"/>
  </si>
  <si>
    <t>身为舰队首领的你对于钓鱼这种事情再拿手不过了，尝试了几把之后，你便一口气钓上了一条不知名的大鱼，顺利收获了比赛的奖品。</t>
    <phoneticPr fontId="15" type="noConversion"/>
  </si>
  <si>
    <t>海边的渔民正在举行小型钓鱼比赛，看起来是个很有意思的项目，他们询问你是否也想参加试试。</t>
    <phoneticPr fontId="15" type="noConversion"/>
  </si>
  <si>
    <t>今天的鱼儿仿佛就是不给你面子，不论你使出什么招数，硬是两个小时内什么都没钓上来，自然也没有获得比赛奖品。</t>
    <phoneticPr fontId="15" type="noConversion"/>
  </si>
  <si>
    <t>追击</t>
    <phoneticPr fontId="15" type="noConversion"/>
  </si>
  <si>
    <t>一个可疑的身影从你身边飞快的掠过，你看见有两个人正在拼命的追他，一边追一边喊着：抓小偷！</t>
    <phoneticPr fontId="15" type="noConversion"/>
  </si>
  <si>
    <t>你冲向那个小偷，但是追击途中因为不熟悉地形而迷路了，很是倒霉。</t>
    <phoneticPr fontId="15" type="noConversion"/>
  </si>
  <si>
    <t>你冷静的掏出火枪，瞄准小偷的大腿并开枪命中，失主拿回了被窃物并给了你一个谢礼。</t>
    <phoneticPr fontId="15" type="noConversion"/>
  </si>
  <si>
    <t>传统的森林祭坛上不知什么时候被人点上了火炬，难道有人刚从这里经过么。</t>
    <phoneticPr fontId="15" type="noConversion"/>
  </si>
  <si>
    <t>你发现祭坛上有很多新鲜的贡品，虽然有些违背道德，但你还是忍不住拿了一个东西离开了。</t>
    <phoneticPr fontId="15" type="noConversion"/>
  </si>
  <si>
    <t>祭坛上只是多了两个火炬，看起来并没有其他的变化，你有些难以理解，但也毫无办法的离开了。</t>
    <phoneticPr fontId="15" type="noConversion"/>
  </si>
  <si>
    <t>当地的土著居民正在举行他们的节日祭典，看起来十分热闹。</t>
    <phoneticPr fontId="15" type="noConversion"/>
  </si>
  <si>
    <t>你的加入让这些原住民表示很开心，他们热情的招待了你，并且在你离开时送了你一些礼物。</t>
    <phoneticPr fontId="15" type="noConversion"/>
  </si>
  <si>
    <t>这些原住民对外来者并不是很友好，他们的守卫拒绝了你的接近，你不想惹事生非，只好离开了。</t>
    <phoneticPr fontId="15" type="noConversion"/>
  </si>
  <si>
    <t>山顶的瀑布倾泻而下，你在补充水分时猛然发现瀑布后面像是藏着什么东西。</t>
    <phoneticPr fontId="15" type="noConversion"/>
  </si>
  <si>
    <t>你让手下穿过瀑布，果然发现是一个天然洞窟，里面罕有人迹，但你还是找到了一些你能带走的东西。</t>
    <phoneticPr fontId="15" type="noConversion"/>
  </si>
  <si>
    <t>你尝试进入瀑布背部，但是瀑布水压太大让你无法穿过，尝试了几次失败后，你只能放弃这次的搜查。</t>
    <phoneticPr fontId="15" type="noConversion"/>
  </si>
  <si>
    <t>食用</t>
    <phoneticPr fontId="15" type="noConversion"/>
  </si>
  <si>
    <t>你和你的舰队成员美美的吃了一堆鲜果，在心满意足准备离开时，发现树叉上挂着一个破布袋子。</t>
    <phoneticPr fontId="15" type="noConversion"/>
  </si>
  <si>
    <t>吃完后你头昏眼花，这果子看起来不能随便乱吃，好在休息了一段时间后便恢复正常了，你们赶紧离开了。</t>
    <phoneticPr fontId="15" type="noConversion"/>
  </si>
  <si>
    <t>你的直觉告诉你，附近的草丛中有些活的东西，要不要去查看一下呢？</t>
    <phoneticPr fontId="15" type="noConversion"/>
  </si>
  <si>
    <t>你发现那是一头森林狼。你并没有去驱赶他，他盯着你看了会儿转头离开了，你在他呆着的地方发现了一个高耸的小土坡，里面像是埋着东西。</t>
    <phoneticPr fontId="15" type="noConversion"/>
  </si>
  <si>
    <t>你很快就后悔了，狼群在盯着你，你让手下冷静后退，在对方袭击你们之前火速离开了这片区域。</t>
    <phoneticPr fontId="15" type="noConversion"/>
  </si>
  <si>
    <t>紫水晶*30</t>
    <phoneticPr fontId="15" type="noConversion"/>
  </si>
  <si>
    <t>精英水手*1</t>
    <phoneticPr fontId="15" type="noConversion"/>
  </si>
  <si>
    <t>漂流瓶*1</t>
    <phoneticPr fontId="15" type="noConversion"/>
  </si>
  <si>
    <t>金币*5000</t>
    <phoneticPr fontId="15" type="noConversion"/>
  </si>
  <si>
    <t>金币*10000</t>
    <phoneticPr fontId="15" type="noConversion"/>
  </si>
  <si>
    <t>白银宝箱*1</t>
    <phoneticPr fontId="15" type="noConversion"/>
  </si>
  <si>
    <t>钻石宝箱*1</t>
    <phoneticPr fontId="15" type="noConversion"/>
  </si>
  <si>
    <t>神之金属宝箱*1</t>
    <phoneticPr fontId="15" type="noConversion"/>
  </si>
  <si>
    <t>你偶遇了一个有过交情的船长，对方提议了一个小赌局：各挑选一个手下进行格斗比赛。</t>
    <phoneticPr fontId="15" type="noConversion"/>
  </si>
  <si>
    <t>接受</t>
    <phoneticPr fontId="15" type="noConversion"/>
  </si>
  <si>
    <t>最大体力值*0.1</t>
    <phoneticPr fontId="15" type="noConversion"/>
  </si>
  <si>
    <t>最大体力值*0.06</t>
    <phoneticPr fontId="15" type="noConversion"/>
  </si>
  <si>
    <t>最大体力值*0.07</t>
    <phoneticPr fontId="15" type="noConversion"/>
  </si>
  <si>
    <t>最大体力值*0.05</t>
    <phoneticPr fontId="15" type="noConversion"/>
  </si>
  <si>
    <t>你挑选了舰队中大副作为选手，经过一番比拼，你的船员不负众望击败了对方，你也得到了这个赌局的奖励。</t>
    <phoneticPr fontId="15" type="noConversion"/>
  </si>
  <si>
    <t>最大体力值*0.04</t>
    <phoneticPr fontId="15" type="noConversion"/>
  </si>
  <si>
    <t>最大体力值*0.08</t>
    <phoneticPr fontId="15" type="noConversion"/>
  </si>
  <si>
    <t>只上场了30秒，你的船员就被对方击败了，你感到颜面无光，决定今晚取消他的晚饭……</t>
    <phoneticPr fontId="15" type="noConversion"/>
  </si>
  <si>
    <t>星钻*5</t>
    <phoneticPr fontId="15" type="noConversion"/>
  </si>
  <si>
    <t>暗潮鱼人入侵了附近的村庄，城主对各大船长们颁发了剿灭临时召集令。</t>
    <phoneticPr fontId="15" type="noConversion"/>
  </si>
  <si>
    <t>第三弹</t>
    <phoneticPr fontId="15" type="noConversion"/>
  </si>
  <si>
    <t>路飞</t>
    <phoneticPr fontId="15" type="noConversion"/>
  </si>
  <si>
    <t>乔巴</t>
    <phoneticPr fontId="15" type="noConversion"/>
  </si>
  <si>
    <t>弗兰奇</t>
    <phoneticPr fontId="15" type="noConversion"/>
  </si>
  <si>
    <t>冰山先生</t>
    <phoneticPr fontId="15" type="noConversion"/>
  </si>
  <si>
    <t>【七水之都的阴影】</t>
    <phoneticPr fontId="15" type="noConversion"/>
  </si>
  <si>
    <t>卡莉法</t>
    <phoneticPr fontId="15" type="noConversion"/>
  </si>
  <si>
    <t>巴里</t>
    <phoneticPr fontId="15" type="noConversion"/>
  </si>
  <si>
    <t>毕普利</t>
    <phoneticPr fontId="15" type="noConversion"/>
  </si>
  <si>
    <t>娜美</t>
    <phoneticPr fontId="15" type="noConversion"/>
  </si>
  <si>
    <t>已故的传说工匠鱼人汤姆为海贼王造了船后，在七水之都开发出了新的科技-海上列车。现在的七水之都被CP9的阴影所笼罩着，他们的目标竟然是曾经被称为“恶魔之子”的妮可罗宾！</t>
    <phoneticPr fontId="15" type="noConversion"/>
  </si>
  <si>
    <t>戴鲁斯通</t>
    <phoneticPr fontId="15" type="noConversion"/>
  </si>
  <si>
    <t>横纲</t>
    <phoneticPr fontId="15" type="noConversion"/>
  </si>
  <si>
    <t>虽然你参与了这次临时作战，但是到了战场后你一心惦记着之前未完成的探险，并没有贡献出什么出彩的战绩。</t>
    <phoneticPr fontId="15" type="noConversion"/>
  </si>
  <si>
    <t>橡胶子弹</t>
    <phoneticPr fontId="15" type="noConversion"/>
  </si>
  <si>
    <t>橡胶鞭</t>
    <phoneticPr fontId="15" type="noConversion"/>
  </si>
  <si>
    <t>二档！</t>
    <phoneticPr fontId="15" type="noConversion"/>
  </si>
  <si>
    <t>气象直觉</t>
    <phoneticPr fontId="15" type="noConversion"/>
  </si>
  <si>
    <t>寒风充能</t>
    <phoneticPr fontId="15" type="noConversion"/>
  </si>
  <si>
    <t>雷云电光枪</t>
    <phoneticPr fontId="15" type="noConversion"/>
  </si>
  <si>
    <t>脑力强化</t>
    <phoneticPr fontId="15" type="noConversion"/>
  </si>
  <si>
    <t>蓝波球！</t>
    <phoneticPr fontId="15" type="noConversion"/>
  </si>
  <si>
    <t>刻蹄樱</t>
    <phoneticPr fontId="15" type="noConversion"/>
  </si>
  <si>
    <t>终极铁锤</t>
    <phoneticPr fontId="15" type="noConversion"/>
  </si>
  <si>
    <t>风来炮</t>
    <phoneticPr fontId="15" type="noConversion"/>
  </si>
  <si>
    <t>弗兰奇火球</t>
    <phoneticPr fontId="15" type="noConversion"/>
  </si>
  <si>
    <t>高速维修</t>
    <phoneticPr fontId="15" type="noConversion"/>
  </si>
  <si>
    <t>自由泳！</t>
    <phoneticPr fontId="15" type="noConversion"/>
  </si>
  <si>
    <t>天旋地转</t>
    <phoneticPr fontId="15" type="noConversion"/>
  </si>
  <si>
    <t>铁炼刀</t>
    <phoneticPr fontId="15" type="noConversion"/>
  </si>
  <si>
    <t>战舰炮</t>
    <phoneticPr fontId="15" type="noConversion"/>
  </si>
  <si>
    <t>5</t>
    <phoneticPr fontId="15" type="noConversion"/>
  </si>
  <si>
    <t>7</t>
    <phoneticPr fontId="15" type="noConversion"/>
  </si>
  <si>
    <t>6</t>
    <phoneticPr fontId="15" type="noConversion"/>
  </si>
  <si>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</si>
  <si>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</si>
  <si>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</si>
  <si>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</si>
  <si>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</si>
  <si>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</si>
  <si>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</si>
  <si>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</si>
  <si>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</si>
  <si>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</si>
  <si>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</si>
  <si>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</si>
  <si>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</si>
  <si>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</si>
  <si>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</si>
  <si>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</si>
  <si>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</si>
  <si>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</si>
  <si>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</si>
  <si>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</si>
  <si>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</si>
  <si>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</si>
  <si>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</si>
  <si>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</si>
  <si>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七海之力</t>
    <phoneticPr fontId="15" type="noConversion"/>
  </si>
  <si>
    <t>海风之诗</t>
    <phoneticPr fontId="15" type="noConversion"/>
  </si>
  <si>
    <t>玫瑰的毒刺</t>
    <phoneticPr fontId="15" type="noConversion"/>
  </si>
  <si>
    <t>251</t>
    <phoneticPr fontId="15" type="noConversion"/>
  </si>
  <si>
    <t>40</t>
    <phoneticPr fontId="15" type="noConversion"/>
  </si>
  <si>
    <t>50</t>
    <phoneticPr fontId="15" type="noConversion"/>
  </si>
  <si>
    <t>*</t>
    <phoneticPr fontId="15" type="noConversion"/>
  </si>
  <si>
    <t>30</t>
    <phoneticPr fontId="15" type="noConversion"/>
  </si>
  <si>
    <t>60</t>
    <phoneticPr fontId="15" type="noConversion"/>
  </si>
  <si>
    <t>70</t>
    <phoneticPr fontId="15" type="noConversion"/>
  </si>
  <si>
    <t>国战时自身生命值、攻击力和防御力增加35%</t>
    <phoneticPr fontId="15" type="noConversion"/>
  </si>
  <si>
    <t>国战时全体舰队攻击提升15%</t>
    <phoneticPr fontId="15" type="noConversion"/>
  </si>
  <si>
    <t>15</t>
    <phoneticPr fontId="15" type="noConversion"/>
  </si>
  <si>
    <t>20</t>
    <phoneticPr fontId="15" type="noConversion"/>
  </si>
  <si>
    <t>无</t>
    <phoneticPr fontId="15" type="noConversion"/>
  </si>
  <si>
    <t>10</t>
    <phoneticPr fontId="15" type="noConversion"/>
  </si>
  <si>
    <t>12</t>
    <phoneticPr fontId="15" type="noConversion"/>
  </si>
  <si>
    <t>18</t>
    <phoneticPr fontId="15" type="noConversion"/>
  </si>
  <si>
    <t>27</t>
    <phoneticPr fontId="15" type="noConversion"/>
  </si>
  <si>
    <t>17</t>
    <phoneticPr fontId="15" type="noConversion"/>
  </si>
  <si>
    <t>23</t>
    <phoneticPr fontId="15" type="noConversion"/>
  </si>
  <si>
    <t>你摇了摇头，并不打算管这件事，但是船员们都充满期待的看着你，你叹了口气，最终还是调转船头向着那艘海盗船驶去。</t>
    <phoneticPr fontId="15" type="noConversion"/>
  </si>
  <si>
    <t>你所雇佣的老导游信誓旦旦的表示，前面的那座无人岛上有阿兹特克人世代相传的宝藏，你禁不住好奇心，决定仔细探索这座小岛。</t>
    <phoneticPr fontId="15" type="noConversion"/>
  </si>
  <si>
    <t>数日前，一个流浪的妖术师告诉了你一个惊喜的消息：在白达力克岛上的土著时代守护着一个充满魔力的宝贝。</t>
    <phoneticPr fontId="15" type="noConversion"/>
  </si>
  <si>
    <t>“船长，我们真的要去么，我听传闻，那个土著部族的萨满巫师无比诡异，所有去那个岛的外地人回来后都不太正常。”</t>
    <phoneticPr fontId="15" type="noConversion"/>
  </si>
  <si>
    <t>前面树上的果子颜色十分奇特，一棵树竟然结了五种颜色的果子，口渴的你很像尝试一下这果子的味道。</t>
    <phoneticPr fontId="15" type="noConversion"/>
  </si>
  <si>
    <t>在你的英勇表现下，这次快速的“剿鱼团作战”取得了巨大的成功。同时为了表彰你的努力，城主给了你一定的奖励。</t>
    <phoneticPr fontId="15" type="noConversion"/>
  </si>
  <si>
    <t>根据委托令的内容来看，是为国王寻找药材的御医的舰队搁浅在附近海域的岛上了，急需附近的船队支援。</t>
    <phoneticPr fontId="15" type="noConversion"/>
  </si>
  <si>
    <t>ID</t>
    <phoneticPr fontId="15" type="noConversion"/>
  </si>
  <si>
    <t>名字</t>
    <phoneticPr fontId="15" type="noConversion"/>
  </si>
  <si>
    <t>描述</t>
    <phoneticPr fontId="15" type="noConversion"/>
  </si>
  <si>
    <t>类型</t>
    <phoneticPr fontId="15" type="noConversion"/>
  </si>
  <si>
    <t>成长类型</t>
    <phoneticPr fontId="15" type="noConversion"/>
  </si>
  <si>
    <t>星级</t>
    <phoneticPr fontId="15" type="noConversion"/>
  </si>
  <si>
    <t>LV1生命</t>
    <phoneticPr fontId="15" type="noConversion"/>
  </si>
  <si>
    <t>LV1攻击</t>
    <phoneticPr fontId="15" type="noConversion"/>
  </si>
  <si>
    <t>LV1防御</t>
    <phoneticPr fontId="15" type="noConversion"/>
  </si>
  <si>
    <t>LV1后勤</t>
    <phoneticPr fontId="15" type="noConversion"/>
  </si>
  <si>
    <t>LV1商业</t>
    <phoneticPr fontId="15" type="noConversion"/>
  </si>
  <si>
    <t>生命成长性</t>
    <phoneticPr fontId="15" type="noConversion"/>
  </si>
  <si>
    <t>攻击成长性</t>
    <phoneticPr fontId="15" type="noConversion"/>
  </si>
  <si>
    <t>防御成长性</t>
    <phoneticPr fontId="15" type="noConversion"/>
  </si>
  <si>
    <t>后勤成长性</t>
    <phoneticPr fontId="15" type="noConversion"/>
  </si>
  <si>
    <t>商业成长性</t>
    <phoneticPr fontId="15" type="noConversion"/>
  </si>
  <si>
    <t>经验</t>
    <phoneticPr fontId="15" type="noConversion"/>
  </si>
  <si>
    <t>1转特殊出现率</t>
    <phoneticPr fontId="15" type="noConversion"/>
  </si>
  <si>
    <t>3转特殊出现率</t>
    <phoneticPr fontId="15" type="noConversion"/>
  </si>
  <si>
    <t>5转特殊出现率</t>
    <phoneticPr fontId="15" type="noConversion"/>
  </si>
  <si>
    <t>1转普通固有率</t>
    <phoneticPr fontId="15" type="noConversion"/>
  </si>
  <si>
    <t>3转普通固有率</t>
    <phoneticPr fontId="15" type="noConversion"/>
  </si>
  <si>
    <t>5转普通固有率</t>
    <phoneticPr fontId="15" type="noConversion"/>
  </si>
  <si>
    <t>1转特殊固有</t>
    <phoneticPr fontId="15" type="noConversion"/>
  </si>
  <si>
    <t>3转特殊固有</t>
    <phoneticPr fontId="15" type="noConversion"/>
  </si>
  <si>
    <t>5转特殊固有</t>
    <phoneticPr fontId="15" type="noConversion"/>
  </si>
  <si>
    <t>1转普通固有</t>
    <phoneticPr fontId="15" type="noConversion"/>
  </si>
  <si>
    <t>3转普通固有</t>
    <phoneticPr fontId="15" type="noConversion"/>
  </si>
  <si>
    <t>5转普通固有</t>
    <phoneticPr fontId="15" type="noConversion"/>
  </si>
  <si>
    <t>星钻卡池</t>
    <phoneticPr fontId="15" type="noConversion"/>
  </si>
  <si>
    <t>红水晶卡池</t>
    <phoneticPr fontId="15" type="noConversion"/>
  </si>
  <si>
    <t>黄水晶卡池</t>
    <phoneticPr fontId="15" type="noConversion"/>
  </si>
  <si>
    <t>绿水晶卡池</t>
    <phoneticPr fontId="15" type="noConversion"/>
  </si>
  <si>
    <t>紫水晶卡池</t>
    <phoneticPr fontId="15" type="noConversion"/>
  </si>
  <si>
    <t>海贼王第一弹</t>
    <phoneticPr fontId="15" type="noConversion"/>
  </si>
  <si>
    <t>海贼王第二弹</t>
    <phoneticPr fontId="15" type="noConversion"/>
  </si>
  <si>
    <t>海贼王第三弹</t>
    <phoneticPr fontId="15" type="noConversion"/>
  </si>
  <si>
    <t>性别</t>
    <phoneticPr fontId="15" type="noConversion"/>
  </si>
  <si>
    <t>传奇属性</t>
    <phoneticPr fontId="15" type="noConversion"/>
  </si>
  <si>
    <t>1</t>
    <phoneticPr fontId="15" type="noConversion"/>
  </si>
  <si>
    <t>万能升阶卡</t>
    <phoneticPr fontId="15" type="noConversion"/>
  </si>
  <si>
    <t>可以用来升阶任意英雄</t>
    <phoneticPr fontId="15" type="noConversion"/>
  </si>
  <si>
    <t>均衡</t>
    <phoneticPr fontId="15" type="noConversion"/>
  </si>
  <si>
    <t>2</t>
    <phoneticPr fontId="15" type="noConversion"/>
  </si>
  <si>
    <t>4</t>
    <phoneticPr fontId="15" type="noConversion"/>
  </si>
  <si>
    <t>初级水手</t>
    <phoneticPr fontId="15" type="noConversion"/>
  </si>
  <si>
    <t>用作强化时可提供300点副官经验</t>
    <phoneticPr fontId="15" type="noConversion"/>
  </si>
  <si>
    <t>抽卡时算作4星</t>
    <phoneticPr fontId="15" type="noConversion"/>
  </si>
  <si>
    <t>5</t>
    <phoneticPr fontId="15" type="noConversion"/>
  </si>
  <si>
    <t>中级水手</t>
    <phoneticPr fontId="15" type="noConversion"/>
  </si>
  <si>
    <t>用作强化时可提供1000点副官经验</t>
    <phoneticPr fontId="15" type="noConversion"/>
  </si>
  <si>
    <t>均衡</t>
    <phoneticPr fontId="15" type="noConversion"/>
  </si>
  <si>
    <t>抽卡时算作4星</t>
    <phoneticPr fontId="15" type="noConversion"/>
  </si>
  <si>
    <t>6</t>
    <phoneticPr fontId="15" type="noConversion"/>
  </si>
  <si>
    <t>精英水手</t>
    <phoneticPr fontId="15" type="noConversion"/>
  </si>
  <si>
    <t>用作强化时可提供3000点副官经验</t>
    <phoneticPr fontId="15" type="noConversion"/>
  </si>
  <si>
    <t>均衡</t>
    <phoneticPr fontId="15" type="noConversion"/>
  </si>
  <si>
    <t>抽卡时算作4星</t>
    <phoneticPr fontId="15" type="noConversion"/>
  </si>
  <si>
    <t>7</t>
    <phoneticPr fontId="15" type="noConversion"/>
  </si>
  <si>
    <t>白银水手</t>
    <phoneticPr fontId="15" type="noConversion"/>
  </si>
  <si>
    <t>用作强化时可提供10000点副官经验</t>
    <phoneticPr fontId="15" type="noConversion"/>
  </si>
  <si>
    <t>8</t>
    <phoneticPr fontId="15" type="noConversion"/>
  </si>
  <si>
    <t>黄金水手</t>
    <phoneticPr fontId="15" type="noConversion"/>
  </si>
  <si>
    <t>用作强化时可提供25000点副官经验</t>
    <phoneticPr fontId="15" type="noConversion"/>
  </si>
  <si>
    <t>9</t>
    <phoneticPr fontId="15" type="noConversion"/>
  </si>
  <si>
    <t>穷凶极恶的地中海巴巴里海盗首领,有着压倒性的暴力及深谋远虑的军事头脑,对各国海军来说,海雷丁·巴巴罗萨,就等同是一个“恐怖”的代名词.</t>
    <phoneticPr fontId="15" type="noConversion"/>
  </si>
  <si>
    <t>晚成</t>
    <phoneticPr fontId="15" type="noConversion"/>
  </si>
  <si>
    <t>25</t>
    <phoneticPr fontId="15" type="noConversion"/>
  </si>
  <si>
    <t>30</t>
    <phoneticPr fontId="15" type="noConversion"/>
  </si>
  <si>
    <t>92</t>
    <phoneticPr fontId="15" type="noConversion"/>
  </si>
  <si>
    <t>140,164</t>
    <phoneticPr fontId="15" type="noConversion"/>
  </si>
  <si>
    <t>134</t>
    <phoneticPr fontId="15" type="noConversion"/>
  </si>
  <si>
    <t>G</t>
    <phoneticPr fontId="15" type="noConversion"/>
  </si>
  <si>
    <t>10</t>
    <phoneticPr fontId="15" type="noConversion"/>
  </si>
  <si>
    <t>爱德华蒂奇</t>
    <phoneticPr fontId="15" type="noConversion"/>
  </si>
  <si>
    <t>绰号黑胡子,世界航海史上最臭名昭彰的海盗之一,身为海盗却指挥着有40门火炮的“安妮女王复仇号”挑战英国皇家海军.</t>
    <phoneticPr fontId="15" type="noConversion"/>
  </si>
  <si>
    <t>早熟</t>
    <phoneticPr fontId="15" type="noConversion"/>
  </si>
  <si>
    <t>95</t>
    <phoneticPr fontId="15" type="noConversion"/>
  </si>
  <si>
    <t>152,164</t>
    <phoneticPr fontId="15" type="noConversion"/>
  </si>
  <si>
    <t>137</t>
    <phoneticPr fontId="15" type="noConversion"/>
  </si>
  <si>
    <t>11</t>
    <phoneticPr fontId="15" type="noConversion"/>
  </si>
  <si>
    <t>麦哲伦</t>
    <phoneticPr fontId="15" type="noConversion"/>
  </si>
  <si>
    <t>葡萄牙人,为西班牙政府效力探险.1519年 ~1521年率领船队完成世界上首次环球航行,途中不幸死于菲律宾.</t>
    <phoneticPr fontId="15" type="noConversion"/>
  </si>
  <si>
    <t>1</t>
    <phoneticPr fontId="15" type="noConversion"/>
  </si>
  <si>
    <t>135</t>
    <phoneticPr fontId="15" type="noConversion"/>
  </si>
  <si>
    <t>13</t>
    <phoneticPr fontId="15" type="noConversion"/>
  </si>
  <si>
    <t>E</t>
    <phoneticPr fontId="15" type="noConversion"/>
  </si>
  <si>
    <t>12</t>
    <phoneticPr fontId="15" type="noConversion"/>
  </si>
  <si>
    <t>生于意大利,却成为了西班牙最伟大的航海家.在西班牙国王支持下,先后4次出海远航,发现美洲大陆,并证明了大地球形说的正确性.</t>
    <phoneticPr fontId="15" type="noConversion"/>
  </si>
  <si>
    <t>晚成</t>
    <phoneticPr fontId="15" type="noConversion"/>
  </si>
  <si>
    <t>25</t>
    <phoneticPr fontId="15" type="noConversion"/>
  </si>
  <si>
    <t>30</t>
    <phoneticPr fontId="15" type="noConversion"/>
  </si>
  <si>
    <t>116</t>
    <phoneticPr fontId="15" type="noConversion"/>
  </si>
  <si>
    <t>128</t>
    <phoneticPr fontId="15" type="noConversion"/>
  </si>
  <si>
    <t>143</t>
    <phoneticPr fontId="15" type="noConversion"/>
  </si>
  <si>
    <t>H</t>
    <phoneticPr fontId="15" type="noConversion"/>
  </si>
  <si>
    <t>13</t>
    <phoneticPr fontId="15" type="noConversion"/>
  </si>
  <si>
    <t>郑和</t>
    <phoneticPr fontId="15" type="noConversion"/>
  </si>
  <si>
    <t>原名马三宝,为明朝立下赫赫战功,官至四品.永乐年间,带领庞大船队七下西洋,最远踏足红海及非洲东部,其航海规模、技术、航程皆为当时世界领先.</t>
    <phoneticPr fontId="15" type="noConversion"/>
  </si>
  <si>
    <t>25</t>
    <phoneticPr fontId="15" type="noConversion"/>
  </si>
  <si>
    <t>30</t>
    <phoneticPr fontId="15" type="noConversion"/>
  </si>
  <si>
    <t>155</t>
    <phoneticPr fontId="15" type="noConversion"/>
  </si>
  <si>
    <t>122</t>
    <phoneticPr fontId="15" type="noConversion"/>
  </si>
  <si>
    <t>101</t>
    <phoneticPr fontId="15" type="noConversion"/>
  </si>
  <si>
    <t>H</t>
    <phoneticPr fontId="15" type="noConversion"/>
  </si>
  <si>
    <t>14</t>
    <phoneticPr fontId="15" type="noConversion"/>
  </si>
  <si>
    <t>达芬奇</t>
    <phoneticPr fontId="15" type="noConversion"/>
  </si>
  <si>
    <t>列奥纳多·达·芬奇（1452—1519）,意大利文艺复兴三杰之一,一个真正横跨艺术科学哲学音乐文学领域的天才.</t>
    <phoneticPr fontId="15" type="noConversion"/>
  </si>
  <si>
    <t>早熟</t>
    <phoneticPr fontId="15" type="noConversion"/>
  </si>
  <si>
    <t>7</t>
    <phoneticPr fontId="15" type="noConversion"/>
  </si>
  <si>
    <t>138</t>
    <phoneticPr fontId="15" type="noConversion"/>
  </si>
  <si>
    <t>37</t>
    <phoneticPr fontId="15" type="noConversion"/>
  </si>
  <si>
    <t>F</t>
    <phoneticPr fontId="15" type="noConversion"/>
  </si>
  <si>
    <t>15</t>
    <phoneticPr fontId="15" type="noConversion"/>
  </si>
  <si>
    <t>李华梅</t>
    <phoneticPr fontId="15" type="noConversion"/>
  </si>
  <si>
    <t>大明帝国海军的女将军.虽在军中长大但考虑问题是从民众角度出发.父亲是地方舰队舰长,在与倭寇作战中阵亡.</t>
    <phoneticPr fontId="15" type="noConversion"/>
  </si>
  <si>
    <t>均衡</t>
    <phoneticPr fontId="15" type="noConversion"/>
  </si>
  <si>
    <t>25</t>
    <phoneticPr fontId="15" type="noConversion"/>
  </si>
  <si>
    <t>30</t>
    <phoneticPr fontId="15" type="noConversion"/>
  </si>
  <si>
    <t>98</t>
    <phoneticPr fontId="15" type="noConversion"/>
  </si>
  <si>
    <t>H</t>
    <phoneticPr fontId="15" type="noConversion"/>
  </si>
  <si>
    <t>107</t>
    <phoneticPr fontId="15" type="noConversion"/>
  </si>
  <si>
    <t>16</t>
    <phoneticPr fontId="15" type="noConversion"/>
  </si>
  <si>
    <t>日本人,九州岛一豪族后裔,一族人被敌人袭击,父亲切腹自杀.为了复仇而流浪于海上.</t>
    <phoneticPr fontId="15" type="noConversion"/>
  </si>
  <si>
    <t>早熟</t>
    <phoneticPr fontId="15" type="noConversion"/>
  </si>
  <si>
    <t>104</t>
    <phoneticPr fontId="15" type="noConversion"/>
  </si>
  <si>
    <t>G</t>
    <phoneticPr fontId="15" type="noConversion"/>
  </si>
  <si>
    <t>140</t>
    <phoneticPr fontId="15" type="noConversion"/>
  </si>
  <si>
    <t>17</t>
    <phoneticPr fontId="15" type="noConversion"/>
  </si>
  <si>
    <t>赫德拉姆</t>
    <phoneticPr fontId="15" type="noConversion"/>
  </si>
  <si>
    <t>生于瑞典.从少年时代开始,他就显露出非凡的领导才能,是常被寄予厚望的那种天才领袖.</t>
    <phoneticPr fontId="15" type="noConversion"/>
  </si>
  <si>
    <t>晚成</t>
    <phoneticPr fontId="15" type="noConversion"/>
  </si>
  <si>
    <t>110</t>
    <phoneticPr fontId="15" type="noConversion"/>
  </si>
  <si>
    <t>155</t>
    <phoneticPr fontId="15" type="noConversion"/>
  </si>
  <si>
    <t>18</t>
    <phoneticPr fontId="15" type="noConversion"/>
  </si>
  <si>
    <t>“黑珍珠号”海盗船的船长,一度是加勒比海海盗王.热衷冒险,幽默而又放荡不羁.</t>
    <phoneticPr fontId="15" type="noConversion"/>
  </si>
  <si>
    <t>89</t>
    <phoneticPr fontId="15" type="noConversion"/>
  </si>
  <si>
    <t>152</t>
    <phoneticPr fontId="15" type="noConversion"/>
  </si>
  <si>
    <t>19</t>
    <phoneticPr fontId="15" type="noConversion"/>
  </si>
  <si>
    <t>蒂雅·瓦曼·恰斯卡--继承统治印加帝国一个地方王族血统的混血儿,受芬·布兰科提督的提拔,委以一支舰队,让其在美洲贸易.</t>
    <phoneticPr fontId="15" type="noConversion"/>
  </si>
  <si>
    <t>119</t>
    <phoneticPr fontId="15" type="noConversion"/>
  </si>
  <si>
    <t>143</t>
    <phoneticPr fontId="15" type="noConversion"/>
  </si>
  <si>
    <t>20</t>
    <phoneticPr fontId="15" type="noConversion"/>
  </si>
  <si>
    <t>从小开始过着自食其力的生活,慢慢扩大到经营运输业.性格开朗、思想乐观,能理解别人心中的痛苦,是她潜在的魅力.</t>
    <phoneticPr fontId="15" type="noConversion"/>
  </si>
  <si>
    <t>125</t>
    <phoneticPr fontId="15" type="noConversion"/>
  </si>
  <si>
    <t>21</t>
    <phoneticPr fontId="15" type="noConversion"/>
  </si>
  <si>
    <t>亚伯拉罕</t>
    <phoneticPr fontId="15" type="noConversion"/>
  </si>
  <si>
    <t>亚伯拉罕.易文.伍丁,阿拉伯大富翁的后代,表面上是为了兴趣收集古董,实际上是为了追查自己家族的身世秘密而开始世界航海旅行.</t>
    <phoneticPr fontId="15" type="noConversion"/>
  </si>
  <si>
    <t>22</t>
    <phoneticPr fontId="15" type="noConversion"/>
  </si>
  <si>
    <t>E</t>
    <phoneticPr fontId="15" type="noConversion"/>
  </si>
  <si>
    <t>158,170</t>
    <phoneticPr fontId="15" type="noConversion"/>
  </si>
  <si>
    <t>22</t>
    <phoneticPr fontId="15" type="noConversion"/>
  </si>
  <si>
    <t>欧洲名门奥赛罗家族的小姐,有被誉为“社交之花”的美貌,心性善良而又热衷于艺术品的发掘和保护.</t>
    <phoneticPr fontId="15" type="noConversion"/>
  </si>
  <si>
    <t>83</t>
    <phoneticPr fontId="15" type="noConversion"/>
  </si>
  <si>
    <t>F</t>
    <phoneticPr fontId="15" type="noConversion"/>
  </si>
  <si>
    <t>173</t>
    <phoneticPr fontId="15" type="noConversion"/>
  </si>
  <si>
    <t>23</t>
    <phoneticPr fontId="15" type="noConversion"/>
  </si>
  <si>
    <t>拉斐尔</t>
    <phoneticPr fontId="15" type="noConversion"/>
  </si>
  <si>
    <t xml:space="preserve">葡萄牙中产阶级出身.一个从小被宠着长大却向往骑士般的传奇和冒险的开朗少年.
</t>
    <phoneticPr fontId="15" type="noConversion"/>
  </si>
  <si>
    <t>晚成</t>
    <phoneticPr fontId="15" type="noConversion"/>
  </si>
  <si>
    <t>25</t>
    <phoneticPr fontId="15" type="noConversion"/>
  </si>
  <si>
    <t>30</t>
    <phoneticPr fontId="15" type="noConversion"/>
  </si>
  <si>
    <t>28,31</t>
    <phoneticPr fontId="15" type="noConversion"/>
  </si>
  <si>
    <t>E</t>
    <phoneticPr fontId="15" type="noConversion"/>
  </si>
  <si>
    <t>146</t>
    <phoneticPr fontId="15" type="noConversion"/>
  </si>
  <si>
    <t>24</t>
    <phoneticPr fontId="15" type="noConversion"/>
  </si>
  <si>
    <t>阿一</t>
    <phoneticPr fontId="15" type="noConversion"/>
  </si>
  <si>
    <t>一个和哥哥阿吉相依为命的孤儿,在杭州捕鱼为生.这个明朝末年的小人物却因为一次偶然的机会成为了改变中日历史的关键人物.</t>
    <phoneticPr fontId="15" type="noConversion"/>
  </si>
  <si>
    <t>G</t>
    <phoneticPr fontId="15" type="noConversion"/>
  </si>
  <si>
    <t>131</t>
    <phoneticPr fontId="15" type="noConversion"/>
  </si>
  <si>
    <t>164</t>
    <phoneticPr fontId="15" type="noConversion"/>
  </si>
  <si>
    <t>G</t>
    <phoneticPr fontId="15" type="noConversion"/>
  </si>
  <si>
    <t>朱利安</t>
    <phoneticPr fontId="15" type="noConversion"/>
  </si>
  <si>
    <t>这位有着花一样美貌的男子是法国宫廷的宠儿,也是马赛最著名的寻宝家,拥有超一流的古董鉴赏眼光.</t>
    <phoneticPr fontId="15" type="noConversion"/>
  </si>
  <si>
    <t>早熟</t>
    <phoneticPr fontId="15" type="noConversion"/>
  </si>
  <si>
    <t>77</t>
    <phoneticPr fontId="15" type="noConversion"/>
  </si>
  <si>
    <t>F</t>
    <phoneticPr fontId="15" type="noConversion"/>
  </si>
  <si>
    <t>161</t>
    <phoneticPr fontId="15" type="noConversion"/>
  </si>
  <si>
    <t>F</t>
    <phoneticPr fontId="15" type="noConversion"/>
  </si>
  <si>
    <t>26</t>
    <phoneticPr fontId="15" type="noConversion"/>
  </si>
  <si>
    <t>佛雷德瑞克</t>
    <phoneticPr fontId="15" type="noConversion"/>
  </si>
  <si>
    <t>一个崇尚自由的荷兰运输商,不喜欢受到世俗规则的约束,看似轻浮却有着炙热的正义感和对友情的无比重视.</t>
    <phoneticPr fontId="15" type="noConversion"/>
  </si>
  <si>
    <t>晚成</t>
    <phoneticPr fontId="15" type="noConversion"/>
  </si>
  <si>
    <t>25</t>
    <phoneticPr fontId="15" type="noConversion"/>
  </si>
  <si>
    <t>30</t>
    <phoneticPr fontId="15" type="noConversion"/>
  </si>
  <si>
    <t>80</t>
    <phoneticPr fontId="15" type="noConversion"/>
  </si>
  <si>
    <t>H</t>
    <phoneticPr fontId="15" type="noConversion"/>
  </si>
  <si>
    <t>167</t>
    <phoneticPr fontId="15" type="noConversion"/>
  </si>
  <si>
    <t>27</t>
    <phoneticPr fontId="15" type="noConversion"/>
  </si>
  <si>
    <t>柯妮莉亚</t>
    <phoneticPr fontId="15" type="noConversion"/>
  </si>
  <si>
    <t>盗贼,原籍阿姆斯特丹</t>
    <phoneticPr fontId="15" type="noConversion"/>
  </si>
  <si>
    <t>15</t>
    <phoneticPr fontId="15" type="noConversion"/>
  </si>
  <si>
    <t>20</t>
    <phoneticPr fontId="15" type="noConversion"/>
  </si>
  <si>
    <t>28</t>
    <phoneticPr fontId="15" type="noConversion"/>
  </si>
  <si>
    <t>马塞利尼奥</t>
    <phoneticPr fontId="15" type="noConversion"/>
  </si>
  <si>
    <t>出生于拿波里的著名探险队首领</t>
    <phoneticPr fontId="15" type="noConversion"/>
  </si>
  <si>
    <t>H</t>
    <phoneticPr fontId="15" type="noConversion"/>
  </si>
  <si>
    <t>29</t>
    <phoneticPr fontId="15" type="noConversion"/>
  </si>
  <si>
    <t>菲奥雷</t>
    <phoneticPr fontId="15" type="noConversion"/>
  </si>
  <si>
    <t>来自雅典恶名昭著的黑帆舰队</t>
    <phoneticPr fontId="15" type="noConversion"/>
  </si>
  <si>
    <t>15</t>
    <phoneticPr fontId="15" type="noConversion"/>
  </si>
  <si>
    <t>20</t>
    <phoneticPr fontId="15" type="noConversion"/>
  </si>
  <si>
    <t>文森</t>
    <phoneticPr fontId="15" type="noConversion"/>
  </si>
  <si>
    <t>伦敦海军学院毕业的秀才生</t>
    <phoneticPr fontId="15" type="noConversion"/>
  </si>
  <si>
    <t>31</t>
    <phoneticPr fontId="15" type="noConversion"/>
  </si>
  <si>
    <t>以前是波多贝罗港口的混混</t>
    <phoneticPr fontId="15" type="noConversion"/>
  </si>
  <si>
    <t>32</t>
    <phoneticPr fontId="15" type="noConversion"/>
  </si>
  <si>
    <t>达格利</t>
    <phoneticPr fontId="15" type="noConversion"/>
  </si>
  <si>
    <t>亚历山大的的流浪画家</t>
    <phoneticPr fontId="15" type="noConversion"/>
  </si>
  <si>
    <t>33</t>
    <phoneticPr fontId="15" type="noConversion"/>
  </si>
  <si>
    <t>凯伦</t>
    <phoneticPr fontId="15" type="noConversion"/>
  </si>
  <si>
    <t>出生于雅加达的地图工匠</t>
    <phoneticPr fontId="15" type="noConversion"/>
  </si>
  <si>
    <t>15</t>
    <phoneticPr fontId="15" type="noConversion"/>
  </si>
  <si>
    <t>20</t>
    <phoneticPr fontId="15" type="noConversion"/>
  </si>
  <si>
    <t>E</t>
    <phoneticPr fontId="15" type="noConversion"/>
  </si>
  <si>
    <t>34</t>
    <phoneticPr fontId="15" type="noConversion"/>
  </si>
  <si>
    <t>费南多</t>
    <phoneticPr fontId="15" type="noConversion"/>
  </si>
  <si>
    <t>一位热那亚海边经验丰富的船长</t>
    <phoneticPr fontId="15" type="noConversion"/>
  </si>
  <si>
    <t>35</t>
    <phoneticPr fontId="15" type="noConversion"/>
  </si>
  <si>
    <t>莉萨</t>
    <phoneticPr fontId="15" type="noConversion"/>
  </si>
  <si>
    <t>一位火炮高手,出生在威尼斯</t>
    <phoneticPr fontId="15" type="noConversion"/>
  </si>
  <si>
    <t>晚成</t>
    <phoneticPr fontId="15" type="noConversion"/>
  </si>
  <si>
    <t>36</t>
    <phoneticPr fontId="15" type="noConversion"/>
  </si>
  <si>
    <t>保罗</t>
    <phoneticPr fontId="15" type="noConversion"/>
  </si>
  <si>
    <t>来自罗马的高级雕塑家</t>
    <phoneticPr fontId="15" type="noConversion"/>
  </si>
  <si>
    <t>埃玛</t>
    <phoneticPr fontId="15" type="noConversion"/>
  </si>
  <si>
    <t>伦敦药剂学会的研究员</t>
    <phoneticPr fontId="15" type="noConversion"/>
  </si>
  <si>
    <t>38</t>
    <phoneticPr fontId="15" type="noConversion"/>
  </si>
  <si>
    <t>卡尔迪纳</t>
    <phoneticPr fontId="15" type="noConversion"/>
  </si>
  <si>
    <t>里斯本最成功的流动商队队长</t>
    <phoneticPr fontId="15" type="noConversion"/>
  </si>
  <si>
    <t>39</t>
    <phoneticPr fontId="15" type="noConversion"/>
  </si>
  <si>
    <t>希维亚</t>
    <phoneticPr fontId="15" type="noConversion"/>
  </si>
  <si>
    <t>曾经是阿姆斯特丹的金牌大厨</t>
    <phoneticPr fontId="15" type="noConversion"/>
  </si>
  <si>
    <t>均衡</t>
    <phoneticPr fontId="15" type="noConversion"/>
  </si>
  <si>
    <t>15</t>
    <phoneticPr fontId="15" type="noConversion"/>
  </si>
  <si>
    <t>20</t>
    <phoneticPr fontId="15" type="noConversion"/>
  </si>
  <si>
    <t>G</t>
    <phoneticPr fontId="15" type="noConversion"/>
  </si>
  <si>
    <t>40</t>
    <phoneticPr fontId="15" type="noConversion"/>
  </si>
  <si>
    <t>爱尔达</t>
    <phoneticPr fontId="15" type="noConversion"/>
  </si>
  <si>
    <t>来自威尼斯郊区的画家</t>
    <phoneticPr fontId="15" type="noConversion"/>
  </si>
  <si>
    <t>41</t>
    <phoneticPr fontId="15" type="noConversion"/>
  </si>
  <si>
    <t>邓肯</t>
    <phoneticPr fontId="15" type="noConversion"/>
  </si>
  <si>
    <t>奔波于欧洲非洲间的考古学家</t>
    <phoneticPr fontId="15" type="noConversion"/>
  </si>
  <si>
    <t>42</t>
    <phoneticPr fontId="15" type="noConversion"/>
  </si>
  <si>
    <t>汉斯</t>
    <phoneticPr fontId="15" type="noConversion"/>
  </si>
  <si>
    <t>专注于纺织品的突尼斯商人</t>
    <phoneticPr fontId="15" type="noConversion"/>
  </si>
  <si>
    <t>均衡</t>
    <phoneticPr fontId="15" type="noConversion"/>
  </si>
  <si>
    <t>15</t>
    <phoneticPr fontId="15" type="noConversion"/>
  </si>
  <si>
    <t>20</t>
    <phoneticPr fontId="15" type="noConversion"/>
  </si>
  <si>
    <t>43</t>
    <phoneticPr fontId="15" type="noConversion"/>
  </si>
  <si>
    <t>哈珊</t>
    <phoneticPr fontId="15" type="noConversion"/>
  </si>
  <si>
    <t>亚欧咽喉处亚历山大常见的盗匪</t>
    <phoneticPr fontId="15" type="noConversion"/>
  </si>
  <si>
    <t>早熟</t>
    <phoneticPr fontId="15" type="noConversion"/>
  </si>
  <si>
    <t>G</t>
    <phoneticPr fontId="15" type="noConversion"/>
  </si>
  <si>
    <t>44</t>
    <phoneticPr fontId="15" type="noConversion"/>
  </si>
  <si>
    <t>一位神秘的炼金术士,虽然仅仅是见习</t>
    <phoneticPr fontId="15" type="noConversion"/>
  </si>
  <si>
    <t>45</t>
    <phoneticPr fontId="15" type="noConversion"/>
  </si>
  <si>
    <t>卡尔西亚</t>
    <phoneticPr fontId="15" type="noConversion"/>
  </si>
  <si>
    <t>一位牧师,被称为“拥有利马最美的心”</t>
    <phoneticPr fontId="15" type="noConversion"/>
  </si>
  <si>
    <t>46</t>
    <phoneticPr fontId="15" type="noConversion"/>
  </si>
  <si>
    <t>厄本</t>
    <phoneticPr fontId="15" type="noConversion"/>
  </si>
  <si>
    <t>来自法国底层社会的货币研究员</t>
    <phoneticPr fontId="15" type="noConversion"/>
  </si>
  <si>
    <t>47</t>
    <phoneticPr fontId="15" type="noConversion"/>
  </si>
  <si>
    <t>荷尔妃娜</t>
    <phoneticPr fontId="15" type="noConversion"/>
  </si>
  <si>
    <t>常年驰骋于在海上的塞维尔海盗</t>
    <phoneticPr fontId="15" type="noConversion"/>
  </si>
  <si>
    <t>48</t>
    <phoneticPr fontId="15" type="noConversion"/>
  </si>
  <si>
    <t>娜塔莎</t>
    <phoneticPr fontId="15" type="noConversion"/>
  </si>
  <si>
    <t>卡利卡特地方最出色的钢琴师</t>
    <phoneticPr fontId="15" type="noConversion"/>
  </si>
  <si>
    <t>F</t>
    <phoneticPr fontId="15" type="noConversion"/>
  </si>
  <si>
    <t>49</t>
    <phoneticPr fontId="15" type="noConversion"/>
  </si>
  <si>
    <t>米歇尔</t>
    <phoneticPr fontId="15" type="noConversion"/>
  </si>
  <si>
    <t>一个来自意大利的古生物研究员</t>
    <phoneticPr fontId="15" type="noConversion"/>
  </si>
  <si>
    <t>早熟</t>
    <phoneticPr fontId="15" type="noConversion"/>
  </si>
  <si>
    <t>E</t>
    <phoneticPr fontId="15" type="noConversion"/>
  </si>
  <si>
    <t>50</t>
    <phoneticPr fontId="15" type="noConversion"/>
  </si>
  <si>
    <t>埃尔南</t>
    <phoneticPr fontId="15" type="noConversion"/>
  </si>
  <si>
    <t>一个法兰西重甲骑士团退役下来的雇佣兵</t>
    <phoneticPr fontId="15" type="noConversion"/>
  </si>
  <si>
    <t>H</t>
    <phoneticPr fontId="15" type="noConversion"/>
  </si>
  <si>
    <t>51</t>
    <phoneticPr fontId="15" type="noConversion"/>
  </si>
  <si>
    <t>贾法尔</t>
    <phoneticPr fontId="15" type="noConversion"/>
  </si>
  <si>
    <t>曾经是里斯本周边海域的海盗</t>
    <phoneticPr fontId="15" type="noConversion"/>
  </si>
  <si>
    <t>52</t>
    <phoneticPr fontId="15" type="noConversion"/>
  </si>
  <si>
    <t>里卡多</t>
    <phoneticPr fontId="15" type="noConversion"/>
  </si>
  <si>
    <t>墨西哥的知名仙人掌艺术家</t>
    <phoneticPr fontId="15" type="noConversion"/>
  </si>
  <si>
    <t>早熟</t>
    <phoneticPr fontId="15" type="noConversion"/>
  </si>
  <si>
    <t>15</t>
    <phoneticPr fontId="15" type="noConversion"/>
  </si>
  <si>
    <t>20</t>
    <phoneticPr fontId="15" type="noConversion"/>
  </si>
  <si>
    <t>53</t>
    <phoneticPr fontId="15" type="noConversion"/>
  </si>
  <si>
    <t>唐安</t>
    <phoneticPr fontId="15" type="noConversion"/>
  </si>
  <si>
    <t>华夏人,武艺高超,游走于世界的赏金猎人</t>
    <phoneticPr fontId="15" type="noConversion"/>
  </si>
  <si>
    <t>晚成</t>
    <phoneticPr fontId="15" type="noConversion"/>
  </si>
  <si>
    <t>G</t>
    <phoneticPr fontId="15" type="noConversion"/>
  </si>
  <si>
    <t>54</t>
    <phoneticPr fontId="15" type="noConversion"/>
  </si>
  <si>
    <t>白木行久</t>
    <phoneticPr fontId="15" type="noConversion"/>
  </si>
  <si>
    <t>日本浪人,为完成“白木剑法”而四处流浪</t>
    <phoneticPr fontId="15" type="noConversion"/>
  </si>
  <si>
    <t>均衡</t>
    <phoneticPr fontId="15" type="noConversion"/>
  </si>
  <si>
    <t>H</t>
    <phoneticPr fontId="15" type="noConversion"/>
  </si>
  <si>
    <t>55</t>
    <phoneticPr fontId="15" type="noConversion"/>
  </si>
  <si>
    <t>齐格非</t>
    <phoneticPr fontId="15" type="noConversion"/>
  </si>
  <si>
    <t>塞维尔地方赫赫有名的海盗首领</t>
    <phoneticPr fontId="15" type="noConversion"/>
  </si>
  <si>
    <t>56</t>
    <phoneticPr fontId="15" type="noConversion"/>
  </si>
  <si>
    <t>维多</t>
    <phoneticPr fontId="15" type="noConversion"/>
  </si>
  <si>
    <t>威尼斯海军学院毕业的炮术家</t>
    <phoneticPr fontId="15" type="noConversion"/>
  </si>
  <si>
    <t>57</t>
    <phoneticPr fontId="15" type="noConversion"/>
  </si>
  <si>
    <t>路飞</t>
    <phoneticPr fontId="15" type="noConversion"/>
  </si>
  <si>
    <t>草帽海贼团船长,梦想是找到传说中的宝藏,成为海贼王.和其他海贼所不同的是,他不会为了追求财富而无故杀戮,而是享受着身为海贼的冒险.</t>
    <phoneticPr fontId="15" type="noConversion"/>
  </si>
  <si>
    <t>35</t>
    <phoneticPr fontId="15" type="noConversion"/>
  </si>
  <si>
    <t>179</t>
    <phoneticPr fontId="15" type="noConversion"/>
  </si>
  <si>
    <t>180</t>
    <phoneticPr fontId="15" type="noConversion"/>
  </si>
  <si>
    <t>181</t>
    <phoneticPr fontId="15" type="noConversion"/>
  </si>
  <si>
    <t>1</t>
    <phoneticPr fontId="15" type="noConversion"/>
  </si>
  <si>
    <t>2</t>
    <phoneticPr fontId="15" type="noConversion"/>
  </si>
  <si>
    <t>58</t>
    <phoneticPr fontId="15" type="noConversion"/>
  </si>
  <si>
    <t>娜美</t>
    <phoneticPr fontId="15" type="noConversion"/>
  </si>
  <si>
    <t>草帽海贼团的航海士,特征是橘色的波浪长发和左肩的刺青.精通气象学和航海术,擅长偷术,能用感知天气并完美指示航路,是个能精确画出航海图的天才航海士.</t>
    <phoneticPr fontId="15" type="noConversion"/>
  </si>
  <si>
    <t>185</t>
    <phoneticPr fontId="15" type="noConversion"/>
  </si>
  <si>
    <t>186</t>
    <phoneticPr fontId="15" type="noConversion"/>
  </si>
  <si>
    <t>187</t>
    <phoneticPr fontId="15" type="noConversion"/>
  </si>
  <si>
    <t>E</t>
    <phoneticPr fontId="15" type="noConversion"/>
  </si>
  <si>
    <t>59</t>
    <phoneticPr fontId="15" type="noConversion"/>
  </si>
  <si>
    <t>索隆</t>
    <phoneticPr fontId="15" type="noConversion"/>
  </si>
  <si>
    <t>草帽海贼团中的战斗员,是悬赏过亿武艺高强的三刀流剑士,超新星11人之一,能够自由操纵三把刀战斗.和挚友约定要成为世界第一剑豪.</t>
    <phoneticPr fontId="15" type="noConversion"/>
  </si>
  <si>
    <t>182</t>
    <phoneticPr fontId="15" type="noConversion"/>
  </si>
  <si>
    <t>183</t>
    <phoneticPr fontId="15" type="noConversion"/>
  </si>
  <si>
    <t>184</t>
    <phoneticPr fontId="15" type="noConversion"/>
  </si>
  <si>
    <t>60</t>
    <phoneticPr fontId="15" type="noConversion"/>
  </si>
  <si>
    <t>隶属于王下七武海,又名沙鳄鱼.具有着沙沙果实能力,能自由的操控沙子,并能将身体沙化,是犯罪集团巴洛克工作社的社长.</t>
    <phoneticPr fontId="15" type="noConversion"/>
  </si>
  <si>
    <t>25</t>
    <phoneticPr fontId="15" type="noConversion"/>
  </si>
  <si>
    <t>188</t>
    <phoneticPr fontId="15" type="noConversion"/>
  </si>
  <si>
    <t>189</t>
    <phoneticPr fontId="15" type="noConversion"/>
  </si>
  <si>
    <t>3</t>
    <phoneticPr fontId="15" type="noConversion"/>
  </si>
  <si>
    <t>61</t>
    <phoneticPr fontId="15" type="noConversion"/>
  </si>
  <si>
    <t>阿拉巴斯坦王国的公主,特征是过腰的蓝色长发,性格温柔,善解人意.草帽一伙的朋友,坐骑是快跑鸭卡鲁.在B.W社中的名字是Miss Wednesday.</t>
    <phoneticPr fontId="15" type="noConversion"/>
  </si>
  <si>
    <t>190</t>
    <phoneticPr fontId="15" type="noConversion"/>
  </si>
  <si>
    <t>191</t>
    <phoneticPr fontId="15" type="noConversion"/>
  </si>
  <si>
    <t>62</t>
    <phoneticPr fontId="15" type="noConversion"/>
  </si>
  <si>
    <t>巴洛克公司代号“Mr.1 达兹·波尼斯”.胸口上刺有“壱”字的光头男子,性格沉默寡言,快斩果实能力者,刀刃人.</t>
    <phoneticPr fontId="15" type="noConversion"/>
  </si>
  <si>
    <t>192</t>
    <phoneticPr fontId="15" type="noConversion"/>
  </si>
  <si>
    <t>10</t>
    <phoneticPr fontId="15" type="noConversion"/>
  </si>
  <si>
    <t>63</t>
    <phoneticPr fontId="15" type="noConversion"/>
  </si>
  <si>
    <t>Mr.2</t>
    <phoneticPr fontId="15" type="noConversion"/>
  </si>
  <si>
    <t>巴洛克公司代号“Mr.2 冯·克雷”,本名本萨姆,"模仿果实"能力者,可变成右手触摸过的任何一个人,包括脸、身体和声音.</t>
    <phoneticPr fontId="15" type="noConversion"/>
  </si>
  <si>
    <t>193</t>
    <phoneticPr fontId="15" type="noConversion"/>
  </si>
  <si>
    <t>64</t>
    <phoneticPr fontId="15" type="noConversion"/>
  </si>
  <si>
    <t>Mr.3</t>
    <phoneticPr fontId="15" type="noConversion"/>
  </si>
  <si>
    <t>巴洛克工社的高级干部之一,为了胜利而战斗的军略家,蜡蜡果实的能力者,可以自己的身体蜡化,改变成任何形状.</t>
    <phoneticPr fontId="15" type="noConversion"/>
  </si>
  <si>
    <t>194</t>
    <phoneticPr fontId="15" type="noConversion"/>
  </si>
  <si>
    <t>65</t>
    <phoneticPr fontId="15" type="noConversion"/>
  </si>
  <si>
    <t>斯摩格</t>
    <phoneticPr fontId="15" type="noConversion"/>
  </si>
  <si>
    <t>海军G-5支部中将,有一头银色短发,全身可以随意变成烟雾,烟雾可实体化、困住敌人.</t>
    <phoneticPr fontId="15" type="noConversion"/>
  </si>
  <si>
    <t>196</t>
    <phoneticPr fontId="15" type="noConversion"/>
  </si>
  <si>
    <t>66</t>
    <phoneticPr fontId="15" type="noConversion"/>
  </si>
  <si>
    <t>海军总部少尉,斯摩格的直属部下,是在罗格镇驻军的海军,心地善良,誓言要收齐所有被恶人夺去的名刀.</t>
    <phoneticPr fontId="15" type="noConversion"/>
  </si>
  <si>
    <t>195</t>
    <phoneticPr fontId="15" type="noConversion"/>
  </si>
  <si>
    <t>67</t>
    <phoneticPr fontId="15" type="noConversion"/>
  </si>
  <si>
    <t>偏向海盗类技能的技能卡，可用来技能继承</t>
    <phoneticPr fontId="15" type="noConversion"/>
  </si>
  <si>
    <t>68</t>
    <phoneticPr fontId="15" type="noConversion"/>
  </si>
  <si>
    <t>偏向军人类技能的技能卡，可用来技能继承</t>
    <phoneticPr fontId="15" type="noConversion"/>
  </si>
  <si>
    <t>69</t>
    <phoneticPr fontId="15" type="noConversion"/>
  </si>
  <si>
    <t>精英冒险家</t>
    <phoneticPr fontId="15" type="noConversion"/>
  </si>
  <si>
    <t>70</t>
    <phoneticPr fontId="15" type="noConversion"/>
  </si>
  <si>
    <t>71</t>
    <phoneticPr fontId="15" type="noConversion"/>
  </si>
  <si>
    <t>精英守卫</t>
    <phoneticPr fontId="15" type="noConversion"/>
  </si>
  <si>
    <t>72</t>
    <phoneticPr fontId="15" type="noConversion"/>
  </si>
  <si>
    <t>精英海盗</t>
    <phoneticPr fontId="15" type="noConversion"/>
  </si>
  <si>
    <t>73</t>
    <phoneticPr fontId="15" type="noConversion"/>
  </si>
  <si>
    <t>赠与国战中发挥出色的战士，可用作技能继承</t>
    <phoneticPr fontId="15" type="noConversion"/>
  </si>
  <si>
    <t>74</t>
    <phoneticPr fontId="15" type="noConversion"/>
  </si>
  <si>
    <t>自信的领主</t>
    <phoneticPr fontId="15" type="noConversion"/>
  </si>
  <si>
    <t>赠与国战中发挥最出色的战士，可用作技能继承</t>
    <phoneticPr fontId="15" type="noConversion"/>
  </si>
  <si>
    <t>75</t>
    <phoneticPr fontId="15" type="noConversion"/>
  </si>
  <si>
    <t>蛇姬</t>
    <phoneticPr fontId="15" type="noConversion"/>
  </si>
  <si>
    <t>王下七武海中唯一的女性，是生活在亚马逊·百合的战斗民族九蛇的最高领导人和九蛇海贼团的船长，同时也被认为是世界第一的绝世美女。</t>
    <phoneticPr fontId="15" type="noConversion"/>
  </si>
  <si>
    <t>76</t>
    <phoneticPr fontId="15" type="noConversion"/>
  </si>
  <si>
    <t>铁钩船长</t>
    <phoneticPr fontId="15" type="noConversion"/>
  </si>
  <si>
    <t>传说级的黑胡子海贼团的前锋队长，根据黑胡子船长的命令前往世界各地寻找黄金！</t>
    <phoneticPr fontId="15" type="noConversion"/>
  </si>
  <si>
    <t>77</t>
    <phoneticPr fontId="15" type="noConversion"/>
  </si>
  <si>
    <t>神·艾尼路</t>
    <phoneticPr fontId="15" type="noConversion"/>
  </si>
  <si>
    <t>空岛统治者。响雷果实能力者，拥有心网，身体可以变成雷电免疫一切物理攻击。拥有一艘以雷电作推动力的方舟箴言。</t>
    <phoneticPr fontId="15" type="noConversion"/>
  </si>
  <si>
    <t>78</t>
    <phoneticPr fontId="15" type="noConversion"/>
  </si>
  <si>
    <t>草帽海贼团厨师，金发，有着卷曲眉毛，永远遮住半边脸的家伙，香烟不离口，最爱女人，很花心但很有风度，海贼中的绅士。</t>
    <phoneticPr fontId="15" type="noConversion"/>
  </si>
  <si>
    <t>79</t>
    <phoneticPr fontId="15" type="noConversion"/>
  </si>
  <si>
    <t>草帽海贼团的考古学家，出生在西海的考古学之岛“奥哈拉”，是吃了“花花果实”的恶魔果实能力者，目标是找到真正的历史正文</t>
    <phoneticPr fontId="15" type="noConversion"/>
  </si>
  <si>
    <t>80</t>
    <phoneticPr fontId="15" type="noConversion"/>
  </si>
  <si>
    <t>乌索普</t>
    <phoneticPr fontId="15" type="noConversion"/>
  </si>
  <si>
    <t>草帽海贼团狙击手，特征为头戴狙击防风镜、浅啡色头巾，长鼻子，自称乌索普船长。梦想是要成为勇敢的海上战士</t>
    <phoneticPr fontId="15" type="noConversion"/>
  </si>
  <si>
    <t>81</t>
    <phoneticPr fontId="15" type="noConversion"/>
  </si>
  <si>
    <t>山迪亚战士，是山迪亚大战士卡尔葛拉的后代子孙。被爱莎形容像鬼一样恐怖，使用燃烧炮和排击贝当武器。</t>
    <phoneticPr fontId="15" type="noConversion"/>
  </si>
  <si>
    <t>82</t>
    <phoneticPr fontId="15" type="noConversion"/>
  </si>
  <si>
    <t>一个热心子民的神，穿着一身盔甲，身披黄袍，手拿骑士长枪。下巴长着长胡子。</t>
    <phoneticPr fontId="15" type="noConversion"/>
  </si>
  <si>
    <t>掌管自称生存率0%的“铁之试炼”的神官，象征喜怒哀乐中的“哀”，持有能够喷出铁云的‘云贝’。</t>
    <phoneticPr fontId="15" type="noConversion"/>
  </si>
  <si>
    <t>84</t>
    <phoneticPr fontId="15" type="noConversion"/>
  </si>
  <si>
    <t>掌管生存率3%的“绳之试炼”的神官，象征喜怒哀乐中的“怒”，因为嘴内装备了“炎贝”所以能够喷火。</t>
    <phoneticPr fontId="15" type="noConversion"/>
  </si>
  <si>
    <t>85</t>
    <phoneticPr fontId="15" type="noConversion"/>
  </si>
  <si>
    <t>掌管生存率10%的“球之试炼”的神官，象征喜怒哀乐中的“喜”。是个长得像球的奇异的男人。</t>
    <phoneticPr fontId="15" type="noConversion"/>
  </si>
  <si>
    <t>86</t>
    <phoneticPr fontId="15" type="noConversion"/>
  </si>
  <si>
    <t>掌管生存率50%“沼之试练”的神官，象征喜怒哀乐中的“乐”。持有‘喷风贝’及能够产生沼云的‘云贝’。</t>
    <phoneticPr fontId="15" type="noConversion"/>
  </si>
  <si>
    <t>商会主席</t>
    <phoneticPr fontId="15" type="noConversion"/>
  </si>
  <si>
    <t>商会的领导者，他所拥有的行商经验和知识无人能及！</t>
    <phoneticPr fontId="15" type="noConversion"/>
  </si>
  <si>
    <t>精英商人</t>
    <phoneticPr fontId="15" type="noConversion"/>
  </si>
  <si>
    <t>商会中重点培养的群体，但在处事对人方面还需要磨砺。</t>
    <phoneticPr fontId="15" type="noConversion"/>
  </si>
  <si>
    <t>学徒商人</t>
    <phoneticPr fontId="15" type="noConversion"/>
  </si>
  <si>
    <t>学徒级别的商人，在商会中也只是专门打杂的地位。</t>
    <phoneticPr fontId="15" type="noConversion"/>
  </si>
  <si>
    <t>90</t>
    <phoneticPr fontId="15" type="noConversion"/>
  </si>
  <si>
    <t>91</t>
    <phoneticPr fontId="15" type="noConversion"/>
  </si>
  <si>
    <t>92</t>
    <phoneticPr fontId="15" type="noConversion"/>
  </si>
  <si>
    <t>乔巴</t>
    <phoneticPr fontId="15" type="noConversion"/>
  </si>
  <si>
    <t>乔巴是草帽海贼团的船医，吃了人人果实的驯鹿能力者，人人驯鹿，可用蓝波球进行八段身体变形。特征是蓝色的鼻子和一顶画有“X”标记的粉红色帽子。</t>
    <phoneticPr fontId="15" type="noConversion"/>
  </si>
  <si>
    <t>93</t>
    <phoneticPr fontId="15" type="noConversion"/>
  </si>
  <si>
    <t>弗兰奇</t>
    <phoneticPr fontId="15" type="noConversion"/>
  </si>
  <si>
    <t>草帽海贼团船匠，性格豪放，喜欢唱歌，跳奇怪的舞，下身喜欢只穿一条短裤。身为改造人的弗兰奇，身体藏着各种兵器。</t>
    <phoneticPr fontId="15" type="noConversion"/>
  </si>
  <si>
    <t>94</t>
    <phoneticPr fontId="15" type="noConversion"/>
  </si>
  <si>
    <t>冰山先生</t>
    <phoneticPr fontId="15" type="noConversion"/>
  </si>
  <si>
    <t>冰山担任水之七岛的市长及卡雷拉公司的社长，也是传说中的船匠——汤姆的其中一位徒弟。极受水之七岛市民们的爱慕与崇拜。</t>
    <phoneticPr fontId="15" type="noConversion"/>
  </si>
  <si>
    <t>95</t>
    <phoneticPr fontId="15" type="noConversion"/>
  </si>
  <si>
    <t>卡莉法是CP9中唯一的女性。任务是在水之七岛的市长、卡雷拉公司的社长冰山身边工作5年夺取机密资料。恶魔果实能力为泡泡果实。</t>
    <phoneticPr fontId="15" type="noConversion"/>
  </si>
  <si>
    <t>96</t>
    <phoneticPr fontId="15" type="noConversion"/>
  </si>
  <si>
    <t>巴里</t>
    <phoneticPr fontId="15" type="noConversion"/>
  </si>
  <si>
    <t>卡雷拉公司一号船坞五名职长之一，头戴护目镜、喜欢抽雪茄、留着一圈胡渣的金发男子，因为好赌而常被债主追着跑。</t>
    <phoneticPr fontId="15" type="noConversion"/>
  </si>
  <si>
    <t>97</t>
    <phoneticPr fontId="15" type="noConversion"/>
  </si>
  <si>
    <t>毕普利</t>
    <phoneticPr fontId="15" type="noConversion"/>
  </si>
  <si>
    <t>卡雷拉公司一号船坞五名职长之一，特征是带着眼镜和嘴上两髭，有严重的寝癖，因此头发常会乱翘。</t>
    <phoneticPr fontId="15" type="noConversion"/>
  </si>
  <si>
    <t>98</t>
    <phoneticPr fontId="15" type="noConversion"/>
  </si>
  <si>
    <t>戴鲁斯通</t>
    <phoneticPr fontId="15" type="noConversion"/>
  </si>
  <si>
    <t>卡雷拉公司一号船坞五名职长之一，是个力大无穷但头脑简单的壮汉，左胸刺有“船大工”的刺青。</t>
    <phoneticPr fontId="15" type="noConversion"/>
  </si>
  <si>
    <t>99</t>
    <phoneticPr fontId="15" type="noConversion"/>
  </si>
  <si>
    <t>横纲</t>
    <phoneticPr fontId="15" type="noConversion"/>
  </si>
  <si>
    <t>汤姆工作室的宠物，是一只相扑青蛙，也是一只会游自由式的青蛙(是被弗兰奇教会的)。</t>
    <phoneticPr fontId="15" type="noConversion"/>
  </si>
  <si>
    <t>炼金术师玛姬</t>
    <phoneticPr fontId="15" type="noConversion"/>
  </si>
  <si>
    <t>即使在世界范围也是不可多见的美女，黑胡子御用的炼金术师，为海贼团提供各种毒药来击溃敌人，同时传闻称她也担任着船医的职责。</t>
    <phoneticPr fontId="15" type="noConversion"/>
  </si>
  <si>
    <t>101</t>
    <phoneticPr fontId="15" type="noConversion"/>
  </si>
  <si>
    <t>光之精灵</t>
    <phoneticPr fontId="15" type="noConversion"/>
  </si>
  <si>
    <t>散发着圣洁气息的精灵，经常在不暴露自身存在的情况下帮助遇难的船员和登山客。</t>
    <phoneticPr fontId="15" type="noConversion"/>
  </si>
  <si>
    <t>102</t>
    <phoneticPr fontId="15" type="noConversion"/>
  </si>
  <si>
    <t>暗之精灵</t>
    <phoneticPr fontId="15" type="noConversion"/>
  </si>
  <si>
    <t>散发着幽暗气息的精灵，经常在夜间窜到附近的村庄吓人。</t>
    <phoneticPr fontId="15" type="noConversion"/>
  </si>
  <si>
    <t>103</t>
    <phoneticPr fontId="15" type="noConversion"/>
  </si>
  <si>
    <t>大明帝国海军的女将军.虽在军中长大但考虑问题是从民众角度出发.父亲是地方舰队舰长,在与倭寇作战中阵亡.</t>
    <phoneticPr fontId="15" type="noConversion"/>
  </si>
  <si>
    <t>军人</t>
    <phoneticPr fontId="15" type="noConversion"/>
  </si>
  <si>
    <t>冒险家</t>
    <phoneticPr fontId="15" type="noConversion"/>
  </si>
  <si>
    <t>类型对应ID</t>
    <phoneticPr fontId="15" type="noConversion"/>
  </si>
  <si>
    <t>自由人士</t>
    <phoneticPr fontId="15" type="noConversion"/>
  </si>
  <si>
    <t>升阶素材</t>
    <phoneticPr fontId="15" type="noConversion"/>
  </si>
  <si>
    <t>技能素材</t>
    <phoneticPr fontId="15" type="noConversion"/>
  </si>
  <si>
    <t>传奇属性对应ID</t>
    <phoneticPr fontId="15" type="noConversion"/>
  </si>
  <si>
    <t>非传奇副官</t>
    <phoneticPr fontId="15" type="noConversion"/>
  </si>
  <si>
    <t>传奇副官</t>
    <phoneticPr fontId="15" type="noConversion"/>
  </si>
  <si>
    <t>白银宝箱份额：500
钻石宝箱份额：100
神之金属宝箱份额：10</t>
    <phoneticPr fontId="15" type="noConversion"/>
  </si>
  <si>
    <t>贼喵·娜美</t>
    <phoneticPr fontId="15" type="noConversion"/>
  </si>
  <si>
    <t>草帽·路飞</t>
    <phoneticPr fontId="15" type="noConversion"/>
  </si>
  <si>
    <t>基本规则</t>
    <phoneticPr fontId="28" type="noConversion"/>
  </si>
  <si>
    <t>·制造物品时需要具备三种要素： 制造卷轴，制造材料，体力</t>
    <phoneticPr fontId="28" type="noConversion"/>
  </si>
  <si>
    <t>·制造完后，卷轴消失，所有卷轴都是一次性消耗品</t>
    <phoneticPr fontId="28" type="noConversion"/>
  </si>
  <si>
    <t>·物品制造分为三种方向，分别有着各自独立的制造熟练度</t>
    <phoneticPr fontId="28" type="noConversion"/>
  </si>
  <si>
    <t>制造熟练度</t>
    <phoneticPr fontId="28" type="noConversion"/>
  </si>
  <si>
    <t>·玩家在同一时间内只能有一个制造任务在进行</t>
    <phoneticPr fontId="28" type="noConversion"/>
  </si>
  <si>
    <t>熟练度特效及称号</t>
    <phoneticPr fontId="28" type="noConversion"/>
  </si>
  <si>
    <t>·任何一种熟练度达到1000点即达到了顶峰，无法再增加</t>
    <phoneticPr fontId="28" type="noConversion"/>
  </si>
  <si>
    <t>·熟练度达到1000点后即可获得该种类熟练度所对应的大师称号</t>
    <phoneticPr fontId="28" type="noConversion"/>
  </si>
  <si>
    <t>·拥有大师称号的玩家在制造同类型物品时将获得特殊效果加成，加成的具体效果根据三种大师称号而不同</t>
    <phoneticPr fontId="28" type="noConversion"/>
  </si>
  <si>
    <t>【锻造】熟练度达到1000 获得称号  【神工匠】</t>
    <phoneticPr fontId="28" type="noConversion"/>
  </si>
  <si>
    <t>【手艺】熟练度达到1000 获得称号  【手指魔术师】</t>
    <phoneticPr fontId="28" type="noConversion"/>
  </si>
  <si>
    <t>【烹饪】熟练度达到1000 获得称号  【食神】</t>
    <phoneticPr fontId="28" type="noConversion"/>
  </si>
  <si>
    <t>制造成品的属性</t>
    <phoneticPr fontId="28" type="noConversion"/>
  </si>
  <si>
    <t>·玩家制造所需要的时间根据卷轴不同而不同，同时该制造时间受到部分特效的影响会有所变化（副官技能，公会，国家，大师称号）</t>
    <phoneticPr fontId="28" type="noConversion"/>
  </si>
  <si>
    <t>·玩家在制造成功并领取成品后将有机会增加1点熟练度，但不是所有的卷轴制造成功都会增加</t>
    <phoneticPr fontId="28" type="noConversion"/>
  </si>
  <si>
    <t>·制造熟练度总值为1000</t>
    <phoneticPr fontId="28" type="noConversion"/>
  </si>
  <si>
    <t>·制造熟练度在是有等级限制的</t>
    <phoneticPr fontId="28" type="noConversion"/>
  </si>
  <si>
    <t>LV1~20</t>
    <phoneticPr fontId="28" type="noConversion"/>
  </si>
  <si>
    <t>LV21~35</t>
    <phoneticPr fontId="28" type="noConversion"/>
  </si>
  <si>
    <t>LV36~50</t>
    <phoneticPr fontId="28" type="noConversion"/>
  </si>
  <si>
    <t>LV51~60</t>
    <phoneticPr fontId="28" type="noConversion"/>
  </si>
  <si>
    <t>LV61~100</t>
    <phoneticPr fontId="28" type="noConversion"/>
  </si>
  <si>
    <t>熟练度上限200</t>
    <phoneticPr fontId="28" type="noConversion"/>
  </si>
  <si>
    <t>熟练度上限400</t>
    <phoneticPr fontId="28" type="noConversion"/>
  </si>
  <si>
    <t>熟练度上限600</t>
    <phoneticPr fontId="28" type="noConversion"/>
  </si>
  <si>
    <t>熟练度上限800</t>
    <phoneticPr fontId="28" type="noConversion"/>
  </si>
  <si>
    <t>熟练度上限1000</t>
    <phoneticPr fontId="28" type="noConversion"/>
  </si>
  <si>
    <t>·每个物品都有各自的制作熟练度要求， 设 Y=制作熟练度要求</t>
    <phoneticPr fontId="28" type="noConversion"/>
  </si>
  <si>
    <t>其中：</t>
    <phoneticPr fontId="28" type="noConversion"/>
  </si>
  <si>
    <t>玩家熟练度在【Y+61 ~ Y+120】阶段时，每次成功制造该卷轴对应成品时，熟练度 50% 增加 1点</t>
    <phoneticPr fontId="28" type="noConversion"/>
  </si>
  <si>
    <t>玩家熟练度在【Y+120 ~ Y+150】阶段时，每次成功制造该卷轴对应成品时，熟练度 20% 增加 1点</t>
    <phoneticPr fontId="28" type="noConversion"/>
  </si>
  <si>
    <t>则 【Y ~ Y+150】为该物品的所能提供熟练度增加的范围，自身熟练度达到 【Y+151】后，制造该物品不再增加熟练度度</t>
    <phoneticPr fontId="28" type="noConversion"/>
  </si>
  <si>
    <t>·每种制造卷轴都有所对应的 制造材料 ， 熟练度要求 ，制造时间</t>
    <phoneticPr fontId="28" type="noConversion"/>
  </si>
  <si>
    <t>·玩家制造页面中如果有物品正在制造中</t>
    <phoneticPr fontId="28" type="noConversion"/>
  </si>
  <si>
    <t>1.广场页的仓库上方要显示 【icon 倒计时】的浮动标志</t>
    <phoneticPr fontId="28" type="noConversion"/>
  </si>
  <si>
    <t>2.【仓库】的制造图片上要显示 【icon 倒计时】信息</t>
    <phoneticPr fontId="28" type="noConversion"/>
  </si>
  <si>
    <t>·玩家制造页面中如果有物品已经制造完成但尚未领取的话</t>
    <phoneticPr fontId="28" type="noConversion"/>
  </si>
  <si>
    <t>1.广场页的仓库上方要显示 【icon GET！】的浮动标志</t>
    <phoneticPr fontId="28" type="noConversion"/>
  </si>
  <si>
    <t>2.【仓库】的制造图片上要显示 【icon 制造完成】信息</t>
    <phoneticPr fontId="28" type="noConversion"/>
  </si>
  <si>
    <t>其他相关制造信息</t>
    <phoneticPr fontId="28" type="noConversion"/>
  </si>
  <si>
    <t>·相应的通知信息（具体见【！通知信息】表）</t>
    <phoneticPr fontId="28" type="noConversion"/>
  </si>
  <si>
    <t>a.船体、武器、撞角制造，统称为【锻造】，每次制造获得一件完成品</t>
    <phoneticPr fontId="28" type="noConversion"/>
  </si>
  <si>
    <t>b.船首像、装甲、船帆制造，统称为【手艺】，每次制造获得一件完成品</t>
    <phoneticPr fontId="28" type="noConversion"/>
  </si>
  <si>
    <t>c.食物制造，统称为【烹饪】，每次制造可获得多件完成品</t>
    <phoneticPr fontId="28" type="noConversion"/>
  </si>
  <si>
    <t>·熟练度的窗口显示时需要有各类熟练度的排行信息，熟练度排行只统计每种类型的前200名</t>
    <phoneticPr fontId="28" type="noConversion"/>
  </si>
  <si>
    <t>·如果玩家未进入该类型锻造的前200名，则显示“未进入前200名”</t>
    <phoneticPr fontId="28" type="noConversion"/>
  </si>
  <si>
    <t>·卷轴的获得方式：</t>
    <phoneticPr fontId="28" type="noConversion"/>
  </si>
  <si>
    <t>a.交易所-卷轴页 购买（金币，星钻）</t>
    <phoneticPr fontId="28" type="noConversion"/>
  </si>
  <si>
    <t>b.探险掉落</t>
    <phoneticPr fontId="28" type="noConversion"/>
  </si>
  <si>
    <t>c.各类奖励获得</t>
    <phoneticPr fontId="28" type="noConversion"/>
  </si>
  <si>
    <t>商品名</t>
    <phoneticPr fontId="15" type="noConversion"/>
  </si>
  <si>
    <t>超高速大型四角帆设计图;蓝色海洋全桅帆设计图;</t>
  </si>
  <si>
    <t>简易三角帆设计图;富豪的巨三角帆设计图;</t>
  </si>
  <si>
    <t>简易背风帆设计图;全自动全桅船帆组设计图;七色丝绸四角帆设计图;</t>
  </si>
  <si>
    <t>厚三角帆设计图;富豪的巨三角帆设计图;夺日者全桅帆设计图;</t>
  </si>
  <si>
    <t>豪华的全桅船帆组设计图;夺日者全桅帆设计图;</t>
  </si>
  <si>
    <t>全桅船帆组设计图;锁链三角帆设计图;蓝色海洋全桅帆设计图;</t>
  </si>
  <si>
    <t>热汤面条食谱;蜂蜜松饼食谱;杂肉烩面食谱;奶酪鸡肉可丽饼食谱;</t>
  </si>
  <si>
    <t>椒盐烤鱼食谱;炭火辣烤鱼食谱;意大利混肉沙拉食谱;</t>
  </si>
  <si>
    <t>奶酪香肠粒食谱;奶油土豆卷食谱;柠檬烤玉米食谱;香焗牛腩食谱;奶酪鸡肉可丽饼食谱;</t>
  </si>
  <si>
    <t>辣子鸡食谱;蜂蜜松饼食谱;</t>
  </si>
  <si>
    <t>烤香肠食谱;奶酪香肠粒食谱;干酪香肠拼盘食谱;</t>
  </si>
  <si>
    <t>洋葱圈食谱;果酱洋葱鸡食谱;时蔬烤猪排食谱;</t>
  </si>
  <si>
    <t>果酱南瓜派食谱;</t>
  </si>
  <si>
    <t>玉米蜜汤食谱;柠檬烤玉米食谱;时蔬烤猪排食谱;</t>
  </si>
  <si>
    <t>秘制酒酿食谱;风味寿司食谱;里脊肉辣炒饭食谱;</t>
  </si>
  <si>
    <t>甜辣薯片食谱;奶油土豆卷食谱;香焗牛腩食谱;</t>
  </si>
  <si>
    <t>椒盐烤鱼食谱;奶油土豆卷食谱;炭火辣烤鱼食谱;</t>
  </si>
  <si>
    <t>意大利混肉沙拉食谱;干酪香肠拼盘食谱;</t>
  </si>
  <si>
    <t>玉米蜜汤食谱;蜂蜜松饼食谱;干酪香肠拼盘食谱;奶酪鸡肉可丽饼食谱;</t>
  </si>
  <si>
    <t>果酱南瓜派食谱;果酱洋葱鸡食谱;</t>
  </si>
  <si>
    <t>果酱洋葱鸡食谱;铁板羊肉串食谱;里脊肉辣炒饭食谱;</t>
  </si>
  <si>
    <t>辣味烤串食谱;时蔬烤猪排食谱;里脊肉辣炒饭食谱;杂肉烩面食谱;</t>
  </si>
  <si>
    <t>酱香鸭腿食谱;蒜烤全鸭食谱;</t>
  </si>
  <si>
    <t>朗姆酒小牛肉食谱;香焗牛腩食谱;</t>
  </si>
  <si>
    <t>炸鸡米花食谱;辣子鸡食谱;果酱洋葱鸡食谱;意大利混肉沙拉食谱;杂肉烩面食谱;奶酪鸡肉可丽饼食谱;</t>
  </si>
  <si>
    <t>风味羊羔片食谱;清炖小羊肉食谱;杂肉烩面食谱;五香烤全羊食谱;</t>
  </si>
  <si>
    <t>铁板羊肉串食谱;意大利混肉沙拉食谱;五香烤全羊食谱;</t>
  </si>
  <si>
    <t>炭火辣烤鱼食谱;清炖小羊肉食谱;杂肉烩面食谱;五香烤全羊食谱;天堂鸡尾酒食谱;</t>
  </si>
  <si>
    <t>蓝色鸡尾酒食谱;七彩鸡尾酒食谱;奶酪鸡肉可丽饼食谱;天堂鸡尾酒食谱;</t>
  </si>
  <si>
    <t>果酱南瓜派食谱;红色鸡尾酒食谱;七彩鸡尾酒食谱;</t>
  </si>
  <si>
    <t>蒜烤全鸭食谱;蓝色鸡尾酒食谱;朗姆酒小牛肉食谱;</t>
  </si>
  <si>
    <t>红色鸡尾酒食谱;七彩鸡尾酒食谱;干酪香肠拼盘食谱;天堂鸡尾酒食谱;</t>
  </si>
  <si>
    <t>重火炮设计图;霰弹炮设计图;佛朗机炮设计图;迫击炮设计图;龙火炮设计图;海豚像设计图;战争美人鱼像设计图;蛇形撞角设计图;</t>
  </si>
  <si>
    <t>重火炮设计图;霰弹炮设计图;重型霰弹炮设计图;迫击炮设计图;流星设计图;海龟像设计图;战争美人鱼像设计图;红松木装甲设计图;超合金装甲设计图;锯状粉碎撞角设计图;毁灭者设计图;</t>
  </si>
  <si>
    <t>铁</t>
    <phoneticPr fontId="15" type="noConversion"/>
  </si>
  <si>
    <t>重型法兰克炮设计图;甲板炮设计图;老虎像设计图;神圣骑士团像设计图;桃木装甲设计图;厚铁装甲设计图;捕食者设计图;</t>
  </si>
  <si>
    <t>煤</t>
    <phoneticPr fontId="15" type="noConversion"/>
  </si>
  <si>
    <t>迫击炮设计图;高效滑膛炮设计图;无畏炮设计图;重型北洋战列舰设计图;锯状粉碎撞角设计图;</t>
  </si>
  <si>
    <t>硬木板</t>
    <phoneticPr fontId="15" type="noConversion"/>
  </si>
  <si>
    <t>高效滑膛炮设计图;福克帆船设计图;北洋水师战列舰设计图;鲨鱼像设计图;铁板装甲设计图;混金撞角设计图;东方龙号设计图;</t>
  </si>
  <si>
    <t>佛朗机炮设计图;双弹炮设计图;速射迫击炮设计图;开膛手设计图;闪电猎鹰像设计图;海兽像设计图;战争美人鱼像设计图;红松木装甲设计图;捕食者设计图;</t>
  </si>
  <si>
    <t>黄铜</t>
    <phoneticPr fontId="15" type="noConversion"/>
  </si>
  <si>
    <t>流星设计图;精密加农散弹炮设计图;重炮战列舰设计图;重甲巡洋舰设计图;伟人像设计图;天使像设计图;倒影装甲设计图;超合金装甲设计图;锯状粉碎撞角设计图;</t>
  </si>
  <si>
    <t>轻木帆船设计图;小型阿拉伯帆船设计图;非洲雄狮号设计图;阿拉伯中型排桨帆船设计图;西班牙皇家战列舰设计图;法国皇家巨型排桨帆船设计图;木板甲设计图;硬木撞角设计图;</t>
  </si>
  <si>
    <t>巨型武装快艇设计图;轻型斯库纳帆船设计图;逐风者号设计图;重炮毁灭手设计图;幽灵船设计图;安妮女王复仇号设计图;圆木装甲设计图;超合金撞角设计图;</t>
  </si>
  <si>
    <t>天使像设计图;全自动全桅船帆组设计图;富豪的巨三角帆设计图;嗜血者巨帆设计图;</t>
  </si>
  <si>
    <t>利齿鲨鱼像设计图;简易背风帆设计图;蓝色海洋全桅帆设计图;</t>
  </si>
  <si>
    <t>七色丝绸四角帆设计图;锁链三角帆设计图;豪华的全桅船帆组设计图;</t>
  </si>
  <si>
    <t>超合金撞角设计图;超高速大型四角帆设计图;</t>
  </si>
  <si>
    <t>巨型武装快艇设计图;北洋水师战列舰设计图;</t>
  </si>
  <si>
    <t>大型阿拉伯战船设计图;简易三角帆设计图;夺日者全桅帆设计图;</t>
  </si>
  <si>
    <t>卡瑞克帆船设计图;富豪的巨三角帆设计图;武装快艇设计图;</t>
  </si>
  <si>
    <t>英式双船桅帆船设计图;法国皇家巨型排桨帆船设计图;超高速轻帆船设计图;锁链三角帆设计图;</t>
  </si>
  <si>
    <t>非洲雄狮号设计图;重型北洋战列舰设计图;全桅船帆组设计图;嗜血者巨帆设计图;</t>
  </si>
  <si>
    <t>福克帆船设计图;西班牙皇家战列舰设计图;简易背风帆设计图;蓝色海洋全桅帆设计图;</t>
  </si>
  <si>
    <t>破坏者火炮设计图;开膛手设计图;</t>
  </si>
  <si>
    <t>高效滑膛炮设计图;双弹炮设计图;精密加农散弹炮设计图;</t>
  </si>
  <si>
    <t>喷火炮设计图;高速追击炮设计图;龙火炮设计图;</t>
  </si>
  <si>
    <t>定向轰炸装置设计图;精密加农散弹炮设计图;破坏者火炮设计图;开膛手设计图;超高速轻帆船设计图;海兽像设计图;天使像设计图;超合金装甲设计图;混金撞角设计图;蓝色海洋全桅帆设计图;</t>
  </si>
  <si>
    <t>火龙咆哮设计图;美特拉炮设计图;火焰喷射炮设计图;破坏者火炮设计图;阿拉伯中型排桨帆船设计图;西班牙皇家战列舰设计图;法国皇家巨型排桨帆船设计图;纯洁海豚像设计图;天使像设计图;镀银装甲设计图;嗜血者巨帆设计图;</t>
  </si>
  <si>
    <t>高速追击炮设计图;双弹炮设计图;无畏炮设计图;破坏者火炮设计图;轻型斯库纳帆船设计图;重炮战列舰设计图;幽灵船设计图;少女像设计图;雪松木装甲II型设计图;捍卫者装甲设计图;捕食者设计图;七色丝绸四角帆设计图;豪华的全桅船帆组设计图;</t>
  </si>
  <si>
    <t>美特拉炮设计图;开膛手设计图;逐风者号设计图;安妮女王复仇号设计图;白鲨像设计图;战争美人鱼像设计图;倒影装甲设计图;野蛮冲锋撞角设计图;夺日者全桅帆设计图;</t>
  </si>
  <si>
    <t>铁板羊肉串食谱;清炖小羊肉食谱;香焗牛腩食谱;</t>
  </si>
  <si>
    <t>红色鸡尾酒食谱;柠檬烤玉米食谱;蓝色鸡尾酒食谱;</t>
  </si>
  <si>
    <t>甜辣薯片食谱;辣子鸡食谱;朗姆酒小牛肉食谱;炭火辣烤鱼食谱;里脊肉辣炒饭食谱;</t>
  </si>
  <si>
    <t>风味寿司食谱;</t>
  </si>
  <si>
    <t>辣味烤串食谱;五香烤全羊食谱;</t>
  </si>
  <si>
    <t>秘制酒酿食谱;朗姆酒小牛肉食谱;</t>
  </si>
  <si>
    <t>小茴香</t>
    <phoneticPr fontId="15" type="noConversion"/>
  </si>
  <si>
    <t>风味羊羔片食谱;里脊肉辣炒饭食谱;干酪香肠拼盘食谱;</t>
  </si>
  <si>
    <t>酱香鸭腿食谱;七彩鸡尾酒食谱;香焗牛腩食谱;</t>
  </si>
  <si>
    <t>时蔬烤猪排食谱;清炖小羊肉食谱;</t>
  </si>
  <si>
    <t>肉豆蔻</t>
  </si>
  <si>
    <t>蒜烤全鸭食谱;五香烤全羊食谱;</t>
  </si>
  <si>
    <t>流星设计图;冲锋者设计图;重甲巡洋舰设计图;倒影装甲设计图;锐牙海兽撞角设计图;</t>
  </si>
  <si>
    <t>精密加农散弹炮设计图;西班牙皇家战列舰设计图;超高速轻帆船设计图;神圣骑士团像设计图;圆木装甲设计图;</t>
  </si>
  <si>
    <t>重炮毁灭手设计图;纯洁海豚像设计图;天使像设计图;夺日者全桅帆设计图;</t>
  </si>
  <si>
    <t>甲板炮设计图;开膛手设计图;鲨鱼像设计图;捍卫者装甲设计图;毁灭者设计图;</t>
  </si>
  <si>
    <t>青金石</t>
    <phoneticPr fontId="15" type="noConversion"/>
  </si>
  <si>
    <t>双弹炮设计图;破坏者火炮设计图;北洋水师战列舰设计图;镀银装甲设计图;野蛮冲锋撞角设计图;嗜血者巨帆设计图;</t>
  </si>
  <si>
    <t>玛瑙</t>
    <phoneticPr fontId="15" type="noConversion"/>
  </si>
  <si>
    <t>龙火炮设计图;法国皇家巨型排桨帆船设计图;幽灵船设计图;利齿鲨鱼像设计图;海神之怒设计图;</t>
  </si>
  <si>
    <t>蓝宝石</t>
    <phoneticPr fontId="15" type="noConversion"/>
  </si>
  <si>
    <t>火龙咆哮设计图;美特拉炮设计图;皇家护卫舰;海龟像设计图;东方龙号设计图;</t>
  </si>
  <si>
    <t>无畏炮设计图;火焰喷射炮设计图;老虎像设计图;厚铁装甲设计图;锐牙海兽撞角设计图;超合金撞角设计图;</t>
  </si>
  <si>
    <t>宝石</t>
    <phoneticPr fontId="15" type="noConversion"/>
  </si>
  <si>
    <t>神圣十字军之力设计图;安妮女王复仇号设计图;少女像设计图;超合金装甲设计图;海神之怒设计图;</t>
  </si>
  <si>
    <t>翠玉</t>
    <phoneticPr fontId="15" type="noConversion"/>
  </si>
  <si>
    <t>神圣十字军之力设计图;幽灵船设计图;伟人像设计图;铁板装甲设计图;铁质撞角设计图;超合金撞角设计图;</t>
  </si>
  <si>
    <t>破碎的星沙</t>
    <phoneticPr fontId="15" type="noConversion"/>
  </si>
  <si>
    <t>火龙咆哮设计图;精密加农散弹炮设计图;重型北洋战列舰设计图;东方龙号设计图;纯洁海豚像设计图;捍卫者装甲设计图;毁灭者设计图;</t>
  </si>
  <si>
    <t>完整的星石</t>
    <phoneticPr fontId="15" type="noConversion"/>
  </si>
  <si>
    <t>开膛手设计图;安妮女王复仇号设计图;战争美人鱼像设计图;倒影装甲设计图;海神之怒设计图;夺日者全桅帆设计图;</t>
  </si>
  <si>
    <t>特殊效果：每次制造食物时有10%的几率获得双倍成品</t>
    <phoneticPr fontId="28" type="noConversion"/>
  </si>
  <si>
    <t>卷轴名</t>
    <phoneticPr fontId="28" type="noConversion"/>
  </si>
  <si>
    <t>制造物品</t>
    <phoneticPr fontId="28" type="noConversion"/>
  </si>
  <si>
    <t>原料</t>
  </si>
  <si>
    <t>制造数量</t>
    <phoneticPr fontId="28" type="noConversion"/>
  </si>
  <si>
    <t>制造时间</t>
    <phoneticPr fontId="28" type="noConversion"/>
  </si>
  <si>
    <t>购买货币类型</t>
    <phoneticPr fontId="28" type="noConversion"/>
  </si>
  <si>
    <t>购买价格</t>
    <phoneticPr fontId="28" type="noConversion"/>
  </si>
  <si>
    <t>购买城市/地区</t>
    <phoneticPr fontId="28" type="noConversion"/>
  </si>
  <si>
    <t>熟练度要求</t>
    <phoneticPr fontId="28" type="noConversion"/>
  </si>
  <si>
    <t>重火炮</t>
    <phoneticPr fontId="15" type="noConversion"/>
  </si>
  <si>
    <t>2铁矿石</t>
    <phoneticPr fontId="28" type="noConversion"/>
  </si>
  <si>
    <t>5m</t>
    <phoneticPr fontId="15" type="noConversion"/>
  </si>
  <si>
    <t>金币</t>
    <phoneticPr fontId="28" type="noConversion"/>
  </si>
  <si>
    <t>800</t>
    <phoneticPr fontId="15" type="noConversion"/>
  </si>
  <si>
    <t>2锌矿石</t>
    <phoneticPr fontId="28" type="noConversion"/>
  </si>
  <si>
    <t>2锡矿石</t>
    <phoneticPr fontId="28" type="noConversion"/>
  </si>
  <si>
    <t>2铜矿石</t>
    <phoneticPr fontId="28" type="noConversion"/>
  </si>
  <si>
    <t>霰弹炮</t>
    <phoneticPr fontId="15" type="noConversion"/>
  </si>
  <si>
    <t>2锡矿石+2铁矿石</t>
    <phoneticPr fontId="28" type="noConversion"/>
  </si>
  <si>
    <t>10m</t>
    <phoneticPr fontId="15" type="noConversion"/>
  </si>
  <si>
    <t>北欧，西亚</t>
    <phoneticPr fontId="15" type="noConversion"/>
  </si>
  <si>
    <t>霰弹炮</t>
  </si>
  <si>
    <t>2锌矿石+2铜矿石</t>
    <phoneticPr fontId="28" type="noConversion"/>
  </si>
  <si>
    <t>南美，东亚</t>
    <phoneticPr fontId="15" type="noConversion"/>
  </si>
  <si>
    <t>重型霰弹炮</t>
    <phoneticPr fontId="15" type="noConversion"/>
  </si>
  <si>
    <t>2铜矿石+4黄铜</t>
    <phoneticPr fontId="15" type="noConversion"/>
  </si>
  <si>
    <t>15m</t>
    <phoneticPr fontId="15" type="noConversion"/>
  </si>
  <si>
    <t>轻曲射炮</t>
    <phoneticPr fontId="15" type="noConversion"/>
  </si>
  <si>
    <t>3锡矿石+3锰矿石</t>
    <phoneticPr fontId="28" type="noConversion"/>
  </si>
  <si>
    <t>20m</t>
    <phoneticPr fontId="15" type="noConversion"/>
  </si>
  <si>
    <t>5000</t>
    <phoneticPr fontId="15" type="noConversion"/>
  </si>
  <si>
    <t>all</t>
  </si>
  <si>
    <t>佛朗机炮</t>
    <phoneticPr fontId="15" type="noConversion"/>
  </si>
  <si>
    <t>3石材+3铁矿石</t>
    <phoneticPr fontId="28" type="noConversion"/>
  </si>
  <si>
    <t>25m</t>
    <phoneticPr fontId="15" type="noConversion"/>
  </si>
  <si>
    <t>8000</t>
    <phoneticPr fontId="15" type="noConversion"/>
  </si>
  <si>
    <t>重型法兰克炮</t>
    <phoneticPr fontId="15" type="noConversion"/>
  </si>
  <si>
    <t>4铁+4锰矿石</t>
    <phoneticPr fontId="15" type="noConversion"/>
  </si>
  <si>
    <t>299</t>
    <phoneticPr fontId="15" type="noConversion"/>
  </si>
  <si>
    <t>喷火炮</t>
    <phoneticPr fontId="15" type="noConversion"/>
  </si>
  <si>
    <t>3黄铜+3锌矿石+3火药</t>
    <phoneticPr fontId="28" type="noConversion"/>
  </si>
  <si>
    <t>30m</t>
    <phoneticPr fontId="15" type="noConversion"/>
  </si>
  <si>
    <t>20000</t>
    <phoneticPr fontId="15" type="noConversion"/>
  </si>
  <si>
    <t>all</t>
    <phoneticPr fontId="28" type="noConversion"/>
  </si>
  <si>
    <t>迫击炮</t>
    <phoneticPr fontId="15" type="noConversion"/>
  </si>
  <si>
    <t>3煤+3铁矿石+3铜矿石</t>
    <phoneticPr fontId="28" type="noConversion"/>
  </si>
  <si>
    <t>40m</t>
    <phoneticPr fontId="15" type="noConversion"/>
  </si>
  <si>
    <t>金币</t>
    <phoneticPr fontId="28" type="noConversion"/>
  </si>
  <si>
    <t>25000</t>
    <phoneticPr fontId="28" type="noConversion"/>
  </si>
  <si>
    <t>速射迫击炮</t>
    <phoneticPr fontId="15" type="noConversion"/>
  </si>
  <si>
    <t>4锌矿石+6石材</t>
    <phoneticPr fontId="15" type="noConversion"/>
  </si>
  <si>
    <t>30000</t>
    <phoneticPr fontId="15" type="noConversion"/>
  </si>
  <si>
    <t>高速追击炮</t>
    <phoneticPr fontId="15" type="noConversion"/>
  </si>
  <si>
    <t>5大理石+5火药+5银</t>
    <phoneticPr fontId="15" type="noConversion"/>
  </si>
  <si>
    <t>45m</t>
    <phoneticPr fontId="15" type="noConversion"/>
  </si>
  <si>
    <t>定向轰炸装置</t>
    <phoneticPr fontId="15" type="noConversion"/>
  </si>
  <si>
    <t>5砂金+10黄铜</t>
    <phoneticPr fontId="15" type="noConversion"/>
  </si>
  <si>
    <t>399</t>
    <phoneticPr fontId="15" type="noConversion"/>
  </si>
  <si>
    <t>甲板炮</t>
    <phoneticPr fontId="15" type="noConversion"/>
  </si>
  <si>
    <t>5铁+15水晶</t>
    <phoneticPr fontId="28" type="noConversion"/>
  </si>
  <si>
    <t>金币</t>
    <phoneticPr fontId="28" type="noConversion"/>
  </si>
  <si>
    <t>50000</t>
    <phoneticPr fontId="15" type="noConversion"/>
  </si>
  <si>
    <t>龙火炮</t>
    <phoneticPr fontId="15" type="noConversion"/>
  </si>
  <si>
    <t>5铁矿石+5玛瑙+5火药</t>
    <phoneticPr fontId="28" type="noConversion"/>
  </si>
  <si>
    <t>50m</t>
    <phoneticPr fontId="15" type="noConversion"/>
  </si>
  <si>
    <t>80000</t>
    <phoneticPr fontId="15" type="noConversion"/>
  </si>
  <si>
    <t>火龙咆哮</t>
    <phoneticPr fontId="15" type="noConversion"/>
  </si>
  <si>
    <t>55m</t>
    <phoneticPr fontId="15" type="noConversion"/>
  </si>
  <si>
    <t>高效滑膛炮</t>
    <phoneticPr fontId="15" type="noConversion"/>
  </si>
  <si>
    <t>10煤+5硬木板+5火枪</t>
    <phoneticPr fontId="28" type="noConversion"/>
  </si>
  <si>
    <t>1.5h</t>
    <phoneticPr fontId="15" type="noConversion"/>
  </si>
  <si>
    <t>100000</t>
    <phoneticPr fontId="15" type="noConversion"/>
  </si>
  <si>
    <t>双弹炮</t>
    <phoneticPr fontId="15" type="noConversion"/>
  </si>
  <si>
    <t>10石材+5火枪+5青金石+5银</t>
    <phoneticPr fontId="28" type="noConversion"/>
  </si>
  <si>
    <t>1.5h</t>
    <phoneticPr fontId="15" type="noConversion"/>
  </si>
  <si>
    <t>金币</t>
    <phoneticPr fontId="28" type="noConversion"/>
  </si>
  <si>
    <t>150000</t>
    <phoneticPr fontId="15" type="noConversion"/>
  </si>
  <si>
    <t>流星</t>
    <phoneticPr fontId="15" type="noConversion"/>
  </si>
  <si>
    <t>10锡矿石+5钻石+5钢+5铜矿石</t>
    <phoneticPr fontId="15" type="noConversion"/>
  </si>
  <si>
    <t>2h</t>
    <phoneticPr fontId="15" type="noConversion"/>
  </si>
  <si>
    <t>无畏炮</t>
    <phoneticPr fontId="15" type="noConversion"/>
  </si>
  <si>
    <t>10煤+10锌矿石+5孔雀石+5银</t>
    <phoneticPr fontId="28" type="noConversion"/>
  </si>
  <si>
    <t>金币</t>
    <phoneticPr fontId="28" type="noConversion"/>
  </si>
  <si>
    <t>250000</t>
    <phoneticPr fontId="15" type="noConversion"/>
  </si>
  <si>
    <t>冲锋者</t>
    <phoneticPr fontId="15" type="noConversion"/>
  </si>
  <si>
    <t>20钻石+10锰矿石</t>
    <phoneticPr fontId="15" type="noConversion"/>
  </si>
  <si>
    <t>2.5h</t>
    <phoneticPr fontId="15" type="noConversion"/>
  </si>
  <si>
    <t>599</t>
    <phoneticPr fontId="15" type="noConversion"/>
  </si>
  <si>
    <t>精密加农散弹炮</t>
    <phoneticPr fontId="15" type="noConversion"/>
  </si>
  <si>
    <t>3h</t>
    <phoneticPr fontId="15" type="noConversion"/>
  </si>
  <si>
    <t>美特拉炮</t>
    <phoneticPr fontId="15" type="noConversion"/>
  </si>
  <si>
    <t>10锰矿石+10锡矿石+5金+5蓝宝石+5白金</t>
    <phoneticPr fontId="28" type="noConversion"/>
  </si>
  <si>
    <t>300000</t>
    <phoneticPr fontId="15" type="noConversion"/>
  </si>
  <si>
    <t>火焰喷射炮</t>
    <phoneticPr fontId="15" type="noConversion"/>
  </si>
  <si>
    <t>15金+10孔雀石+10黄铜+10大理石</t>
    <phoneticPr fontId="28" type="noConversion"/>
  </si>
  <si>
    <t>6h</t>
    <phoneticPr fontId="15" type="noConversion"/>
  </si>
  <si>
    <t>400000</t>
    <phoneticPr fontId="15" type="noConversion"/>
  </si>
  <si>
    <t>神圣十字军之力</t>
    <phoneticPr fontId="15" type="noConversion"/>
  </si>
  <si>
    <t>40粉钻+5锰矿石+5翠玉</t>
    <phoneticPr fontId="28" type="noConversion"/>
  </si>
  <si>
    <t>12h</t>
    <phoneticPr fontId="15" type="noConversion"/>
  </si>
  <si>
    <t>699</t>
    <phoneticPr fontId="15" type="noConversion"/>
  </si>
  <si>
    <t>破坏者火炮</t>
    <phoneticPr fontId="15" type="noConversion"/>
  </si>
  <si>
    <t>10砂金+10金+10炮弹+10银+10青金石</t>
    <phoneticPr fontId="28" type="noConversion"/>
  </si>
  <si>
    <t>开膛手</t>
    <phoneticPr fontId="15" type="noConversion"/>
  </si>
  <si>
    <t>轻木帆船</t>
    <phoneticPr fontId="28" type="noConversion"/>
  </si>
  <si>
    <t>2橡木</t>
    <phoneticPr fontId="28" type="noConversion"/>
  </si>
  <si>
    <t>5m</t>
    <phoneticPr fontId="15" type="noConversion"/>
  </si>
  <si>
    <t>800</t>
    <phoneticPr fontId="15" type="noConversion"/>
  </si>
  <si>
    <t>地中海</t>
    <phoneticPr fontId="28" type="noConversion"/>
  </si>
  <si>
    <t>轻木帆船</t>
    <phoneticPr fontId="28" type="noConversion"/>
  </si>
  <si>
    <t>2红松木</t>
    <phoneticPr fontId="28" type="noConversion"/>
  </si>
  <si>
    <t>5m</t>
    <phoneticPr fontId="15" type="noConversion"/>
  </si>
  <si>
    <t>800</t>
    <phoneticPr fontId="15" type="noConversion"/>
  </si>
  <si>
    <t>加勒比海</t>
    <phoneticPr fontId="28" type="noConversion"/>
  </si>
  <si>
    <t>2雪松木</t>
    <phoneticPr fontId="28" type="noConversion"/>
  </si>
  <si>
    <t>西欧</t>
    <phoneticPr fontId="28" type="noConversion"/>
  </si>
  <si>
    <t>2桃木</t>
    <phoneticPr fontId="28" type="noConversion"/>
  </si>
  <si>
    <t>华夏</t>
    <phoneticPr fontId="28" type="noConversion"/>
  </si>
  <si>
    <t>小型阿拉伯帆船</t>
    <phoneticPr fontId="28" type="noConversion"/>
  </si>
  <si>
    <t>2橡木+2丝绸布</t>
    <phoneticPr fontId="28" type="noConversion"/>
  </si>
  <si>
    <t>10m</t>
    <phoneticPr fontId="15" type="noConversion"/>
  </si>
  <si>
    <t>all</t>
    <phoneticPr fontId="28" type="noConversion"/>
  </si>
  <si>
    <t>大型阿拉伯战船</t>
    <phoneticPr fontId="28" type="noConversion"/>
  </si>
  <si>
    <t>2雪松木+2网眼布</t>
    <phoneticPr fontId="15" type="noConversion"/>
  </si>
  <si>
    <t>15m</t>
    <phoneticPr fontId="15" type="noConversion"/>
  </si>
  <si>
    <t>卡瑞克帆船</t>
    <phoneticPr fontId="28" type="noConversion"/>
  </si>
  <si>
    <t>3桃木+3土耳其地毯</t>
    <phoneticPr fontId="28" type="noConversion"/>
  </si>
  <si>
    <t>20m</t>
    <phoneticPr fontId="15" type="noConversion"/>
  </si>
  <si>
    <t>5000</t>
    <phoneticPr fontId="15" type="noConversion"/>
  </si>
  <si>
    <t>轻型排桨帆船</t>
    <phoneticPr fontId="28" type="noConversion"/>
  </si>
  <si>
    <t>3红松木+3英格兰花呢</t>
    <phoneticPr fontId="28" type="noConversion"/>
  </si>
  <si>
    <t>25m</t>
    <phoneticPr fontId="15" type="noConversion"/>
  </si>
  <si>
    <t>8000</t>
    <phoneticPr fontId="15" type="noConversion"/>
  </si>
  <si>
    <t>非洲雄狮号</t>
    <phoneticPr fontId="28" type="noConversion"/>
  </si>
  <si>
    <t>4橡木+4天鹅绒</t>
    <phoneticPr fontId="15" type="noConversion"/>
  </si>
  <si>
    <t>25m</t>
    <phoneticPr fontId="15" type="noConversion"/>
  </si>
  <si>
    <t>299</t>
    <phoneticPr fontId="15" type="noConversion"/>
  </si>
  <si>
    <t>all</t>
    <phoneticPr fontId="28" type="noConversion"/>
  </si>
  <si>
    <t>福克帆船</t>
    <phoneticPr fontId="28" type="noConversion"/>
  </si>
  <si>
    <t>3桃木+3棉布料+3硬木板</t>
    <phoneticPr fontId="28" type="noConversion"/>
  </si>
  <si>
    <t>30m</t>
    <phoneticPr fontId="15" type="noConversion"/>
  </si>
  <si>
    <t>金币</t>
    <phoneticPr fontId="28" type="noConversion"/>
  </si>
  <si>
    <t>20000</t>
    <phoneticPr fontId="15" type="noConversion"/>
  </si>
  <si>
    <t>英式双船桅帆船</t>
    <phoneticPr fontId="28" type="noConversion"/>
  </si>
  <si>
    <t>3红松木+3雪松木+3印度印花布</t>
    <phoneticPr fontId="28" type="noConversion"/>
  </si>
  <si>
    <t>40m</t>
    <phoneticPr fontId="15" type="noConversion"/>
  </si>
  <si>
    <t>25000</t>
    <phoneticPr fontId="28" type="noConversion"/>
  </si>
  <si>
    <t>武装快艇</t>
    <phoneticPr fontId="28" type="noConversion"/>
  </si>
  <si>
    <t>4雪松木+6土耳其地毯</t>
    <phoneticPr fontId="15" type="noConversion"/>
  </si>
  <si>
    <t>30000</t>
    <phoneticPr fontId="15" type="noConversion"/>
  </si>
  <si>
    <t>巨型武装快艇</t>
    <phoneticPr fontId="28" type="noConversion"/>
  </si>
  <si>
    <t>5红木+5针织布料</t>
    <phoneticPr fontId="15" type="noConversion"/>
  </si>
  <si>
    <t>45m</t>
    <phoneticPr fontId="15" type="noConversion"/>
  </si>
  <si>
    <t>轻型斯库纳帆船</t>
    <phoneticPr fontId="28" type="noConversion"/>
  </si>
  <si>
    <t>5红木+10银</t>
    <phoneticPr fontId="15" type="noConversion"/>
  </si>
  <si>
    <t>399</t>
    <phoneticPr fontId="15" type="noConversion"/>
  </si>
  <si>
    <t>阿拉伯中型排桨帆船</t>
    <phoneticPr fontId="28" type="noConversion"/>
  </si>
  <si>
    <t>10橡木+5丝绸布+5金</t>
    <phoneticPr fontId="28" type="noConversion"/>
  </si>
  <si>
    <t>50000</t>
    <phoneticPr fontId="15" type="noConversion"/>
  </si>
  <si>
    <t>北洋水师战列舰</t>
    <phoneticPr fontId="28" type="noConversion"/>
  </si>
  <si>
    <t>10雪松木+5青金石+5针织布料+5硬木板</t>
    <phoneticPr fontId="15" type="noConversion"/>
  </si>
  <si>
    <t>50m</t>
    <phoneticPr fontId="15" type="noConversion"/>
  </si>
  <si>
    <t>80000</t>
    <phoneticPr fontId="15" type="noConversion"/>
  </si>
  <si>
    <t>重型北洋战列舰</t>
    <phoneticPr fontId="28" type="noConversion"/>
  </si>
  <si>
    <t>55m</t>
    <phoneticPr fontId="15" type="noConversion"/>
  </si>
  <si>
    <t>西班牙皇家战列舰</t>
    <phoneticPr fontId="28" type="noConversion"/>
  </si>
  <si>
    <t>5橡木+5金+5棉布料+5祖母绿</t>
    <phoneticPr fontId="28" type="noConversion"/>
  </si>
  <si>
    <t>1.5h</t>
    <phoneticPr fontId="15" type="noConversion"/>
  </si>
  <si>
    <t>100000</t>
    <phoneticPr fontId="15" type="noConversion"/>
  </si>
  <si>
    <t>皇家护卫舰</t>
    <phoneticPr fontId="28" type="noConversion"/>
  </si>
  <si>
    <t>15红松木+10蓝宝石</t>
    <phoneticPr fontId="28" type="noConversion"/>
  </si>
  <si>
    <t>150000</t>
    <phoneticPr fontId="15" type="noConversion"/>
  </si>
  <si>
    <t>逐风者号</t>
    <phoneticPr fontId="28" type="noConversion"/>
  </si>
  <si>
    <t>15红木+5锰矿石+5白金</t>
    <phoneticPr fontId="15" type="noConversion"/>
  </si>
  <si>
    <t>2h</t>
    <phoneticPr fontId="15" type="noConversion"/>
  </si>
  <si>
    <t>重炮战列舰</t>
    <phoneticPr fontId="28" type="noConversion"/>
  </si>
  <si>
    <t>10钢+10红松木+5银+5黄铜</t>
    <phoneticPr fontId="28" type="noConversion"/>
  </si>
  <si>
    <t>250000</t>
    <phoneticPr fontId="15" type="noConversion"/>
  </si>
  <si>
    <t>重炮毁灭手</t>
    <phoneticPr fontId="28" type="noConversion"/>
  </si>
  <si>
    <t>10红木+20珍珠</t>
    <phoneticPr fontId="28" type="noConversion"/>
  </si>
  <si>
    <t>2.5h</t>
    <phoneticPr fontId="15" type="noConversion"/>
  </si>
  <si>
    <t>599</t>
    <phoneticPr fontId="15" type="noConversion"/>
  </si>
  <si>
    <t>东方龙号</t>
    <phoneticPr fontId="28" type="noConversion"/>
  </si>
  <si>
    <t>3h</t>
    <phoneticPr fontId="15" type="noConversion"/>
  </si>
  <si>
    <t>法国皇家巨型排桨帆船</t>
    <phoneticPr fontId="15" type="noConversion"/>
  </si>
  <si>
    <t>10橡木+10印度印花布+10玛瑙+5金</t>
    <phoneticPr fontId="28" type="noConversion"/>
  </si>
  <si>
    <t>300000</t>
    <phoneticPr fontId="15" type="noConversion"/>
  </si>
  <si>
    <t>重甲巡洋舰</t>
    <phoneticPr fontId="28" type="noConversion"/>
  </si>
  <si>
    <t>15桃木+15钻石+15钢</t>
    <phoneticPr fontId="28" type="noConversion"/>
  </si>
  <si>
    <t>6h</t>
    <phoneticPr fontId="15" type="noConversion"/>
  </si>
  <si>
    <t>400000</t>
    <phoneticPr fontId="15" type="noConversion"/>
  </si>
  <si>
    <t>幽灵船</t>
    <phoneticPr fontId="28" type="noConversion"/>
  </si>
  <si>
    <t>15红木+10翠玉+10银+10玛瑙+5黄铜</t>
    <phoneticPr fontId="28" type="noConversion"/>
  </si>
  <si>
    <t>12h</t>
    <phoneticPr fontId="15" type="noConversion"/>
  </si>
  <si>
    <t>699</t>
    <phoneticPr fontId="15" type="noConversion"/>
  </si>
  <si>
    <t>超高速轻帆船</t>
    <phoneticPr fontId="28" type="noConversion"/>
  </si>
  <si>
    <t>10印度印花布+20雪松木+10祖母绿+10砂金</t>
    <phoneticPr fontId="28" type="noConversion"/>
  </si>
  <si>
    <t>安妮女王复仇号</t>
    <phoneticPr fontId="28" type="noConversion"/>
  </si>
  <si>
    <t>12h</t>
    <phoneticPr fontId="15" type="noConversion"/>
  </si>
  <si>
    <t>海豚像</t>
    <phoneticPr fontId="28" type="noConversion"/>
  </si>
  <si>
    <t>2桃木+2铁矿石</t>
    <phoneticPr fontId="28" type="noConversion"/>
  </si>
  <si>
    <t>10m</t>
    <phoneticPr fontId="28" type="noConversion"/>
  </si>
  <si>
    <t>1000</t>
    <phoneticPr fontId="15" type="noConversion"/>
  </si>
  <si>
    <t>all</t>
    <phoneticPr fontId="15" type="noConversion"/>
  </si>
  <si>
    <t>闪电猎鹰像</t>
    <phoneticPr fontId="28" type="noConversion"/>
  </si>
  <si>
    <t>3红松木+3石材</t>
    <phoneticPr fontId="15" type="noConversion"/>
  </si>
  <si>
    <t>15m</t>
    <phoneticPr fontId="15" type="noConversion"/>
  </si>
  <si>
    <t>海龟像</t>
    <phoneticPr fontId="28" type="noConversion"/>
  </si>
  <si>
    <t>3雪松木+3铜矿石+3蓝宝石</t>
    <phoneticPr fontId="28" type="noConversion"/>
  </si>
  <si>
    <t>20m</t>
    <phoneticPr fontId="28" type="noConversion"/>
  </si>
  <si>
    <t>5000</t>
    <phoneticPr fontId="15" type="noConversion"/>
  </si>
  <si>
    <t>鲨鱼像</t>
    <phoneticPr fontId="28" type="noConversion"/>
  </si>
  <si>
    <t>5锡矿石+5水晶+5硬木板</t>
    <phoneticPr fontId="28" type="noConversion"/>
  </si>
  <si>
    <t>30m</t>
    <phoneticPr fontId="28" type="noConversion"/>
  </si>
  <si>
    <t>10000</t>
    <phoneticPr fontId="15" type="noConversion"/>
  </si>
  <si>
    <t>利齿鲨鱼像</t>
    <phoneticPr fontId="28" type="noConversion"/>
  </si>
  <si>
    <t>5锰矿石+5玛瑙+5石榴</t>
    <phoneticPr fontId="28" type="noConversion"/>
  </si>
  <si>
    <t>30m</t>
    <phoneticPr fontId="15" type="noConversion"/>
  </si>
  <si>
    <t>199</t>
    <phoneticPr fontId="15" type="noConversion"/>
  </si>
  <si>
    <t>老虎像</t>
    <phoneticPr fontId="28" type="noConversion"/>
  </si>
  <si>
    <t>10铁+10孔雀石</t>
    <phoneticPr fontId="28" type="noConversion"/>
  </si>
  <si>
    <t>35m</t>
    <phoneticPr fontId="28" type="noConversion"/>
  </si>
  <si>
    <t>纯洁海豚像</t>
    <phoneticPr fontId="28" type="noConversion"/>
  </si>
  <si>
    <t>299</t>
    <phoneticPr fontId="15" type="noConversion"/>
  </si>
  <si>
    <t>海兽像</t>
    <phoneticPr fontId="28" type="noConversion"/>
  </si>
  <si>
    <t>15砂金+10石材+5锌矿石</t>
    <phoneticPr fontId="28" type="noConversion"/>
  </si>
  <si>
    <t>45m</t>
    <phoneticPr fontId="28" type="noConversion"/>
  </si>
  <si>
    <t>白鲨像</t>
    <phoneticPr fontId="28" type="noConversion"/>
  </si>
  <si>
    <t>10大理石+20白金</t>
    <phoneticPr fontId="28" type="noConversion"/>
  </si>
  <si>
    <t>50m</t>
    <phoneticPr fontId="28" type="noConversion"/>
  </si>
  <si>
    <t>伟人像</t>
    <phoneticPr fontId="28" type="noConversion"/>
  </si>
  <si>
    <t>1h</t>
    <phoneticPr fontId="15" type="noConversion"/>
  </si>
  <si>
    <t>100000</t>
    <phoneticPr fontId="15" type="noConversion"/>
  </si>
  <si>
    <t>神圣骑士团像</t>
    <phoneticPr fontId="28" type="noConversion"/>
  </si>
  <si>
    <t>4h</t>
    <phoneticPr fontId="15" type="noConversion"/>
  </si>
  <si>
    <t>499</t>
    <phoneticPr fontId="15" type="noConversion"/>
  </si>
  <si>
    <t>少女像</t>
    <phoneticPr fontId="28" type="noConversion"/>
  </si>
  <si>
    <t>2h</t>
    <phoneticPr fontId="15" type="noConversion"/>
  </si>
  <si>
    <t>战争美人鱼像</t>
    <phoneticPr fontId="28" type="noConversion"/>
  </si>
  <si>
    <t>599</t>
    <phoneticPr fontId="15" type="noConversion"/>
  </si>
  <si>
    <t>天使像</t>
    <phoneticPr fontId="28" type="noConversion"/>
  </si>
  <si>
    <t>10砂金+10钢+10珍珠+10金+5贝紫</t>
    <phoneticPr fontId="28" type="noConversion"/>
  </si>
  <si>
    <t>6h</t>
    <phoneticPr fontId="15" type="noConversion"/>
  </si>
  <si>
    <t>木板甲</t>
    <phoneticPr fontId="28" type="noConversion"/>
  </si>
  <si>
    <t>2橡木</t>
    <phoneticPr fontId="28" type="noConversion"/>
  </si>
  <si>
    <t>5m</t>
    <phoneticPr fontId="28" type="noConversion"/>
  </si>
  <si>
    <t>地中海</t>
    <phoneticPr fontId="28" type="noConversion"/>
  </si>
  <si>
    <t>2红松木</t>
    <phoneticPr fontId="28" type="noConversion"/>
  </si>
  <si>
    <t>加勒比海</t>
    <phoneticPr fontId="28" type="noConversion"/>
  </si>
  <si>
    <t>2雪松木</t>
    <phoneticPr fontId="28" type="noConversion"/>
  </si>
  <si>
    <t>西欧</t>
    <phoneticPr fontId="28" type="noConversion"/>
  </si>
  <si>
    <t>2桃木</t>
    <phoneticPr fontId="28" type="noConversion"/>
  </si>
  <si>
    <t>华夏</t>
    <phoneticPr fontId="28" type="noConversion"/>
  </si>
  <si>
    <t>桃木装甲</t>
    <phoneticPr fontId="28" type="noConversion"/>
  </si>
  <si>
    <t>3桃木+3铁+3黄铜</t>
    <phoneticPr fontId="28" type="noConversion"/>
  </si>
  <si>
    <t>3000</t>
    <phoneticPr fontId="15" type="noConversion"/>
  </si>
  <si>
    <t>all</t>
    <phoneticPr fontId="28" type="noConversion"/>
  </si>
  <si>
    <t>雪松木装甲II型</t>
    <phoneticPr fontId="28" type="noConversion"/>
  </si>
  <si>
    <t>红松木装甲</t>
    <phoneticPr fontId="28" type="noConversion"/>
  </si>
  <si>
    <t>5红松木+5石材+5铜矿石</t>
    <phoneticPr fontId="28" type="noConversion"/>
  </si>
  <si>
    <t>40m</t>
    <phoneticPr fontId="15" type="noConversion"/>
  </si>
  <si>
    <t>圆木装甲</t>
    <phoneticPr fontId="28" type="noConversion"/>
  </si>
  <si>
    <t>10红木+5锌矿石+5祖母绿</t>
    <phoneticPr fontId="28" type="noConversion"/>
  </si>
  <si>
    <t>35m</t>
    <phoneticPr fontId="15" type="noConversion"/>
  </si>
  <si>
    <t>铁板装甲</t>
    <phoneticPr fontId="28" type="noConversion"/>
  </si>
  <si>
    <t>2h</t>
    <phoneticPr fontId="28" type="noConversion"/>
  </si>
  <si>
    <t>厚铁装甲</t>
    <phoneticPr fontId="28" type="noConversion"/>
  </si>
  <si>
    <t>25铁+5孔雀石</t>
    <phoneticPr fontId="28" type="noConversion"/>
  </si>
  <si>
    <t>捍卫者装甲</t>
    <phoneticPr fontId="28" type="noConversion"/>
  </si>
  <si>
    <t>镀银装甲</t>
    <phoneticPr fontId="28" type="noConversion"/>
  </si>
  <si>
    <t>15大理石+10青金石+5金</t>
    <phoneticPr fontId="15" type="noConversion"/>
  </si>
  <si>
    <t>3h</t>
    <phoneticPr fontId="15" type="noConversion"/>
  </si>
  <si>
    <t>倒影装甲</t>
    <phoneticPr fontId="28" type="noConversion"/>
  </si>
  <si>
    <t>超合金装甲</t>
    <phoneticPr fontId="28" type="noConversion"/>
  </si>
  <si>
    <t>15钢+10粉钻+10砂金+10铜矿石</t>
    <phoneticPr fontId="28" type="noConversion"/>
  </si>
  <si>
    <t>6h</t>
    <phoneticPr fontId="28" type="noConversion"/>
  </si>
  <si>
    <t>硬木撞角</t>
    <phoneticPr fontId="28" type="noConversion"/>
  </si>
  <si>
    <t>蛇形撞角</t>
    <phoneticPr fontId="28" type="noConversion"/>
  </si>
  <si>
    <t>4铁矿石+4桃木</t>
    <phoneticPr fontId="28" type="noConversion"/>
  </si>
  <si>
    <t>捕食者</t>
    <phoneticPr fontId="28" type="noConversion"/>
  </si>
  <si>
    <t>5铁+5石材+5银</t>
    <phoneticPr fontId="28" type="noConversion"/>
  </si>
  <si>
    <t>铁质撞角</t>
    <phoneticPr fontId="28" type="noConversion"/>
  </si>
  <si>
    <t>15锡矿石+5翠玉</t>
    <phoneticPr fontId="28" type="noConversion"/>
  </si>
  <si>
    <t>锐牙海兽撞角</t>
    <phoneticPr fontId="28" type="noConversion"/>
  </si>
  <si>
    <t>10孔雀石+5钻石+5黄铜</t>
    <phoneticPr fontId="28" type="noConversion"/>
  </si>
  <si>
    <t>40m</t>
    <phoneticPr fontId="28" type="noConversion"/>
  </si>
  <si>
    <t>混金撞角</t>
    <phoneticPr fontId="28" type="noConversion"/>
  </si>
  <si>
    <t>20硬木板+5砂金</t>
    <phoneticPr fontId="28" type="noConversion"/>
  </si>
  <si>
    <t>锯状粉碎撞角</t>
    <phoneticPr fontId="28" type="noConversion"/>
  </si>
  <si>
    <t>10钢+10铜矿石+10煤</t>
    <phoneticPr fontId="28" type="noConversion"/>
  </si>
  <si>
    <t>毁灭者</t>
    <phoneticPr fontId="28" type="noConversion"/>
  </si>
  <si>
    <t>野蛮冲锋撞角</t>
    <phoneticPr fontId="28" type="noConversion"/>
  </si>
  <si>
    <t>10白金+10大理石+5青金石+5雪松木</t>
    <phoneticPr fontId="28" type="noConversion"/>
  </si>
  <si>
    <t>10h</t>
    <phoneticPr fontId="28" type="noConversion"/>
  </si>
  <si>
    <t>海神之怒</t>
    <phoneticPr fontId="28" type="noConversion"/>
  </si>
  <si>
    <t>超合金撞角</t>
    <phoneticPr fontId="28" type="noConversion"/>
  </si>
  <si>
    <t>10红木+10紫苏+10锰矿石+5孔雀石+5翠玉</t>
    <phoneticPr fontId="28" type="noConversion"/>
  </si>
  <si>
    <t>简易三角帆</t>
    <phoneticPr fontId="28" type="noConversion"/>
  </si>
  <si>
    <t>2羊毛+2网眼布</t>
    <phoneticPr fontId="28" type="noConversion"/>
  </si>
  <si>
    <t>厚三角帆</t>
    <phoneticPr fontId="28" type="noConversion"/>
  </si>
  <si>
    <t>4丝绸布+4亚麻</t>
    <phoneticPr fontId="28" type="noConversion"/>
  </si>
  <si>
    <t>全桅船帆组</t>
    <phoneticPr fontId="28" type="noConversion"/>
  </si>
  <si>
    <t>5天鹅绒+5毛皮</t>
    <phoneticPr fontId="28" type="noConversion"/>
  </si>
  <si>
    <t>25m</t>
    <phoneticPr fontId="28" type="noConversion"/>
  </si>
  <si>
    <t>全自动全桅船帆组</t>
    <phoneticPr fontId="28" type="noConversion"/>
  </si>
  <si>
    <t>简易背风帆</t>
    <phoneticPr fontId="28" type="noConversion"/>
  </si>
  <si>
    <t>超高速大型四角帆</t>
    <phoneticPr fontId="28" type="noConversion"/>
  </si>
  <si>
    <t>富豪的巨三角帆</t>
    <phoneticPr fontId="28" type="noConversion"/>
  </si>
  <si>
    <t>七色丝绸四角帆</t>
    <phoneticPr fontId="28" type="noConversion"/>
  </si>
  <si>
    <t>10丝绸布+5大青+5银+5棉花</t>
    <phoneticPr fontId="15" type="noConversion"/>
  </si>
  <si>
    <t>锁链三角帆</t>
    <phoneticPr fontId="28" type="noConversion"/>
  </si>
  <si>
    <t>10印度印花布+10大青+10毛皮</t>
    <phoneticPr fontId="28" type="noConversion"/>
  </si>
  <si>
    <t>束缚者三角帆</t>
    <phoneticPr fontId="28" type="noConversion"/>
  </si>
  <si>
    <t>15剑麻+10铁矿石+5银</t>
    <phoneticPr fontId="28" type="noConversion"/>
  </si>
  <si>
    <t>嗜血者巨帆</t>
    <phoneticPr fontId="28" type="noConversion"/>
  </si>
  <si>
    <t>10天鹅绒+10贝紫+5金+5青金石</t>
    <phoneticPr fontId="15" type="noConversion"/>
  </si>
  <si>
    <t>豪华的全桅船帆组</t>
    <phoneticPr fontId="28" type="noConversion"/>
  </si>
  <si>
    <t>10蚕丝+10大青+10银</t>
    <phoneticPr fontId="15" type="noConversion"/>
  </si>
  <si>
    <t>夺日者全桅帆</t>
    <phoneticPr fontId="28" type="noConversion"/>
  </si>
  <si>
    <t>蓝色海洋全桅帆</t>
    <phoneticPr fontId="28" type="noConversion"/>
  </si>
  <si>
    <t>10棉布料+10砂金+10石榴+5毛皮+5剑麻</t>
    <phoneticPr fontId="28" type="noConversion"/>
  </si>
  <si>
    <t>·制作完成物品星级与制造材料星级的公式： Y= (材料平均星级/25)*100%</t>
    <phoneticPr fontId="28" type="noConversion"/>
  </si>
  <si>
    <t xml:space="preserve">  一星物品制造几率为（35%-Y）</t>
    <phoneticPr fontId="28" type="noConversion"/>
  </si>
  <si>
    <t>·制造卷轴分为两种： 普通 和 传奇，两种类型的卷轴所造出来的成品的星级规则各不相同（下详）</t>
    <phoneticPr fontId="28" type="noConversion"/>
  </si>
  <si>
    <t>普通卷轴的星级判定方式</t>
    <phoneticPr fontId="28" type="noConversion"/>
  </si>
  <si>
    <t>传奇卷轴的星级判定方式</t>
    <phoneticPr fontId="28" type="noConversion"/>
  </si>
  <si>
    <t>类型</t>
    <phoneticPr fontId="15" type="noConversion"/>
  </si>
  <si>
    <t>停止与加速</t>
    <phoneticPr fontId="28" type="noConversion"/>
  </si>
  <si>
    <t>·制造进行中的时候，玩家可以选择马上停止本次制造工程</t>
    <phoneticPr fontId="28" type="noConversion"/>
  </si>
  <si>
    <t>·制造进行中的时候，玩家可以选择使用星钻来马上加速并完成本次制造工程</t>
    <phoneticPr fontId="28" type="noConversion"/>
  </si>
  <si>
    <t xml:space="preserve">  时间单位为分钟</t>
    <phoneticPr fontId="28" type="noConversion"/>
  </si>
  <si>
    <t>·消耗的星钻数公式为：   星钻 = （10 + 制造剩余时间/3）</t>
    <phoneticPr fontId="28" type="noConversion"/>
  </si>
  <si>
    <t>·确定停止制造后，玩家的卷轴会返还，但是已经消耗的体力值和材料不会返还</t>
    <phoneticPr fontId="28" type="noConversion"/>
  </si>
  <si>
    <t>武器，船体，撞角</t>
    <phoneticPr fontId="28" type="noConversion"/>
  </si>
  <si>
    <t>装甲，船首像，船帆</t>
    <phoneticPr fontId="28" type="noConversion"/>
  </si>
  <si>
    <t>食物</t>
    <phoneticPr fontId="28" type="noConversion"/>
  </si>
  <si>
    <t>级别和熟练度对应</t>
    <phoneticPr fontId="28" type="noConversion"/>
  </si>
  <si>
    <t>特殊效果：每次制造武器，船体，撞角时有10%的几率获得双倍成品</t>
    <phoneticPr fontId="28" type="noConversion"/>
  </si>
  <si>
    <t>特殊效果：每次制造装甲，船首像，船帆时有10%的几率获得双倍成品</t>
    <phoneticPr fontId="28" type="noConversion"/>
  </si>
  <si>
    <t>成品使用等级</t>
    <phoneticPr fontId="15" type="noConversion"/>
  </si>
  <si>
    <t xml:space="preserve">  四星物品制造几率为（95%-0.1*Y）</t>
    <phoneticPr fontId="28" type="noConversion"/>
  </si>
  <si>
    <t xml:space="preserve">  五星物品制造几率为（5%+0.1*Y）</t>
    <phoneticPr fontId="28" type="noConversion"/>
  </si>
  <si>
    <t xml:space="preserve">  二星物品制造几率为（35%+0.45*Y）</t>
    <phoneticPr fontId="28" type="noConversion"/>
  </si>
  <si>
    <t xml:space="preserve">  三星物品制造几率为（23%+0.4*Y）</t>
    <phoneticPr fontId="28" type="noConversion"/>
  </si>
  <si>
    <t xml:space="preserve">  四星物品制造几率为（6%+0.1*Y）</t>
    <phoneticPr fontId="28" type="noConversion"/>
  </si>
  <si>
    <t xml:space="preserve">  五星物品制造几率为（1%+0.05*Y）</t>
    <phoneticPr fontId="28" type="noConversion"/>
  </si>
  <si>
    <t>制造卷轴的获得方式</t>
    <phoneticPr fontId="28" type="noConversion"/>
  </si>
  <si>
    <t>1-100</t>
    <phoneticPr fontId="28" type="noConversion"/>
  </si>
  <si>
    <t>新手匠师</t>
    <phoneticPr fontId="28" type="noConversion"/>
  </si>
  <si>
    <t>101~300</t>
    <phoneticPr fontId="28" type="noConversion"/>
  </si>
  <si>
    <t>中级匠师</t>
    <phoneticPr fontId="28" type="noConversion"/>
  </si>
  <si>
    <t>301~600</t>
    <phoneticPr fontId="28" type="noConversion"/>
  </si>
  <si>
    <t>1000</t>
    <phoneticPr fontId="28" type="noConversion"/>
  </si>
  <si>
    <t>传奇匠师</t>
    <phoneticPr fontId="28" type="noConversion"/>
  </si>
  <si>
    <t>601~999</t>
    <phoneticPr fontId="28" type="noConversion"/>
  </si>
  <si>
    <t>高级匠师</t>
    <phoneticPr fontId="28" type="noConversion"/>
  </si>
  <si>
    <t>初级匠师</t>
    <phoneticPr fontId="28" type="noConversion"/>
  </si>
  <si>
    <t>炸鸡米花食谱</t>
    <phoneticPr fontId="15" type="noConversion"/>
  </si>
  <si>
    <t>洋葱圈食谱</t>
    <phoneticPr fontId="15" type="noConversion"/>
  </si>
  <si>
    <t>辣味烤串食谱</t>
    <phoneticPr fontId="15" type="noConversion"/>
  </si>
  <si>
    <t>玉米蜜汤食谱</t>
    <phoneticPr fontId="15" type="noConversion"/>
  </si>
  <si>
    <t>风味羊羔片食谱</t>
    <phoneticPr fontId="15" type="noConversion"/>
  </si>
  <si>
    <t>秘制酒酿食谱</t>
    <phoneticPr fontId="15" type="noConversion"/>
  </si>
  <si>
    <t>奶酪香肠粒食谱</t>
    <phoneticPr fontId="15" type="noConversion"/>
  </si>
  <si>
    <t>甜辣薯片食谱</t>
    <phoneticPr fontId="15" type="noConversion"/>
  </si>
  <si>
    <t>酱香鸭腿食谱</t>
    <phoneticPr fontId="15" type="noConversion"/>
  </si>
  <si>
    <t>风味寿司食谱</t>
    <phoneticPr fontId="15" type="noConversion"/>
  </si>
  <si>
    <t>辣子鸡食谱</t>
    <phoneticPr fontId="15" type="noConversion"/>
  </si>
  <si>
    <t>果酱南瓜派食谱</t>
    <phoneticPr fontId="15" type="noConversion"/>
  </si>
  <si>
    <t>椒盐烤鱼食谱</t>
    <phoneticPr fontId="15" type="noConversion"/>
  </si>
  <si>
    <t>红色鸡尾酒食谱</t>
    <phoneticPr fontId="15" type="noConversion"/>
  </si>
  <si>
    <t>奶油土豆卷食谱</t>
    <phoneticPr fontId="15" type="noConversion"/>
  </si>
  <si>
    <t>蒜烤全鸭食谱</t>
    <phoneticPr fontId="15" type="noConversion"/>
  </si>
  <si>
    <t>柠檬烤玉米食谱</t>
    <phoneticPr fontId="15" type="noConversion"/>
  </si>
  <si>
    <t>蓝色鸡尾酒食谱</t>
    <phoneticPr fontId="15" type="noConversion"/>
  </si>
  <si>
    <t>蜂蜜松饼食谱</t>
    <phoneticPr fontId="15" type="noConversion"/>
  </si>
  <si>
    <t>果酱洋葱鸡食谱</t>
    <phoneticPr fontId="15" type="noConversion"/>
  </si>
  <si>
    <t>铁板羊肉串食谱</t>
    <phoneticPr fontId="15" type="noConversion"/>
  </si>
  <si>
    <t>炭火辣烤鱼食谱</t>
    <phoneticPr fontId="15" type="noConversion"/>
  </si>
  <si>
    <t>时蔬烤猪排食谱</t>
    <phoneticPr fontId="15" type="noConversion"/>
  </si>
  <si>
    <t>清炖小羊肉食谱</t>
    <phoneticPr fontId="15" type="noConversion"/>
  </si>
  <si>
    <t>七彩鸡尾酒食谱</t>
    <phoneticPr fontId="15" type="noConversion"/>
  </si>
  <si>
    <t>杂肉烩面食谱</t>
    <phoneticPr fontId="15" type="noConversion"/>
  </si>
  <si>
    <t>香焗牛腩食谱</t>
    <phoneticPr fontId="15" type="noConversion"/>
  </si>
  <si>
    <t>天堂鸡尾酒食谱</t>
    <phoneticPr fontId="15" type="noConversion"/>
  </si>
  <si>
    <t>五香烤全羊食谱</t>
    <phoneticPr fontId="15" type="noConversion"/>
  </si>
  <si>
    <t>重火炮设计图</t>
    <phoneticPr fontId="15" type="noConversion"/>
  </si>
  <si>
    <t>霰弹炮设计图</t>
    <phoneticPr fontId="15" type="noConversion"/>
  </si>
  <si>
    <t>轻曲射炮设计图</t>
    <phoneticPr fontId="15" type="noConversion"/>
  </si>
  <si>
    <t>佛朗机炮设计图</t>
    <phoneticPr fontId="15" type="noConversion"/>
  </si>
  <si>
    <t>喷火炮设计图</t>
    <phoneticPr fontId="15" type="noConversion"/>
  </si>
  <si>
    <t>速射迫击炮设计图</t>
    <phoneticPr fontId="15" type="noConversion"/>
  </si>
  <si>
    <t>定向轰炸装置设计图</t>
    <phoneticPr fontId="15" type="noConversion"/>
  </si>
  <si>
    <t>甲板炮设计图</t>
    <phoneticPr fontId="15" type="noConversion"/>
  </si>
  <si>
    <t>龙火炮设计图</t>
    <phoneticPr fontId="15" type="noConversion"/>
  </si>
  <si>
    <t>高效滑膛炮设计图</t>
    <phoneticPr fontId="15" type="noConversion"/>
  </si>
  <si>
    <t>双弹炮设计图</t>
    <phoneticPr fontId="15" type="noConversion"/>
  </si>
  <si>
    <t>无畏炮设计图</t>
    <phoneticPr fontId="15" type="noConversion"/>
  </si>
  <si>
    <t>冲锋者设计图</t>
    <phoneticPr fontId="15" type="noConversion"/>
  </si>
  <si>
    <t>美特拉炮设计图</t>
    <phoneticPr fontId="15" type="noConversion"/>
  </si>
  <si>
    <t>火焰喷射炮设计图</t>
    <phoneticPr fontId="15" type="noConversion"/>
  </si>
  <si>
    <t>破坏者火炮设计图</t>
    <phoneticPr fontId="15" type="noConversion"/>
  </si>
  <si>
    <t>开膛手设计图</t>
    <phoneticPr fontId="15" type="noConversion"/>
  </si>
  <si>
    <t>轻木帆船设计图</t>
    <phoneticPr fontId="15" type="noConversion"/>
  </si>
  <si>
    <t>轻木帆船设计图</t>
    <phoneticPr fontId="15" type="noConversion"/>
  </si>
  <si>
    <t>小型阿拉伯帆船设计图</t>
    <phoneticPr fontId="15" type="noConversion"/>
  </si>
  <si>
    <t>卡瑞克帆船设计图</t>
    <phoneticPr fontId="15" type="noConversion"/>
  </si>
  <si>
    <t>轻型排桨帆船设计图</t>
    <phoneticPr fontId="15" type="noConversion"/>
  </si>
  <si>
    <t>英式双船桅帆船设计图</t>
    <phoneticPr fontId="15" type="noConversion"/>
  </si>
  <si>
    <t>武装快艇设计图</t>
    <phoneticPr fontId="15" type="noConversion"/>
  </si>
  <si>
    <t>轻型斯库纳帆船设计图</t>
    <phoneticPr fontId="15" type="noConversion"/>
  </si>
  <si>
    <t>阿拉伯中型排桨帆船设计图</t>
    <phoneticPr fontId="15" type="noConversion"/>
  </si>
  <si>
    <t>北洋水师战列舰设计图</t>
    <phoneticPr fontId="15" type="noConversion"/>
  </si>
  <si>
    <t>西班牙皇家战列舰设计图</t>
    <phoneticPr fontId="15" type="noConversion"/>
  </si>
  <si>
    <t>皇家护卫舰设计图</t>
    <phoneticPr fontId="15" type="noConversion"/>
  </si>
  <si>
    <t>重炮战列舰设计图</t>
    <phoneticPr fontId="15" type="noConversion"/>
  </si>
  <si>
    <t>重炮毁灭手设计图</t>
    <phoneticPr fontId="15" type="noConversion"/>
  </si>
  <si>
    <t>法国皇家巨型排桨帆船设计图</t>
    <phoneticPr fontId="15" type="noConversion"/>
  </si>
  <si>
    <t>重甲巡洋舰设计图</t>
    <phoneticPr fontId="15" type="noConversion"/>
  </si>
  <si>
    <t>超高速轻帆船设计图</t>
    <phoneticPr fontId="15" type="noConversion"/>
  </si>
  <si>
    <t>安妮女王复仇号设计图</t>
    <phoneticPr fontId="15" type="noConversion"/>
  </si>
  <si>
    <t>海豚像设计图</t>
    <phoneticPr fontId="15" type="noConversion"/>
  </si>
  <si>
    <t>海龟像设计图</t>
    <phoneticPr fontId="15" type="noConversion"/>
  </si>
  <si>
    <t>鲨鱼像设计图</t>
    <phoneticPr fontId="15" type="noConversion"/>
  </si>
  <si>
    <t>老虎像设计图</t>
    <phoneticPr fontId="15" type="noConversion"/>
  </si>
  <si>
    <t>纯洁海豚像设计图</t>
    <phoneticPr fontId="15" type="noConversion"/>
  </si>
  <si>
    <t>海兽像设计图</t>
    <phoneticPr fontId="15" type="noConversion"/>
  </si>
  <si>
    <t>白鲨像设计图</t>
    <phoneticPr fontId="15" type="noConversion"/>
  </si>
  <si>
    <t>伟人像设计图</t>
    <phoneticPr fontId="15" type="noConversion"/>
  </si>
  <si>
    <t>少女像设计图</t>
    <phoneticPr fontId="15" type="noConversion"/>
  </si>
  <si>
    <t>天使像设计图</t>
    <phoneticPr fontId="15" type="noConversion"/>
  </si>
  <si>
    <t>木板甲设计图</t>
    <phoneticPr fontId="15" type="noConversion"/>
  </si>
  <si>
    <t>木板甲设计图</t>
    <phoneticPr fontId="15" type="noConversion"/>
  </si>
  <si>
    <t>桃木装甲设计图</t>
    <phoneticPr fontId="15" type="noConversion"/>
  </si>
  <si>
    <t>红松木装甲设计图</t>
    <phoneticPr fontId="15" type="noConversion"/>
  </si>
  <si>
    <t>圆木装甲设计图</t>
    <phoneticPr fontId="15" type="noConversion"/>
  </si>
  <si>
    <t>铁板装甲设计图</t>
    <phoneticPr fontId="15" type="noConversion"/>
  </si>
  <si>
    <t>厚铁装甲设计图</t>
    <phoneticPr fontId="15" type="noConversion"/>
  </si>
  <si>
    <t>镀银装甲设计图</t>
    <phoneticPr fontId="15" type="noConversion"/>
  </si>
  <si>
    <t>超合金装甲设计图</t>
    <phoneticPr fontId="15" type="noConversion"/>
  </si>
  <si>
    <t>硬木撞角设计图</t>
    <phoneticPr fontId="15" type="noConversion"/>
  </si>
  <si>
    <t>硬木撞角设计图</t>
    <phoneticPr fontId="15" type="noConversion"/>
  </si>
  <si>
    <t>蛇形撞角设计图</t>
    <phoneticPr fontId="15" type="noConversion"/>
  </si>
  <si>
    <t>铁质撞角设计图</t>
    <phoneticPr fontId="15" type="noConversion"/>
  </si>
  <si>
    <t>锐牙海兽撞角设计图</t>
    <phoneticPr fontId="15" type="noConversion"/>
  </si>
  <si>
    <t>混金撞角设计图</t>
    <phoneticPr fontId="15" type="noConversion"/>
  </si>
  <si>
    <t>锯状粉碎撞角设计图</t>
    <phoneticPr fontId="15" type="noConversion"/>
  </si>
  <si>
    <t>野蛮冲锋撞角设计图</t>
    <phoneticPr fontId="15" type="noConversion"/>
  </si>
  <si>
    <t>超合金撞角设计图</t>
    <phoneticPr fontId="15" type="noConversion"/>
  </si>
  <si>
    <t>简易三角帆设计图</t>
    <phoneticPr fontId="15" type="noConversion"/>
  </si>
  <si>
    <t>厚三角帆设计图</t>
    <phoneticPr fontId="15" type="noConversion"/>
  </si>
  <si>
    <t>全桅船帆组设计图</t>
    <phoneticPr fontId="15" type="noConversion"/>
  </si>
  <si>
    <t>简易背风帆设计图</t>
    <phoneticPr fontId="15" type="noConversion"/>
  </si>
  <si>
    <t>富豪的巨三角帆设计图</t>
    <phoneticPr fontId="15" type="noConversion"/>
  </si>
  <si>
    <t>锁链三角帆设计图</t>
    <phoneticPr fontId="15" type="noConversion"/>
  </si>
  <si>
    <t>嗜血者巨帆设计图</t>
    <phoneticPr fontId="15" type="noConversion"/>
  </si>
  <si>
    <t>豪华的全桅船帆组设计图</t>
    <phoneticPr fontId="15" type="noConversion"/>
  </si>
  <si>
    <t>夺日者全桅帆设计图</t>
    <phoneticPr fontId="15" type="noConversion"/>
  </si>
  <si>
    <t>蓝色海洋全桅帆设计图</t>
    <phoneticPr fontId="15" type="noConversion"/>
  </si>
  <si>
    <t>烤香肠食谱</t>
    <phoneticPr fontId="15" type="noConversion"/>
  </si>
  <si>
    <t>烤香肠</t>
    <phoneticPr fontId="15" type="noConversion"/>
  </si>
  <si>
    <t>1香肠</t>
    <phoneticPr fontId="15" type="noConversion"/>
  </si>
  <si>
    <t>普通</t>
    <phoneticPr fontId="15" type="noConversion"/>
  </si>
  <si>
    <t>5m</t>
    <phoneticPr fontId="15" type="noConversion"/>
  </si>
  <si>
    <t>金币</t>
    <phoneticPr fontId="15" type="noConversion"/>
  </si>
  <si>
    <t>西欧</t>
    <phoneticPr fontId="15" type="noConversion"/>
  </si>
  <si>
    <t>炸鸡米花</t>
    <phoneticPr fontId="15" type="noConversion"/>
  </si>
  <si>
    <t>1鸡</t>
    <phoneticPr fontId="15" type="noConversion"/>
  </si>
  <si>
    <t>加勒比海</t>
    <phoneticPr fontId="15" type="noConversion"/>
  </si>
  <si>
    <t>洋葱圈</t>
    <phoneticPr fontId="15" type="noConversion"/>
  </si>
  <si>
    <t>1洋葱</t>
    <phoneticPr fontId="15" type="noConversion"/>
  </si>
  <si>
    <t>地中海</t>
    <phoneticPr fontId="15" type="noConversion"/>
  </si>
  <si>
    <t>热汤面条食谱</t>
    <phoneticPr fontId="15" type="noConversion"/>
  </si>
  <si>
    <t>热汤面条</t>
    <phoneticPr fontId="15" type="noConversion"/>
  </si>
  <si>
    <t>1小麦</t>
    <phoneticPr fontId="15" type="noConversion"/>
  </si>
  <si>
    <t>华夏</t>
    <phoneticPr fontId="15" type="noConversion"/>
  </si>
  <si>
    <t>辣味烤串</t>
    <phoneticPr fontId="15" type="noConversion"/>
  </si>
  <si>
    <t>2猪+2胡椒</t>
    <phoneticPr fontId="15" type="noConversion"/>
  </si>
  <si>
    <t>10m</t>
    <phoneticPr fontId="15" type="noConversion"/>
  </si>
  <si>
    <t>玉米蜜汤</t>
    <phoneticPr fontId="15" type="noConversion"/>
  </si>
  <si>
    <t>3蜂蜜+3玉米</t>
    <phoneticPr fontId="15" type="noConversion"/>
  </si>
  <si>
    <t>风味羊羔片</t>
    <phoneticPr fontId="15" type="noConversion"/>
  </si>
  <si>
    <t>2绵羊+2小茴香</t>
    <phoneticPr fontId="15" type="noConversion"/>
  </si>
  <si>
    <t>秘制酒酿</t>
    <phoneticPr fontId="15" type="noConversion"/>
  </si>
  <si>
    <t>2大麦+2月桂</t>
    <phoneticPr fontId="15" type="noConversion"/>
  </si>
  <si>
    <t>奶酪香肠粒</t>
    <phoneticPr fontId="15" type="noConversion"/>
  </si>
  <si>
    <t>3奶酪+3香肠</t>
    <phoneticPr fontId="15" type="noConversion"/>
  </si>
  <si>
    <t>20m</t>
    <phoneticPr fontId="15" type="noConversion"/>
  </si>
  <si>
    <t>甜辣薯片</t>
    <phoneticPr fontId="15" type="noConversion"/>
  </si>
  <si>
    <t>2马铃薯+2辣椒</t>
    <phoneticPr fontId="15" type="noConversion"/>
  </si>
  <si>
    <t>酱香鸭腿</t>
    <phoneticPr fontId="15" type="noConversion"/>
  </si>
  <si>
    <t>3鸭+3桂皮</t>
    <phoneticPr fontId="15" type="noConversion"/>
  </si>
  <si>
    <t>风味寿司</t>
    <phoneticPr fontId="15" type="noConversion"/>
  </si>
  <si>
    <t>3大麦+3芥末</t>
    <phoneticPr fontId="15" type="noConversion"/>
  </si>
  <si>
    <t>辣子鸡</t>
    <phoneticPr fontId="15" type="noConversion"/>
  </si>
  <si>
    <t>3鸡蛋+3鸡+3辣椒</t>
    <phoneticPr fontId="15" type="noConversion"/>
  </si>
  <si>
    <t>30m</t>
    <phoneticPr fontId="15" type="noConversion"/>
  </si>
  <si>
    <t>all</t>
    <phoneticPr fontId="15" type="noConversion"/>
  </si>
  <si>
    <t>果酱南瓜派</t>
    <phoneticPr fontId="15" type="noConversion"/>
  </si>
  <si>
    <t>3南瓜+3果酱+3雪利酒</t>
    <phoneticPr fontId="15" type="noConversion"/>
  </si>
  <si>
    <t>椒盐烤鱼</t>
    <phoneticPr fontId="15" type="noConversion"/>
  </si>
  <si>
    <t>5鱼肉+5盐巴</t>
    <phoneticPr fontId="15" type="noConversion"/>
  </si>
  <si>
    <t>红色鸡尾酒</t>
    <phoneticPr fontId="15" type="noConversion"/>
  </si>
  <si>
    <t>3雪利酒+3威士忌+3香柠檬</t>
    <phoneticPr fontId="15" type="noConversion"/>
  </si>
  <si>
    <t>奶油土豆卷</t>
    <phoneticPr fontId="15" type="noConversion"/>
  </si>
  <si>
    <t>5马铃薯+5奶酪+5盐巴</t>
    <phoneticPr fontId="15" type="noConversion"/>
  </si>
  <si>
    <t>45m</t>
    <phoneticPr fontId="15" type="noConversion"/>
  </si>
  <si>
    <t>蒜烤全鸭</t>
    <phoneticPr fontId="15" type="noConversion"/>
  </si>
  <si>
    <t>5鸭+5朗姆酒+5肉豆蔻</t>
    <phoneticPr fontId="15" type="noConversion"/>
  </si>
  <si>
    <t>柠檬烤玉米</t>
    <phoneticPr fontId="15" type="noConversion"/>
  </si>
  <si>
    <t>10玉米+5奶酪+5香柠檬</t>
    <phoneticPr fontId="15" type="noConversion"/>
  </si>
  <si>
    <t>蓝色鸡尾酒</t>
    <phoneticPr fontId="15" type="noConversion"/>
  </si>
  <si>
    <t>10葡萄酒+10朗姆酒+10香柠檬</t>
    <phoneticPr fontId="15" type="noConversion"/>
  </si>
  <si>
    <t>朗姆酒小牛肉食谱</t>
    <phoneticPr fontId="15" type="noConversion"/>
  </si>
  <si>
    <t>朗姆酒小牛肉</t>
    <phoneticPr fontId="15" type="noConversion"/>
  </si>
  <si>
    <t>10朗姆酒+5牛+5月桂+5辣椒</t>
    <phoneticPr fontId="15" type="noConversion"/>
  </si>
  <si>
    <t>蜂蜜松饼</t>
    <phoneticPr fontId="15" type="noConversion"/>
  </si>
  <si>
    <t>10蜂蜜+10小麦+10鸡蛋</t>
    <phoneticPr fontId="15" type="noConversion"/>
  </si>
  <si>
    <t>1h</t>
    <phoneticPr fontId="15" type="noConversion"/>
  </si>
  <si>
    <t>果酱洋葱鸡</t>
    <phoneticPr fontId="15" type="noConversion"/>
  </si>
  <si>
    <t>10果酱+10洋葱+5鸡+5橄榄油</t>
    <phoneticPr fontId="15" type="noConversion"/>
  </si>
  <si>
    <t>铁板羊肉串</t>
    <phoneticPr fontId="15" type="noConversion"/>
  </si>
  <si>
    <t>10山羊+10多香果+10橄榄油</t>
    <phoneticPr fontId="15" type="noConversion"/>
  </si>
  <si>
    <t>1.5h</t>
    <phoneticPr fontId="15" type="noConversion"/>
  </si>
  <si>
    <t>炭火辣烤鱼</t>
    <phoneticPr fontId="15" type="noConversion"/>
  </si>
  <si>
    <t>15鱼肉+15辣椒+10盐巴+5椰子酒</t>
    <phoneticPr fontId="15" type="noConversion"/>
  </si>
  <si>
    <t>意大利混肉沙拉食谱</t>
    <phoneticPr fontId="15" type="noConversion"/>
  </si>
  <si>
    <t>意大利混肉沙拉</t>
    <phoneticPr fontId="15" type="noConversion"/>
  </si>
  <si>
    <t>15山羊+15鱼肉+10鸡+5椰子油</t>
    <phoneticPr fontId="15" type="noConversion"/>
  </si>
  <si>
    <t>时蔬烤猪排</t>
    <phoneticPr fontId="15" type="noConversion"/>
  </si>
  <si>
    <t>15猪+15洋葱+10丁香+10玉米</t>
    <phoneticPr fontId="15" type="noConversion"/>
  </si>
  <si>
    <t>2h</t>
    <phoneticPr fontId="15" type="noConversion"/>
  </si>
  <si>
    <t>清炖小羊肉</t>
    <phoneticPr fontId="15" type="noConversion"/>
  </si>
  <si>
    <t>15绵羊+15丁香+10椰子酒+10多香果</t>
    <phoneticPr fontId="15" type="noConversion"/>
  </si>
  <si>
    <t>里脊肉辣炒饭食谱</t>
    <phoneticPr fontId="15" type="noConversion"/>
  </si>
  <si>
    <t>里脊肉辣炒饭</t>
    <phoneticPr fontId="15" type="noConversion"/>
  </si>
  <si>
    <t>10猪+10辣椒+10小茴香+10橄榄油+10大麦</t>
    <phoneticPr fontId="15" type="noConversion"/>
  </si>
  <si>
    <t>七彩鸡尾酒</t>
    <phoneticPr fontId="15" type="noConversion"/>
  </si>
  <si>
    <t>15葡萄酒+15雪利酒+10威士忌+10桂皮</t>
    <phoneticPr fontId="15" type="noConversion"/>
  </si>
  <si>
    <t>2.5h</t>
    <phoneticPr fontId="15" type="noConversion"/>
  </si>
  <si>
    <t>杂肉烩面</t>
    <phoneticPr fontId="15" type="noConversion"/>
  </si>
  <si>
    <t>10绵羊+10猪+10鸡+10小麦+10椰子酒</t>
    <phoneticPr fontId="15" type="noConversion"/>
  </si>
  <si>
    <t>香焗牛腩</t>
    <phoneticPr fontId="15" type="noConversion"/>
  </si>
  <si>
    <t>10奶酪+10牛+10马铃薯+10多香果+10桂皮</t>
    <phoneticPr fontId="15" type="noConversion"/>
  </si>
  <si>
    <t>3h</t>
    <phoneticPr fontId="15" type="noConversion"/>
  </si>
  <si>
    <t>干酪香肠拼盘食谱</t>
    <phoneticPr fontId="15" type="noConversion"/>
  </si>
  <si>
    <t>干酪香肠拼盘</t>
    <phoneticPr fontId="15" type="noConversion"/>
  </si>
  <si>
    <t>10香肠+10蜂蜜+10威士忌+10小茴香+10椰子油</t>
    <phoneticPr fontId="15" type="noConversion"/>
  </si>
  <si>
    <t>6h</t>
    <phoneticPr fontId="15" type="noConversion"/>
  </si>
  <si>
    <t>奶酪鸡肉可丽饼食谱</t>
    <phoneticPr fontId="15" type="noConversion"/>
  </si>
  <si>
    <t>奶酪鸡肉可丽饼</t>
    <phoneticPr fontId="15" type="noConversion"/>
  </si>
  <si>
    <t>15小麦+15奶酪+10鸡+10蜂蜜+10葡萄酒</t>
    <phoneticPr fontId="15" type="noConversion"/>
  </si>
  <si>
    <t>五香烤全羊</t>
    <phoneticPr fontId="15" type="noConversion"/>
  </si>
  <si>
    <t>15山羊+15绵羊+15肉豆蔻+15胡椒+15椰子酒</t>
    <phoneticPr fontId="15" type="noConversion"/>
  </si>
  <si>
    <t>12h</t>
    <phoneticPr fontId="15" type="noConversion"/>
  </si>
  <si>
    <t>天堂鸡尾酒</t>
    <phoneticPr fontId="15" type="noConversion"/>
  </si>
  <si>
    <t>25葡萄酒+25椰子酒+25威士忌</t>
    <phoneticPr fontId="15" type="noConversion"/>
  </si>
  <si>
    <t>传奇</t>
    <phoneticPr fontId="15" type="noConversion"/>
  </si>
  <si>
    <t>种类</t>
    <phoneticPr fontId="15" type="noConversion"/>
  </si>
  <si>
    <t>船体</t>
    <phoneticPr fontId="15" type="noConversion"/>
  </si>
  <si>
    <t>武器</t>
    <phoneticPr fontId="15" type="noConversion"/>
  </si>
  <si>
    <t>船首像</t>
    <phoneticPr fontId="15" type="noConversion"/>
  </si>
  <si>
    <t>装甲</t>
    <phoneticPr fontId="15" type="noConversion"/>
  </si>
  <si>
    <t>撞角</t>
    <phoneticPr fontId="15" type="noConversion"/>
  </si>
  <si>
    <t>船帆</t>
    <phoneticPr fontId="15" type="noConversion"/>
  </si>
  <si>
    <t>食物</t>
    <phoneticPr fontId="15" type="noConversion"/>
  </si>
  <si>
    <t>-</t>
    <phoneticPr fontId="15" type="noConversion"/>
  </si>
  <si>
    <t>-</t>
    <phoneticPr fontId="15" type="noConversion"/>
  </si>
  <si>
    <t>500000</t>
    <phoneticPr fontId="15" type="noConversion"/>
  </si>
  <si>
    <t>300000</t>
    <phoneticPr fontId="15" type="noConversion"/>
  </si>
  <si>
    <t>500000</t>
    <phoneticPr fontId="15" type="noConversion"/>
  </si>
  <si>
    <t>300000</t>
    <phoneticPr fontId="28" type="noConversion"/>
  </si>
  <si>
    <t>350000</t>
    <phoneticPr fontId="28" type="noConversion"/>
  </si>
  <si>
    <t>150000</t>
    <phoneticPr fontId="15" type="noConversion"/>
  </si>
  <si>
    <t>2000000</t>
    <phoneticPr fontId="15" type="noConversion"/>
  </si>
  <si>
    <t>1500000</t>
    <phoneticPr fontId="15" type="noConversion"/>
  </si>
  <si>
    <t>1000000</t>
    <phoneticPr fontId="15" type="noConversion"/>
  </si>
  <si>
    <t>500000</t>
    <phoneticPr fontId="15" type="noConversion"/>
  </si>
  <si>
    <t>300000</t>
    <phoneticPr fontId="15" type="noConversion"/>
  </si>
  <si>
    <t>200000</t>
    <phoneticPr fontId="15" type="noConversion"/>
  </si>
  <si>
    <t>150000</t>
    <phoneticPr fontId="15" type="noConversion"/>
  </si>
  <si>
    <t>100000</t>
    <phoneticPr fontId="15" type="noConversion"/>
  </si>
  <si>
    <t>50000</t>
    <phoneticPr fontId="15" type="noConversion"/>
  </si>
  <si>
    <t>30000</t>
    <phoneticPr fontId="15" type="noConversion"/>
  </si>
  <si>
    <t>10000</t>
    <phoneticPr fontId="15" type="noConversion"/>
  </si>
  <si>
    <t>2000</t>
    <phoneticPr fontId="15" type="noConversion"/>
  </si>
  <si>
    <t>玩家熟练度在【1 ~ Y+60】阶段时，每次成功制造该卷轴对应成品时，熟练度 100% 增加 1点</t>
    <phoneticPr fontId="28" type="noConversion"/>
  </si>
  <si>
    <t>星钻</t>
  </si>
  <si>
    <r>
      <t xml:space="preserve">  </t>
    </r>
    <r>
      <rPr>
        <b/>
        <sz val="11"/>
        <rFont val="宋体"/>
        <family val="3"/>
        <charset val="134"/>
        <scheme val="minor"/>
      </rPr>
      <t>玩家所得金币分红(不包含成本)</t>
    </r>
    <r>
      <rPr>
        <sz val="11"/>
        <rFont val="宋体"/>
        <family val="3"/>
        <charset val="134"/>
        <scheme val="minor"/>
      </rPr>
      <t>=【（发展度+武装度）*10+5000】*玩家势力值%*100*发展度系数*（时间/50）*10%</t>
    </r>
    <phoneticPr fontId="15" type="noConversion"/>
  </si>
  <si>
    <r>
      <t xml:space="preserve">  </t>
    </r>
    <r>
      <rPr>
        <b/>
        <sz val="11"/>
        <rFont val="宋体"/>
        <family val="3"/>
        <charset val="134"/>
        <scheme val="minor"/>
      </rPr>
      <t>玩家所得成本</t>
    </r>
    <r>
      <rPr>
        <sz val="11"/>
        <rFont val="宋体"/>
        <family val="3"/>
        <charset val="134"/>
        <scheme val="minor"/>
      </rPr>
      <t xml:space="preserve"> = 【（发展度+武装度）*10+5000】*玩家势力值%*100*0.8</t>
    </r>
    <phoneticPr fontId="15" type="noConversion"/>
  </si>
  <si>
    <r>
      <t xml:space="preserve">  </t>
    </r>
    <r>
      <rPr>
        <b/>
        <sz val="11"/>
        <rFont val="宋体"/>
        <family val="3"/>
        <charset val="134"/>
        <scheme val="minor"/>
      </rPr>
      <t>玩家所得星钻分红(不包含成本)</t>
    </r>
    <r>
      <rPr>
        <sz val="11"/>
        <rFont val="宋体"/>
        <family val="3"/>
        <charset val="134"/>
        <scheme val="minor"/>
      </rPr>
      <t>= 0.4 * 玩家势力值%*100*发展度系数*（时间/50）*10%</t>
    </r>
    <phoneticPr fontId="15" type="noConversion"/>
  </si>
  <si>
    <r>
      <t xml:space="preserve">  </t>
    </r>
    <r>
      <rPr>
        <b/>
        <sz val="11"/>
        <rFont val="宋体"/>
        <family val="3"/>
        <charset val="134"/>
        <scheme val="minor"/>
      </rPr>
      <t>玩家所得水晶分红(不包含成本)</t>
    </r>
    <r>
      <rPr>
        <sz val="11"/>
        <rFont val="宋体"/>
        <family val="3"/>
        <charset val="134"/>
        <scheme val="minor"/>
      </rPr>
      <t>= 5 * 玩家势力值%*100*发展度系数*（时间/50）*10%</t>
    </r>
    <phoneticPr fontId="15" type="noConversion"/>
  </si>
  <si>
    <t>350</t>
    <phoneticPr fontId="15" type="noConversion"/>
  </si>
  <si>
    <t>35</t>
    <phoneticPr fontId="15" type="noConversion"/>
  </si>
  <si>
    <t>all</t>
    <phoneticPr fontId="15" type="noConversion"/>
  </si>
  <si>
    <t>40000</t>
    <phoneticPr fontId="15" type="noConversion"/>
  </si>
  <si>
    <t>金币</t>
    <phoneticPr fontId="15" type="noConversion"/>
  </si>
  <si>
    <t>40m</t>
    <phoneticPr fontId="15" type="noConversion"/>
  </si>
  <si>
    <t>1</t>
    <phoneticPr fontId="15" type="noConversion"/>
  </si>
  <si>
    <t>普通</t>
    <phoneticPr fontId="15" type="noConversion"/>
  </si>
  <si>
    <t>船首像</t>
    <phoneticPr fontId="15" type="noConversion"/>
  </si>
  <si>
    <t>10锰矿石+10大理石</t>
    <phoneticPr fontId="15" type="noConversion"/>
  </si>
  <si>
    <t>60</t>
    <phoneticPr fontId="15" type="noConversion"/>
  </si>
  <si>
    <t>650</t>
    <phoneticPr fontId="15" type="noConversion"/>
  </si>
  <si>
    <t>10钢+10锌矿石+10翠玉</t>
    <phoneticPr fontId="15" type="noConversion"/>
  </si>
  <si>
    <t>10银+20粉钻+15锡矿石</t>
    <phoneticPr fontId="28" type="noConversion"/>
  </si>
  <si>
    <t>10祖母绿+10铁+10锰矿石</t>
    <phoneticPr fontId="15" type="noConversion"/>
  </si>
  <si>
    <t>10锌矿石+10锡矿石+10锰矿石</t>
    <phoneticPr fontId="15" type="noConversion"/>
  </si>
  <si>
    <t>1.5h</t>
    <phoneticPr fontId="15" type="noConversion"/>
  </si>
  <si>
    <t>200000</t>
    <phoneticPr fontId="15" type="noConversion"/>
  </si>
  <si>
    <t>575</t>
    <phoneticPr fontId="15" type="noConversion"/>
  </si>
  <si>
    <t>大型四角帆</t>
    <phoneticPr fontId="15" type="noConversion"/>
  </si>
  <si>
    <t>5棉布料+5石榴+5棉花</t>
    <phoneticPr fontId="28" type="noConversion"/>
  </si>
  <si>
    <t>5丝绸布+5棉花+5贝紫</t>
    <phoneticPr fontId="15" type="noConversion"/>
  </si>
  <si>
    <t>10土耳其地毯+5贝紫+5羊毛+5亚麻</t>
    <phoneticPr fontId="28" type="noConversion"/>
  </si>
  <si>
    <t>10剑麻+5紫苏+5英格兰花呢</t>
    <phoneticPr fontId="28" type="noConversion"/>
  </si>
  <si>
    <t>10丝绸布+10英格兰花呢</t>
    <phoneticPr fontId="15" type="noConversion"/>
  </si>
  <si>
    <t>37m</t>
    <phoneticPr fontId="15" type="noConversion"/>
  </si>
  <si>
    <t>20000</t>
    <phoneticPr fontId="15" type="noConversion"/>
  </si>
  <si>
    <t>325</t>
    <phoneticPr fontId="15" type="noConversion"/>
  </si>
  <si>
    <t>33</t>
    <phoneticPr fontId="15" type="noConversion"/>
  </si>
  <si>
    <t>350</t>
    <phoneticPr fontId="15" type="noConversion"/>
  </si>
  <si>
    <t>375</t>
    <phoneticPr fontId="15" type="noConversion"/>
  </si>
  <si>
    <t>雪松木装甲</t>
    <phoneticPr fontId="15" type="noConversion"/>
  </si>
  <si>
    <t>雪松木装甲设计图</t>
    <phoneticPr fontId="15" type="noConversion"/>
  </si>
  <si>
    <t>5雪松木+5大理石+5银</t>
    <phoneticPr fontId="15" type="noConversion"/>
  </si>
  <si>
    <t>5雪松木+5黄铜</t>
    <phoneticPr fontId="15" type="noConversion"/>
  </si>
  <si>
    <t>25m</t>
    <phoneticPr fontId="15" type="noConversion"/>
  </si>
  <si>
    <t>5000</t>
    <phoneticPr fontId="15" type="noConversion"/>
  </si>
  <si>
    <t>200</t>
    <phoneticPr fontId="15" type="noConversion"/>
  </si>
  <si>
    <t>25</t>
    <phoneticPr fontId="15" type="noConversion"/>
  </si>
  <si>
    <t>650</t>
    <phoneticPr fontId="15" type="noConversion"/>
  </si>
  <si>
    <t>53</t>
    <phoneticPr fontId="15" type="noConversion"/>
  </si>
  <si>
    <t>550</t>
    <phoneticPr fontId="15" type="noConversion"/>
  </si>
  <si>
    <t>47</t>
    <phoneticPr fontId="15" type="noConversion"/>
  </si>
  <si>
    <t>橡木装甲</t>
    <phoneticPr fontId="15" type="noConversion"/>
  </si>
  <si>
    <t>10硬木板+10黄铜+5翠玉</t>
    <phoneticPr fontId="28" type="noConversion"/>
  </si>
  <si>
    <t>10红木+15黄铜</t>
    <phoneticPr fontId="15" type="noConversion"/>
  </si>
  <si>
    <t>1h</t>
    <phoneticPr fontId="15" type="noConversion"/>
  </si>
  <si>
    <t>65000</t>
    <phoneticPr fontId="15" type="noConversion"/>
  </si>
  <si>
    <t>450</t>
    <phoneticPr fontId="15" type="noConversion"/>
  </si>
  <si>
    <t>白海豚像设计图</t>
    <phoneticPr fontId="15" type="noConversion"/>
  </si>
  <si>
    <t>白海豚像</t>
    <phoneticPr fontId="15" type="noConversion"/>
  </si>
  <si>
    <t>勇者像设计图</t>
    <phoneticPr fontId="15" type="noConversion"/>
  </si>
  <si>
    <t>勇者像</t>
    <phoneticPr fontId="15" type="noConversion"/>
  </si>
  <si>
    <t>橡木装甲设计图</t>
    <phoneticPr fontId="15" type="noConversion"/>
  </si>
  <si>
    <t>大型四角帆设计图</t>
    <phoneticPr fontId="15" type="noConversion"/>
  </si>
  <si>
    <t>制造材料不足时的临时购买</t>
    <phoneticPr fontId="28" type="noConversion"/>
  </si>
  <si>
    <t>·玩家如果在制造物品时，原材料不足的话，可以选择花费金币来一键购买缺失的材料并直接制造</t>
    <phoneticPr fontId="28" type="noConversion"/>
  </si>
  <si>
    <t>重火炮设计图;霰弹炮设计图;速射迫击炮设计图;喷火炮设计图;火龙咆哮设计图;无畏炮设计图;重型北洋战列舰设计图;海兽像设计图;伟人像设计图;圆木装甲设计图;海神之怒设计图;勇者像设计图</t>
    <phoneticPr fontId="15" type="noConversion"/>
  </si>
  <si>
    <t>轻曲射炮设计图;重型法兰克炮设计图;冲锋者设计图;美特拉炮设计图;神圣十字军之力设计图;逐风者号设计图;利齿鲨鱼像设计图;神圣骑士团像设计图;超合金撞角设计图;白海豚像设计图;勇者像设计图</t>
    <phoneticPr fontId="15" type="noConversion"/>
  </si>
  <si>
    <t>重火炮设计图;霰弹炮设计图;轻曲射炮设计图;流星设计图;精密加农散弹炮设计图;美特拉炮设计图;鲨鱼像设计图;少女像设计图;铁质撞角设计图;勇者像设计图;</t>
    <phoneticPr fontId="15" type="noConversion"/>
  </si>
  <si>
    <t>高速追击炮设计图;火焰喷射炮设计图;纯洁海豚像设计图;白鲨像设计图;雪松木装甲II型设计图;捍卫者装甲设计图;镀银装甲设计图;毁灭者设计图;野蛮冲锋撞角设计图;白海豚像设计图;</t>
    <phoneticPr fontId="15" type="noConversion"/>
  </si>
  <si>
    <t>轻木帆船设计图;武装快艇设计图;大型阿拉伯战船设计图;英式双船桅帆船设计图;北洋水师战列舰设计图;超高速轻帆船设计图;海龟像设计图;木板甲设计图;雪松木装甲II型设计图;硬木撞角设计图;野蛮冲锋撞角设计图;雪松木装甲设计图;</t>
    <phoneticPr fontId="15" type="noConversion"/>
  </si>
  <si>
    <t>轻木帆船设计图;卡瑞克帆船设计图;福克帆船设计图;重型北洋战列舰设计图;重甲巡洋舰设计图;海豚像设计图;木板甲设计图;桃木装甲设计图;捍卫者装甲设计图;硬木撞角设计图;蛇形撞角设计图;</t>
    <phoneticPr fontId="15" type="noConversion"/>
  </si>
  <si>
    <t>重型霰弹炮设计图;喷火炮设计图;定向轰炸装置设计图;火焰喷射炮设计图;重炮战列舰设计图;幽灵船设计图;桃木装甲设计图;铁板装甲设计图;锐牙海兽撞角设计图;雪松木装甲设计图;橡木装甲设计图;</t>
    <phoneticPr fontId="15" type="noConversion"/>
  </si>
  <si>
    <t>轻木帆船设计图;轻型排桨帆船设计图;英式双船桅帆船设计图;皇家护卫舰;重炮战列舰设计图;闪电猎鹰像设计图;木板甲设计图;红松木装甲设计图;硬木撞角设计图;东方龙号设计图;橡木装甲设计图;</t>
    <phoneticPr fontId="15" type="noConversion"/>
  </si>
  <si>
    <t>小型阿拉伯帆船设计图;阿拉伯中型排桨帆船设计图;厚三角帆设计图;全自动全桅船帆组设计图;七色丝绸四角帆设计图;大型四角帆设计图</t>
    <phoneticPr fontId="15" type="noConversion"/>
  </si>
  <si>
    <t>轻型排桨帆船设计图;超高速大型四角帆设计图;大型四角帆设计图</t>
    <phoneticPr fontId="15" type="noConversion"/>
  </si>
  <si>
    <t>注：交易所平时只出售金币卷轴，有活动时会出售星钻卷轴</t>
    <phoneticPr fontId="28" type="noConversion"/>
  </si>
  <si>
    <t>卷轴默认排序规则：</t>
    <phoneticPr fontId="28" type="noConversion"/>
  </si>
  <si>
    <t>仓库-制造页面：</t>
    <phoneticPr fontId="28" type="noConversion"/>
  </si>
  <si>
    <r>
      <t xml:space="preserve">按照 </t>
    </r>
    <r>
      <rPr>
        <b/>
        <sz val="11"/>
        <color theme="4"/>
        <rFont val="宋体"/>
        <family val="3"/>
        <charset val="134"/>
        <scheme val="minor"/>
      </rPr>
      <t>熟练度是否满足</t>
    </r>
    <r>
      <rPr>
        <sz val="11"/>
        <color theme="1"/>
        <rFont val="宋体"/>
        <family val="2"/>
        <scheme val="minor"/>
      </rPr>
      <t>-》</t>
    </r>
    <r>
      <rPr>
        <b/>
        <sz val="11"/>
        <color theme="4"/>
        <rFont val="宋体"/>
        <family val="3"/>
        <charset val="134"/>
        <scheme val="minor"/>
      </rPr>
      <t>熟练度高到低</t>
    </r>
    <r>
      <rPr>
        <sz val="11"/>
        <color theme="1"/>
        <rFont val="宋体"/>
        <family val="2"/>
        <scheme val="minor"/>
      </rPr>
      <t>-》</t>
    </r>
    <r>
      <rPr>
        <b/>
        <sz val="11"/>
        <color theme="4"/>
        <rFont val="宋体"/>
        <family val="3"/>
        <charset val="134"/>
        <scheme val="minor"/>
      </rPr>
      <t>制造类型排序</t>
    </r>
    <r>
      <rPr>
        <sz val="11"/>
        <color theme="1"/>
        <rFont val="宋体"/>
        <family val="2"/>
        <scheme val="minor"/>
      </rPr>
      <t>（食物》船》武器》船首像》撞角》装甲》船帆）-》</t>
    </r>
    <r>
      <rPr>
        <b/>
        <sz val="11"/>
        <color theme="4"/>
        <rFont val="宋体"/>
        <family val="3"/>
        <charset val="134"/>
        <scheme val="minor"/>
      </rPr>
      <t>入手顺序排序</t>
    </r>
    <phoneticPr fontId="28" type="noConversion"/>
  </si>
  <si>
    <t>交易所-卷轴页面：</t>
    <phoneticPr fontId="28" type="noConversion"/>
  </si>
  <si>
    <r>
      <t xml:space="preserve">按照 </t>
    </r>
    <r>
      <rPr>
        <b/>
        <sz val="11"/>
        <color theme="4"/>
        <rFont val="宋体"/>
        <family val="3"/>
        <charset val="134"/>
        <scheme val="minor"/>
      </rPr>
      <t>熟练度是否满足</t>
    </r>
    <r>
      <rPr>
        <sz val="11"/>
        <color theme="1"/>
        <rFont val="宋体"/>
        <family val="2"/>
        <scheme val="minor"/>
      </rPr>
      <t>-》</t>
    </r>
    <r>
      <rPr>
        <b/>
        <sz val="11"/>
        <color theme="4"/>
        <rFont val="宋体"/>
        <family val="3"/>
        <charset val="134"/>
        <scheme val="minor"/>
      </rPr>
      <t>熟练度高到低</t>
    </r>
    <r>
      <rPr>
        <sz val="11"/>
        <color theme="1"/>
        <rFont val="宋体"/>
        <family val="2"/>
        <scheme val="minor"/>
      </rPr>
      <t>-》</t>
    </r>
    <r>
      <rPr>
        <b/>
        <sz val="11"/>
        <color theme="4"/>
        <rFont val="宋体"/>
        <family val="3"/>
        <charset val="134"/>
        <scheme val="minor"/>
      </rPr>
      <t>制造类型排序</t>
    </r>
    <r>
      <rPr>
        <sz val="11"/>
        <color theme="1"/>
        <rFont val="宋体"/>
        <family val="2"/>
        <scheme val="minor"/>
      </rPr>
      <t>（食物》船》武器》船首像》撞角》装甲》船帆）</t>
    </r>
    <phoneticPr fontId="28" type="noConversion"/>
  </si>
  <si>
    <t>·每次制造所消耗的体力为  【卷轴需求熟练度/10】，最低为5点</t>
    <phoneticPr fontId="28" type="noConversion"/>
  </si>
  <si>
    <t>10桃木+5煤+5天鹅绒+5锌矿石</t>
    <phoneticPr fontId="28" type="noConversion"/>
  </si>
  <si>
    <t>10红松木+10硬木板+10蓝宝石</t>
    <phoneticPr fontId="15" type="noConversion"/>
  </si>
  <si>
    <t>20红木+20粉钻+10白金</t>
    <phoneticPr fontId="28" type="noConversion"/>
  </si>
  <si>
    <t>10铁矿石+15白金+10石材+10铜矿石</t>
    <phoneticPr fontId="28" type="noConversion"/>
  </si>
  <si>
    <t>10桃木+10大理石+5银+5水晶</t>
    <phoneticPr fontId="28" type="noConversion"/>
  </si>
  <si>
    <t>20钢+10白金+10钻石</t>
    <phoneticPr fontId="28" type="noConversion"/>
  </si>
  <si>
    <t>10水晶+10大理石+5铜矿石</t>
    <phoneticPr fontId="15" type="noConversion"/>
  </si>
  <si>
    <t>10锌矿石+15玛瑙+15粉钻</t>
    <phoneticPr fontId="28" type="noConversion"/>
  </si>
  <si>
    <t>10网眼布+10蚕丝+10亚麻+5珍珠+5白金</t>
    <phoneticPr fontId="28" type="noConversion"/>
  </si>
  <si>
    <t>10金+10大理石+5珍珠</t>
    <phoneticPr fontId="15" type="noConversion"/>
  </si>
  <si>
    <t>10砂金+10白金+10炮弹+10石材+10水晶</t>
    <phoneticPr fontId="28" type="noConversion"/>
  </si>
  <si>
    <t>10锡矿石+10祖母绿+5钢+5火枪+5砂金</t>
    <phoneticPr fontId="15" type="noConversion"/>
  </si>
  <si>
    <t>5锌矿石+5蓝宝石+5金</t>
    <phoneticPr fontId="15" type="noConversion"/>
  </si>
  <si>
    <t>炮击手</t>
    <phoneticPr fontId="15" type="noConversion"/>
  </si>
  <si>
    <t>金币数 = （材料A原始价格*材料A缺少数*5*熟练度要求/50）+（材料B原始价格*材料B缺少数*5*熟练度要求/50）+………………</t>
    <phoneticPr fontId="28" type="noConversion"/>
  </si>
  <si>
    <t>副本组队</t>
    <phoneticPr fontId="15" type="noConversion"/>
  </si>
  <si>
    <t>·玩家在同一时间内只能存在于一个副本组队中，已在任意副本队伍中的玩家无法再【发起/接受】其他的副本组队</t>
    <phoneticPr fontId="15" type="noConversion"/>
  </si>
  <si>
    <t>队长发起A副本组队：</t>
    <phoneticPr fontId="15" type="noConversion"/>
  </si>
  <si>
    <t>队员接受A副本组队：</t>
    <phoneticPr fontId="15" type="noConversion"/>
  </si>
  <si>
    <t>队长解散A副本组队：</t>
    <phoneticPr fontId="15" type="noConversion"/>
  </si>
  <si>
    <t>队员退出A副本组队：</t>
    <phoneticPr fontId="15" type="noConversion"/>
  </si>
  <si>
    <t>队长攻击A副本：</t>
    <phoneticPr fontId="15" type="noConversion"/>
  </si>
  <si>
    <t>队员攻击A副本：</t>
    <phoneticPr fontId="15" type="noConversion"/>
  </si>
  <si>
    <t>接收邀请解除限制；发起组队解除限制</t>
    <phoneticPr fontId="15" type="noConversion"/>
  </si>
  <si>
    <t>接收邀请解除限制；发起组队解除限制</t>
    <phoneticPr fontId="15" type="noConversion"/>
  </si>
  <si>
    <t>·副本的邀请没有国籍的限制，玩家可以邀请不同国籍的好友加入自己的队伍 （不受国家声望影响）</t>
    <phoneticPr fontId="15" type="noConversion"/>
  </si>
  <si>
    <t>接收邀请受限制；发起组队受限制；</t>
    <phoneticPr fontId="15" type="noConversion"/>
  </si>
  <si>
    <t>·队长玩家在发起副本攻击前，可以随时解散已发起的副本组队</t>
    <phoneticPr fontId="15" type="noConversion"/>
  </si>
  <si>
    <t>·队员玩家在队长发起副本攻击前，可以随时退出已加入的副本组队</t>
    <phoneticPr fontId="15" type="noConversion"/>
  </si>
  <si>
    <t>·队长在邀请好友时，只会邀请同时满足以下条件的好友</t>
    <phoneticPr fontId="15" type="noConversion"/>
  </si>
  <si>
    <t>·玩家在触发副本的区域可以选择【邀请好友组队】，邀请好友一起攻击副本，此过程无消耗，但是如果挑战次数为0的话无法发起组队</t>
    <phoneticPr fontId="15" type="noConversion"/>
  </si>
  <si>
    <t>·玩家每天最多攻击同一个副本3次，无论是自己作为队长组队并攻击还是作为队员参与组队并攻击（作为队员需要在主力阵容中）</t>
    <phoneticPr fontId="15" type="noConversion"/>
  </si>
  <si>
    <t>·队长攻击副本后，队伍中主力位置的4名队员才可以选择攻击副本，队员选择攻击副本时会消耗相应体力值和1次该副本的挑战次数</t>
    <phoneticPr fontId="15" type="noConversion"/>
  </si>
  <si>
    <t>·玩家作为队长调整完阵容并攻击副本时，会消耗相应体力值和1次该副本的挑战次数</t>
    <phoneticPr fontId="15" type="noConversion"/>
  </si>
  <si>
    <t>副本操作的时限</t>
    <phoneticPr fontId="15" type="noConversion"/>
  </si>
  <si>
    <t>邀请好友</t>
    <phoneticPr fontId="15" type="noConversion"/>
  </si>
  <si>
    <t>·玩家在未加入任何副本队伍时，可以同时收到多份副本邀请，但只能选择其中一个队伍加入，加入后，其他已收到的邀请记录清空</t>
    <phoneticPr fontId="15" type="noConversion"/>
  </si>
  <si>
    <t xml:space="preserve">    1.等级不低于副本要求等级</t>
    <phoneticPr fontId="15" type="noConversion"/>
  </si>
  <si>
    <t xml:space="preserve">    1.好友上线后，队长还未进攻副本，则好友可以接受邀请正常进入副本队伍</t>
    <phoneticPr fontId="15" type="noConversion"/>
  </si>
  <si>
    <t>·玩家在加入一个副本队伍后再离线，根据上线时队伍状态，处理方式不同：</t>
    <phoneticPr fontId="15" type="noConversion"/>
  </si>
  <si>
    <t>·玩家在离线时收到副本邀请，根据上线时队伍状态，处理方式不同：</t>
    <phoneticPr fontId="15" type="noConversion"/>
  </si>
  <si>
    <t xml:space="preserve">    1.好友上线后，队长已经进攻副本，自己在主力阵容中，则玩家可以选择正常攻击副本（减少该副本1次挑战次数）</t>
    <phoneticPr fontId="15" type="noConversion"/>
  </si>
  <si>
    <t xml:space="preserve">    2.好友上线后，队长已经进攻副本，自己在替补阵容中，则信息提示副本已结束，你被移出了副本挑战队伍（不减少该副本的挑战次数）</t>
    <phoneticPr fontId="15" type="noConversion"/>
  </si>
  <si>
    <t xml:space="preserve">    2.好友上线后，队长已经进攻副本了，则上线时会收到特殊的副本邀请信息提示副本战斗已结束，无法加入队伍</t>
    <phoneticPr fontId="15" type="noConversion"/>
  </si>
  <si>
    <t xml:space="preserve">    3.好友上线后，队长已经解散了队伍，则上线时会收到特殊的副本邀请信息提示副本队伍已解散，无法加入队伍</t>
    <phoneticPr fontId="15" type="noConversion"/>
  </si>
  <si>
    <t xml:space="preserve">    3.好友上线后，队长已经解散了队伍，则上线时会收到特殊的提示副本队伍已解散，你离开了队伍</t>
    <phoneticPr fontId="15" type="noConversion"/>
  </si>
  <si>
    <t>·队长玩家在组建队伍后12小时内未攻击副本的话，该副本队伍自动解散，所有已加入队伍的玩家会收到相应的副本信息提示</t>
    <phoneticPr fontId="15" type="noConversion"/>
  </si>
  <si>
    <t>·队员玩家在队长攻击副本后，12小时内自己未去攻击副本的话，自动离开该副本队伍（期间内无法自主离开），玩家会收到相应的副本信息提示</t>
    <phoneticPr fontId="15" type="noConversion"/>
  </si>
  <si>
    <t>隐藏副本</t>
    <phoneticPr fontId="15" type="noConversion"/>
  </si>
  <si>
    <t>副本行动：</t>
    <phoneticPr fontId="15" type="noConversion"/>
  </si>
  <si>
    <t>·隐藏副本和普通副本一样，都是位于地图上的固定位置，区别在于隐藏副本需要持有【特殊道具-藏宝图】才能进行组队挑战。</t>
    <phoneticPr fontId="15" type="noConversion"/>
  </si>
  <si>
    <t>副本名</t>
    <phoneticPr fontId="15" type="noConversion"/>
  </si>
  <si>
    <t>BOSS数</t>
    <phoneticPr fontId="15" type="noConversion"/>
  </si>
  <si>
    <t>副本介绍</t>
    <phoneticPr fontId="15" type="noConversion"/>
  </si>
  <si>
    <t>山贼巢穴</t>
    <phoneticPr fontId="15" type="noConversion"/>
  </si>
  <si>
    <t>在城市周围犯案的山贼团体，向未知而恐怖的大海进发前，先用他们来热身吧！</t>
    <phoneticPr fontId="15" type="noConversion"/>
  </si>
  <si>
    <t>刀剑精英小队</t>
    <phoneticPr fontId="15" type="noConversion"/>
  </si>
  <si>
    <t>区域坐标</t>
    <phoneticPr fontId="15" type="noConversion"/>
  </si>
  <si>
    <t>毒气部队</t>
    <phoneticPr fontId="15" type="noConversion"/>
  </si>
  <si>
    <t>山贼首领霍克</t>
    <phoneticPr fontId="15" type="noConversion"/>
  </si>
  <si>
    <t>·藏宝图一共分为3种，分别为【完整的35级藏宝图】；【完整的50级藏宝图】；【完整的70级藏宝图】，各自对应不同的特殊副本</t>
    <phoneticPr fontId="15" type="noConversion"/>
  </si>
  <si>
    <t>·玩家航行到隐藏副本点时，如果未持有对应的完整藏宝图，则会弹出对应页面，但无法进行组队进攻</t>
    <phoneticPr fontId="15" type="noConversion"/>
  </si>
  <si>
    <t>·玩家航行到隐藏副本点时，如果持有对应的完整藏宝图，则会弹出对应页面，可以进行组队进攻，组队时提示需要消耗藏宝图才能进行邀请组队</t>
    <phoneticPr fontId="15" type="noConversion"/>
  </si>
  <si>
    <t>·每个副本都有多名BOSS进行把守，玩家将按照BOSS的顺序进行挑战</t>
    <phoneticPr fontId="15" type="noConversion"/>
  </si>
  <si>
    <t>·副本战斗为BOSS的车轮战，前一场BOSS战后的玩家状态将完全继承到下一场BOSS战（生命，攻击，防御）</t>
    <phoneticPr fontId="15" type="noConversion"/>
  </si>
  <si>
    <t>·玩家被任意BOSS击败后，本次副本的挑战宣告结束</t>
    <phoneticPr fontId="15" type="noConversion"/>
  </si>
  <si>
    <t>·玩家击败任意BOSS后都可以获得一个战利品，等副本全部完成/战斗失败时统一进行结算</t>
    <phoneticPr fontId="15" type="noConversion"/>
  </si>
  <si>
    <t>·每名玩家在各个BOSS处获得的奖励都是互相独立的，互不影响</t>
    <phoneticPr fontId="15" type="noConversion"/>
  </si>
  <si>
    <t>·副本组队位置分为1,2,3,4,5,总计五个位置，阵型如右图，对应关系为</t>
    <phoneticPr fontId="15" type="noConversion"/>
  </si>
  <si>
    <t>·队伍队长固定在1号旗舰位置（无法更改配置），其他四名队员分别为2~5号旗舰位置（队长可以更改队员配置）</t>
    <phoneticPr fontId="15" type="noConversion"/>
  </si>
  <si>
    <t>·副本中阵型没有任何的阵型特效</t>
    <phoneticPr fontId="15" type="noConversion"/>
  </si>
  <si>
    <t>·5名玩家的船只属性都为其各自的旗舰属性，所携带的技能也都为各自旗舰上的已激活技能</t>
    <phoneticPr fontId="15" type="noConversion"/>
  </si>
  <si>
    <t>副本战斗及奖励</t>
    <phoneticPr fontId="15" type="noConversion"/>
  </si>
  <si>
    <t>·我方全体攻击和国战类似，全员进行一次炮击</t>
    <phoneticPr fontId="15" type="noConversion"/>
  </si>
  <si>
    <t>·进入副本战斗时，首先进行全体刷BUFF，顺序为 1号-2号-3号-4号-5号的顺序，五艘旗舰的已激活技能全部参与到刷BUFF中</t>
    <phoneticPr fontId="15" type="noConversion"/>
  </si>
  <si>
    <t>·切换BOSS时，不需要重新刷BUFF，玩家五艘船的所有属性都保持当前状态迎接新的BOSS</t>
    <phoneticPr fontId="15" type="noConversion"/>
  </si>
  <si>
    <t>·副本战斗中，攻击顺序为：  BOSS攻击 - 我方全体攻击 - BOSS攻击 - 我方全体攻击</t>
    <phoneticPr fontId="15" type="noConversion"/>
  </si>
  <si>
    <t>·击败非最终BOSS后，不弹出战斗结果页，而是BOSS处掉落一个宝箱，飘到战利品统计的位置</t>
    <phoneticPr fontId="15" type="noConversion"/>
  </si>
  <si>
    <t>·击败最终BOSS或者被BOSS击败后，弹出副本战斗结果页，结果页中的战利品是所有已击败的BOSS战利品集合</t>
    <phoneticPr fontId="15" type="noConversion"/>
  </si>
  <si>
    <t>·副本中途挑战失败的话，不会获得任何的经验值和紫水晶奖励，只会获得已击败的BOSS的战利品</t>
    <phoneticPr fontId="15" type="noConversion"/>
  </si>
  <si>
    <t>·进入战斗后，BOSS首先开火，固定攻击我方1号旗舰，之后的BOSS每次攻击都会攻击【已对该BOSS造成的伤害最多】的舰船（这里的伤害最多是指第一轮开始计算的总量）</t>
    <phoneticPr fontId="15" type="noConversion"/>
  </si>
  <si>
    <t>消耗体力；A副本挑战次数-1；战斗胜利/失败后离开队伍；战斗结算获得战利品；接收邀请解除限制；发起组队解除限制</t>
    <phoneticPr fontId="15" type="noConversion"/>
  </si>
  <si>
    <t>需要等待队长攻击；消耗体力；A副本挑战次数-1；观看记录胜利/失败后离开队伍；战斗结算获得战利品；接收邀请解除限制；发起组队解除限制</t>
    <phoneticPr fontId="15" type="noConversion"/>
  </si>
  <si>
    <t>·前四个接受组队邀请的好友自动填充满【2、3、4、5号旗舰的位置】</t>
    <phoneticPr fontId="15" type="noConversion"/>
  </si>
  <si>
    <t>·队伍队长可以随时对已经接受邀请进入队伍的玩家进行位置更换，但无法移动自己的位置，队长固定在1号旗舰位置无法更换</t>
    <phoneticPr fontId="15" type="noConversion"/>
  </si>
  <si>
    <t>2☆重火炮</t>
    <phoneticPr fontId="15" type="noConversion"/>
  </si>
  <si>
    <t>·旗舰/护卫舰的防御力现在通过公式会计算出一个相应的免伤比例，设定为Y</t>
    <phoneticPr fontId="15" type="noConversion"/>
  </si>
  <si>
    <t>福克帆船设计图</t>
    <phoneticPr fontId="15" type="noConversion"/>
  </si>
  <si>
    <t>迫击炮设计图</t>
    <phoneticPr fontId="15" type="noConversion"/>
  </si>
  <si>
    <t>广域火焰炮</t>
    <phoneticPr fontId="15" type="noConversion"/>
  </si>
  <si>
    <t>·同时存在道具，【35级藏宝图碎片】；【50级藏宝图碎片】；【70级藏宝图碎片】，每种碎片集齐3个就可以自动合体并得到一个对应的完整藏宝图（无需操作）</t>
    <phoneticPr fontId="15" type="noConversion"/>
  </si>
  <si>
    <t>·藏宝图碎片和藏宝图都无法在仓库中使用</t>
    <phoneticPr fontId="15" type="noConversion"/>
  </si>
  <si>
    <t>·他人邀请你加入队伍</t>
    <phoneticPr fontId="15" type="noConversion"/>
  </si>
  <si>
    <t>icon 副本【野蛮的悬崖】  LV.35</t>
    <phoneticPr fontId="15" type="noConversion"/>
  </si>
  <si>
    <t>【接受】</t>
    <phoneticPr fontId="15" type="noConversion"/>
  </si>
  <si>
    <t>[国旗]falali009邀请你加入他的队伍！</t>
    <phoneticPr fontId="15" type="noConversion"/>
  </si>
  <si>
    <t>·队长玩家发起副本攻击后，队员玩家无法再退出该副本组队（无退队按钮）</t>
    <phoneticPr fontId="15" type="noConversion"/>
  </si>
  <si>
    <t>·队长发起副本攻击后，未进入主力阵容（1~5号位置）的替补玩家自动离开队伍并收到相应副本信息提示，不消耗副本挑战次数和体力</t>
    <phoneticPr fontId="15" type="noConversion"/>
  </si>
  <si>
    <t>·玩家在广场页所显示的副本按钮接收到新的信息时，要有“红点”来标明</t>
    <phoneticPr fontId="15" type="noConversion"/>
  </si>
  <si>
    <t>·新的信息包含以下内容</t>
    <phoneticPr fontId="15" type="noConversion"/>
  </si>
  <si>
    <t>·新的信息还包括“队长已经开战，且你在参战阵容中”这一特殊状态</t>
    <phoneticPr fontId="15" type="noConversion"/>
  </si>
  <si>
    <t>·以下副本页的状态内容在你退出队伍后，依旧要显示出来（属于要记录的内容）</t>
    <phoneticPr fontId="15" type="noConversion"/>
  </si>
  <si>
    <t xml:space="preserve">    2.无论好友是否在线</t>
    <phoneticPr fontId="15" type="noConversion"/>
  </si>
  <si>
    <t>生命</t>
    <phoneticPr fontId="15" type="noConversion"/>
  </si>
  <si>
    <t>攻击</t>
    <phoneticPr fontId="15" type="noConversion"/>
  </si>
  <si>
    <t>防御</t>
    <phoneticPr fontId="15" type="noConversion"/>
  </si>
  <si>
    <r>
      <t xml:space="preserve">·攻击副本时消耗的体力 = </t>
    </r>
    <r>
      <rPr>
        <b/>
        <sz val="11"/>
        <color theme="1"/>
        <rFont val="宋体"/>
        <family val="3"/>
        <charset val="134"/>
        <scheme val="minor"/>
      </rPr>
      <t>（副本LV * 4）</t>
    </r>
    <phoneticPr fontId="15" type="noConversion"/>
  </si>
  <si>
    <t>·在世界地图上的一些特殊坐标点海域（可见），存在副本区域，玩家航行至此处时会触发此处的副本事件</t>
    <phoneticPr fontId="15" type="noConversion"/>
  </si>
  <si>
    <t>海盗防御战</t>
  </si>
  <si>
    <t>野蛮的悬崖</t>
    <phoneticPr fontId="15" type="noConversion"/>
  </si>
  <si>
    <t>这里总是被海盗侵袭，当地人愿意用丰厚的报酬请冒险家们帮忙抵御海盗，为了正义！</t>
    <phoneticPr fontId="15" type="noConversion"/>
  </si>
  <si>
    <t>15</t>
    <phoneticPr fontId="15" type="noConversion"/>
  </si>
  <si>
    <t>东亚（BE-15）</t>
    <phoneticPr fontId="15" type="noConversion"/>
  </si>
  <si>
    <t>西亚（AL-27）</t>
    <phoneticPr fontId="15" type="noConversion"/>
  </si>
  <si>
    <t>远处那个临海的悬崖上是那帮无恶不作的土著蛮子的根据地，政府对他们早已恨之入骨，讨伐掉他们！</t>
    <phoneticPr fontId="15" type="noConversion"/>
  </si>
  <si>
    <t>南美（U-33）</t>
    <phoneticPr fontId="15" type="noConversion"/>
  </si>
  <si>
    <t>3</t>
    <phoneticPr fontId="15" type="noConversion"/>
  </si>
  <si>
    <t>阴森的炼金基地</t>
    <phoneticPr fontId="15" type="noConversion"/>
  </si>
  <si>
    <t>邪恶的炼金术师霸占了那个小岛，周围的环境都被严重污染了，解决他吧，教教他怎么环保！</t>
    <phoneticPr fontId="15" type="noConversion"/>
  </si>
  <si>
    <t>北欧（AD-7）</t>
    <phoneticPr fontId="15" type="noConversion"/>
  </si>
  <si>
    <t>漂浮的爆炸海贼团</t>
    <phoneticPr fontId="15" type="noConversion"/>
  </si>
  <si>
    <t>爆炸海贼团总是为各个反国家的部队贩卖军火，早已上了各个国家的通缉榜！既然我们发现他们了，就解决掉他们！</t>
    <phoneticPr fontId="15" type="noConversion"/>
  </si>
  <si>
    <t>南欧（X-17）
中美（G-24）</t>
    <phoneticPr fontId="15" type="noConversion"/>
  </si>
  <si>
    <t>25</t>
    <phoneticPr fontId="15" type="noConversion"/>
  </si>
  <si>
    <t>黑暗海洋餐厅</t>
    <phoneticPr fontId="15" type="noConversion"/>
  </si>
  <si>
    <t>副本类型</t>
    <phoneticPr fontId="15" type="noConversion"/>
  </si>
  <si>
    <t>普通</t>
    <phoneticPr fontId="15" type="noConversion"/>
  </si>
  <si>
    <t>东欧（AE-17）
东南亚（AV-34）</t>
    <phoneticPr fontId="15" type="noConversion"/>
  </si>
  <si>
    <t>部落的武斗大会</t>
    <phoneticPr fontId="15" type="noConversion"/>
  </si>
  <si>
    <t>真正的海上勇士才会在这片海域被尊敬，酋长以丰厚的奖赏摆出了擂台赛！有自信战胜世界上的其他勇士就来这里吧！</t>
    <phoneticPr fontId="15" type="noConversion"/>
  </si>
  <si>
    <t>北非（Z-23）</t>
    <phoneticPr fontId="15" type="noConversion"/>
  </si>
  <si>
    <t>35</t>
    <phoneticPr fontId="15" type="noConversion"/>
  </si>
  <si>
    <t>原始之森</t>
    <phoneticPr fontId="15" type="noConversion"/>
  </si>
  <si>
    <t>南亚（AN-29）</t>
    <phoneticPr fontId="15" type="noConversion"/>
  </si>
  <si>
    <t>沙漠旧镇</t>
    <phoneticPr fontId="15" type="noConversion"/>
  </si>
  <si>
    <t>港口的商人说经常在路过沙漠的时候隐约听见其中传出来的嚎叫声音，尖利刺耳，让人心生恐惧。</t>
    <phoneticPr fontId="15" type="noConversion"/>
  </si>
  <si>
    <t>隐藏</t>
    <phoneticPr fontId="15" type="noConversion"/>
  </si>
  <si>
    <t>北非（AB-21）
南亚（AR-28）</t>
    <phoneticPr fontId="15" type="noConversion"/>
  </si>
  <si>
    <t>百慕大惊魂夜</t>
    <phoneticPr fontId="15" type="noConversion"/>
  </si>
  <si>
    <t>西非（AD-44）</t>
    <phoneticPr fontId="15" type="noConversion"/>
  </si>
  <si>
    <t>45</t>
    <phoneticPr fontId="15" type="noConversion"/>
  </si>
  <si>
    <t>王国的叛徒</t>
    <phoneticPr fontId="15" type="noConversion"/>
  </si>
  <si>
    <t>东非（AI-33）</t>
    <phoneticPr fontId="15" type="noConversion"/>
  </si>
  <si>
    <t>乔斯的海上城堡</t>
    <phoneticPr fontId="15" type="noConversion"/>
  </si>
  <si>
    <t>西非（AC-34 ）</t>
    <phoneticPr fontId="15" type="noConversion"/>
  </si>
  <si>
    <t>55</t>
    <phoneticPr fontId="15" type="noConversion"/>
  </si>
  <si>
    <t>远古的金字塔墓穴</t>
    <phoneticPr fontId="15" type="noConversion"/>
  </si>
  <si>
    <t>沙漠的名产-金字塔群，传说在最中心的艾蒙金字塔底藏着无与伦比的古代宝藏！</t>
    <phoneticPr fontId="15" type="noConversion"/>
  </si>
  <si>
    <t>东非（AI-41）</t>
    <phoneticPr fontId="15" type="noConversion"/>
  </si>
  <si>
    <t>50</t>
    <phoneticPr fontId="15" type="noConversion"/>
  </si>
  <si>
    <t>梅拉的发明工厂</t>
    <phoneticPr fontId="15" type="noConversion"/>
  </si>
  <si>
    <t>“前面两百米是女伯爵梅拉的地盘…千万不能靠近…”----沾满血迹的指示路牌</t>
    <phoneticPr fontId="15" type="noConversion"/>
  </si>
  <si>
    <t>南亚（AT-31）</t>
    <phoneticPr fontId="15" type="noConversion"/>
  </si>
  <si>
    <t>4</t>
    <phoneticPr fontId="15" type="noConversion"/>
  </si>
  <si>
    <t>65</t>
    <phoneticPr fontId="15" type="noConversion"/>
  </si>
  <si>
    <t>卡兹洛加海底监狱</t>
    <phoneticPr fontId="15" type="noConversion"/>
  </si>
  <si>
    <t>数十年前便废弃的海底监狱，关押着世界上最穷凶极恶的凡人和猛兽。但据说，也有神秘宝藏埋藏在其中。</t>
    <phoneticPr fontId="15" type="noConversion"/>
  </si>
  <si>
    <t>东非（AG-45）</t>
    <phoneticPr fontId="15" type="noConversion"/>
  </si>
  <si>
    <t>70</t>
    <phoneticPr fontId="15" type="noConversion"/>
  </si>
  <si>
    <t>“血钩”斯拉达</t>
    <phoneticPr fontId="15" type="noConversion"/>
  </si>
  <si>
    <t>斯拉达，这个昔日的海上霸主，用多年搜集的财宝武装了一个岛屿作为根据地。根据政府的要求和悬赏，摧毁它！</t>
    <phoneticPr fontId="15" type="noConversion"/>
  </si>
  <si>
    <t>澳洲（BD-38）</t>
    <phoneticPr fontId="15" type="noConversion"/>
  </si>
  <si>
    <t>普通</t>
    <phoneticPr fontId="15" type="noConversion"/>
  </si>
  <si>
    <t>黑珍珠号</t>
    <phoneticPr fontId="15" type="noConversion"/>
  </si>
  <si>
    <t>黑珍珠号属于传奇海盗杰克船长，想在新的时代中证明自己，去挑战并击败战无不胜的杰克船长吧！</t>
    <phoneticPr fontId="15" type="noConversion"/>
  </si>
  <si>
    <t>澳洲（BI-41）</t>
    <phoneticPr fontId="15" type="noConversion"/>
  </si>
  <si>
    <t>神风部队</t>
  </si>
  <si>
    <t>二刀流武士队</t>
  </si>
  <si>
    <t>最强武士-服部半藏</t>
  </si>
  <si>
    <t>野人守卫</t>
  </si>
  <si>
    <t>投矛小队</t>
  </si>
  <si>
    <t>野蛮酋长-肯</t>
  </si>
  <si>
    <t>接合怪物</t>
  </si>
  <si>
    <t>巨大植物群</t>
  </si>
  <si>
    <t>炼金师-芬德尔</t>
  </si>
  <si>
    <t>火炮队</t>
  </si>
  <si>
    <t>仓库看守者-罗兰度</t>
  </si>
  <si>
    <t>军火大王-银弹</t>
  </si>
  <si>
    <t>肉类切割小队</t>
  </si>
  <si>
    <t>大厨-罐头</t>
  </si>
  <si>
    <t>美食海贼-罗罗迪亚</t>
  </si>
  <si>
    <t>蛮族巨人</t>
  </si>
  <si>
    <t>饿狼乔斯</t>
  </si>
  <si>
    <t>黑胡子船长</t>
  </si>
  <si>
    <t>食人鱼王</t>
  </si>
  <si>
    <t>酋长守卫</t>
  </si>
  <si>
    <t>食人族酋长-火钵</t>
  </si>
  <si>
    <t>游荡的鬼魂</t>
  </si>
  <si>
    <t>渴死的流浪剑士</t>
  </si>
  <si>
    <t>莫拉科尔-地狱之火</t>
  </si>
  <si>
    <t>白鲨群</t>
  </si>
  <si>
    <t>巨型镰蟹</t>
  </si>
  <si>
    <t>巨型章鱼</t>
  </si>
  <si>
    <t>三剑客</t>
  </si>
  <si>
    <t>黑桃-艾斯</t>
  </si>
  <si>
    <t>杀人小丑-杰克</t>
  </si>
  <si>
    <t>杀人乐团</t>
  </si>
  <si>
    <t>鹰眼-佐罗克</t>
  </si>
  <si>
    <t>饿狼-乔斯</t>
  </si>
  <si>
    <t>邪恶木乃伊</t>
  </si>
  <si>
    <t>邪恶黑曜石像</t>
  </si>
  <si>
    <t>法老的诅咒守卫</t>
  </si>
  <si>
    <t>看门的机械人偶</t>
  </si>
  <si>
    <t>机械守卫BAF巨人</t>
  </si>
  <si>
    <t>机械女伯爵-梅拉</t>
  </si>
  <si>
    <t>监狱守卫</t>
  </si>
  <si>
    <t>锐齿鲨鱼群</t>
  </si>
  <si>
    <t>驯兽师-法勒克司</t>
  </si>
  <si>
    <t>世界之脊-巨型章鱼</t>
  </si>
  <si>
    <t>基拉大副</t>
  </si>
  <si>
    <t>塞勒队长</t>
  </si>
  <si>
    <t>古登副船长</t>
  </si>
  <si>
    <t>血钩-斯拉达</t>
  </si>
  <si>
    <t>副船长克里斯</t>
  </si>
  <si>
    <t>杰克·斯帕罗</t>
  </si>
  <si>
    <t>狙击队长诺斯</t>
    <phoneticPr fontId="28" type="noConversion"/>
  </si>
  <si>
    <t>妖术师银度</t>
    <phoneticPr fontId="28" type="noConversion"/>
  </si>
  <si>
    <t>钥匙</t>
    <phoneticPr fontId="28" type="noConversion"/>
  </si>
  <si>
    <t>神之金属钥匙</t>
    <phoneticPr fontId="28" type="noConversion"/>
  </si>
  <si>
    <t>钻石钥匙</t>
    <phoneticPr fontId="28" type="noConversion"/>
  </si>
  <si>
    <t>白银钥匙</t>
    <phoneticPr fontId="28" type="noConversion"/>
  </si>
  <si>
    <t>装备</t>
    <phoneticPr fontId="28" type="noConversion"/>
  </si>
  <si>
    <t>设计图</t>
    <phoneticPr fontId="28" type="noConversion"/>
  </si>
  <si>
    <t>食物</t>
    <phoneticPr fontId="28" type="noConversion"/>
  </si>
  <si>
    <t>水晶</t>
    <phoneticPr fontId="28" type="noConversion"/>
  </si>
  <si>
    <t>5转99级5☆传奇装备攻击：</t>
    <phoneticPr fontId="15" type="noConversion"/>
  </si>
  <si>
    <t>掉落</t>
    <phoneticPr fontId="28" type="noConversion"/>
  </si>
  <si>
    <t>1号</t>
    <phoneticPr fontId="28" type="noConversion"/>
  </si>
  <si>
    <t>2~3号</t>
    <phoneticPr fontId="28" type="noConversion"/>
  </si>
  <si>
    <t>4号</t>
    <phoneticPr fontId="28" type="noConversion"/>
  </si>
  <si>
    <t>0</t>
    <phoneticPr fontId="28" type="noConversion"/>
  </si>
  <si>
    <t>10</t>
    <phoneticPr fontId="28" type="noConversion"/>
  </si>
  <si>
    <t>5</t>
    <phoneticPr fontId="28" type="noConversion"/>
  </si>
  <si>
    <t>2</t>
    <phoneticPr fontId="28" type="noConversion"/>
  </si>
  <si>
    <t>低效食物</t>
    <phoneticPr fontId="28" type="noConversion"/>
  </si>
  <si>
    <t>高效食物</t>
    <phoneticPr fontId="28" type="noConversion"/>
  </si>
  <si>
    <t>红水晶</t>
    <phoneticPr fontId="28" type="noConversion"/>
  </si>
  <si>
    <t>豪华装备箱</t>
    <phoneticPr fontId="28" type="noConversion"/>
  </si>
  <si>
    <t>传奇装备箱</t>
    <phoneticPr fontId="28" type="noConversion"/>
  </si>
  <si>
    <t>豪华设计手册</t>
    <phoneticPr fontId="28" type="noConversion"/>
  </si>
  <si>
    <t>传奇设计手册</t>
    <phoneticPr fontId="28" type="noConversion"/>
  </si>
  <si>
    <t>30%</t>
    <phoneticPr fontId="28" type="noConversion"/>
  </si>
  <si>
    <t>掉落预览</t>
    <phoneticPr fontId="28" type="noConversion"/>
  </si>
  <si>
    <t>滑膛炮</t>
    <phoneticPr fontId="15" type="noConversion"/>
  </si>
  <si>
    <t>轻曲射炮</t>
    <phoneticPr fontId="15" type="noConversion"/>
  </si>
  <si>
    <t>卡瑞克帆船</t>
    <phoneticPr fontId="28" type="noConversion"/>
  </si>
  <si>
    <t>猎鹰像</t>
    <phoneticPr fontId="28" type="noConversion"/>
  </si>
  <si>
    <t>硬木板装甲</t>
    <phoneticPr fontId="28" type="noConversion"/>
  </si>
  <si>
    <t>叉形撞角</t>
    <phoneticPr fontId="28" type="noConversion"/>
  </si>
  <si>
    <t>厚三角帆</t>
    <phoneticPr fontId="28" type="noConversion"/>
  </si>
  <si>
    <t>速射炮</t>
    <phoneticPr fontId="15" type="noConversion"/>
  </si>
  <si>
    <t>史路普帆船</t>
    <phoneticPr fontId="28" type="noConversion"/>
  </si>
  <si>
    <t>鲨鱼像</t>
    <phoneticPr fontId="28" type="noConversion"/>
  </si>
  <si>
    <t>雪松木装甲</t>
    <phoneticPr fontId="28" type="noConversion"/>
  </si>
  <si>
    <t>剑鱼撞角</t>
    <phoneticPr fontId="28" type="noConversion"/>
  </si>
  <si>
    <t>全桅船帆组</t>
    <phoneticPr fontId="28" type="noConversion"/>
  </si>
  <si>
    <t>武装快艇</t>
    <phoneticPr fontId="28" type="noConversion"/>
  </si>
  <si>
    <t>白海豚像</t>
    <phoneticPr fontId="28" type="noConversion"/>
  </si>
  <si>
    <t>红木装甲</t>
    <phoneticPr fontId="28" type="noConversion"/>
  </si>
  <si>
    <t>切割型撞角</t>
    <phoneticPr fontId="28" type="noConversion"/>
  </si>
  <si>
    <t>大型四角帆</t>
    <phoneticPr fontId="28" type="noConversion"/>
  </si>
  <si>
    <t>加农炮</t>
    <phoneticPr fontId="15" type="noConversion"/>
  </si>
  <si>
    <t>巨型排桨帆船</t>
    <phoneticPr fontId="28" type="noConversion"/>
  </si>
  <si>
    <t>海兽像</t>
    <phoneticPr fontId="28" type="noConversion"/>
  </si>
  <si>
    <t>圆木装甲</t>
    <phoneticPr fontId="28" type="noConversion"/>
  </si>
  <si>
    <t>橡木装甲</t>
    <phoneticPr fontId="28" type="noConversion"/>
  </si>
  <si>
    <t>混金撞角</t>
    <phoneticPr fontId="28" type="noConversion"/>
  </si>
  <si>
    <t>曲射炮</t>
    <phoneticPr fontId="15" type="noConversion"/>
  </si>
  <si>
    <t>伟人像</t>
    <phoneticPr fontId="28" type="noConversion"/>
  </si>
  <si>
    <t>铁板装甲</t>
    <phoneticPr fontId="28" type="noConversion"/>
  </si>
  <si>
    <t>尖刺撞角</t>
    <phoneticPr fontId="28" type="noConversion"/>
  </si>
  <si>
    <t>锁链三角帆</t>
    <phoneticPr fontId="28" type="noConversion"/>
  </si>
  <si>
    <t>法国皇家巨型排桨帆船</t>
    <phoneticPr fontId="15" type="noConversion"/>
  </si>
  <si>
    <t>少女像</t>
    <phoneticPr fontId="28" type="noConversion"/>
  </si>
  <si>
    <t>厚铁装甲</t>
    <phoneticPr fontId="28" type="noConversion"/>
  </si>
  <si>
    <t>倒钩撞角</t>
    <phoneticPr fontId="28" type="noConversion"/>
  </si>
  <si>
    <t>豪华的全桅船帆组</t>
    <phoneticPr fontId="28" type="noConversion"/>
  </si>
  <si>
    <t>臼炮</t>
    <phoneticPr fontId="15" type="noConversion"/>
  </si>
  <si>
    <t>火焰喷射炮</t>
    <phoneticPr fontId="15" type="noConversion"/>
  </si>
  <si>
    <t>重甲巡洋舰</t>
    <phoneticPr fontId="28" type="noConversion"/>
  </si>
  <si>
    <t>重型武装驱逐舰</t>
    <phoneticPr fontId="28" type="noConversion"/>
  </si>
  <si>
    <t>天使像</t>
    <phoneticPr fontId="28" type="noConversion"/>
  </si>
  <si>
    <t>硬钢装甲</t>
    <phoneticPr fontId="28" type="noConversion"/>
  </si>
  <si>
    <t>超合金撞角</t>
    <phoneticPr fontId="28" type="noConversion"/>
  </si>
  <si>
    <t>蓝色海洋全桅帆</t>
    <phoneticPr fontId="28" type="noConversion"/>
  </si>
  <si>
    <t>普通装备箱(LV15)(30);豪华装备箱(LV15)(20);白银钥匙(15);红水晶*100(20);大型金币卡*1(15);</t>
    <phoneticPr fontId="28" type="noConversion"/>
  </si>
  <si>
    <t>普通装备箱(LV15)(20);豪华装备箱(LV15)(22);传奇装备箱(LV15)(3);传奇设计手册(LV15)(3);白银钥匙(17);红水晶*150(20);大型金币卡*1(15)</t>
    <phoneticPr fontId="28" type="noConversion"/>
  </si>
  <si>
    <t>普通装备箱(LV15)(10);豪华装备箱(LV15)(20);传奇装备箱(LV15)(5);传奇设计手册(LV15)(10);白银钥匙(20);钻石钥匙(5);红水晶*200(20);大型金币卡*1(10)</t>
    <phoneticPr fontId="28" type="noConversion"/>
  </si>
  <si>
    <t>普通装备箱(LV25)(30);豪华装备箱(LV25)(20);白银钥匙(15);红水晶*150(20);大型金币卡*1(15);</t>
    <phoneticPr fontId="28" type="noConversion"/>
  </si>
  <si>
    <t>普通装备箱(LV25)(25);豪华装备箱(LV25)(17);传奇装备箱(LV25)(3);传奇设计手册(LV25)(3);白银钥匙(17);红水晶*150(20);豪华金币卡*1(15)</t>
    <phoneticPr fontId="28" type="noConversion"/>
  </si>
  <si>
    <t>普通装备箱(LV25)(15);豪华装备箱(LV25)(15);传奇装备箱(LV25)(5);传奇设计手册(LV25)(10);白银钥匙(20);钻石钥匙(5);红水晶*300(20);豪华金币卡*1(10)</t>
    <phoneticPr fontId="28" type="noConversion"/>
  </si>
  <si>
    <t>普通装备箱(LV35)(30);豪华装备箱(LV35)(20);白银钥匙(10);红水晶*150(20);豪华金币卡*1(20)</t>
    <phoneticPr fontId="28" type="noConversion"/>
  </si>
  <si>
    <t>普通装备箱(LV35)(25);豪华装备箱(LV35)(17);传奇装备箱(LV35)(3);传奇设计手册(LV35)(3);白银钥匙(17);红水晶*150(20);豪华金币卡*1(15)</t>
    <phoneticPr fontId="28" type="noConversion"/>
  </si>
  <si>
    <t>普通装备箱(LV35)(15);豪华装备箱(LV35)(15);传奇装备箱(LV35)(5);传奇设计手册(LV35)(10);白银钥匙(20);钻石钥匙(5);红水晶*300(20);豪华金币卡*1(10)</t>
    <phoneticPr fontId="28" type="noConversion"/>
  </si>
  <si>
    <t>豪华装备箱(LV35)(30);白银钥匙(20);红水晶*150(25);豪华金币卡*1(25);</t>
    <phoneticPr fontId="28" type="noConversion"/>
  </si>
  <si>
    <t>豪华装备箱(LV35)(24);传奇装备箱(LV35)(5);传奇设计手册(LV35)(6);白银钥匙(25);红水晶*150(20);豪华金币卡*1(20)</t>
    <phoneticPr fontId="28" type="noConversion"/>
  </si>
  <si>
    <t>豪华装备箱(LV35)(18);传奇装备箱(LV35)(8);传奇设计手册(LV35)(12);白银钥匙(20);钻石钥匙(5);红水晶*300(22);豪华金币卡*1(15)</t>
    <phoneticPr fontId="28" type="noConversion"/>
  </si>
  <si>
    <t>普通装备箱(LV45)(30);豪华装备箱(LV45)(20);白银钥匙(10);红水晶*200(20);豪华金币卡*1(20);</t>
    <phoneticPr fontId="28" type="noConversion"/>
  </si>
  <si>
    <t>普通装备箱(LV45)(20);豪华装备箱(LV45)(20);传奇装备箱(LV45)(3);传奇设计手册(LV45)(5);白银钥匙(17);红水晶*250(20);豪华金币卡*1(15)</t>
    <phoneticPr fontId="28" type="noConversion"/>
  </si>
  <si>
    <t>普通装备箱(LV45)(15);豪华装备箱(LV45)(15);传奇装备箱(LV45)(5);传奇设计手册(LV45)(10);白银钥匙(20);钻石钥匙(5);红水晶*400(20);豪华金币卡*1(10)</t>
    <phoneticPr fontId="28" type="noConversion"/>
  </si>
  <si>
    <t>豪华装备箱(LV45)(30);白银钥匙(20);红水晶*200(25);豪华金币卡*1(25);</t>
    <phoneticPr fontId="28" type="noConversion"/>
  </si>
  <si>
    <t>豪华装备箱(LV45)(25);传奇装备箱(LV45)(5);传奇设计手册(LV45)(5);白银钥匙(25);红水晶*300(20);豪华金币卡*1(20)</t>
    <phoneticPr fontId="28" type="noConversion"/>
  </si>
  <si>
    <t>豪华装备箱(LV45)(20);传奇装备箱(LV45)(8);传奇设计手册(LV45)(10);白银钥匙(25);钻石钥匙(5);红水晶*450(22);豪华金币卡*1(15)</t>
    <phoneticPr fontId="28" type="noConversion"/>
  </si>
  <si>
    <t>普通装备箱(LV55)(30);豪华装备箱(LV55)(20);白银钥匙(10);红水晶*200(20);豪华金币卡*1(20);</t>
    <phoneticPr fontId="28" type="noConversion"/>
  </si>
  <si>
    <t>普通装备箱(LV55)(20);豪华装备箱(LV55)(17);传奇装备箱(LV55)(3);传奇设计手册(LV55)(3);白银钥匙(17);红水晶*300(20);豪华金币卡*1(20)</t>
    <phoneticPr fontId="28" type="noConversion"/>
  </si>
  <si>
    <t>普通装备箱(LV55)(15);豪华装备箱(LV55)(15);传奇装备箱(LV55)(5);传奇设计手册(LV55)(10);白银钥匙(20);钻石钥匙(5);红水晶*450(20);豪华金币卡*1(10)</t>
    <phoneticPr fontId="28" type="noConversion"/>
  </si>
  <si>
    <t>普通装备箱(LV65)(30);豪华装备箱(LV65)(20);白银钥匙(10);红水晶*200(20);豪华金币卡*1(20);</t>
    <phoneticPr fontId="28" type="noConversion"/>
  </si>
  <si>
    <t>普通装备箱(LV65)(20);豪华装备箱(LV65)(20);传奇装备箱(LV65)(3);传奇设计手册(LV65)(3);白银钥匙(17);红水晶*300(20);豪华金币卡*1(17)</t>
    <phoneticPr fontId="28" type="noConversion"/>
  </si>
  <si>
    <t>普通装备箱(LV65)(15);豪华装备箱(LV65)(15);传奇装备箱(LV65)(5);传奇设计手册(LV65)(10);白银钥匙(20);钻石钥匙(5);红水晶*450(20);豪华金币卡*1(10)</t>
    <phoneticPr fontId="28" type="noConversion"/>
  </si>
  <si>
    <t>普通装备箱(LV70)(30);豪华装备箱(LV70)(15);白银钥匙(15);红水晶*150(20);豪华金币卡*1(20);</t>
    <phoneticPr fontId="28" type="noConversion"/>
  </si>
  <si>
    <t>豪华装备箱(LV70)(25);白银钥匙(25);红水晶*150(25);豪华金币卡*1(25);</t>
    <phoneticPr fontId="28" type="noConversion"/>
  </si>
  <si>
    <t>穿甲滑膛炮</t>
    <phoneticPr fontId="15" type="noConversion"/>
  </si>
  <si>
    <t>重型法兰克炮</t>
    <phoneticPr fontId="15" type="noConversion"/>
  </si>
  <si>
    <t>火龙咆哮</t>
    <phoneticPr fontId="15" type="noConversion"/>
  </si>
  <si>
    <t>陨石炮</t>
    <phoneticPr fontId="15" type="noConversion"/>
  </si>
  <si>
    <t>毒蛇之咬</t>
    <phoneticPr fontId="15" type="noConversion"/>
  </si>
  <si>
    <t>高能破坏者</t>
    <phoneticPr fontId="15" type="noConversion"/>
  </si>
  <si>
    <t>大型阿拉伯战船</t>
    <phoneticPr fontId="28" type="noConversion"/>
  </si>
  <si>
    <t>非洲雄狮号</t>
    <phoneticPr fontId="28" type="noConversion"/>
  </si>
  <si>
    <t>巨鲨号</t>
    <phoneticPr fontId="28" type="noConversion"/>
  </si>
  <si>
    <t>重型北洋战列舰</t>
    <phoneticPr fontId="28" type="noConversion"/>
  </si>
  <si>
    <t>强袭破坏者</t>
    <phoneticPr fontId="28" type="noConversion"/>
  </si>
  <si>
    <t>皇家守望者号</t>
    <phoneticPr fontId="28" type="noConversion"/>
  </si>
  <si>
    <t>黑珍珠号</t>
    <phoneticPr fontId="28" type="noConversion"/>
  </si>
  <si>
    <t>尖牙独角鲸像</t>
    <phoneticPr fontId="28" type="noConversion"/>
  </si>
  <si>
    <t>天空之王像</t>
    <phoneticPr fontId="28" type="noConversion"/>
  </si>
  <si>
    <t>利齿鲨鱼像</t>
    <phoneticPr fontId="28" type="noConversion"/>
  </si>
  <si>
    <t>百兽之王像</t>
    <phoneticPr fontId="28" type="noConversion"/>
  </si>
  <si>
    <t>凶暴海兽像</t>
    <phoneticPr fontId="28" type="noConversion"/>
  </si>
  <si>
    <t>发明家雕像</t>
    <phoneticPr fontId="28" type="noConversion"/>
  </si>
  <si>
    <t>神圣骑士团像</t>
    <phoneticPr fontId="28" type="noConversion"/>
  </si>
  <si>
    <t>战争美人鱼像</t>
    <phoneticPr fontId="28" type="noConversion"/>
  </si>
  <si>
    <t>硬木装甲II型</t>
    <phoneticPr fontId="28" type="noConversion"/>
  </si>
  <si>
    <t>雪松木装甲II型</t>
    <phoneticPr fontId="28" type="noConversion"/>
  </si>
  <si>
    <t>红木装甲II型</t>
    <phoneticPr fontId="28" type="noConversion"/>
  </si>
  <si>
    <t>幻钢装甲</t>
    <phoneticPr fontId="28" type="noConversion"/>
  </si>
  <si>
    <t>捍卫者装甲</t>
    <phoneticPr fontId="28" type="noConversion"/>
  </si>
  <si>
    <t>束缚者装甲</t>
    <phoneticPr fontId="28" type="noConversion"/>
  </si>
  <si>
    <t>叉形锐牙撞角</t>
    <phoneticPr fontId="28" type="noConversion"/>
  </si>
  <si>
    <t>捕食者</t>
    <phoneticPr fontId="28" type="noConversion"/>
  </si>
  <si>
    <t>高速斩断型撞角</t>
    <phoneticPr fontId="28" type="noConversion"/>
  </si>
  <si>
    <t>尖刺摧毁者</t>
    <phoneticPr fontId="28" type="noConversion"/>
  </si>
  <si>
    <t>毁灭者</t>
    <phoneticPr fontId="28" type="noConversion"/>
  </si>
  <si>
    <t>海神之怒</t>
    <phoneticPr fontId="28" type="noConversion"/>
  </si>
  <si>
    <t>残暴海王</t>
    <phoneticPr fontId="28" type="noConversion"/>
  </si>
  <si>
    <t>半自动三角帆</t>
    <phoneticPr fontId="28" type="noConversion"/>
  </si>
  <si>
    <t>全自动三角帆</t>
    <phoneticPr fontId="28" type="noConversion"/>
  </si>
  <si>
    <t>全自动全桅船帆组</t>
    <phoneticPr fontId="28" type="noConversion"/>
  </si>
  <si>
    <t>超高速大型四角帆</t>
    <phoneticPr fontId="28" type="noConversion"/>
  </si>
  <si>
    <t>富豪的黄金三角帆</t>
    <phoneticPr fontId="28" type="noConversion"/>
  </si>
  <si>
    <t>束缚者三角帆</t>
    <phoneticPr fontId="28" type="noConversion"/>
  </si>
  <si>
    <t>拜金者全桅船帆</t>
    <phoneticPr fontId="28" type="noConversion"/>
  </si>
  <si>
    <t>豪华装备箱(LV70)(30);传奇装备箱(LV70)(4);传奇设计手册(LV70)(3);白银钥匙(25);红水晶*150(20);豪华金币卡*1(18)</t>
    <phoneticPr fontId="28" type="noConversion"/>
  </si>
  <si>
    <t>普通装备箱(LV70)(22);豪华装备箱(LV70)(18);传奇装备箱(LV70)(2);传奇设计手册(LV70)(3);白银钥匙(20);红水晶*150(20);豪华金币卡*1(15)</t>
    <phoneticPr fontId="28" type="noConversion"/>
  </si>
  <si>
    <t>普通装备箱(LV70)(22);豪华装备箱(LV70)(18);传奇装备箱(LV70)(2);传奇设计手册(LV70)(3);白银钥匙(20);红水晶*150(20);豪华金币卡*2(15)</t>
    <phoneticPr fontId="28" type="noConversion"/>
  </si>
  <si>
    <t>普通装备箱(LV70)(15);豪华装备箱(LV70)(20);传奇装备箱(LV70)(3);传奇设计手册(LV70)(5);白银钥匙(20);钻石钥匙(5);红水晶*300(20);豪华金币卡*2(12)</t>
    <phoneticPr fontId="28" type="noConversion"/>
  </si>
  <si>
    <t>豪华装备箱(LV70)(30);传奇装备箱(LV70)(4);传奇设计手册(LV70)(3);白银钥匙(25);红水晶*150(20);豪华金币卡*2(18)</t>
    <phoneticPr fontId="28" type="noConversion"/>
  </si>
  <si>
    <t>豪华装备箱(LV70)(25);传奇装备箱(LV70)(5);传奇设计手册(LV70)(8);白银钥匙(20);钻石钥匙(5);红水晶*300(22);豪华金币卡*2(15)</t>
    <phoneticPr fontId="28" type="noConversion"/>
  </si>
  <si>
    <t>重型霰弹炮设计图</t>
    <phoneticPr fontId="15" type="noConversion"/>
  </si>
  <si>
    <t>大型阿拉伯战船设计图</t>
    <phoneticPr fontId="15" type="noConversion"/>
  </si>
  <si>
    <t>闪电猎鹰像设计图</t>
    <phoneticPr fontId="15" type="noConversion"/>
  </si>
  <si>
    <t>重型法兰克炮设计图</t>
    <phoneticPr fontId="15" type="noConversion"/>
  </si>
  <si>
    <t>非洲雄狮号设计图</t>
    <phoneticPr fontId="15" type="noConversion"/>
  </si>
  <si>
    <t>利齿鲨鱼像设计图</t>
    <phoneticPr fontId="15" type="noConversion"/>
  </si>
  <si>
    <t>雪松木装甲II型设计图</t>
    <phoneticPr fontId="15" type="noConversion"/>
  </si>
  <si>
    <t>捕食者设计图</t>
    <phoneticPr fontId="15" type="noConversion"/>
  </si>
  <si>
    <t>全自动全桅船帆组设计图</t>
    <phoneticPr fontId="15" type="noConversion"/>
  </si>
  <si>
    <t>高速追击炮设计图</t>
    <phoneticPr fontId="15" type="noConversion"/>
  </si>
  <si>
    <t>巨型武装快艇设计图</t>
    <phoneticPr fontId="15" type="noConversion"/>
  </si>
  <si>
    <t>超高速大型四角帆设计图</t>
    <phoneticPr fontId="15" type="noConversion"/>
  </si>
  <si>
    <t>火龙咆哮设计图</t>
    <phoneticPr fontId="15" type="noConversion"/>
  </si>
  <si>
    <t>重型北洋战列舰设计图</t>
    <phoneticPr fontId="15" type="noConversion"/>
  </si>
  <si>
    <t>七色丝绸四角帆设计图</t>
    <phoneticPr fontId="15" type="noConversion"/>
  </si>
  <si>
    <t>流星设计图</t>
    <phoneticPr fontId="15" type="noConversion"/>
  </si>
  <si>
    <t>逐风者号设计图</t>
    <phoneticPr fontId="15" type="noConversion"/>
  </si>
  <si>
    <t>束缚者三角帆设计图</t>
    <phoneticPr fontId="15" type="noConversion"/>
  </si>
  <si>
    <t>神圣骑士团像设计图</t>
    <phoneticPr fontId="15" type="noConversion"/>
  </si>
  <si>
    <t>捍卫者装甲设计图</t>
    <phoneticPr fontId="15" type="noConversion"/>
  </si>
  <si>
    <t>毁灭者设计图</t>
    <phoneticPr fontId="15" type="noConversion"/>
  </si>
  <si>
    <t>神圣十字军之力设计图</t>
    <phoneticPr fontId="15" type="noConversion"/>
  </si>
  <si>
    <t>幽灵船设计图</t>
    <phoneticPr fontId="15" type="noConversion"/>
  </si>
  <si>
    <t>海神之怒设计图</t>
    <phoneticPr fontId="15" type="noConversion"/>
  </si>
  <si>
    <t>倒影装甲设计图</t>
    <phoneticPr fontId="15" type="noConversion"/>
  </si>
  <si>
    <t>精密加农散弹炮设计图</t>
    <phoneticPr fontId="15" type="noConversion"/>
  </si>
  <si>
    <t>东方龙号设计图</t>
    <phoneticPr fontId="15" type="noConversion"/>
  </si>
  <si>
    <t>名称</t>
    <phoneticPr fontId="28" type="noConversion"/>
  </si>
  <si>
    <t>类型</t>
    <phoneticPr fontId="28" type="noConversion"/>
  </si>
  <si>
    <t>获得方式</t>
    <phoneticPr fontId="28" type="noConversion"/>
  </si>
  <si>
    <t>价格</t>
    <phoneticPr fontId="28" type="noConversion"/>
  </si>
  <si>
    <t>描述</t>
    <phoneticPr fontId="28" type="noConversion"/>
  </si>
  <si>
    <t>作用</t>
    <phoneticPr fontId="28" type="noConversion"/>
  </si>
  <si>
    <t>备注</t>
    <phoneticPr fontId="15" type="noConversion"/>
  </si>
  <si>
    <t>海龙之血    </t>
    <phoneticPr fontId="28" type="noConversion"/>
  </si>
  <si>
    <t>-</t>
    <phoneticPr fontId="15" type="noConversion"/>
  </si>
  <si>
    <t>*</t>
    <phoneticPr fontId="15" type="noConversion"/>
  </si>
  <si>
    <t>这滴金色的血液充满了不可思议的活力</t>
    <phoneticPr fontId="28" type="noConversion"/>
  </si>
  <si>
    <t>不消耗食用次数直接回复100%体力 </t>
    <phoneticPr fontId="28" type="noConversion"/>
  </si>
  <si>
    <t>每日首次使用30星钻，第二次50星钻，第三次及之后100星钻，无次数限制</t>
    <phoneticPr fontId="15" type="noConversion"/>
  </si>
  <si>
    <t>海蛇之血 </t>
    <phoneticPr fontId="28" type="noConversion"/>
  </si>
  <si>
    <t>29星钻</t>
    <phoneticPr fontId="15" type="noConversion"/>
  </si>
  <si>
    <t>这滴红色的血液还有明显的活力波动</t>
    <phoneticPr fontId="28" type="noConversion"/>
  </si>
  <si>
    <t>不消耗食用次数直接回复50%体力</t>
    <phoneticPr fontId="28" type="noConversion"/>
  </si>
  <si>
    <t>每日限制3次（VIP用户可提高每日使用次数）</t>
    <phoneticPr fontId="15" type="noConversion"/>
  </si>
  <si>
    <t>海龟之血</t>
    <phoneticPr fontId="28" type="noConversion"/>
  </si>
  <si>
    <t>9星钻</t>
    <phoneticPr fontId="15" type="noConversion"/>
  </si>
  <si>
    <t>这滴绿色的血液只有轻微的活力波动</t>
    <phoneticPr fontId="28" type="noConversion"/>
  </si>
  <si>
    <t>不消耗食用次数直接回复50点体力</t>
    <phoneticPr fontId="28" type="noConversion"/>
  </si>
  <si>
    <t>漂流瓶</t>
    <phoneticPr fontId="28" type="noConversion"/>
  </si>
  <si>
    <t>道具</t>
    <phoneticPr fontId="28" type="noConversion"/>
  </si>
  <si>
    <t>商店</t>
    <phoneticPr fontId="28" type="noConversion"/>
  </si>
  <si>
    <t>能传递自己发言的瓶子，为什么能储存声音还是一个谜</t>
    <phoneticPr fontId="28" type="noConversion"/>
  </si>
  <si>
    <t>世界聊天工具</t>
    <phoneticPr fontId="28" type="noConversion"/>
  </si>
  <si>
    <t>一次购买是10个</t>
    <phoneticPr fontId="15" type="noConversion"/>
  </si>
  <si>
    <t>小型金币卡</t>
    <phoneticPr fontId="15" type="noConversion"/>
  </si>
  <si>
    <t>贸易/活动</t>
    <phoneticPr fontId="15" type="noConversion"/>
  </si>
  <si>
    <t>可以交换到一定量金币的金色卡片</t>
    <phoneticPr fontId="15" type="noConversion"/>
  </si>
  <si>
    <t>使用后马上获得10000金币</t>
    <phoneticPr fontId="15" type="noConversion"/>
  </si>
  <si>
    <t>大型金币卡</t>
    <phoneticPr fontId="15" type="noConversion"/>
  </si>
  <si>
    <t>很少有人敢大摇大摆的带着这张黄金卡片四处走动</t>
    <phoneticPr fontId="15" type="noConversion"/>
  </si>
  <si>
    <t>使用后马上获得50000金币</t>
    <phoneticPr fontId="15" type="noConversion"/>
  </si>
  <si>
    <t>豪华金币卡</t>
    <phoneticPr fontId="15" type="noConversion"/>
  </si>
  <si>
    <t>这张金色镶钻卡片上刻着著名黑市商人艾妮·基德曼的签名</t>
    <phoneticPr fontId="15" type="noConversion"/>
  </si>
  <si>
    <t>使用后马上获得200000金币</t>
    <phoneticPr fontId="15" type="noConversion"/>
  </si>
  <si>
    <t>回城卷轴-XXX</t>
    <phoneticPr fontId="15" type="noConversion"/>
  </si>
  <si>
    <t>道具</t>
    <phoneticPr fontId="15" type="noConversion"/>
  </si>
  <si>
    <t>交易所</t>
    <phoneticPr fontId="15" type="noConversion"/>
  </si>
  <si>
    <t>5星钻</t>
    <phoneticPr fontId="15" type="noConversion"/>
  </si>
  <si>
    <t>瞬间回到XXXXX，每次使用消耗体力20点</t>
    <phoneticPr fontId="15" type="noConversion"/>
  </si>
  <si>
    <t>传送至区域名-城市名</t>
    <phoneticPr fontId="15" type="noConversion"/>
  </si>
  <si>
    <t>白银钥匙</t>
    <phoneticPr fontId="15" type="noConversion"/>
  </si>
  <si>
    <t>15星钻</t>
    <phoneticPr fontId="15" type="noConversion"/>
  </si>
  <si>
    <t>白银材质的钥匙，可以打开白银宝箱</t>
    <phoneticPr fontId="15" type="noConversion"/>
  </si>
  <si>
    <t>用来打开白银宝箱</t>
    <phoneticPr fontId="15" type="noConversion"/>
  </si>
  <si>
    <t>钻石钥匙</t>
    <phoneticPr fontId="15" type="noConversion"/>
  </si>
  <si>
    <t>50星钻</t>
    <phoneticPr fontId="15" type="noConversion"/>
  </si>
  <si>
    <t>钻石材质的钥匙，可以打开钻石宝箱</t>
    <phoneticPr fontId="15" type="noConversion"/>
  </si>
  <si>
    <t>用来打开钻石宝箱</t>
    <phoneticPr fontId="15" type="noConversion"/>
  </si>
  <si>
    <t>神之金属钥匙</t>
    <phoneticPr fontId="15" type="noConversion"/>
  </si>
  <si>
    <t>100星钻</t>
    <phoneticPr fontId="15" type="noConversion"/>
  </si>
  <si>
    <t>神之金属材质的钥匙，可以打开神之金属宝箱</t>
    <phoneticPr fontId="15" type="noConversion"/>
  </si>
  <si>
    <t>用来打开神之金属宝箱</t>
    <phoneticPr fontId="15" type="noConversion"/>
  </si>
  <si>
    <t>白银宝箱</t>
    <phoneticPr fontId="15" type="noConversion"/>
  </si>
  <si>
    <t>用随处可见的白银打造的宝箱，需要青铜钥匙解锁</t>
    <phoneticPr fontId="15" type="noConversion"/>
  </si>
  <si>
    <t>打开可得稀有食物,高级副官强化材料等超稀有礼物</t>
    <phoneticPr fontId="15" type="noConversion"/>
  </si>
  <si>
    <t>钻石宝箱</t>
    <phoneticPr fontId="15" type="noConversion"/>
  </si>
  <si>
    <t>25星钻</t>
    <phoneticPr fontId="15" type="noConversion"/>
  </si>
  <si>
    <t>用钻石所打造的宝箱，需要钻石钥匙解锁</t>
    <phoneticPr fontId="15" type="noConversion"/>
  </si>
  <si>
    <t>打开可得5☆装备,黄金水手,万能升阶卡等超稀有礼物</t>
    <phoneticPr fontId="15" type="noConversion"/>
  </si>
  <si>
    <t>神之金属宝箱</t>
    <phoneticPr fontId="15" type="noConversion"/>
  </si>
  <si>
    <t>用最贵重的金属所打造的宝箱，需要神之金属钥匙解锁</t>
    <phoneticPr fontId="15" type="noConversion"/>
  </si>
  <si>
    <t>打开可得传说级装备,技能继承道具，黄金水手等超稀有礼物</t>
    <phoneticPr fontId="15" type="noConversion"/>
  </si>
  <si>
    <t>继承宝珠(小)</t>
    <phoneticPr fontId="15" type="noConversion"/>
  </si>
  <si>
    <t>继承技能时使用，可以小幅提升成功率</t>
    <phoneticPr fontId="15" type="noConversion"/>
  </si>
  <si>
    <t>提升15%的技能继承成功率</t>
    <phoneticPr fontId="15" type="noConversion"/>
  </si>
  <si>
    <t>继承宝珠(大)</t>
    <phoneticPr fontId="15" type="noConversion"/>
  </si>
  <si>
    <t>继承技能时使用，可以大幅提升成功率</t>
    <phoneticPr fontId="15" type="noConversion"/>
  </si>
  <si>
    <t>海神的祝福</t>
    <phoneticPr fontId="15" type="noConversion"/>
  </si>
  <si>
    <t>800星钻</t>
    <phoneticPr fontId="15" type="noConversion"/>
  </si>
  <si>
    <t>继承技能时使用，拥有继承后保留素材卡片及剩余技能的神秘力量</t>
    <phoneticPr fontId="15" type="noConversion"/>
  </si>
  <si>
    <t>技能继承成功后，技能转移，但素材副官依旧保留</t>
    <phoneticPr fontId="15" type="noConversion"/>
  </si>
  <si>
    <t>普通装备箱(LV15)</t>
    <phoneticPr fontId="15" type="noConversion"/>
  </si>
  <si>
    <t>装有LV15左右普通装备的箱子，还算比较常见</t>
    <phoneticPr fontId="15" type="noConversion"/>
  </si>
  <si>
    <t>获得一件LV15左右的普通装备</t>
  </si>
  <si>
    <t>3☆滑膛炮（10），3☆轻曲射炮（10），3☆小型中国帆船，3☆卡瑞克帆船（10），3☆猎鹰像（10），3☆硬木板装甲（10），3☆叉形撞角（10），3☆厚三角帆（10）</t>
  </si>
  <si>
    <t>装有LV25左右普通装备的箱子，还算比较常见</t>
    <phoneticPr fontId="15" type="noConversion"/>
  </si>
  <si>
    <t>获得一件LV25左右的普通装备</t>
  </si>
  <si>
    <t>3☆速射炮（10），3☆史路普帆船（10），3☆鲨鱼像（10），3☆雪松木装甲（10），3☆剑鱼撞角（10），3☆全桅船帆组（10）</t>
  </si>
  <si>
    <t>普通装备箱(LV35)</t>
    <phoneticPr fontId="15" type="noConversion"/>
  </si>
  <si>
    <t>装有LV35左右普通装备的箱子，还算比较常见</t>
    <phoneticPr fontId="15" type="noConversion"/>
  </si>
  <si>
    <t>获得一件LV35左右的普通装备</t>
  </si>
  <si>
    <t>3☆速射迫击炮（10），3☆武装快艇（10），3☆白海豚像（10），3☆红木装甲（10），3☆切割型撞角（10），3☆大型四角帆（10）</t>
  </si>
  <si>
    <t>普通装备箱(LV45)</t>
    <phoneticPr fontId="15" type="noConversion"/>
  </si>
  <si>
    <t>装有LV45左右普通装备的箱子，还算比较常见</t>
    <phoneticPr fontId="15" type="noConversion"/>
  </si>
  <si>
    <t>获得一件LV45左右的普通装备</t>
  </si>
  <si>
    <t>3☆加农炮（10），3☆巨型排桨帆船（10），3☆海兽像（10），3☆橡木装甲（10），3☆混金撞角（10），3☆银色丝绸四角帆（10）</t>
  </si>
  <si>
    <t>普通装备箱(LV55)</t>
    <phoneticPr fontId="15" type="noConversion"/>
  </si>
  <si>
    <t>装有LV55左右普通装备的箱子，还算比较常见</t>
    <phoneticPr fontId="15" type="noConversion"/>
  </si>
  <si>
    <t>获得一件LV55左右的普通装备</t>
  </si>
  <si>
    <t>3☆曲射炮（10），3☆野蛮部落排桨帆船（10），3☆伟人像（10），3☆铁板装甲（10），3☆尖刺撞角（10），3☆锁链三角帆（10）</t>
  </si>
  <si>
    <t>普通装备箱(LV65)</t>
    <phoneticPr fontId="15" type="noConversion"/>
  </si>
  <si>
    <t>装有LV65左右普通装备的箱子，还算比较常见</t>
    <phoneticPr fontId="15" type="noConversion"/>
  </si>
  <si>
    <t>获得一件LV65左右的普通装备</t>
  </si>
  <si>
    <t>3☆美特拉炮（10），3☆法国皇家巨型排桨帆船（10），3☆少女像（10），3☆厚铁装甲（10），3☆倒钩撞角（10），3☆豪华的全桅船帆组（10）</t>
  </si>
  <si>
    <t>普通装备箱(LV70)</t>
    <phoneticPr fontId="15" type="noConversion"/>
  </si>
  <si>
    <t>装有LV70左右普通装备的箱子，还算比较常见</t>
    <phoneticPr fontId="15" type="noConversion"/>
  </si>
  <si>
    <t>获得一件LV70左右的普通装备</t>
  </si>
  <si>
    <t>3☆臼炮（10），3☆重型武装驱逐舰（10），3☆天使像（10），3☆硬钢装甲（10），3☆超合金撞角（10），3☆蓝色海洋全桅帆（10）</t>
  </si>
  <si>
    <t>豪华装备箱(LV15)</t>
    <phoneticPr fontId="15" type="noConversion"/>
  </si>
  <si>
    <t>装有LV15左右豪华高星装备的箱子，十分罕见</t>
    <phoneticPr fontId="15" type="noConversion"/>
  </si>
  <si>
    <t>获得一件LV15左右的4☆或5☆装备</t>
  </si>
  <si>
    <t>4☆滑膛炮（10），4☆轻曲射炮（10），4☆小型中国帆船，4☆卡瑞克帆船（10），4☆猎鹰像（10），4☆硬木板装甲（10），4☆叉形撞角（10），4☆厚三角帆（10），5☆滑膛炮（3），5☆轻曲射炮（3），5☆小型中国帆船（3），5☆卡瑞克帆船（3），5☆猎鹰像（3），5☆硬木板装甲（3），5☆叉形撞角（3），5☆厚三角帆（3）</t>
    <phoneticPr fontId="15" type="noConversion"/>
  </si>
  <si>
    <t>装有LV25左右豪华高星装备的箱子，十分罕见</t>
    <phoneticPr fontId="15" type="noConversion"/>
  </si>
  <si>
    <t>获得一件LV25左右的4☆或5☆装备</t>
  </si>
  <si>
    <t>4☆速射炮（10），4☆史路普帆船（10），4☆鲨鱼像（10），4☆雪松木装甲（10），4☆剑鱼撞角（10），4☆全桅船帆组（10），5☆速射炮（3），5☆史路普帆船（3），5☆鲨鱼像（3），5☆雪松木装甲（），5☆剑鱼撞角（3），5☆全桅船帆组（3）</t>
    <phoneticPr fontId="15" type="noConversion"/>
  </si>
  <si>
    <t>装有LV35左右豪华高星装备的箱子，十分罕见</t>
    <phoneticPr fontId="15" type="noConversion"/>
  </si>
  <si>
    <t>获得一件LV35左右的4☆或5☆装备</t>
  </si>
  <si>
    <t>4☆速射迫击炮（10），4☆武装快艇（10），4☆白海豚像（10），4☆红木装甲（10），4☆切割型撞角（10），4☆大型四角帆（10），5☆速射迫击炮（3），5☆武装快艇（3），5☆白海豚像（3），5☆红木装甲（3），5☆切割型撞角（3），5☆大型四角帆（3）</t>
    <phoneticPr fontId="15" type="noConversion"/>
  </si>
  <si>
    <t>豪华装备箱(LV45)</t>
    <phoneticPr fontId="15" type="noConversion"/>
  </si>
  <si>
    <t>装有LV45左右豪华高星装备的箱子，十分罕见</t>
    <phoneticPr fontId="15" type="noConversion"/>
  </si>
  <si>
    <t>获得一件LV45左右的4☆或5☆装备</t>
  </si>
  <si>
    <t>4☆加农炮（10），4☆巨型排桨帆船（10），4☆海兽像（10），4☆橡木装甲（10），4☆混金撞角（10），4☆银色丝绸四角帆（10），5☆加农炮（3），5☆巨型排桨帆船（3），5☆海兽像（3），5☆橡木装甲（3），5☆混金撞角（3），5☆银色丝绸四角帆（3）</t>
    <phoneticPr fontId="15" type="noConversion"/>
  </si>
  <si>
    <t>豪华装备箱(LV55)</t>
    <phoneticPr fontId="15" type="noConversion"/>
  </si>
  <si>
    <t>装有LV55左右豪华高星装备的箱子，十分罕见</t>
    <phoneticPr fontId="15" type="noConversion"/>
  </si>
  <si>
    <t>获得一件LV55左右的4☆或5☆装备</t>
  </si>
  <si>
    <t>4☆曲射炮（10），4☆野蛮部落排桨帆船（10），4☆伟人像（10），4☆铁板装甲（10），4☆尖刺撞角（10），4☆锁链三角帆（10），5☆曲射炮（3），5☆野蛮部落排桨帆船（3），5☆伟人像（3），5☆铁板装甲（3），5☆尖刺撞角（3），5☆锁链三角帆（3）</t>
    <phoneticPr fontId="15" type="noConversion"/>
  </si>
  <si>
    <t>豪华装备箱(LV65)</t>
    <phoneticPr fontId="15" type="noConversion"/>
  </si>
  <si>
    <t>装有LV65左右豪华高星装备的箱子，十分罕见</t>
    <phoneticPr fontId="15" type="noConversion"/>
  </si>
  <si>
    <t>获得一件LV65左右的4☆或5☆装备</t>
    <phoneticPr fontId="15" type="noConversion"/>
  </si>
  <si>
    <t>4☆美特拉炮（10），4☆法国皇家巨型排桨帆船（10），4☆少女像（10），4☆厚铁装甲（10），4☆倒钩撞角（10），4☆豪华的全桅船帆组（10），5☆美特拉炮（3），5☆法国皇家巨型排桨帆船（3），5☆少女像（3），5☆厚铁装甲（3），5☆倒钩撞角（3），5☆豪华的全桅船帆组（3）</t>
    <phoneticPr fontId="15" type="noConversion"/>
  </si>
  <si>
    <t>豪华装备箱(LV70)</t>
    <phoneticPr fontId="15" type="noConversion"/>
  </si>
  <si>
    <t>装有LV70左右豪华高星装备的箱子，十分罕见</t>
    <phoneticPr fontId="15" type="noConversion"/>
  </si>
  <si>
    <t>获得一件LV70左右的4☆或5☆装备</t>
  </si>
  <si>
    <t>4☆臼炮（10），4☆重型武装驱逐舰（10），4☆天使像（10），4☆硬钢装甲（10），4☆超合金撞角（10），4☆蓝色海洋全桅帆（10），5☆臼炮（3），5☆重型武装驱逐舰（3），5☆天使像（3），5☆硬钢装甲（3），5☆超合金撞角（3），5☆蓝色海洋全桅帆（3）</t>
    <phoneticPr fontId="15" type="noConversion"/>
  </si>
  <si>
    <t>传奇装备箱(LV15)</t>
    <phoneticPr fontId="15" type="noConversion"/>
  </si>
  <si>
    <t>装有LV15左右传说级装备装备的箱子，无法估量其价值</t>
    <phoneticPr fontId="15" type="noConversion"/>
  </si>
  <si>
    <t>获得一件LV15左右的4☆或5☆传奇装备</t>
    <phoneticPr fontId="15" type="noConversion"/>
  </si>
  <si>
    <t>穿甲滑膛炮（10），大型阿拉伯战船（10），尖牙独角鲸像（10），硬木装甲II型（10），叉形锐牙撞角（10），全自动三角帆（10）</t>
  </si>
  <si>
    <t>传奇装备箱(LV25)</t>
    <phoneticPr fontId="15" type="noConversion"/>
  </si>
  <si>
    <t>装有LV25左右传说级装备装备的箱子，无法估量其价值</t>
    <phoneticPr fontId="15" type="noConversion"/>
  </si>
  <si>
    <t>获得一件LV25左右的4☆或5☆传奇装备</t>
    <phoneticPr fontId="15" type="noConversion"/>
  </si>
  <si>
    <t>重型法兰克炮（10），非洲雄狮号（10），利齿鲨鱼像（10），雪松木装甲II型（10），捕食者（10），全自动全桅船帆组（10）</t>
  </si>
  <si>
    <t>装有LV35左右传说级装备装备的箱子，无法估量其价值</t>
    <phoneticPr fontId="15" type="noConversion"/>
  </si>
  <si>
    <t>获得一件LV35左右的4☆或5☆传奇装备</t>
    <phoneticPr fontId="15" type="noConversion"/>
  </si>
  <si>
    <t>重型迫击炮（10），巨鲨号（10），红木装甲II型（10），高速斩断型撞角（10），超高速大型四角帆（10）</t>
  </si>
  <si>
    <t>传奇装备箱(LV45)</t>
    <phoneticPr fontId="15" type="noConversion"/>
  </si>
  <si>
    <t>装有LV45左右传说级装备装备的箱子，无法估量其价值</t>
    <phoneticPr fontId="15" type="noConversion"/>
  </si>
  <si>
    <t>获得一件LV45左右的4☆或5☆传奇装备</t>
    <phoneticPr fontId="15" type="noConversion"/>
  </si>
  <si>
    <t>火龙咆哮（10），重型北洋战列舰（10），凶暴海兽像（10），残暴海王（3），富豪的黄金三角帆（3）</t>
    <phoneticPr fontId="15" type="noConversion"/>
  </si>
  <si>
    <t>传奇装备箱(LV55)</t>
    <phoneticPr fontId="15" type="noConversion"/>
  </si>
  <si>
    <t>装有LV55左右传说级装备装备的箱子，无法估量其价值</t>
    <phoneticPr fontId="15" type="noConversion"/>
  </si>
  <si>
    <t>获得一件LV55左右的4☆或5☆传奇装备</t>
    <phoneticPr fontId="15" type="noConversion"/>
  </si>
  <si>
    <t>陨石炮（10），强袭破坏者（10），发明家雕像（10），幻钢装甲（10），尖刺摧毁者（10），束缚者三角帆（10）</t>
  </si>
  <si>
    <t>传奇装备箱(LV65)</t>
    <phoneticPr fontId="15" type="noConversion"/>
  </si>
  <si>
    <t>装有LV65左右传说级装备装备的箱子，无法估量其价值</t>
    <phoneticPr fontId="15" type="noConversion"/>
  </si>
  <si>
    <t>获得一件LV65左右的4☆或5☆传奇装备</t>
    <phoneticPr fontId="15" type="noConversion"/>
  </si>
  <si>
    <t>毒蛇之咬（10），皇家守望者号（10），神圣骑士团像（10），毁灭者（10），拜金者全桅船帆（10）</t>
  </si>
  <si>
    <t>传奇装备箱(LV70)</t>
    <phoneticPr fontId="15" type="noConversion"/>
  </si>
  <si>
    <t>装有LV70左右传说级装备装备的箱子，无法估量其价值</t>
    <phoneticPr fontId="15" type="noConversion"/>
  </si>
  <si>
    <t>获得一件LV70左右的4☆或5☆传奇装备</t>
    <phoneticPr fontId="15" type="noConversion"/>
  </si>
  <si>
    <t>高能破坏者（10），黑珍珠号（10），战争美人鱼像（10），束缚者装甲（10），海神之怒（10），夺日者全桅帆（10）</t>
  </si>
  <si>
    <t>记载了LV15左右传说级装备制造方法的图纸</t>
  </si>
  <si>
    <t>获得一张LV15左右的4☆或5☆传奇装备设计图</t>
  </si>
  <si>
    <t>重型霰弹炮设计图（10），大型阿拉伯战船设计图（10），闪电猎鹰像设计图（10）</t>
  </si>
  <si>
    <t>记载了LV25左右传说级装备制造方法的图纸</t>
  </si>
  <si>
    <t>获得一张LV25左右的4☆或5☆传奇装备设计图</t>
  </si>
  <si>
    <t>重型法兰克炮设计图（10），非洲雄狮号设计图（10），利齿鲨鱼像设计图（10），雪松木装甲II型设计图（10），捕食者设计图（10），全自动全桅船帆组设计图（10）</t>
  </si>
  <si>
    <t>记载了LV35左右传说级装备制造方法的图纸</t>
  </si>
  <si>
    <t>获得一张LV35左右的4☆或5☆传奇装备设计图</t>
  </si>
  <si>
    <t>高速追击炮设计图（10），巨型武装快艇设计图（10），超高速大型四角帆设计图（10）</t>
  </si>
  <si>
    <t>记载了LV45左右传说级装备制造方法的图纸</t>
  </si>
  <si>
    <t>获得一张LV45左右的4☆或5☆传奇装备设计图</t>
  </si>
  <si>
    <t>火龙咆哮设计图（10），重型北洋战列舰设计图（10），七色丝绸四角帆设计图（3）</t>
    <phoneticPr fontId="15" type="noConversion"/>
  </si>
  <si>
    <t>记载了LV55左右传说级装备制造方法的图纸</t>
  </si>
  <si>
    <t>获得一张LV55左右的4☆或5☆传奇装备设计图</t>
  </si>
  <si>
    <t>流星设计图（10），逐风者号设计图（10），束缚者三角帆设计图（10）</t>
  </si>
  <si>
    <t>记载了LV65左右传说级装备制造方法的图纸</t>
  </si>
  <si>
    <t>获得一张LV65左右的4☆或5☆传奇装备设计图</t>
  </si>
  <si>
    <t>获得一张LV70左右的4☆或5☆传奇装备设计图</t>
  </si>
  <si>
    <t>回城卷轴</t>
    <phoneticPr fontId="15" type="noConversion"/>
  </si>
  <si>
    <t>·玩家可以在交易所-道具中进行购买，道具购买后将会存入仓库-道具 页中，道具购买后为绑定状态，无法交易</t>
    <phoneticPr fontId="15" type="noConversion"/>
  </si>
  <si>
    <t>·每次使用回城卷轴时，将会消耗20点体力值，体力值不足20点时，弹出提示吃食物的窗口</t>
    <phoneticPr fontId="15" type="noConversion"/>
  </si>
  <si>
    <t>·玩家可以在任意城市中使用该道具，使用后消耗一个该道具</t>
    <phoneticPr fontId="15" type="noConversion"/>
  </si>
  <si>
    <t>·使用后玩家会被立即传送到相应城市的广场页面，并弹出NPC提示窗</t>
    <phoneticPr fontId="15" type="noConversion"/>
  </si>
  <si>
    <r>
      <t xml:space="preserve">  “使用了回城卷轴，体力减少20点，成功传送到了</t>
    </r>
    <r>
      <rPr>
        <sz val="10"/>
        <color rgb="FFFF0000"/>
        <rFont val="宋体"/>
        <family val="3"/>
        <charset val="134"/>
        <scheme val="minor"/>
      </rPr>
      <t>区域名</t>
    </r>
    <r>
      <rPr>
        <sz val="10"/>
        <rFont val="宋体"/>
        <family val="3"/>
        <charset val="134"/>
        <scheme val="minor"/>
      </rPr>
      <t>-</t>
    </r>
    <r>
      <rPr>
        <sz val="10"/>
        <color rgb="FFFF0000"/>
        <rFont val="宋体"/>
        <family val="3"/>
        <charset val="134"/>
        <scheme val="minor"/>
      </rPr>
      <t>城市名</t>
    </r>
    <r>
      <rPr>
        <sz val="10"/>
        <rFont val="宋体"/>
        <family val="3"/>
        <charset val="134"/>
        <scheme val="minor"/>
      </rPr>
      <t>！”   【icon确认】</t>
    </r>
    <phoneticPr fontId="15" type="noConversion"/>
  </si>
  <si>
    <t>·相同城市的回城卷轴可以堆叠，不同城市的回城卷轴无法堆叠</t>
    <phoneticPr fontId="15" type="noConversion"/>
  </si>
  <si>
    <t>·玩家在城市中只能购买到回到这个城市的回城卷轴，因此每个城市所出售的回城卷轴都各不相同</t>
    <phoneticPr fontId="15" type="noConversion"/>
  </si>
  <si>
    <t>注： 交易所未开放的 【舰船】【武器】【配件】三个页面都去掉，页面改为与舰队类似的三个大BANE 【商品】【道具】【卷轴】</t>
    <phoneticPr fontId="15" type="noConversion"/>
  </si>
  <si>
    <t>宝箱/钥匙</t>
    <phoneticPr fontId="15" type="noConversion"/>
  </si>
  <si>
    <t>·玩家可以在交易所-道具中进行购买，宝箱购买后将会存入仓库-道具页中，道具购买后为绑定状态，无法交易，可堆叠</t>
    <phoneticPr fontId="15" type="noConversion"/>
  </si>
  <si>
    <t>·宝箱需要和钥匙进行配对使用，使用钥匙才能打开所对应的宝箱</t>
    <phoneticPr fontId="15" type="noConversion"/>
  </si>
  <si>
    <t>·宝箱的内容与游戏里的时间中相应的宝箱的内容一样</t>
    <phoneticPr fontId="15" type="noConversion"/>
  </si>
  <si>
    <t>·玩家在仓库中使用宝箱/钥匙时，如果有相应的钥匙/宝箱，则直接消耗钥匙和宝箱并弹出获得窗口</t>
    <phoneticPr fontId="15" type="noConversion"/>
  </si>
  <si>
    <t>·玩家在仓库中使用宝箱时，如果没有相应的钥匙，需要弹出提示窗口：无法打开xxxx宝箱，你缺少所对应的xxxx钥匙   【icon返回】【icon购买】【icon购买并使用】</t>
    <phoneticPr fontId="15" type="noConversion"/>
  </si>
  <si>
    <t>·玩家在仓库中使用钥匙时，如果没有相应的宝箱，需要弹出提示窗口：无法使用xxxx钥匙，你缺少所对应的xxxx宝箱   【icon返回】【icon购买】【icon购买并使用】</t>
    <phoneticPr fontId="15" type="noConversion"/>
  </si>
  <si>
    <t>·玩家等级在1-10级时打开宝箱也不获得经验，与游戏时间的宝箱规则不同</t>
    <phoneticPr fontId="15" type="noConversion"/>
  </si>
  <si>
    <t>道具出售标志</t>
    <phoneticPr fontId="15" type="noConversion"/>
  </si>
  <si>
    <t>·交易所-道具页面中的道具出售标志有两种， 热卖 和 限时</t>
    <phoneticPr fontId="15" type="noConversion"/>
  </si>
  <si>
    <t>·限时的商品位置永远在最前面，当到下架时间时，则去除该商品，其他商品位置前移相应距离</t>
    <phoneticPr fontId="15" type="noConversion"/>
  </si>
  <si>
    <t>完整的50级藏宝图</t>
    <phoneticPr fontId="15" type="noConversion"/>
  </si>
  <si>
    <t>完整的70级藏宝图</t>
    <phoneticPr fontId="15" type="noConversion"/>
  </si>
  <si>
    <t>35级藏宝图碎片</t>
    <phoneticPr fontId="15" type="noConversion"/>
  </si>
  <si>
    <t>50级藏宝图碎片</t>
    <phoneticPr fontId="15" type="noConversion"/>
  </si>
  <si>
    <t>70级藏宝图碎片</t>
    <phoneticPr fontId="15" type="noConversion"/>
  </si>
  <si>
    <t>-</t>
    <phoneticPr fontId="15" type="noConversion"/>
  </si>
  <si>
    <t>标注了隐藏副本进入方法的藏宝图，可以用来进入35级隐藏副本</t>
    <phoneticPr fontId="15" type="noConversion"/>
  </si>
  <si>
    <t>标注了隐藏副本进入方法的藏宝图，可以用来进入70级隐藏副本</t>
    <phoneticPr fontId="15" type="noConversion"/>
  </si>
  <si>
    <t>标注了隐藏副本进入方法的藏宝图，可以用来进入50级隐藏副本</t>
    <phoneticPr fontId="15" type="noConversion"/>
  </si>
  <si>
    <t>进入35级隐藏副本的必需品</t>
    <phoneticPr fontId="15" type="noConversion"/>
  </si>
  <si>
    <t>进入50级隐藏副本的必需品</t>
    <phoneticPr fontId="15" type="noConversion"/>
  </si>
  <si>
    <t>进入70级隐藏副本的必需品</t>
    <phoneticPr fontId="15" type="noConversion"/>
  </si>
  <si>
    <t>35级隐藏副本所对应的藏宝图碎片</t>
    <phoneticPr fontId="15" type="noConversion"/>
  </si>
  <si>
    <t>50级隐藏副本所对应的藏宝图碎片</t>
    <phoneticPr fontId="15" type="noConversion"/>
  </si>
  <si>
    <t>70级隐藏副本所对应的藏宝图碎片</t>
    <phoneticPr fontId="15" type="noConversion"/>
  </si>
  <si>
    <t>集齐3个后，在仓库自动合成，不需要使用</t>
    <phoneticPr fontId="15" type="noConversion"/>
  </si>
  <si>
    <t>普通装备箱(LV15)(30);豪华装备箱(LV15)(20);白银钥匙(15);红水晶*100(20);大型金币卡*1(15);</t>
    <phoneticPr fontId="28" type="noConversion"/>
  </si>
  <si>
    <t>普通装备箱(LV15)(20);豪华装备箱(LV15)(22);传奇装备箱(LV15)(3);传奇设计手册(LV15)(3);白银钥匙(17);红水晶*150(20);大型金币卡*1(15)</t>
    <phoneticPr fontId="28" type="noConversion"/>
  </si>
  <si>
    <t>普通装备箱(LV15)(10);豪华装备箱(LV15)(20);传奇装备箱(LV15)(5);传奇设计手册(LV15)(10);白银钥匙(20);钻石钥匙(5);红水晶*200(20);大型金币卡*1(10)</t>
    <phoneticPr fontId="28" type="noConversion"/>
  </si>
  <si>
    <t>传奇装备箱(LV15)，传奇设计手册(LV15)，豪华装备箱(LV15)，钻石钥匙，白银钥匙，普通装备箱(LV15)</t>
    <phoneticPr fontId="28" type="noConversion"/>
  </si>
  <si>
    <t>传奇装备箱(LV25)，传奇设计手册(LV25)，豪华装备箱(LV25)，钻石钥匙，白银钥匙，普通装备箱(LV25)</t>
    <phoneticPr fontId="28" type="noConversion"/>
  </si>
  <si>
    <t>传奇装备箱(LV35)，传奇设计手册(LV35)，豪华装备箱(LV35)，钻石钥匙，白银钥匙，普通装备箱(LV35)</t>
    <phoneticPr fontId="28" type="noConversion"/>
  </si>
  <si>
    <t>传奇装备箱(LV35)，传奇设计手册(LV35)，豪华装备箱(LV35)，钻石钥匙，白银钥匙</t>
    <phoneticPr fontId="28" type="noConversion"/>
  </si>
  <si>
    <t>传奇装备箱(LV45)，传奇设计手册(LV45)，豪华装备箱(LV45)，钻石钥匙，白银钥匙，普通装备箱(LV45)</t>
    <phoneticPr fontId="28" type="noConversion"/>
  </si>
  <si>
    <t>传奇装备箱(LV45)，传奇设计手册(LV45)，豪华装备箱(LV45)，钻石钥匙，白银钥匙</t>
    <phoneticPr fontId="28" type="noConversion"/>
  </si>
  <si>
    <t>传奇装备箱(LV55)，传奇设计手册(LV55)，豪华装备箱(LV55)，钻石钥匙，白银钥匙，普通装备箱(LV55)</t>
    <phoneticPr fontId="28" type="noConversion"/>
  </si>
  <si>
    <t>传奇装备箱(LV65)，传奇设计手册(LV65)，豪华装备箱(LV65)，钻石钥匙，白银钥匙，普通装备箱(LV65)</t>
    <phoneticPr fontId="28" type="noConversion"/>
  </si>
  <si>
    <t>传奇装备箱(LV70)，传奇设计手册(LV70)，豪华装备箱(LV70)，钻石钥匙，白银钥匙，普通装备箱(LV70)</t>
    <phoneticPr fontId="28" type="noConversion"/>
  </si>
  <si>
    <t>传奇装备箱(LV70)，传奇设计手册(LV70)，豪华装备箱(LV70)，钻石钥匙，白银钥匙</t>
    <phoneticPr fontId="28" type="noConversion"/>
  </si>
  <si>
    <t>·每强化一次消耗的金币数为：    100 * 装备当前等级 * 装备星级 * （装备阶级+1）^2</t>
    <phoneticPr fontId="15" type="noConversion"/>
  </si>
  <si>
    <t>10</t>
    <phoneticPr fontId="15" type="noConversion"/>
  </si>
  <si>
    <t>5</t>
    <phoneticPr fontId="15" type="noConversion"/>
  </si>
  <si>
    <t>Mr.1</t>
    <phoneticPr fontId="15" type="noConversion"/>
  </si>
  <si>
    <t>0</t>
    <phoneticPr fontId="15" type="noConversion"/>
  </si>
  <si>
    <t>完整的35级藏宝图</t>
    <phoneticPr fontId="15" type="noConversion"/>
  </si>
  <si>
    <t>完整的50级藏宝图</t>
    <phoneticPr fontId="15" type="noConversion"/>
  </si>
  <si>
    <t>完整的70级藏宝图</t>
    <phoneticPr fontId="15" type="noConversion"/>
  </si>
  <si>
    <t>道具</t>
    <phoneticPr fontId="15" type="noConversion"/>
  </si>
  <si>
    <t>玩家等级要求</t>
    <phoneticPr fontId="15" type="noConversion"/>
  </si>
  <si>
    <t>100000 金币</t>
    <phoneticPr fontId="15" type="noConversion"/>
  </si>
  <si>
    <t>传奇装备箱(LV15)</t>
  </si>
  <si>
    <t>传奇装备箱(LV25)</t>
  </si>
  <si>
    <t>传奇装备箱(LV35)</t>
  </si>
  <si>
    <t>传奇装备箱(LV45)</t>
  </si>
  <si>
    <t>传奇装备箱(LV55)</t>
  </si>
  <si>
    <t>传奇装备箱(LV65)</t>
  </si>
  <si>
    <t>装备</t>
    <phoneticPr fontId="15" type="noConversion"/>
  </si>
  <si>
    <t>使用等级为-10级&lt;玩家等级&lt;使用等级+5 的传奇品质船/武器/手工物品</t>
    <phoneticPr fontId="15" type="noConversion"/>
  </si>
  <si>
    <t>使用等级为-10级&lt;玩家等级&lt;使用等级+5 的四星品质普通船/武器/手工物品</t>
    <phoneticPr fontId="15" type="noConversion"/>
  </si>
  <si>
    <t>装备使用等级*30000 金币</t>
    <phoneticPr fontId="15" type="noConversion"/>
  </si>
  <si>
    <t>100星钻</t>
    <phoneticPr fontId="15" type="noConversion"/>
  </si>
  <si>
    <t>250星钻</t>
    <phoneticPr fontId="15" type="noConversion"/>
  </si>
  <si>
    <t>500星钻</t>
    <phoneticPr fontId="15" type="noConversion"/>
  </si>
  <si>
    <t>lv 10~50</t>
    <phoneticPr fontId="15" type="noConversion"/>
  </si>
  <si>
    <t>lv 40~60</t>
    <phoneticPr fontId="15" type="noConversion"/>
  </si>
  <si>
    <t>lv 60~70</t>
    <phoneticPr fontId="15" type="noConversion"/>
  </si>
  <si>
    <t>300星钻</t>
    <phoneticPr fontId="15" type="noConversion"/>
  </si>
  <si>
    <t>700星钻</t>
    <phoneticPr fontId="15" type="noConversion"/>
  </si>
  <si>
    <t>900星钻</t>
    <phoneticPr fontId="15" type="noConversion"/>
  </si>
  <si>
    <t>1100星钻</t>
    <phoneticPr fontId="15" type="noConversion"/>
  </si>
  <si>
    <t>1300星钻</t>
    <phoneticPr fontId="15" type="noConversion"/>
  </si>
  <si>
    <t>240星钻</t>
    <phoneticPr fontId="15" type="noConversion"/>
  </si>
  <si>
    <t>400星钻</t>
    <phoneticPr fontId="15" type="noConversion"/>
  </si>
  <si>
    <t>560星钻</t>
    <phoneticPr fontId="15" type="noConversion"/>
  </si>
  <si>
    <t>720星钻</t>
    <phoneticPr fontId="15" type="noConversion"/>
  </si>
  <si>
    <t>880星钻</t>
    <phoneticPr fontId="15" type="noConversion"/>
  </si>
  <si>
    <t>1040星钻</t>
    <phoneticPr fontId="15" type="noConversion"/>
  </si>
  <si>
    <t>使用等级&lt;玩家等级 并且 回复体力基础值&gt;100 的食物 (3星级)</t>
    <phoneticPr fontId="15" type="noConversion"/>
  </si>
  <si>
    <t>使用等级&lt;玩家等级 并且 回复体力基础值&lt;=100 的食物 (3星级)</t>
    <phoneticPr fontId="15" type="noConversion"/>
  </si>
  <si>
    <t>lv 1~24</t>
    <phoneticPr fontId="15" type="noConversion"/>
  </si>
  <si>
    <t>lv 20~34</t>
    <phoneticPr fontId="15" type="noConversion"/>
  </si>
  <si>
    <t>lv 30~44</t>
    <phoneticPr fontId="15" type="noConversion"/>
  </si>
  <si>
    <t>lv 40~54</t>
    <phoneticPr fontId="15" type="noConversion"/>
  </si>
  <si>
    <t>lv 50~64</t>
    <phoneticPr fontId="15" type="noConversion"/>
  </si>
  <si>
    <t>lv 60~70</t>
    <phoneticPr fontId="15" type="noConversion"/>
  </si>
  <si>
    <t>1,3,5</t>
    <phoneticPr fontId="15" type="noConversion"/>
  </si>
  <si>
    <t>30星钻</t>
    <phoneticPr fontId="15" type="noConversion"/>
  </si>
  <si>
    <t>豪华金币卡</t>
    <phoneticPr fontId="15" type="noConversion"/>
  </si>
  <si>
    <t>·玩家的每次充值都会被记录，并汇总到累计充值数中</t>
    <phoneticPr fontId="15" type="noConversion"/>
  </si>
  <si>
    <t>·将累计充值金额分为数个档，每名玩家的累计充值数在某一档中，则为该档的VIP级别</t>
    <phoneticPr fontId="15" type="noConversion"/>
  </si>
  <si>
    <t>·每一档VIP级别都会对应一些福利，只有处于该档VIP的玩家才可以激活对应的福利</t>
    <phoneticPr fontId="15" type="noConversion"/>
  </si>
  <si>
    <t>·每一档VIP都有对应的VIP礼包可供玩家购买，只有VIP等级不低于该礼包要求的玩家，才可以购买使用</t>
    <phoneticPr fontId="15" type="noConversion"/>
  </si>
  <si>
    <t>·每个级别的VIP礼包每名玩家只能购买一次</t>
    <phoneticPr fontId="15" type="noConversion"/>
  </si>
  <si>
    <t>VIP1</t>
    <phoneticPr fontId="15" type="noConversion"/>
  </si>
  <si>
    <t>VIP2</t>
    <phoneticPr fontId="15" type="noConversion"/>
  </si>
  <si>
    <t>VIP3</t>
  </si>
  <si>
    <t>VIP4</t>
  </si>
  <si>
    <t>VIP5</t>
  </si>
  <si>
    <t>VIP6</t>
  </si>
  <si>
    <t>VIP7</t>
  </si>
  <si>
    <t>VIP8</t>
  </si>
  <si>
    <t>VIP9</t>
  </si>
  <si>
    <t>VIP10</t>
  </si>
  <si>
    <t>VIP11</t>
  </si>
  <si>
    <t>VIP12</t>
  </si>
  <si>
    <t>NPC文案</t>
    <phoneticPr fontId="15" type="noConversion"/>
  </si>
  <si>
    <r>
      <t>船长，港口的酒馆中传播这这样一个消息：</t>
    </r>
    <r>
      <rPr>
        <sz val="11"/>
        <color rgb="FFFF0000"/>
        <rFont val="宋体"/>
        <family val="3"/>
        <charset val="134"/>
        <scheme val="minor"/>
      </rPr>
      <t>东亚</t>
    </r>
    <r>
      <rPr>
        <sz val="11"/>
        <color theme="1"/>
        <rFont val="宋体"/>
        <family val="2"/>
        <scheme val="minor"/>
      </rPr>
      <t>的</t>
    </r>
    <r>
      <rPr>
        <sz val="11"/>
        <color theme="4"/>
        <rFont val="宋体"/>
        <family val="3"/>
        <charset val="134"/>
        <scheme val="minor"/>
      </rPr>
      <t>海参崴</t>
    </r>
    <r>
      <rPr>
        <sz val="11"/>
        <color theme="1"/>
        <rFont val="宋体"/>
        <family val="2"/>
        <scheme val="minor"/>
      </rPr>
      <t>和</t>
    </r>
    <r>
      <rPr>
        <sz val="11"/>
        <color theme="4"/>
        <rFont val="宋体"/>
        <family val="3"/>
        <charset val="134"/>
        <scheme val="minor"/>
      </rPr>
      <t>釜山</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</si>
  <si>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东南亚</t>
    </r>
    <r>
      <rPr>
        <sz val="11"/>
        <color theme="1"/>
        <rFont val="宋体"/>
        <family val="2"/>
        <scheme val="minor"/>
      </rPr>
      <t>的</t>
    </r>
    <r>
      <rPr>
        <sz val="11"/>
        <color theme="4"/>
        <rFont val="宋体"/>
        <family val="3"/>
        <charset val="134"/>
        <scheme val="minor"/>
      </rPr>
      <t>巨港</t>
    </r>
    <r>
      <rPr>
        <sz val="11"/>
        <color theme="1"/>
        <rFont val="宋体"/>
        <family val="2"/>
        <scheme val="minor"/>
      </rPr>
      <t>和</t>
    </r>
    <r>
      <rPr>
        <sz val="11"/>
        <color theme="4"/>
        <rFont val="宋体"/>
        <family val="3"/>
        <charset val="134"/>
        <scheme val="minor"/>
      </rPr>
      <t>雅加达</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</si>
  <si>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澳洲</t>
    </r>
    <r>
      <rPr>
        <sz val="11"/>
        <color theme="1"/>
        <rFont val="宋体"/>
        <family val="2"/>
        <scheme val="minor"/>
      </rPr>
      <t>的</t>
    </r>
    <r>
      <rPr>
        <sz val="11"/>
        <color theme="4"/>
        <rFont val="宋体"/>
        <family val="3"/>
        <charset val="134"/>
        <scheme val="minor"/>
      </rPr>
      <t>岚屿</t>
    </r>
    <r>
      <rPr>
        <sz val="11"/>
        <color theme="1"/>
        <rFont val="宋体"/>
        <family val="2"/>
        <scheme val="minor"/>
      </rPr>
      <t>和</t>
    </r>
    <r>
      <rPr>
        <sz val="11"/>
        <color theme="4"/>
        <rFont val="宋体"/>
        <family val="3"/>
        <charset val="134"/>
        <scheme val="minor"/>
      </rPr>
      <t>卡卡杜</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</si>
  <si>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南亚</t>
    </r>
    <r>
      <rPr>
        <sz val="11"/>
        <color theme="1"/>
        <rFont val="宋体"/>
        <family val="2"/>
        <scheme val="minor"/>
      </rPr>
      <t>的</t>
    </r>
    <r>
      <rPr>
        <sz val="11"/>
        <color theme="4"/>
        <rFont val="宋体"/>
        <family val="3"/>
        <charset val="134"/>
        <scheme val="minor"/>
      </rPr>
      <t>亚齐</t>
    </r>
    <r>
      <rPr>
        <sz val="11"/>
        <color theme="1"/>
        <rFont val="宋体"/>
        <family val="2"/>
        <scheme val="minor"/>
      </rPr>
      <t>和</t>
    </r>
    <r>
      <rPr>
        <sz val="11"/>
        <color theme="4"/>
        <rFont val="宋体"/>
        <family val="3"/>
        <charset val="134"/>
        <scheme val="minor"/>
      </rPr>
      <t>占碑</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</si>
  <si>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南亚</t>
    </r>
    <r>
      <rPr>
        <sz val="11"/>
        <color theme="1"/>
        <rFont val="宋体"/>
        <family val="2"/>
        <scheme val="minor"/>
      </rPr>
      <t>的</t>
    </r>
    <r>
      <rPr>
        <sz val="11"/>
        <color theme="4"/>
        <rFont val="宋体"/>
        <family val="3"/>
        <charset val="134"/>
        <scheme val="minor"/>
      </rPr>
      <t>加尔各答</t>
    </r>
    <r>
      <rPr>
        <sz val="11"/>
        <color theme="1"/>
        <rFont val="宋体"/>
        <family val="2"/>
        <scheme val="minor"/>
      </rPr>
      <t>和</t>
    </r>
    <r>
      <rPr>
        <sz val="11"/>
        <color theme="4"/>
        <rFont val="宋体"/>
        <family val="3"/>
        <charset val="134"/>
        <scheme val="minor"/>
      </rPr>
      <t>勃固</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</si>
  <si>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南亚</t>
    </r>
    <r>
      <rPr>
        <sz val="11"/>
        <color theme="1"/>
        <rFont val="宋体"/>
        <family val="2"/>
        <scheme val="minor"/>
      </rPr>
      <t>的</t>
    </r>
    <r>
      <rPr>
        <sz val="11"/>
        <color theme="4"/>
        <rFont val="宋体"/>
        <family val="3"/>
        <charset val="134"/>
        <scheme val="minor"/>
      </rPr>
      <t>果阿</t>
    </r>
    <r>
      <rPr>
        <sz val="11"/>
        <color theme="1"/>
        <rFont val="宋体"/>
        <family val="2"/>
        <scheme val="minor"/>
      </rPr>
      <t>和</t>
    </r>
    <r>
      <rPr>
        <sz val="11"/>
        <color theme="4"/>
        <rFont val="宋体"/>
        <family val="3"/>
        <charset val="134"/>
        <scheme val="minor"/>
      </rPr>
      <t>卡利卡特</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</si>
  <si>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西亚</t>
    </r>
    <r>
      <rPr>
        <sz val="11"/>
        <color theme="1"/>
        <rFont val="宋体"/>
        <family val="2"/>
        <scheme val="minor"/>
      </rPr>
      <t>的</t>
    </r>
    <r>
      <rPr>
        <sz val="11"/>
        <color theme="4"/>
        <rFont val="宋体"/>
        <family val="3"/>
        <charset val="134"/>
        <scheme val="minor"/>
      </rPr>
      <t>马斯喀特</t>
    </r>
    <r>
      <rPr>
        <sz val="11"/>
        <color theme="1"/>
        <rFont val="宋体"/>
        <family val="2"/>
        <scheme val="minor"/>
      </rPr>
      <t>和</t>
    </r>
    <r>
      <rPr>
        <sz val="11"/>
        <color theme="4"/>
        <rFont val="宋体"/>
        <family val="3"/>
        <charset val="134"/>
        <scheme val="minor"/>
      </rPr>
      <t>佐法尔</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</si>
  <si>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东非</t>
    </r>
    <r>
      <rPr>
        <sz val="11"/>
        <color theme="1"/>
        <rFont val="宋体"/>
        <family val="2"/>
        <scheme val="minor"/>
      </rPr>
      <t>的</t>
    </r>
    <r>
      <rPr>
        <sz val="11"/>
        <color theme="4"/>
        <rFont val="宋体"/>
        <family val="3"/>
        <charset val="134"/>
        <scheme val="minor"/>
      </rPr>
      <t>摩加迪沙</t>
    </r>
    <r>
      <rPr>
        <sz val="11"/>
        <color theme="1"/>
        <rFont val="宋体"/>
        <family val="2"/>
        <scheme val="minor"/>
      </rPr>
      <t>和</t>
    </r>
    <r>
      <rPr>
        <sz val="11"/>
        <color theme="4"/>
        <rFont val="宋体"/>
        <family val="3"/>
        <charset val="134"/>
        <scheme val="minor"/>
      </rPr>
      <t>马林迪</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</si>
  <si>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东非</t>
    </r>
    <r>
      <rPr>
        <sz val="11"/>
        <color theme="1"/>
        <rFont val="宋体"/>
        <family val="2"/>
        <scheme val="minor"/>
      </rPr>
      <t>的</t>
    </r>
    <r>
      <rPr>
        <sz val="11"/>
        <color theme="4"/>
        <rFont val="宋体"/>
        <family val="3"/>
        <charset val="134"/>
        <scheme val="minor"/>
      </rPr>
      <t>基尔瓦</t>
    </r>
    <r>
      <rPr>
        <sz val="11"/>
        <color theme="1"/>
        <rFont val="宋体"/>
        <family val="2"/>
        <scheme val="minor"/>
      </rPr>
      <t>和</t>
    </r>
    <r>
      <rPr>
        <sz val="11"/>
        <color theme="4"/>
        <rFont val="宋体"/>
        <family val="3"/>
        <charset val="134"/>
        <scheme val="minor"/>
      </rPr>
      <t>莫桑比克</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</si>
  <si>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东非</t>
    </r>
    <r>
      <rPr>
        <sz val="11"/>
        <color theme="1"/>
        <rFont val="宋体"/>
        <family val="2"/>
        <scheme val="minor"/>
      </rPr>
      <t>的</t>
    </r>
    <r>
      <rPr>
        <sz val="11"/>
        <color theme="4"/>
        <rFont val="宋体"/>
        <family val="3"/>
        <charset val="134"/>
        <scheme val="minor"/>
      </rPr>
      <t>索法拉</t>
    </r>
    <r>
      <rPr>
        <sz val="11"/>
        <color theme="1"/>
        <rFont val="宋体"/>
        <family val="2"/>
        <scheme val="minor"/>
      </rPr>
      <t>和</t>
    </r>
    <r>
      <rPr>
        <sz val="11"/>
        <color theme="4"/>
        <rFont val="宋体"/>
        <family val="3"/>
        <charset val="134"/>
        <scheme val="minor"/>
      </rPr>
      <t>纳塔尔</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</si>
  <si>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东欧</t>
    </r>
    <r>
      <rPr>
        <sz val="11"/>
        <color theme="1"/>
        <rFont val="宋体"/>
        <family val="2"/>
        <scheme val="minor"/>
      </rPr>
      <t>的</t>
    </r>
    <r>
      <rPr>
        <sz val="11"/>
        <color theme="4"/>
        <rFont val="宋体"/>
        <family val="3"/>
        <charset val="134"/>
        <scheme val="minor"/>
      </rPr>
      <t>安科纳</t>
    </r>
    <r>
      <rPr>
        <sz val="11"/>
        <color theme="1"/>
        <rFont val="宋体"/>
        <family val="2"/>
        <scheme val="minor"/>
      </rPr>
      <t>和</t>
    </r>
    <r>
      <rPr>
        <sz val="11"/>
        <color theme="4"/>
        <rFont val="宋体"/>
        <family val="3"/>
        <charset val="134"/>
        <scheme val="minor"/>
      </rPr>
      <t>卡利亚里</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</si>
  <si>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西非</t>
    </r>
    <r>
      <rPr>
        <sz val="11"/>
        <color theme="1"/>
        <rFont val="宋体"/>
        <family val="2"/>
        <scheme val="minor"/>
      </rPr>
      <t>的</t>
    </r>
    <r>
      <rPr>
        <sz val="11"/>
        <color theme="4"/>
        <rFont val="宋体"/>
        <family val="3"/>
        <charset val="134"/>
        <scheme val="minor"/>
      </rPr>
      <t>卡里比布</t>
    </r>
    <r>
      <rPr>
        <sz val="11"/>
        <color theme="1"/>
        <rFont val="宋体"/>
        <family val="2"/>
        <scheme val="minor"/>
      </rPr>
      <t>和</t>
    </r>
    <r>
      <rPr>
        <sz val="11"/>
        <color theme="4"/>
        <rFont val="宋体"/>
        <family val="3"/>
        <charset val="134"/>
        <scheme val="minor"/>
      </rPr>
      <t>开普敦</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</si>
  <si>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西非</t>
    </r>
    <r>
      <rPr>
        <sz val="11"/>
        <color theme="1"/>
        <rFont val="宋体"/>
        <family val="2"/>
        <scheme val="minor"/>
      </rPr>
      <t>的</t>
    </r>
    <r>
      <rPr>
        <sz val="11"/>
        <color theme="4"/>
        <rFont val="宋体"/>
        <family val="3"/>
        <charset val="134"/>
        <scheme val="minor"/>
      </rPr>
      <t>杜阿拉</t>
    </r>
    <r>
      <rPr>
        <sz val="11"/>
        <color theme="1"/>
        <rFont val="宋体"/>
        <family val="2"/>
        <scheme val="minor"/>
      </rPr>
      <t>和</t>
    </r>
    <r>
      <rPr>
        <sz val="11"/>
        <color theme="4"/>
        <rFont val="宋体"/>
        <family val="3"/>
        <charset val="134"/>
        <scheme val="minor"/>
      </rPr>
      <t>圣多美</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</si>
  <si>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北欧</t>
    </r>
    <r>
      <rPr>
        <sz val="11"/>
        <color theme="1"/>
        <rFont val="宋体"/>
        <family val="2"/>
        <scheme val="minor"/>
      </rPr>
      <t>的</t>
    </r>
    <r>
      <rPr>
        <sz val="11"/>
        <color theme="4"/>
        <rFont val="宋体"/>
        <family val="3"/>
        <charset val="134"/>
        <scheme val="minor"/>
      </rPr>
      <t>维斯比</t>
    </r>
    <r>
      <rPr>
        <sz val="11"/>
        <color theme="1"/>
        <rFont val="宋体"/>
        <family val="2"/>
        <scheme val="minor"/>
      </rPr>
      <t>和</t>
    </r>
    <r>
      <rPr>
        <sz val="11"/>
        <color theme="4"/>
        <rFont val="宋体"/>
        <family val="3"/>
        <charset val="134"/>
        <scheme val="minor"/>
      </rPr>
      <t>但泽</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</si>
  <si>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北非</t>
    </r>
    <r>
      <rPr>
        <sz val="11"/>
        <color theme="1"/>
        <rFont val="宋体"/>
        <family val="2"/>
        <scheme val="minor"/>
      </rPr>
      <t>的</t>
    </r>
    <r>
      <rPr>
        <sz val="11"/>
        <color theme="4"/>
        <rFont val="宋体"/>
        <family val="3"/>
        <charset val="134"/>
        <scheme val="minor"/>
      </rPr>
      <t>休达</t>
    </r>
    <r>
      <rPr>
        <sz val="11"/>
        <color theme="1"/>
        <rFont val="宋体"/>
        <family val="2"/>
        <scheme val="minor"/>
      </rPr>
      <t>和</t>
    </r>
    <r>
      <rPr>
        <sz val="11"/>
        <color theme="4"/>
        <rFont val="宋体"/>
        <family val="3"/>
        <charset val="134"/>
        <scheme val="minor"/>
      </rPr>
      <t>阿尔及尔</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</si>
  <si>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北非</t>
    </r>
    <r>
      <rPr>
        <sz val="11"/>
        <color theme="1"/>
        <rFont val="宋体"/>
        <family val="2"/>
        <scheme val="minor"/>
      </rPr>
      <t>的</t>
    </r>
    <r>
      <rPr>
        <sz val="11"/>
        <color theme="4"/>
        <rFont val="宋体"/>
        <family val="3"/>
        <charset val="134"/>
        <scheme val="minor"/>
      </rPr>
      <t>卡萨布兰卡</t>
    </r>
    <r>
      <rPr>
        <sz val="11"/>
        <color theme="1"/>
        <rFont val="宋体"/>
        <family val="2"/>
        <scheme val="minor"/>
      </rPr>
      <t>和</t>
    </r>
    <r>
      <rPr>
        <sz val="11"/>
        <color theme="4"/>
        <rFont val="宋体"/>
        <family val="3"/>
        <charset val="134"/>
        <scheme val="minor"/>
      </rPr>
      <t>拉斯帕尔马斯</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</si>
  <si>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南欧</t>
    </r>
    <r>
      <rPr>
        <sz val="11"/>
        <color theme="1"/>
        <rFont val="宋体"/>
        <family val="2"/>
        <scheme val="minor"/>
      </rPr>
      <t>的</t>
    </r>
    <r>
      <rPr>
        <sz val="11"/>
        <color theme="4"/>
        <rFont val="宋体"/>
        <family val="3"/>
        <charset val="134"/>
        <scheme val="minor"/>
      </rPr>
      <t>希洪</t>
    </r>
    <r>
      <rPr>
        <sz val="11"/>
        <color theme="1"/>
        <rFont val="宋体"/>
        <family val="2"/>
        <scheme val="minor"/>
      </rPr>
      <t>和</t>
    </r>
    <r>
      <rPr>
        <sz val="11"/>
        <color theme="4"/>
        <rFont val="宋体"/>
        <family val="3"/>
        <charset val="134"/>
        <scheme val="minor"/>
      </rPr>
      <t>波尔图</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</si>
  <si>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南美</t>
    </r>
    <r>
      <rPr>
        <sz val="11"/>
        <color theme="1"/>
        <rFont val="宋体"/>
        <family val="2"/>
        <scheme val="minor"/>
      </rPr>
      <t>的</t>
    </r>
    <r>
      <rPr>
        <sz val="11"/>
        <color theme="4"/>
        <rFont val="宋体"/>
        <family val="3"/>
        <charset val="134"/>
        <scheme val="minor"/>
      </rPr>
      <t>巴伊亚</t>
    </r>
    <r>
      <rPr>
        <sz val="11"/>
        <color theme="1"/>
        <rFont val="宋体"/>
        <family val="2"/>
        <scheme val="minor"/>
      </rPr>
      <t>和</t>
    </r>
    <r>
      <rPr>
        <sz val="11"/>
        <color theme="4"/>
        <rFont val="宋体"/>
        <family val="3"/>
        <charset val="134"/>
        <scheme val="minor"/>
      </rPr>
      <t>里约热内卢</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</si>
  <si>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中美</t>
    </r>
    <r>
      <rPr>
        <sz val="11"/>
        <color theme="1"/>
        <rFont val="宋体"/>
        <family val="2"/>
        <scheme val="minor"/>
      </rPr>
      <t>的</t>
    </r>
    <r>
      <rPr>
        <sz val="11"/>
        <color theme="4"/>
        <rFont val="宋体"/>
        <family val="3"/>
        <charset val="134"/>
        <scheme val="minor"/>
      </rPr>
      <t>梅里达</t>
    </r>
    <r>
      <rPr>
        <sz val="11"/>
        <color theme="1"/>
        <rFont val="宋体"/>
        <family val="2"/>
        <scheme val="minor"/>
      </rPr>
      <t>和</t>
    </r>
    <r>
      <rPr>
        <sz val="11"/>
        <color theme="4"/>
        <rFont val="宋体"/>
        <family val="3"/>
        <charset val="134"/>
        <scheme val="minor"/>
      </rPr>
      <t>特鲁希略</t>
    </r>
    <r>
      <rPr>
        <sz val="11"/>
        <color theme="1"/>
        <rFont val="宋体"/>
        <family val="2"/>
        <scheme val="minor"/>
      </rPr>
      <t>之间有一个神秘的冒险区域！</t>
    </r>
    <phoneticPr fontId="15" type="noConversion"/>
  </si>
  <si>
    <r>
      <t>船长，港口的酒馆中传播这这样一个消息：</t>
    </r>
    <r>
      <rPr>
        <sz val="11"/>
        <color rgb="FFFF0000"/>
        <rFont val="宋体"/>
        <family val="3"/>
        <charset val="134"/>
        <scheme val="minor"/>
      </rPr>
      <t>澳洲</t>
    </r>
    <r>
      <rPr>
        <sz val="11"/>
        <color theme="1"/>
        <rFont val="宋体"/>
        <family val="2"/>
        <scheme val="minor"/>
      </rPr>
      <t>的</t>
    </r>
    <r>
      <rPr>
        <sz val="11"/>
        <color theme="4"/>
        <rFont val="宋体"/>
        <family val="3"/>
        <charset val="134"/>
        <scheme val="minor"/>
      </rPr>
      <t>芬瑟岛</t>
    </r>
    <r>
      <rPr>
        <sz val="11"/>
        <color theme="1"/>
        <rFont val="宋体"/>
        <family val="2"/>
        <scheme val="minor"/>
      </rPr>
      <t>和</t>
    </r>
    <r>
      <rPr>
        <sz val="11"/>
        <color theme="4"/>
        <rFont val="宋体"/>
        <family val="3"/>
        <charset val="134"/>
        <scheme val="minor"/>
      </rPr>
      <t>旺阿努伊</t>
    </r>
    <r>
      <rPr>
        <sz val="11"/>
        <color theme="1"/>
        <rFont val="宋体"/>
        <family val="2"/>
        <scheme val="minor"/>
      </rPr>
      <t>之间有一个神秘的冒险区域！</t>
    </r>
    <phoneticPr fontId="15" type="noConversion"/>
  </si>
  <si>
    <t>副本</t>
    <phoneticPr fontId="15" type="noConversion"/>
  </si>
  <si>
    <t>队长发起副本攻击，但自己在替补阵容中</t>
    <phoneticPr fontId="15" type="noConversion"/>
  </si>
  <si>
    <t>你未被队长falali009选入主力阵容，离开了【野蛮的悬崖】副本队伍！   [时间]</t>
    <phoneticPr fontId="15" type="noConversion"/>
  </si>
  <si>
    <t>你未在规定时限内完成副本攻击，队伍已自动解散！  [时间]</t>
    <phoneticPr fontId="15" type="noConversion"/>
  </si>
  <si>
    <t>队员玩家在队长攻击后，未在12小时内自己攻击副本</t>
    <phoneticPr fontId="15" type="noConversion"/>
  </si>
  <si>
    <t>队长玩家在组建队伍后，未在12小时内攻击副本</t>
    <phoneticPr fontId="15" type="noConversion"/>
  </si>
  <si>
    <t>队长xxxx解散了【野蛮的悬崖】副本队伍！[时间]</t>
    <phoneticPr fontId="15" type="noConversion"/>
  </si>
  <si>
    <t>竞技场攻击次数上限</t>
    <phoneticPr fontId="15" type="noConversion"/>
  </si>
  <si>
    <t>每日可购买1次副本攻击次数</t>
    <phoneticPr fontId="15" type="noConversion"/>
  </si>
  <si>
    <t>双倍公会工资</t>
    <phoneticPr fontId="15" type="noConversion"/>
  </si>
  <si>
    <t>每日可购买1次装备强化点数</t>
    <phoneticPr fontId="15" type="noConversion"/>
  </si>
  <si>
    <t>可以将战斗速度调整至2倍</t>
    <phoneticPr fontId="15" type="noConversion"/>
  </si>
  <si>
    <t>玩家可以使用自动探险功能</t>
    <phoneticPr fontId="15" type="noConversion"/>
  </si>
  <si>
    <t>每日可购买3次装备强化点数</t>
    <phoneticPr fontId="15" type="noConversion"/>
  </si>
  <si>
    <t>每日可购买2次副本攻击次数</t>
    <phoneticPr fontId="15" type="noConversion"/>
  </si>
  <si>
    <t>每日可购买4次装备强化点数</t>
    <phoneticPr fontId="15" type="noConversion"/>
  </si>
  <si>
    <t>每日可购买4次竞技场挑战次数</t>
    <phoneticPr fontId="15" type="noConversion"/>
  </si>
  <si>
    <t>每日可购买3次副本攻击次数</t>
    <phoneticPr fontId="15" type="noConversion"/>
  </si>
  <si>
    <t>每日可以使用星钻补充4次体力</t>
    <phoneticPr fontId="15" type="noConversion"/>
  </si>
  <si>
    <t>每日可以使用星钻补充5次体力</t>
    <phoneticPr fontId="15" type="noConversion"/>
  </si>
  <si>
    <t>每日可以使用星钻补充6次体力</t>
    <phoneticPr fontId="15" type="noConversion"/>
  </si>
  <si>
    <t>每日可以使用星钻补充7次体力</t>
    <phoneticPr fontId="15" type="noConversion"/>
  </si>
  <si>
    <t>玩家可以使用跳过战斗功能</t>
    <phoneticPr fontId="15" type="noConversion"/>
  </si>
  <si>
    <t>每日可购买5次装备强化点数</t>
    <phoneticPr fontId="15" type="noConversion"/>
  </si>
  <si>
    <t>每日可购买6次竞技场挑战次数</t>
    <phoneticPr fontId="15" type="noConversion"/>
  </si>
  <si>
    <t>每日可购买4次副本攻击次数</t>
    <phoneticPr fontId="15" type="noConversion"/>
  </si>
  <si>
    <t>每日可以使用星钻补充8次体力</t>
    <phoneticPr fontId="15" type="noConversion"/>
  </si>
  <si>
    <t>每日可购买6次装备强化点数</t>
    <phoneticPr fontId="15" type="noConversion"/>
  </si>
  <si>
    <t>每日可购买5次副本攻击次数</t>
    <phoneticPr fontId="15" type="noConversion"/>
  </si>
  <si>
    <t>玩家可以重置竞技场战斗CD</t>
    <phoneticPr fontId="15" type="noConversion"/>
  </si>
  <si>
    <t>每日可购买7次装备强化点数</t>
    <phoneticPr fontId="15" type="noConversion"/>
  </si>
  <si>
    <t>玩家可以领取双倍公会工资</t>
    <phoneticPr fontId="15" type="noConversion"/>
  </si>
  <si>
    <t>每日可购买8次装备强化点数</t>
    <phoneticPr fontId="15" type="noConversion"/>
  </si>
  <si>
    <t>每日可购买9次装备强化点数</t>
    <phoneticPr fontId="15" type="noConversion"/>
  </si>
  <si>
    <t>每日可购买10次装备强化点数</t>
    <phoneticPr fontId="15" type="noConversion"/>
  </si>
  <si>
    <t>每日可购买11次装备强化点数</t>
    <phoneticPr fontId="15" type="noConversion"/>
  </si>
  <si>
    <t>每日可购买12次装备强化点数</t>
    <phoneticPr fontId="15" type="noConversion"/>
  </si>
  <si>
    <t>每日可购买6次副本攻击次数</t>
    <phoneticPr fontId="15" type="noConversion"/>
  </si>
  <si>
    <t>·个人详情页/他人详情页/广场页 要显示出玩家的VIP等级</t>
    <phoneticPr fontId="15" type="noConversion"/>
  </si>
  <si>
    <t xml:space="preserve">  2.无法使用自动探险功能，点击按钮弹出提示窗</t>
    <phoneticPr fontId="15" type="noConversion"/>
  </si>
  <si>
    <t xml:space="preserve">  3.无法使用跳过战斗功能，点击按钮弹出浮动提示信息</t>
    <phoneticPr fontId="15" type="noConversion"/>
  </si>
  <si>
    <t xml:space="preserve">  4.无法使用星钻购买装备强化点数，点击按钮弹出提示窗</t>
    <phoneticPr fontId="15" type="noConversion"/>
  </si>
  <si>
    <t xml:space="preserve">  5.无法调节战斗速度，点击按钮弹出浮动提示信息</t>
    <phoneticPr fontId="15" type="noConversion"/>
  </si>
  <si>
    <t xml:space="preserve">  6.无法清除竞技场战斗CD，点击按钮弹出浮动提示信息</t>
    <phoneticPr fontId="15" type="noConversion"/>
  </si>
  <si>
    <t>·VIP0的玩家多方面功能使用受到限制，具体表现为：</t>
    <phoneticPr fontId="15" type="noConversion"/>
  </si>
  <si>
    <t>·奖励 与 等级的对应：</t>
  </si>
  <si>
    <t>VIP等级</t>
    <phoneticPr fontId="15" type="noConversion"/>
  </si>
  <si>
    <t>开启条件</t>
    <phoneticPr fontId="15" type="noConversion"/>
  </si>
  <si>
    <t>累计充值10星钻</t>
    <phoneticPr fontId="15" type="noConversion"/>
  </si>
  <si>
    <t>累计充值100星钻</t>
    <phoneticPr fontId="15" type="noConversion"/>
  </si>
  <si>
    <t>累计充值300星钻</t>
    <phoneticPr fontId="15" type="noConversion"/>
  </si>
  <si>
    <t>累计充值500星钻</t>
    <phoneticPr fontId="15" type="noConversion"/>
  </si>
  <si>
    <t>累计充值1000星钻</t>
    <phoneticPr fontId="15" type="noConversion"/>
  </si>
  <si>
    <t>累计充值2500星钻</t>
    <phoneticPr fontId="15" type="noConversion"/>
  </si>
  <si>
    <t>·首冲双倍奖励的额外星钻奖励不算作玩家累计充值金额，但常规充值附送的星钻算入累计充值金额中</t>
    <phoneticPr fontId="15" type="noConversion"/>
  </si>
  <si>
    <t>累计充值5000星钻</t>
    <phoneticPr fontId="15" type="noConversion"/>
  </si>
  <si>
    <t>累计充值7000星钻</t>
    <phoneticPr fontId="15" type="noConversion"/>
  </si>
  <si>
    <t>累计充值10000星钻</t>
    <phoneticPr fontId="15" type="noConversion"/>
  </si>
  <si>
    <t>累计充值30000星钻</t>
    <phoneticPr fontId="15" type="noConversion"/>
  </si>
  <si>
    <t>装备强化点数购买次数</t>
    <phoneticPr fontId="15" type="noConversion"/>
  </si>
  <si>
    <t>竞技场挑战次数购买次数</t>
    <phoneticPr fontId="15" type="noConversion"/>
  </si>
  <si>
    <t>星钻补充体力次数</t>
    <phoneticPr fontId="15" type="noConversion"/>
  </si>
  <si>
    <t>自动探险功能</t>
    <phoneticPr fontId="15" type="noConversion"/>
  </si>
  <si>
    <t>跳过战斗功能</t>
    <phoneticPr fontId="15" type="noConversion"/>
  </si>
  <si>
    <t>重置竞技场战斗CD</t>
    <phoneticPr fontId="15" type="noConversion"/>
  </si>
  <si>
    <t>战斗速度调整至2倍</t>
    <phoneticPr fontId="15" type="noConversion"/>
  </si>
  <si>
    <t>解锁</t>
    <phoneticPr fontId="15" type="noConversion"/>
  </si>
  <si>
    <t>累计充值0星钻</t>
    <phoneticPr fontId="15" type="noConversion"/>
  </si>
  <si>
    <t xml:space="preserve">  8.无法购买高于自身VIP等级的礼包，点击购买弹出提示窗</t>
    <phoneticPr fontId="15" type="noConversion"/>
  </si>
  <si>
    <t xml:space="preserve">  7.无法购买额外的竞技场挑战次数，点击按钮弹出浮动提示信息</t>
    <phoneticPr fontId="15" type="noConversion"/>
  </si>
  <si>
    <t>每日可购买2次竞技场挑战次数</t>
    <phoneticPr fontId="15" type="noConversion"/>
  </si>
  <si>
    <t>每日可购买8次竞技场挑战次数</t>
    <phoneticPr fontId="15" type="noConversion"/>
  </si>
  <si>
    <t>每日可购买10次竞技场挑战次数</t>
    <phoneticPr fontId="15" type="noConversion"/>
  </si>
  <si>
    <t>每日可购买12次竞技场挑战次数</t>
    <phoneticPr fontId="15" type="noConversion"/>
  </si>
  <si>
    <t>每日可购买14次竞技场挑战次数</t>
    <phoneticPr fontId="15" type="noConversion"/>
  </si>
  <si>
    <t>每日可购买16次竞技场挑战次数</t>
    <phoneticPr fontId="15" type="noConversion"/>
  </si>
  <si>
    <t>每日可购买18次竞技场挑战次数</t>
    <phoneticPr fontId="15" type="noConversion"/>
  </si>
  <si>
    <t>每日可购买20次竞技场挑战次数</t>
    <phoneticPr fontId="15" type="noConversion"/>
  </si>
  <si>
    <t>每日可购买22次竞技场挑战次数</t>
    <phoneticPr fontId="15" type="noConversion"/>
  </si>
  <si>
    <t>每日可购买24次竞技场挑战次数</t>
    <phoneticPr fontId="15" type="noConversion"/>
  </si>
  <si>
    <t>副本攻击购买次数</t>
    <phoneticPr fontId="15" type="noConversion"/>
  </si>
  <si>
    <t>装备强化点数上限</t>
    <phoneticPr fontId="15" type="noConversion"/>
  </si>
  <si>
    <t>VIP1</t>
    <phoneticPr fontId="15" type="noConversion"/>
  </si>
  <si>
    <t>VIP2</t>
    <phoneticPr fontId="15" type="noConversion"/>
  </si>
  <si>
    <t>VIP3</t>
    <phoneticPr fontId="15" type="noConversion"/>
  </si>
  <si>
    <t>VIP礼包</t>
    <phoneticPr fontId="15" type="noConversion"/>
  </si>
  <si>
    <t>原价</t>
    <phoneticPr fontId="15" type="noConversion"/>
  </si>
  <si>
    <t>现价</t>
    <phoneticPr fontId="15" type="noConversion"/>
  </si>
  <si>
    <t>礼包内容</t>
    <phoneticPr fontId="15" type="noConversion"/>
  </si>
  <si>
    <t>累计充值7000星钻即可享受该级特权</t>
    <phoneticPr fontId="15" type="noConversion"/>
  </si>
  <si>
    <t>累计充值10000星钻即可享受该级特权</t>
    <phoneticPr fontId="15" type="noConversion"/>
  </si>
  <si>
    <t>累计充值30000星钻即可享受该级特权</t>
    <phoneticPr fontId="15" type="noConversion"/>
  </si>
  <si>
    <t>累计充值10星钻即可享受该级特权</t>
    <phoneticPr fontId="15" type="noConversion"/>
  </si>
  <si>
    <t>累计充值100星钻即可享受该级特权</t>
    <phoneticPr fontId="15" type="noConversion"/>
  </si>
  <si>
    <t>累计充值300星钻即可享受该级特权</t>
    <phoneticPr fontId="15" type="noConversion"/>
  </si>
  <si>
    <t>累计充值1000星钻即可享受该级特权</t>
    <phoneticPr fontId="15" type="noConversion"/>
  </si>
  <si>
    <t>累计充值2500星钻即可享受该级特权</t>
    <phoneticPr fontId="15" type="noConversion"/>
  </si>
  <si>
    <t>累计充值5000星钻即可享受该级特权</t>
    <phoneticPr fontId="15" type="noConversion"/>
  </si>
  <si>
    <t>交易所</t>
    <phoneticPr fontId="15" type="noConversion"/>
  </si>
  <si>
    <t>替补副官数量上限增加5，最多增加至300</t>
    <phoneticPr fontId="15" type="noConversion"/>
  </si>
  <si>
    <t>凭此券可以让传说的匠师为你扩展你的船舱</t>
    <phoneticPr fontId="15" type="noConversion"/>
  </si>
  <si>
    <t>15星钻</t>
    <phoneticPr fontId="15" type="noConversion"/>
  </si>
  <si>
    <t>60星钻</t>
    <phoneticPr fontId="15" type="noConversion"/>
  </si>
  <si>
    <t>48星钻</t>
    <phoneticPr fontId="15" type="noConversion"/>
  </si>
  <si>
    <t>98星钻</t>
    <phoneticPr fontId="15" type="noConversion"/>
  </si>
  <si>
    <t>158星钻</t>
    <phoneticPr fontId="15" type="noConversion"/>
  </si>
  <si>
    <t>298星钻</t>
    <phoneticPr fontId="15" type="noConversion"/>
  </si>
  <si>
    <t>498星钻</t>
    <phoneticPr fontId="15" type="noConversion"/>
  </si>
  <si>
    <t>998星钻</t>
    <phoneticPr fontId="15" type="noConversion"/>
  </si>
  <si>
    <t>1498星钻</t>
    <phoneticPr fontId="15" type="noConversion"/>
  </si>
  <si>
    <t>2498星钻</t>
    <phoneticPr fontId="15" type="noConversion"/>
  </si>
  <si>
    <t>4798星钻</t>
    <phoneticPr fontId="15" type="noConversion"/>
  </si>
  <si>
    <t>11998星钻</t>
    <phoneticPr fontId="15" type="noConversion"/>
  </si>
  <si>
    <t>8888星钻</t>
    <phoneticPr fontId="15" type="noConversion"/>
  </si>
  <si>
    <t>192星钻</t>
    <phoneticPr fontId="15" type="noConversion"/>
  </si>
  <si>
    <t>392星钻</t>
    <phoneticPr fontId="15" type="noConversion"/>
  </si>
  <si>
    <t>632星钻</t>
    <phoneticPr fontId="15" type="noConversion"/>
  </si>
  <si>
    <t>1192星钻</t>
    <phoneticPr fontId="15" type="noConversion"/>
  </si>
  <si>
    <t>1992星钻</t>
    <phoneticPr fontId="15" type="noConversion"/>
  </si>
  <si>
    <t>3992星钻</t>
    <phoneticPr fontId="15" type="noConversion"/>
  </si>
  <si>
    <t>5992星钻</t>
    <phoneticPr fontId="15" type="noConversion"/>
  </si>
  <si>
    <t>8743星钻</t>
    <phoneticPr fontId="15" type="noConversion"/>
  </si>
  <si>
    <t>16793星钻</t>
    <phoneticPr fontId="15" type="noConversion"/>
  </si>
  <si>
    <t>26664星钻</t>
    <phoneticPr fontId="15" type="noConversion"/>
  </si>
  <si>
    <t>35994星钻</t>
    <phoneticPr fontId="15" type="noConversion"/>
  </si>
  <si>
    <t>白银宝箱*1，白银钥匙*1，中级水手*3，小型金币卡*3</t>
    <phoneticPr fontId="15" type="noConversion"/>
  </si>
  <si>
    <t>白银宝箱*5，白银钥匙*5，中级水手*6，小型金币卡*10</t>
    <phoneticPr fontId="15" type="noConversion"/>
  </si>
  <si>
    <t>钻石宝箱*10，钻石钥匙*10，白银水手*2，大型金币卡*20</t>
    <phoneticPr fontId="15" type="noConversion"/>
  </si>
  <si>
    <t>钻石宝箱*25，钻石钥匙*25，白银水手*5，大型金币卡*30</t>
    <phoneticPr fontId="15" type="noConversion"/>
  </si>
  <si>
    <t>神之金属宝箱*15，神之金属钥匙*15，黄金水手*3，豪华金币卡*10</t>
    <phoneticPr fontId="15" type="noConversion"/>
  </si>
  <si>
    <t>神之金属宝箱*50，神之金属钥匙*50，黄金水手*5，豪华金币卡*30</t>
    <phoneticPr fontId="15" type="noConversion"/>
  </si>
  <si>
    <t>继承宝珠(大)*2，神之金属宝箱*75，神之金属钥匙*75，豪华金币卡*40</t>
    <phoneticPr fontId="15" type="noConversion"/>
  </si>
  <si>
    <t>海神的祝福*2，神之金属宝箱*100，神之金属钥匙*100，豪华金币卡*50</t>
    <phoneticPr fontId="15" type="noConversion"/>
  </si>
  <si>
    <t>5☆路飞*1，神之金属宝箱*30，神之金属钥匙*30，豪华金币卡*20</t>
    <phoneticPr fontId="15" type="noConversion"/>
  </si>
  <si>
    <t>拍卖所星钻交易权限</t>
    <phoneticPr fontId="15" type="noConversion"/>
  </si>
  <si>
    <t>吃食物次数上限</t>
    <phoneticPr fontId="15" type="noConversion"/>
  </si>
  <si>
    <t>累计充值100000星钻</t>
    <phoneticPr fontId="15" type="noConversion"/>
  </si>
  <si>
    <t>累计充值500000星钻</t>
    <phoneticPr fontId="15" type="noConversion"/>
  </si>
  <si>
    <t>累计充值1000000星钻</t>
    <phoneticPr fontId="15" type="noConversion"/>
  </si>
  <si>
    <t>累计充值250000星钻</t>
    <phoneticPr fontId="15" type="noConversion"/>
  </si>
  <si>
    <t xml:space="preserve">  9.玩家初始吃食物的次数上限降低为1次</t>
    <phoneticPr fontId="15" type="noConversion"/>
  </si>
  <si>
    <t>食用食物的次数上限增加为2次</t>
    <phoneticPr fontId="15" type="noConversion"/>
  </si>
  <si>
    <t>食用食物的次数上限增加为3次</t>
    <phoneticPr fontId="15" type="noConversion"/>
  </si>
  <si>
    <t>食用食物的次数上限增加为4次</t>
    <phoneticPr fontId="15" type="noConversion"/>
  </si>
  <si>
    <t>VIP13</t>
    <phoneticPr fontId="15" type="noConversion"/>
  </si>
  <si>
    <t>VIP14</t>
    <phoneticPr fontId="15" type="noConversion"/>
  </si>
  <si>
    <t>累计充值100000星钻即可享受该级特权</t>
    <phoneticPr fontId="15" type="noConversion"/>
  </si>
  <si>
    <t>累计充值250000星钻即可享受该级特权</t>
    <phoneticPr fontId="15" type="noConversion"/>
  </si>
  <si>
    <t>累计充值500000星钻即可享受该级特权</t>
    <phoneticPr fontId="15" type="noConversion"/>
  </si>
  <si>
    <t>累计充值1000000星钻即可享受该级特权</t>
    <phoneticPr fontId="15" type="noConversion"/>
  </si>
  <si>
    <t>每日可以使用星钻补充16次体力</t>
    <phoneticPr fontId="15" type="noConversion"/>
  </si>
  <si>
    <t>每日可购买26次竞技场挑战次数</t>
    <phoneticPr fontId="15" type="noConversion"/>
  </si>
  <si>
    <t>每日可购买13次装备强化点数</t>
    <phoneticPr fontId="15" type="noConversion"/>
  </si>
  <si>
    <t>竞技场攻击次数上限增加为17</t>
    <phoneticPr fontId="15" type="noConversion"/>
  </si>
  <si>
    <t>装备强化点数上限增加为17</t>
    <phoneticPr fontId="15" type="noConversion"/>
  </si>
  <si>
    <t>每日可购买14次装备强化点数</t>
    <phoneticPr fontId="15" type="noConversion"/>
  </si>
  <si>
    <t>每日可购买28次竞技场挑战次数</t>
    <phoneticPr fontId="15" type="noConversion"/>
  </si>
  <si>
    <t>每日可以使用星钻补充9次体力</t>
    <phoneticPr fontId="15" type="noConversion"/>
  </si>
  <si>
    <t>每日可以使用星钻补充10次体力</t>
    <phoneticPr fontId="15" type="noConversion"/>
  </si>
  <si>
    <t>每日可以使用星钻补充11次体力</t>
    <phoneticPr fontId="15" type="noConversion"/>
  </si>
  <si>
    <t>每日可以使用星钻补充12次体力</t>
    <phoneticPr fontId="15" type="noConversion"/>
  </si>
  <si>
    <t>每日可以使用星钻补充13次体力</t>
    <phoneticPr fontId="15" type="noConversion"/>
  </si>
  <si>
    <t>每日可以使用星钻补充14次体力</t>
    <phoneticPr fontId="15" type="noConversion"/>
  </si>
  <si>
    <t>每日可以使用星钻补充15次体力</t>
    <phoneticPr fontId="15" type="noConversion"/>
  </si>
  <si>
    <t>每日可以使用星钻补充17次体力</t>
    <phoneticPr fontId="15" type="noConversion"/>
  </si>
  <si>
    <t>每日可购买7次副本攻击次数</t>
    <phoneticPr fontId="15" type="noConversion"/>
  </si>
  <si>
    <t>竞技场攻击次数上限增加为11</t>
    <phoneticPr fontId="15" type="noConversion"/>
  </si>
  <si>
    <t>竞技场攻击次数上限增加为11</t>
    <phoneticPr fontId="15" type="noConversion"/>
  </si>
  <si>
    <t>竞技场攻击次数上限增加为12</t>
    <phoneticPr fontId="15" type="noConversion"/>
  </si>
  <si>
    <t>竞技场攻击次数上限增加为12</t>
    <phoneticPr fontId="15" type="noConversion"/>
  </si>
  <si>
    <t>竞技场攻击次数上限增加为13</t>
    <phoneticPr fontId="15" type="noConversion"/>
  </si>
  <si>
    <t>竞技场攻击次数上限增加为14</t>
    <phoneticPr fontId="15" type="noConversion"/>
  </si>
  <si>
    <t>竞技场攻击次数上限增加为15</t>
    <phoneticPr fontId="15" type="noConversion"/>
  </si>
  <si>
    <t>竞技场攻击次数上限增加为16</t>
    <phoneticPr fontId="15" type="noConversion"/>
  </si>
  <si>
    <t>装备强化点数上限增加为18</t>
    <phoneticPr fontId="15" type="noConversion"/>
  </si>
  <si>
    <t>装备强化点数上限增加为16</t>
    <phoneticPr fontId="15" type="noConversion"/>
  </si>
  <si>
    <t>装备强化点数上限增加为15</t>
    <phoneticPr fontId="15" type="noConversion"/>
  </si>
  <si>
    <t>装备强化点数上限增加为14</t>
    <phoneticPr fontId="15" type="noConversion"/>
  </si>
  <si>
    <t>装备强化点数上限增加为13</t>
    <phoneticPr fontId="15" type="noConversion"/>
  </si>
  <si>
    <t>装备强化点数上限增加为12</t>
    <phoneticPr fontId="15" type="noConversion"/>
  </si>
  <si>
    <t>每日可购买2次装备强化点数</t>
    <phoneticPr fontId="15" type="noConversion"/>
  </si>
  <si>
    <t>装备强化点数上限增加为11</t>
    <phoneticPr fontId="15" type="noConversion"/>
  </si>
  <si>
    <t>食用食物的次数上限增加为4次</t>
    <phoneticPr fontId="15" type="noConversion"/>
  </si>
  <si>
    <t>队长解散了副本队伍</t>
    <phoneticPr fontId="15" type="noConversion"/>
  </si>
  <si>
    <t>VIP13</t>
    <phoneticPr fontId="15" type="noConversion"/>
  </si>
  <si>
    <t>VIP14</t>
    <phoneticPr fontId="15" type="noConversion"/>
  </si>
  <si>
    <t>15998星钻</t>
    <phoneticPr fontId="15" type="noConversion"/>
  </si>
  <si>
    <t>19998星钻</t>
    <phoneticPr fontId="15" type="noConversion"/>
  </si>
  <si>
    <t>59994星钻</t>
    <phoneticPr fontId="15" type="noConversion"/>
  </si>
  <si>
    <t>47994星钻</t>
    <phoneticPr fontId="15" type="noConversion"/>
  </si>
  <si>
    <t>继承宝珠(大)*3，继承宝珠(小)*3，神之金属宝箱*200，神之金属钥匙*200</t>
    <phoneticPr fontId="15" type="noConversion"/>
  </si>
  <si>
    <t>5☆蛇姬*1，神之金属宝箱*150，神之金属钥匙*150，豪华金币卡*60</t>
    <phoneticPr fontId="15" type="noConversion"/>
  </si>
  <si>
    <t>记载了LV70左右传说级装备制造方法的图纸</t>
    <phoneticPr fontId="15" type="noConversion"/>
  </si>
  <si>
    <t>战争美人鱼像设计图</t>
    <phoneticPr fontId="15" type="noConversion"/>
  </si>
  <si>
    <t>夺日者全桅帆</t>
    <phoneticPr fontId="28" type="noConversion"/>
  </si>
  <si>
    <t>神圣十字军之力设计图（3），幽灵船设计图（3），捍卫者装甲设计图（20），倒影装甲设计图（3），毁灭者设计图（20），海神之怒设计图（3），战争美人鱼像设计图（3），夺日者全桅帆（3）</t>
    <phoneticPr fontId="15" type="noConversion"/>
  </si>
  <si>
    <t>精密加农散弹炮设计图（5），东方龙号设计图（5），神圣骑士团像设计图（5），捍卫者装甲设计图（5），毁灭者设计图（20）</t>
    <phoneticPr fontId="15" type="noConversion"/>
  </si>
  <si>
    <t>传奇设计图(LV70)</t>
    <phoneticPr fontId="15" type="noConversion"/>
  </si>
  <si>
    <t>传奇设计图(LV15)</t>
  </si>
  <si>
    <t>传奇设计图(LV25)</t>
  </si>
  <si>
    <t>传奇设计图(LV35)</t>
  </si>
  <si>
    <t>传奇设计图(LV45)</t>
  </si>
  <si>
    <t>传奇设计图(LV55)</t>
  </si>
  <si>
    <t>传奇设计图(LV65)</t>
  </si>
  <si>
    <t>这是每年都会在这里出现的海洋餐厅舰队，带你享受到最极致的海洋美食！有点不对，舰队被海盗给侵占了！</t>
    <phoneticPr fontId="15" type="noConversion"/>
  </si>
  <si>
    <t>集齐3个即可合成完整的35级藏宝图</t>
    <phoneticPr fontId="15" type="noConversion"/>
  </si>
  <si>
    <t>集齐3个即可合成完整的50级藏宝图</t>
    <phoneticPr fontId="15" type="noConversion"/>
  </si>
  <si>
    <t>集齐3个即可合成完整的70级藏宝图</t>
    <phoneticPr fontId="15" type="noConversion"/>
  </si>
  <si>
    <t>·副本挑战成功的话，除了获得已击败的BOSS的战利品，还能得到 【副本LV * 4】的经验值奖励，【副本LV * 3】的紫水晶奖励</t>
    <phoneticPr fontId="15" type="noConversion"/>
  </si>
  <si>
    <t>完整的35级藏宝图（100），绿水晶*200（100），黄水晶*200（100），万能升阶卡（50），黄金水手（10），白银水手（40），精英水手*2（150），星钻*30（35），星钻*100（15），豪华金币卡（50），苏格兰熏鲑鱼（33）,芝士杏仁蛋糕（67），普通装备箱(LV15)（150），豪华装备箱(LV15)（100）</t>
    <phoneticPr fontId="15" type="noConversion"/>
  </si>
  <si>
    <t>绿水晶*100（20），黄水晶*100（20），万能升阶卡（5），白银水手（5），精英水手（20），中级水手*2（20），炸鸡米花（15），苏格兰熏鲑鱼（5）,芝士杏仁蛋糕（15），普通装备箱(LV15)（50）</t>
    <phoneticPr fontId="15" type="noConversion"/>
  </si>
  <si>
    <t>绿水晶*100（20），黄水晶*100（20），万能升阶卡（5），白银水手（5），精英水手（20），中级水手*2（20），玉米蜜汤（15），苏格兰熏鲑鱼（5）,芝士杏仁蛋糕（15），普通装备箱(LV15)（50）</t>
    <phoneticPr fontId="15" type="noConversion"/>
  </si>
  <si>
    <t>绿水晶*100（20），黄水晶*100（20），万能升阶卡（5），白银水手（5），精英水手（20），中级水手*2（20），甜辣薯片（15），苏格兰熏鲑鱼（5）,芝士杏仁蛋糕（15），普通装备箱(LV15)（50）</t>
    <phoneticPr fontId="15" type="noConversion"/>
  </si>
  <si>
    <t>绿水晶*100（20），黄水晶*100（20），万能升阶卡（5），白银水手（5），精英水手（20），中级水手*2（20），果酱南瓜派（15），苏格兰熏鲑鱼（5）,芝士杏仁蛋糕（15），普通装备箱(LV15)（50）</t>
    <phoneticPr fontId="15" type="noConversion"/>
  </si>
  <si>
    <t>绿水晶*100（20），黄水晶*100（20），万能升阶卡（5），白银水手（5），精英水手（20），中级水手*2（20），蒜烤全鸭（15），苏格兰熏鲑鱼（5）,芝士杏仁蛋糕（15），普通装备箱(LV15)（50）</t>
    <phoneticPr fontId="15" type="noConversion"/>
  </si>
  <si>
    <t>绿水晶*150（20），黄水晶*150（20），万能升阶卡（5），白银水手（5），精英水手（20），中级水手*2（20），果酱洋葱鸡（15），苏格兰熏鲑鱼（5）,芝士杏仁蛋糕（15），普通装备箱(LV15)（50）</t>
    <phoneticPr fontId="15" type="noConversion"/>
  </si>
  <si>
    <t>绿水晶*150（20），黄水晶*150（20），万能升阶卡（5），白银水手（5），精英水手（20），中级水手*2（20），清炖小羊肉（15），苏格兰熏鲑鱼（5）,芝士杏仁蛋糕（15），普通装备箱(LV15)（50）</t>
    <phoneticPr fontId="15" type="noConversion"/>
  </si>
  <si>
    <t>b、物品分为装备，道具和卡片三个类型；每个物品位置分别有1/3的概率刷出这三个类型的物品之一</t>
    <phoneticPr fontId="15" type="noConversion"/>
  </si>
  <si>
    <t>完整的70级藏宝图（100），绿水晶*300（100），黄水晶*300（100），万能升阶卡（50），黄金水手（10），白银水手（40），精英水手*2（150），星钻*30（35），星钻*100（15），豪华金币卡（50），苏格兰熏鲑鱼（33）,芝士杏仁蛋糕（67），普通装备箱(LV65)（100），豪华装备箱(LV65)（66），普通装备箱(LV70)（50），豪华装备箱(LV70)（33）</t>
    <phoneticPr fontId="15" type="noConversion"/>
  </si>
  <si>
    <t>完整的50级藏宝图（100），绿水晶*300（100），黄水晶*300（100），万能升阶卡（50），黄金水手（10），白银水手（40），精英水手*2（150），星钻*30（35），星钻*100（15），豪华金币卡（50），苏格兰熏鲑鱼（33）,芝士杏仁蛋糕（67），普通装备箱(LV55)（150），豪华装备箱(LV55)（100）</t>
    <phoneticPr fontId="15" type="noConversion"/>
  </si>
  <si>
    <t>完整的35级藏宝图（100），绿水晶*300（85），黄水晶*300（85），万能升阶卡（45），一阶万能升阶卡（5），黄金水手（15），白银水手（55），精英水手*2（130），星钻*30（40），星钻*100（10），豪华金币卡（30），豪华金币卡*2（20），苏格兰熏鲑鱼（33）,芝士杏仁蛋糕（67），继承宝珠(小)（15），继承宝珠(大)（5），豪华装备箱(LV15)（150），传奇装备箱(LV15)（50），传奇设计图（LV15）（50）</t>
    <phoneticPr fontId="15" type="noConversion"/>
  </si>
  <si>
    <t>完整的35级藏宝图（100），绿水晶*250（100），黄水晶*250（100），万能升阶卡（50），黄金水手（10），白银水手（40），精英水手*2（150），星钻*30（35），星钻*100（15），豪华金币卡（50），苏格兰熏鲑鱼（33）,芝士杏仁蛋糕（67），普通装备箱(LV25)（150），豪华装备箱(LV25)（100）</t>
    <phoneticPr fontId="15" type="noConversion"/>
  </si>
  <si>
    <t>完整的35级藏宝图（100），绿水晶*300（85），黄水晶*300（85），万能升阶卡（45），一阶万能升阶卡（5），黄金水手（15），白银水手（55），精英水手*2（130），星钻*30（40），星钻*100（10），豪华金币卡（30），豪华金币卡*2（20），苏格兰熏鲑鱼（33）,芝士杏仁蛋糕（67），继承宝珠(小)（15），继承宝珠(大)（5），豪华装备箱(LV25)（150），传奇装备箱(LV25)（50），传奇设计图（LV25）（50）</t>
    <phoneticPr fontId="15" type="noConversion"/>
  </si>
  <si>
    <t>完整的35级藏宝图（100），绿水晶*250（100），黄水晶*250（100），万能升阶卡（50），黄金水手（10），白银水手（40），精英水手*2（150），星钻*30（35），星钻*100（15），豪华金币卡（50），苏格兰熏鲑鱼（33）,芝士杏仁蛋糕（67），普通装备箱(LV35)（150），豪华装备箱(LV35)（100）</t>
    <phoneticPr fontId="15" type="noConversion"/>
  </si>
  <si>
    <t>完整的35级藏宝图（100），绿水晶*400（85），黄水晶*400（85），万能升阶卡（45），一阶万能升阶卡（5），黄金水手（15），白银水手（55），精英水手*2（130），星钻*30（40），星钻*100（10），豪华金币卡（30），豪华金币卡*2（20），苏格兰熏鲑鱼（33）,芝士杏仁蛋糕（67），继承宝珠(小)（15），继承宝珠(大)（5），豪华装备箱(LV35)（150），传奇装备箱(LV35)（50），传奇设计图（LV35）（50）</t>
    <phoneticPr fontId="15" type="noConversion"/>
  </si>
  <si>
    <t>完整的35级藏宝图（50），完整的50级藏宝图（50），绿水晶*300（100），黄水晶*300（100），万能升阶卡（50），黄金水手（10），白银水手（40），精英水手*2（150），星钻*30（35），星钻*100（15），豪华金币卡（50），苏格兰熏鲑鱼（33）,芝士杏仁蛋糕（67），普通装备箱(LV45)（150），豪华装备箱(LV45)（100）</t>
    <phoneticPr fontId="15" type="noConversion"/>
  </si>
  <si>
    <t>完整的35级藏宝图（50），完整的50级藏宝图（50），绿水晶*400（85），黄水晶*400（85），万能升阶卡（45），一阶万能升阶卡（5），黄金水手（15），白银水手（55），精英水手*2（130），星钻*30（40），星钻*100（10），豪华金币卡（30），豪华金币卡*2（20），苏格兰熏鲑鱼（33）,芝士杏仁蛋糕（67），继承宝珠(小)（15），继承宝珠(大)（5），豪华装备箱(LV45)（150），传奇装备箱(LV45)（50），传奇设计图（LV45）（50）</t>
    <phoneticPr fontId="15" type="noConversion"/>
  </si>
  <si>
    <t>完整的50级藏宝图（100），绿水晶*400（85），黄水晶*400（85），万能升阶卡（45），一阶万能升阶卡（5），黄金水手（15），白银水手（55），精英水手*2（130），星钻*30（40），星钻*100（10），豪华金币卡（30），豪华金币卡*2（20），苏格兰熏鲑鱼（33）,芝士杏仁蛋糕（67），继承宝珠(小)（15），继承宝珠(大)（5），豪华装备箱(LV55)（150），传奇装备箱(LV55)（50），传奇设计图（LV55）（50）</t>
    <phoneticPr fontId="15" type="noConversion"/>
  </si>
  <si>
    <t>完整的70级藏宝图（100），绿水晶*400（85），黄水晶*400（85），万能升阶卡（45），一阶万能升阶卡（5），黄金水手（15），白银水手（55），精英水手*2（130），星钻*30（40），星钻*100（10），豪华金币卡（30），豪华金币卡*2（20），苏格兰熏鲑鱼（33）,芝士杏仁蛋糕（67），继承宝珠(小)（15），继承宝珠(大)（5），豪华装备箱(LV65)（100），传奇装备箱(LV65)（30），传奇设计图（LV65）（30）,豪华装备箱(LV65)（50），传奇装备箱(LV65)（20），传奇设计图（LV65）（20）</t>
    <phoneticPr fontId="15" type="noConversion"/>
  </si>
  <si>
    <t>15</t>
    <phoneticPr fontId="15" type="noConversion"/>
  </si>
  <si>
    <t>252</t>
    <phoneticPr fontId="15" type="noConversion"/>
  </si>
  <si>
    <t>嗜血女皇</t>
    <phoneticPr fontId="15" type="noConversion"/>
  </si>
  <si>
    <t>7</t>
    <phoneticPr fontId="15" type="noConversion"/>
  </si>
  <si>
    <t>*</t>
    <phoneticPr fontId="15" type="noConversion"/>
  </si>
  <si>
    <t>战斗开始时</t>
    <phoneticPr fontId="15" type="noConversion"/>
  </si>
  <si>
    <t>无</t>
    <phoneticPr fontId="15" type="noConversion"/>
  </si>
  <si>
    <t>50</t>
    <phoneticPr fontId="15" type="noConversion"/>
  </si>
  <si>
    <t>70</t>
    <phoneticPr fontId="15" type="noConversion"/>
  </si>
  <si>
    <t>10</t>
    <phoneticPr fontId="15" type="noConversion"/>
  </si>
  <si>
    <t>253</t>
    <phoneticPr fontId="15" type="noConversion"/>
  </si>
  <si>
    <t>荣光的审判</t>
    <phoneticPr fontId="15" type="noConversion"/>
  </si>
  <si>
    <t>无</t>
    <phoneticPr fontId="15" type="noConversion"/>
  </si>
  <si>
    <t>10</t>
    <phoneticPr fontId="15" type="noConversion"/>
  </si>
  <si>
    <t>254</t>
    <phoneticPr fontId="15" type="noConversion"/>
  </si>
  <si>
    <t>罪恶复仇</t>
    <phoneticPr fontId="15" type="noConversion"/>
  </si>
  <si>
    <t>7</t>
    <phoneticPr fontId="15" type="noConversion"/>
  </si>
  <si>
    <t>*</t>
    <phoneticPr fontId="15" type="noConversion"/>
  </si>
  <si>
    <t>战斗开始时</t>
    <phoneticPr fontId="15" type="noConversion"/>
  </si>
  <si>
    <t>40</t>
    <phoneticPr fontId="15" type="noConversion"/>
  </si>
  <si>
    <t>60</t>
    <phoneticPr fontId="15" type="noConversion"/>
  </si>
  <si>
    <t>20</t>
    <phoneticPr fontId="15" type="noConversion"/>
  </si>
  <si>
    <t>20</t>
    <phoneticPr fontId="15" type="noConversion"/>
  </si>
  <si>
    <t>所在船被攻击时</t>
    <phoneticPr fontId="15" type="noConversion"/>
  </si>
  <si>
    <t>所在船被攻击时</t>
    <phoneticPr fontId="15" type="noConversion"/>
  </si>
  <si>
    <t>卡莉法</t>
    <phoneticPr fontId="15" type="noConversion"/>
  </si>
  <si>
    <t>黄金泡沫</t>
    <phoneticPr fontId="15" type="noConversion"/>
  </si>
  <si>
    <t>自身防御力增加80%</t>
    <phoneticPr fontId="15" type="noConversion"/>
  </si>
  <si>
    <t>粗碎</t>
    <phoneticPr fontId="15" type="noConversion"/>
  </si>
  <si>
    <t>0</t>
    <phoneticPr fontId="15" type="noConversion"/>
  </si>
  <si>
    <t>120</t>
    <phoneticPr fontId="15" type="noConversion"/>
  </si>
  <si>
    <t>5</t>
    <phoneticPr fontId="15" type="noConversion"/>
  </si>
  <si>
    <t>饿狼乔斯发来了战书，显然之前的比武无法让他尽兴！赌注是向新的世界前进的资格，只许胜不许败！</t>
    <phoneticPr fontId="15" type="noConversion"/>
  </si>
  <si>
    <t>恶名昭著的小丑海贼团窃取了国家机密文件逃窜到了这里，政府悬赏重金追捕他们。这是个增加名望的大好机会！</t>
    <phoneticPr fontId="15" type="noConversion"/>
  </si>
  <si>
    <t>试图在热带的原始森林里存活几乎是不可能的事情，当地的居民都不敢靠近这片被誉为“先祖之森”的原始森林。</t>
    <phoneticPr fontId="15" type="noConversion"/>
  </si>
  <si>
    <t>船只在这里再难以前进了，前方的巨大漩涡阻隔了我们。那些是最凶恶的海洋捕食者！为什么…会出现在这里！</t>
    <phoneticPr fontId="15" type="noConversion"/>
  </si>
  <si>
    <t>白银宝箱*10，白银钥匙*10，中级水手*10，小型金币卡*20</t>
    <phoneticPr fontId="15" type="noConversion"/>
  </si>
  <si>
    <t>钻石宝箱*3，钻石钥匙*3，精英水手*5，小型金币卡*30</t>
    <phoneticPr fontId="15" type="noConversion"/>
  </si>
  <si>
    <t>继承宝珠(小)*1，钻石宝箱*6，钻石钥匙*6，大型金币卡*10</t>
    <phoneticPr fontId="15" type="noConversion"/>
  </si>
  <si>
    <t>可以购买 VIP1尊享礼包</t>
  </si>
  <si>
    <t>可以购买 VIP2尊享礼包</t>
  </si>
  <si>
    <t>可以购买 VIP3尊享礼包</t>
  </si>
  <si>
    <t>可以购买 VIP4尊享礼包</t>
  </si>
  <si>
    <t>可以购买 VIP5尊享礼包</t>
  </si>
  <si>
    <t>可以购买 VIP6尊享礼包</t>
  </si>
  <si>
    <t>可以购买 VIP7尊享礼包</t>
  </si>
  <si>
    <t>可以购买 VIP8尊享礼包</t>
  </si>
  <si>
    <t>可以购买 VIP9尊享礼包</t>
  </si>
  <si>
    <t>可以购买 VIP10尊享礼包</t>
  </si>
  <si>
    <t>可以购买 VIP11尊享礼包</t>
  </si>
  <si>
    <t>可以购买 VIP12尊享礼包</t>
  </si>
  <si>
    <t>可以购买 VIP13尊享礼包</t>
  </si>
  <si>
    <t>可以购买 VIP14尊享礼包</t>
  </si>
  <si>
    <t>后台统计需求</t>
    <phoneticPr fontId="15" type="noConversion"/>
  </si>
  <si>
    <t>·进入VIP页面的玩家数和次数</t>
    <phoneticPr fontId="15" type="noConversion"/>
  </si>
  <si>
    <t>·购买月卡的玩家数</t>
    <phoneticPr fontId="15" type="noConversion"/>
  </si>
  <si>
    <t>·购买成长基金的玩家数</t>
    <phoneticPr fontId="15" type="noConversion"/>
  </si>
  <si>
    <t>·购买VIP礼包的玩家数</t>
    <phoneticPr fontId="15" type="noConversion"/>
  </si>
  <si>
    <t>·在VIP页面点击充值的玩家数</t>
    <phoneticPr fontId="15" type="noConversion"/>
  </si>
  <si>
    <t>·发起组队的玩家数</t>
    <phoneticPr fontId="15" type="noConversion"/>
  </si>
  <si>
    <t>·购买副本次数的玩家数</t>
    <phoneticPr fontId="15" type="noConversion"/>
  </si>
  <si>
    <t>·确定解散组队的玩家数</t>
    <phoneticPr fontId="15" type="noConversion"/>
  </si>
  <si>
    <t>·确定退出队伍的玩家数</t>
    <phoneticPr fontId="15" type="noConversion"/>
  </si>
  <si>
    <t>·玩家在特权页面只能预览到比自身VIP等级高1级的VIP特权详情 （VIP0和VIP1时特殊处理，这两个级别可以预览到VIP2,和VIP3）</t>
    <phoneticPr fontId="15" type="noConversion"/>
  </si>
  <si>
    <t>·副本胜利的次数（全部胜利）</t>
    <phoneticPr fontId="15" type="noConversion"/>
  </si>
  <si>
    <t>·功能更新前等级不低于35级的玩家自动升级为VIP5（如果累计充值超过了VIP5，则升级到相应的VIP等级）</t>
    <phoneticPr fontId="15" type="noConversion"/>
  </si>
  <si>
    <t>·玩家只能花费积分直接购买月卡，获得一个持续30天的每天获得额外星钻的服务（在奖励功能中每日领取）</t>
    <phoneticPr fontId="15" type="noConversion"/>
  </si>
  <si>
    <t>·副本中途失败的次数（至少击败了一只BOSS）</t>
    <phoneticPr fontId="15" type="noConversion"/>
  </si>
  <si>
    <t>·副本完全失败的次数（被第一个BOSS击败）</t>
    <phoneticPr fontId="15" type="noConversion"/>
  </si>
  <si>
    <t>绿水晶*200，大型金币卡*1，白银水手*1</t>
    <phoneticPr fontId="15" type="noConversion"/>
  </si>
  <si>
    <t>星钻*70，大型金币卡*1，白银水手*1</t>
    <phoneticPr fontId="15" type="noConversion"/>
  </si>
  <si>
    <t>星钻*90，大型金币卡*1，白银水手*2</t>
    <phoneticPr fontId="15" type="noConversion"/>
  </si>
  <si>
    <t>星钻*100，大型金币卡*1，黄金水手*1</t>
    <phoneticPr fontId="15" type="noConversion"/>
  </si>
  <si>
    <t>星钻*120，大型金币卡*1，黄金水手*1</t>
    <phoneticPr fontId="15" type="noConversion"/>
  </si>
  <si>
    <t>星钻*150，大型金币卡*1，黄金水手*1</t>
    <phoneticPr fontId="15" type="noConversion"/>
  </si>
  <si>
    <t>签到奖励</t>
    <phoneticPr fontId="15" type="noConversion"/>
  </si>
  <si>
    <t>·每个月会有一份签到奖励列表，奖励条数和该月份的天数相同，每个月的 1号AM 5:00分时更新到游戏中</t>
    <phoneticPr fontId="15" type="noConversion"/>
  </si>
  <si>
    <t>·每天玩家可以通过签到按顺序获得列表中的奖励，无法跳过，也无法通过任何手段获得超过当前天数的奖励（包括签到）</t>
    <phoneticPr fontId="15" type="noConversion"/>
  </si>
  <si>
    <t>·签到奖励正常情况下每天只可以领取一份，但玩家可以通过“补签”功能消耗星钻进行额外的签到</t>
    <phoneticPr fontId="15" type="noConversion"/>
  </si>
  <si>
    <t>·补签功能只适用于玩家当前领取奖励进度低于该月已经过天数的情况，无法用来超出当前天数进行提前领取</t>
    <phoneticPr fontId="15" type="noConversion"/>
  </si>
  <si>
    <t>·玩家每个月可以补签最多3次，分别消耗 50 ，100 ，150 星钻，补签次数在每个月的1号 AM5:00时重置为3次</t>
    <phoneticPr fontId="15" type="noConversion"/>
  </si>
  <si>
    <t>·已领取的签到奖励将有暗色底色，当天可领取的奖励有醒目底色，今日无法领取的奖励无特殊底色</t>
    <phoneticPr fontId="15" type="noConversion"/>
  </si>
  <si>
    <t>·触碰奖励ICON将浮动相应详情窗口</t>
    <phoneticPr fontId="15" type="noConversion"/>
  </si>
  <si>
    <r>
      <t xml:space="preserve">各类型份额为：   </t>
    </r>
    <r>
      <rPr>
        <sz val="11"/>
        <color theme="1"/>
        <rFont val="宋体"/>
        <family val="3"/>
        <charset val="134"/>
        <scheme val="minor"/>
      </rPr>
      <t xml:space="preserve"> 星钻（10），金币（130），红水晶（25），绿水晶（15），紫水晶（10），黄水晶（10）</t>
    </r>
    <phoneticPr fontId="15" type="noConversion"/>
  </si>
  <si>
    <t>对所有玩家的国战累计伤害进行排行</t>
    <phoneticPr fontId="15" type="noConversion"/>
  </si>
  <si>
    <t>1.等级排行</t>
    <phoneticPr fontId="15" type="noConversion"/>
  </si>
  <si>
    <t>2.财富排行</t>
    <phoneticPr fontId="15" type="noConversion"/>
  </si>
  <si>
    <t>3.国战排行</t>
    <phoneticPr fontId="15" type="noConversion"/>
  </si>
  <si>
    <t>4.战绩排行</t>
    <phoneticPr fontId="15" type="noConversion"/>
  </si>
  <si>
    <t>5.探索排行</t>
    <phoneticPr fontId="15" type="noConversion"/>
  </si>
  <si>
    <t>战斗力</t>
    <phoneticPr fontId="15" type="noConversion"/>
  </si>
  <si>
    <t>玩家战斗力 = 【1/（1-旗舰免伤比例）*旗舰生命值+旗舰攻击力*2.5】+【1/（1-前锋免伤比例）*前锋生命值+前锋攻击力*2.5】+【1/（1-中锋免伤比例）*中锋生命值+中锋攻击力*2.5】+【1/（1-边锋免伤比例）*边锋生命值+边锋攻击力*2.5】
+【1/（1-后援免伤比例）*后援生命值+后援攻击力*2.5】</t>
    <phoneticPr fontId="15" type="noConversion"/>
  </si>
  <si>
    <t>5.抽卡获得4☆柯妮莉亚，引导点击【快速上任】</t>
    <phoneticPr fontId="15" type="noConversion"/>
  </si>
  <si>
    <t>8.抽卡获得5☆赫德拉姆，引导点击【快速上任】</t>
    <phoneticPr fontId="15" type="noConversion"/>
  </si>
  <si>
    <r>
      <t>2.点击确定后弹出获得新副官</t>
    </r>
    <r>
      <rPr>
        <sz val="11"/>
        <color theme="1"/>
        <rFont val="宋体"/>
        <family val="3"/>
        <charset val="134"/>
        <scheme val="minor"/>
      </rPr>
      <t>4☆达格利的提示页（有NPC说话），箭头引导点击“快速上任”</t>
    </r>
    <phoneticPr fontId="15" type="noConversion"/>
  </si>
  <si>
    <t>3.进入商店页，NPC说话并引导购买第二排第一个位置的【5星轻木帆船】</t>
    <phoneticPr fontId="15" type="noConversion"/>
  </si>
  <si>
    <t>6.NPC说话并引导购买第二排第二个位置的【4星钢管火炮】</t>
    <phoneticPr fontId="15" type="noConversion"/>
  </si>
  <si>
    <t>经验+30，星钻+50</t>
    <phoneticPr fontId="15" type="noConversion"/>
  </si>
  <si>
    <t>制造船体和武器时有*%概率额外获得1个</t>
    <phoneticPr fontId="15" type="noConversion"/>
  </si>
  <si>
    <t>3</t>
    <phoneticPr fontId="15" type="noConversion"/>
  </si>
  <si>
    <t>VIP0</t>
    <phoneticPr fontId="15" type="noConversion"/>
  </si>
  <si>
    <t>装备强化点数上限增加为11</t>
    <phoneticPr fontId="15" type="noConversion"/>
  </si>
  <si>
    <t>可以将战斗速度调整至2倍</t>
    <phoneticPr fontId="15" type="noConversion"/>
  </si>
  <si>
    <t>累计充值10星钻即可升级为VIP1并享受以下特权：</t>
    <phoneticPr fontId="15" type="noConversion"/>
  </si>
  <si>
    <t>6</t>
    <phoneticPr fontId="15" type="noConversion"/>
  </si>
  <si>
    <t>5</t>
    <phoneticPr fontId="15" type="noConversion"/>
  </si>
  <si>
    <t>2</t>
    <phoneticPr fontId="15" type="noConversion"/>
  </si>
  <si>
    <t>4</t>
    <phoneticPr fontId="15" type="noConversion"/>
  </si>
  <si>
    <t>接受ID50的引导任务状态下出海航行</t>
    <phoneticPr fontId="15" type="noConversion"/>
  </si>
  <si>
    <t>1.玩家出海后直接弹出NPC对话，引导点击“自动航行”</t>
    <phoneticPr fontId="15" type="noConversion"/>
  </si>
  <si>
    <t>以你的等级，现在已经可以去新的海域冒险了，快随我来吧！</t>
    <phoneticPr fontId="15" type="noConversion"/>
  </si>
  <si>
    <t>2.自动航行</t>
    <phoneticPr fontId="15" type="noConversion"/>
  </si>
  <si>
    <t>1.根据玩家现在所处城市和目标城市，做一个自动寻路航行
2.航行过程中遇到城市不停留，城市的未发现状态也不更改</t>
    <phoneticPr fontId="15" type="noConversion"/>
  </si>
  <si>
    <t>3.航行到这个城市后弹出发现城市窗口，同时NPC说话，引导点击“确认”</t>
    <phoneticPr fontId="15" type="noConversion"/>
  </si>
  <si>
    <t>终于把你送到新的城市了，这片海域时10~19级的区域，当你等级到达20级时，别忘记再次更换活动海域哦！</t>
    <phoneticPr fontId="15" type="noConversion"/>
  </si>
  <si>
    <t>漂流瓶*2，中级水手*1，小型金币卡*1</t>
    <phoneticPr fontId="15" type="noConversion"/>
  </si>
  <si>
    <t>VIP0</t>
    <phoneticPr fontId="15" type="noConversion"/>
  </si>
  <si>
    <t>50星钻</t>
    <phoneticPr fontId="15" type="noConversion"/>
  </si>
  <si>
    <t>10星钻</t>
    <phoneticPr fontId="15" type="noConversion"/>
  </si>
  <si>
    <t>讨伐之证</t>
    <phoneticPr fontId="15" type="noConversion"/>
  </si>
  <si>
    <t>探查之证</t>
    <phoneticPr fontId="15" type="noConversion"/>
  </si>
  <si>
    <t>低级副本掉落</t>
    <phoneticPr fontId="15" type="noConversion"/>
  </si>
  <si>
    <t>高级副本掉落</t>
    <phoneticPr fontId="15" type="noConversion"/>
  </si>
  <si>
    <t>满级副本掉落</t>
    <phoneticPr fontId="15" type="noConversion"/>
  </si>
  <si>
    <t>战斗报告书</t>
    <phoneticPr fontId="15" type="noConversion"/>
  </si>
  <si>
    <t>制造传奇装备时额外获得</t>
    <phoneticPr fontId="15" type="noConversion"/>
  </si>
  <si>
    <t>国战贡献伤害时</t>
    <phoneticPr fontId="15" type="noConversion"/>
  </si>
  <si>
    <t>领取王宫投资分红时额外获得</t>
    <phoneticPr fontId="15" type="noConversion"/>
  </si>
  <si>
    <t>国战胜利方MVP获得</t>
    <phoneticPr fontId="15" type="noConversion"/>
  </si>
  <si>
    <t>低级支线/战斗探险/事件或BOSS掉落</t>
    <phoneticPr fontId="15" type="noConversion"/>
  </si>
  <si>
    <t>中级支线/战斗探险/事件或BOSS掉落</t>
    <phoneticPr fontId="15" type="noConversion"/>
  </si>
  <si>
    <t>高级支线/战斗探险/事件或BOSS掉落</t>
    <phoneticPr fontId="15" type="noConversion"/>
  </si>
  <si>
    <t>航行时事件获得</t>
    <phoneticPr fontId="15" type="noConversion"/>
  </si>
  <si>
    <t>竞技场获胜时几率获得</t>
    <phoneticPr fontId="15" type="noConversion"/>
  </si>
  <si>
    <t>白银宝箱开出</t>
    <phoneticPr fontId="15" type="noConversion"/>
  </si>
  <si>
    <t>钻石宝箱开出</t>
    <phoneticPr fontId="15" type="noConversion"/>
  </si>
  <si>
    <t>神之金属宝箱开出</t>
    <phoneticPr fontId="15" type="noConversion"/>
  </si>
  <si>
    <t>贸易盈利时额外获得</t>
    <phoneticPr fontId="15" type="noConversion"/>
  </si>
  <si>
    <t>紧急事件获得2</t>
    <phoneticPr fontId="15" type="noConversion"/>
  </si>
  <si>
    <t xml:space="preserve">  10.无法使用星钻购买额外的副本次数，点击按钮弹出提示窗</t>
    <phoneticPr fontId="15" type="noConversion"/>
  </si>
  <si>
    <t>- 玩家每天有10次挑战次数上限，每次挑战CD为5分钟,每天凌晨时挑战次数回复到上限数值，每次花费20星钻即可立即清除挑战CD（需要VIP等级支持）</t>
    <phoneticPr fontId="15" type="noConversion"/>
  </si>
  <si>
    <t>- 当天的挑战次数用尽后，花费20星钻可以购买额外的1次挑战机会（需要VIP等级支持）</t>
    <phoneticPr fontId="15" type="noConversion"/>
  </si>
  <si>
    <t>·玩家可以购买额外的副本挑战次数，每次需要消耗 50 星钻 （需要VIP等级支持）</t>
    <phoneticPr fontId="15" type="noConversion"/>
  </si>
  <si>
    <t xml:space="preserve">  1.每日只能用星钻购买最多3次体力，海龙之血的价格逐渐升高（50星钻,75星钻,100星钻）</t>
    <phoneticPr fontId="15" type="noConversion"/>
  </si>
  <si>
    <t>购买副本次数的情况</t>
    <phoneticPr fontId="15" type="noConversion"/>
  </si>
  <si>
    <t>·玩家当日该副本次数用尽的情况下，遇到该副本再选择邀请好友进攻的话，会弹出询问是否购买副本次数的弹窗</t>
    <phoneticPr fontId="15" type="noConversion"/>
  </si>
  <si>
    <t>·玩家在当日该副本次数的情况下，收到该副本的组队邀请，点击接受时会弹出询问是否购买副本次数的弹窗</t>
    <phoneticPr fontId="15" type="noConversion"/>
  </si>
  <si>
    <t>·购买成功后，浮动信息：【副本名】挑战次数+1，并进入后续页面</t>
    <phoneticPr fontId="15" type="noConversion"/>
  </si>
  <si>
    <t>英雄奖章</t>
    <phoneticPr fontId="15" type="noConversion"/>
  </si>
  <si>
    <t>荣誉奖章</t>
    <phoneticPr fontId="15" type="noConversion"/>
  </si>
  <si>
    <t>城主勋章</t>
    <phoneticPr fontId="15" type="noConversion"/>
  </si>
  <si>
    <t>白银碎片</t>
    <phoneticPr fontId="15" type="noConversion"/>
  </si>
  <si>
    <t>钻石碎片</t>
    <phoneticPr fontId="15" type="noConversion"/>
  </si>
  <si>
    <t>神圣碎片</t>
    <phoneticPr fontId="15" type="noConversion"/>
  </si>
  <si>
    <t>燃烧的铁块</t>
    <phoneticPr fontId="15" type="noConversion"/>
  </si>
  <si>
    <t>破旧的木板</t>
    <phoneticPr fontId="15" type="noConversion"/>
  </si>
  <si>
    <t>船员笔记</t>
    <phoneticPr fontId="15" type="noConversion"/>
  </si>
  <si>
    <t>一转</t>
    <phoneticPr fontId="15" type="noConversion"/>
  </si>
  <si>
    <t>5☆路飞</t>
    <phoneticPr fontId="15" type="noConversion"/>
  </si>
  <si>
    <t>二转</t>
    <phoneticPr fontId="15" type="noConversion"/>
  </si>
  <si>
    <t>三转</t>
    <phoneticPr fontId="15" type="noConversion"/>
  </si>
  <si>
    <t>5☆蛇姬</t>
    <phoneticPr fontId="15" type="noConversion"/>
  </si>
  <si>
    <t>效果值75</t>
    <phoneticPr fontId="15" type="noConversion"/>
  </si>
  <si>
    <t>效果值60</t>
    <phoneticPr fontId="15" type="noConversion"/>
  </si>
  <si>
    <t>效果值65</t>
    <phoneticPr fontId="15" type="noConversion"/>
  </si>
  <si>
    <t>效果值15</t>
    <phoneticPr fontId="15" type="noConversion"/>
  </si>
  <si>
    <t>效果值20</t>
    <phoneticPr fontId="15" type="noConversion"/>
  </si>
  <si>
    <t>礼包副官属性</t>
    <phoneticPr fontId="15" type="noConversion"/>
  </si>
  <si>
    <t>·玩家的舰队包含1艘旗舰和最多4艘护卫舰，一共5艘船，每一艘船的战斗相关属性都由其所配置的 副官/装备/BUFF 所决定。</t>
    <phoneticPr fontId="15" type="noConversion"/>
  </si>
  <si>
    <t>·敌我战斗中出手顺序规则与以前一致，当某一方所有舰船都被击沉，则其为失败方</t>
    <phoneticPr fontId="15" type="noConversion"/>
  </si>
  <si>
    <t>战斗相关属性</t>
    <phoneticPr fontId="15" type="noConversion"/>
  </si>
  <si>
    <t>A.生命值</t>
    <phoneticPr fontId="15" type="noConversion"/>
  </si>
  <si>
    <t>·船只的生命值在战斗中降低为0时，则被击沉。该过程可能发生在炮击战或白刃战</t>
    <phoneticPr fontId="15" type="noConversion"/>
  </si>
  <si>
    <t>·攻击力分为炮击战攻击和白刃战攻击两种，都需要在战斗开始刷BUFF时得出最终值</t>
    <phoneticPr fontId="15" type="noConversion"/>
  </si>
  <si>
    <r>
      <t>·</t>
    </r>
    <r>
      <rPr>
        <b/>
        <sz val="11"/>
        <color theme="4"/>
        <rFont val="宋体"/>
        <family val="3"/>
        <charset val="134"/>
        <scheme val="minor"/>
      </rPr>
      <t>旗舰白刃战攻击</t>
    </r>
    <r>
      <rPr>
        <sz val="11"/>
        <color theme="1"/>
        <rFont val="宋体"/>
        <family val="2"/>
        <scheme val="minor"/>
      </rPr>
      <t xml:space="preserve"> = （水兵长攻击力） * 我方BUFF加成 * 敌方BUFF减少</t>
    </r>
    <phoneticPr fontId="15" type="noConversion"/>
  </si>
  <si>
    <r>
      <t>·</t>
    </r>
    <r>
      <rPr>
        <b/>
        <sz val="11"/>
        <color theme="4"/>
        <rFont val="宋体"/>
        <family val="3"/>
        <charset val="134"/>
        <scheme val="minor"/>
      </rPr>
      <t>旗舰白刃战攻击</t>
    </r>
    <r>
      <rPr>
        <sz val="11"/>
        <color theme="1"/>
        <rFont val="宋体"/>
        <family val="2"/>
        <scheme val="minor"/>
      </rPr>
      <t xml:space="preserve"> = （护卫舰舰长攻击力） * 我方BUFF加成 * 敌方BUFF减少</t>
    </r>
    <phoneticPr fontId="15" type="noConversion"/>
  </si>
  <si>
    <t>B.攻击力</t>
    <phoneticPr fontId="15" type="noConversion"/>
  </si>
  <si>
    <t>C.防御免伤</t>
    <phoneticPr fontId="15" type="noConversion"/>
  </si>
  <si>
    <t>·船帆与船体将会为玩家的船只提供速度属性，速度属性将影响玩家在战斗中的移动速度</t>
    <phoneticPr fontId="15" type="noConversion"/>
  </si>
  <si>
    <t>D.航行速度</t>
    <phoneticPr fontId="15" type="noConversion"/>
  </si>
  <si>
    <t>E.后勤</t>
    <phoneticPr fontId="15" type="noConversion"/>
  </si>
  <si>
    <t>·玩家的补给不再影响任何战斗</t>
    <phoneticPr fontId="15" type="noConversion"/>
  </si>
  <si>
    <t>战斗流程</t>
    <phoneticPr fontId="15" type="noConversion"/>
  </si>
  <si>
    <t>·在判定索敌时，会统计敌我双方各自的后勤值进行索敌判定</t>
    <phoneticPr fontId="15" type="noConversion"/>
  </si>
  <si>
    <t xml:space="preserve">   PVE时，每个BOSS会有对应的后勤值属性（添加入数据表中）</t>
    <phoneticPr fontId="15" type="noConversion"/>
  </si>
  <si>
    <t>·攻城战，副本，国战这三种战斗没有索敌流程，所以不进行后勤值的统计</t>
    <phoneticPr fontId="15" type="noConversion"/>
  </si>
  <si>
    <t>·索敌判定方式为：</t>
    <phoneticPr fontId="15" type="noConversion"/>
  </si>
  <si>
    <t xml:space="preserve">   索敌成功率最高为100%，最低为0%</t>
    <phoneticPr fontId="15" type="noConversion"/>
  </si>
  <si>
    <t>·敌我双方每次必定有一方索敌成功，一方索敌失败。我方索敌判定失败时，则自动判定对方索敌成功</t>
    <phoneticPr fontId="15" type="noConversion"/>
  </si>
  <si>
    <t>·确定双方准备战斗后，进入交战页面，等待玩家点击【开战】按钮</t>
    <phoneticPr fontId="15" type="noConversion"/>
  </si>
  <si>
    <t>2.索敌</t>
    <phoneticPr fontId="15" type="noConversion"/>
  </si>
  <si>
    <t>·同时有个放大镜压在这两行字上进行一个循环圆圈运动，做出寻找搜索的样子</t>
    <phoneticPr fontId="15" type="noConversion"/>
  </si>
  <si>
    <t>·放大镜动画播放两次循环后消失，同时文字艺术性消失</t>
    <phoneticPr fontId="15" type="noConversion"/>
  </si>
  <si>
    <t xml:space="preserve">   索敌失败时： 页面出现【索敌失败】字样，稍有冲击性的出现并消失。同时页面也会显示索敌失败后的惩罚效果</t>
    <phoneticPr fontId="15" type="noConversion"/>
  </si>
  <si>
    <t>·舰队将会保持统一的移动速度，并不因每艘船属性分离而不同</t>
    <phoneticPr fontId="15" type="noConversion"/>
  </si>
  <si>
    <t>作战策略</t>
    <phoneticPr fontId="15" type="noConversion"/>
  </si>
  <si>
    <t xml:space="preserve">    突击战</t>
    <phoneticPr fontId="15" type="noConversion"/>
  </si>
  <si>
    <t xml:space="preserve">    坚守战</t>
    <phoneticPr fontId="15" type="noConversion"/>
  </si>
  <si>
    <t xml:space="preserve">    游击战</t>
    <phoneticPr fontId="15" type="noConversion"/>
  </si>
  <si>
    <t xml:space="preserve">    注意：最后一排舰队到达0米高度位置时，全体舰队停止航行，并保持在该位置持续进行炮击战到战斗结束。</t>
    <phoneticPr fontId="15" type="noConversion"/>
  </si>
  <si>
    <t>·文字和动画消失后，出现索敌结果，并进入选择作战策略和阵型阶段</t>
    <phoneticPr fontId="15" type="noConversion"/>
  </si>
  <si>
    <t>·开场BUFF的视觉效果需要流畅自然，颜色偏明快的</t>
    <phoneticPr fontId="15" type="noConversion"/>
  </si>
  <si>
    <t>·开场BUFF的参与副官 只有 炮击手，水兵长 和4艘护卫舰的舰长。</t>
    <phoneticPr fontId="15" type="noConversion"/>
  </si>
  <si>
    <t>·非参与战斗的副官的BUFF即使是已激活的，也不在战斗中起作用，自然也不会参与刷BUFF和触发技能的阶段</t>
    <phoneticPr fontId="15" type="noConversion"/>
  </si>
  <si>
    <t>F.攻击间隔</t>
    <phoneticPr fontId="15" type="noConversion"/>
  </si>
  <si>
    <t>·在炮击战的过程中，舰队中每一艘船的开炮频率则由【攻击间隔】属性所决定</t>
    <phoneticPr fontId="15" type="noConversion"/>
  </si>
  <si>
    <t>·旗舰和护卫舰都有初始的攻击间隔属性，初始攻击间隔为2.0，意思是“每2秒开炮1次”，攻击间隔数值越低，则开炮频率越快</t>
    <phoneticPr fontId="15" type="noConversion"/>
  </si>
  <si>
    <t>·武器攻击间隔 是对初始攻击间隔进行替代的关系，而不是其他叠加之类的算法</t>
    <phoneticPr fontId="15" type="noConversion"/>
  </si>
  <si>
    <t>·旗舰和护卫舰的每一艘船的攻击间隔都是互相独立的，受到各自船上的武器影响，这一点和速度属性不一样，要注意</t>
    <phoneticPr fontId="15" type="noConversion"/>
  </si>
  <si>
    <t>·战斗航行的同时，各个舰船会根据自己的攻击间隔对自己所对应的攻击目标进行炮击</t>
    <phoneticPr fontId="15" type="noConversion"/>
  </si>
  <si>
    <t>·无论航行至了战场的任何位置，都不会停止自身的炮击</t>
    <phoneticPr fontId="15" type="noConversion"/>
  </si>
  <si>
    <t>·防御免伤属性在炮击战和白刃战中都起作用（白刃战时只作用于参与白刃战的水兵长一人）</t>
    <phoneticPr fontId="15" type="noConversion"/>
  </si>
  <si>
    <t>·开场BUFF刷的同时，我方显示页面中的属性值总和也会动画进行相应变化</t>
    <phoneticPr fontId="15" type="noConversion"/>
  </si>
  <si>
    <t>·炮击战过程中，船只如果触发了战斗中技能，则相应船只会进行一个闪光特效并且船上方出现浮动气泡，持续大概1.5秒</t>
    <phoneticPr fontId="15" type="noConversion"/>
  </si>
  <si>
    <t>·技能触发的浮动气泡中信息内容为：本次触发技能的副官头像、技能名字。 技能触发不会影响炮击战的持续性和开炮间隔</t>
    <phoneticPr fontId="15" type="noConversion"/>
  </si>
  <si>
    <t>·当发生白刃战时，炮击将会全部暂时停止，同时攻击间隔也都重置，优先进行白刃战判定；白刃战结束后，便会重新开始炮击</t>
    <phoneticPr fontId="15" type="noConversion"/>
  </si>
  <si>
    <r>
      <t xml:space="preserve">  </t>
    </r>
    <r>
      <rPr>
        <b/>
        <sz val="11"/>
        <color theme="4"/>
        <rFont val="宋体"/>
        <family val="3"/>
        <charset val="134"/>
        <scheme val="minor"/>
      </rPr>
      <t>炮击战中触发副官技能</t>
    </r>
    <phoneticPr fontId="15" type="noConversion"/>
  </si>
  <si>
    <r>
      <t xml:space="preserve">  </t>
    </r>
    <r>
      <rPr>
        <b/>
        <sz val="11"/>
        <color theme="4"/>
        <rFont val="宋体"/>
        <family val="3"/>
        <charset val="134"/>
        <scheme val="minor"/>
      </rPr>
      <t>炮击战自动触发副官特殊攻击</t>
    </r>
    <phoneticPr fontId="15" type="noConversion"/>
  </si>
  <si>
    <t>·参与战斗的副官如果持有已激活的战斗技能的话，将根据其触发几率在炮击战中起效</t>
    <phoneticPr fontId="15" type="noConversion"/>
  </si>
  <si>
    <t>G.战斗技能</t>
    <phoneticPr fontId="15" type="noConversion"/>
  </si>
  <si>
    <t>·战斗技能指的是会在开炮过程中触发的技能，而不是BUFF类技能</t>
    <phoneticPr fontId="15" type="noConversion"/>
  </si>
  <si>
    <t>H.副官特殊攻击</t>
    <phoneticPr fontId="15" type="noConversion"/>
  </si>
  <si>
    <t>·舰船所对应的特殊攻击由船上所对应的副官所决定，旗舰的由炮击手决定，护卫舰则由护卫舰舰长所决定</t>
    <phoneticPr fontId="15" type="noConversion"/>
  </si>
  <si>
    <t>·副官有其对应的特殊攻击，特殊攻击的释放不需要玩家的操作支持，满足释放条件后将自动释放</t>
    <phoneticPr fontId="15" type="noConversion"/>
  </si>
  <si>
    <t>·特殊攻击集气槽在战斗开始时都为空，每次舰船自身炮击一次或者受到一次攻击后，都将填充满一个集气槽</t>
    <phoneticPr fontId="15" type="noConversion"/>
  </si>
  <si>
    <t>·如果舰船发生了白刃战并胜利后，立即填充满所有的空集气槽</t>
    <phoneticPr fontId="15" type="noConversion"/>
  </si>
  <si>
    <t>·副官的特殊攻击多为针对指向性目标的特殊溅射，例如：</t>
    <phoneticPr fontId="15" type="noConversion"/>
  </si>
  <si>
    <t>打击以目标为中心的一横排敌人</t>
    <phoneticPr fontId="15" type="noConversion"/>
  </si>
  <si>
    <t>打击以目标为中心的一竖排敌人</t>
    <phoneticPr fontId="15" type="noConversion"/>
  </si>
  <si>
    <t>打击以目标为中心的十字型敌人</t>
    <phoneticPr fontId="15" type="noConversion"/>
  </si>
  <si>
    <t>打击敌方全体舰队</t>
    <phoneticPr fontId="15" type="noConversion"/>
  </si>
  <si>
    <t>·触发特殊攻击时，对应的副官将在屏幕中进行特效触发特写，同时特殊攻击模式起效，且不影响炮击战的进行</t>
    <phoneticPr fontId="15" type="noConversion"/>
  </si>
  <si>
    <t>·触发战斗技能时，对应的船只上将会出现信息气泡，展示触发技能的副官和技能信息，同时该技能起效，且不影响炮击战的进行</t>
    <phoneticPr fontId="15" type="noConversion"/>
  </si>
  <si>
    <t>·触发副官特殊攻击时，对应的副官将在屏幕中进行特殊攻击触发特写，同时技能起效，且不影响炮击战的正常进行</t>
    <phoneticPr fontId="15" type="noConversion"/>
  </si>
  <si>
    <t>·不同种类的特殊攻击将对应不同的特效效果，要分别制作</t>
    <phoneticPr fontId="15" type="noConversion"/>
  </si>
  <si>
    <t>6.白刃战</t>
    <phoneticPr fontId="15" type="noConversion"/>
  </si>
  <si>
    <t>·双方舰船如果在战斗中移动到了同一战场位置时，则会自动触发白刃战，存在着同时发生最多三场白刃战的可能性</t>
    <phoneticPr fontId="15" type="noConversion"/>
  </si>
  <si>
    <t>·白刃战中只有双方舰船上的水兵长位置的副官（护卫舰则为护卫舰舰长）会参与攻击，船上的装备和炮击手不参与白刃战战斗计算</t>
    <phoneticPr fontId="15" type="noConversion"/>
  </si>
  <si>
    <t>·白刃战将会有一个触发性质的特效开头（有爆炸力，足够炫）</t>
    <phoneticPr fontId="15" type="noConversion"/>
  </si>
  <si>
    <t>·白刃战的实际过程中展示信息包括： 双方水兵长血条及数字，副官头像，副官星级，副官名，攻击力，失败方的KO标志</t>
    <phoneticPr fontId="15" type="noConversion"/>
  </si>
  <si>
    <t>·白刃战全部结束后，失败的船只将和炮击失败时一样有沉没效果，之后重新开始炮击战</t>
    <phoneticPr fontId="15" type="noConversion"/>
  </si>
  <si>
    <t>·双方将会进行不断的碰撞并持续掉血，直到一方的生命值降为0%时，白刃战才结束</t>
    <phoneticPr fontId="15" type="noConversion"/>
  </si>
  <si>
    <r>
      <t xml:space="preserve">  白刃战判定  </t>
    </r>
    <r>
      <rPr>
        <sz val="11"/>
        <rFont val="宋体"/>
        <family val="3"/>
        <charset val="134"/>
        <scheme val="minor"/>
      </rPr>
      <t>（水兵长在护卫舰中自动替换为护卫舰舰长）</t>
    </r>
    <phoneticPr fontId="15" type="noConversion"/>
  </si>
  <si>
    <t xml:space="preserve">  注意：这里的【舰船生命总值】和【水兵长生命值】是经过开场BUFF加成后的值，而不是原始值</t>
    <phoneticPr fontId="15" type="noConversion"/>
  </si>
  <si>
    <t xml:space="preserve">  注意：这里的【水兵长攻击力】是经过开场BUFF加成后的攻击力，而不是原始值</t>
    <phoneticPr fontId="15" type="noConversion"/>
  </si>
  <si>
    <t xml:space="preserve">   索敌成功时： 页面出现【索敌成功】字样，冲击性的出现并消失。同时页面也会显示索敌成功后的加成效果</t>
    <phoneticPr fontId="15" type="noConversion"/>
  </si>
  <si>
    <t>·当一艘舰船的生命值被炮击减至0时，则会沉没，需要有相应的沉船动画</t>
    <phoneticPr fontId="15" type="noConversion"/>
  </si>
  <si>
    <t>·战场的初始长度分割如下：</t>
    <phoneticPr fontId="15" type="noConversion"/>
  </si>
  <si>
    <t xml:space="preserve">  战场总长度为长100米</t>
    <phoneticPr fontId="15" type="noConversion"/>
  </si>
  <si>
    <t xml:space="preserve">  我方突击方向从下往上，敌方突击方向从上往下</t>
    <phoneticPr fontId="15" type="noConversion"/>
  </si>
  <si>
    <t>·特殊攻击触发特写中的信息包含： 副官半身像，特殊攻击名，副官名</t>
    <phoneticPr fontId="15" type="noConversion"/>
  </si>
  <si>
    <t>支线/战斗探险</t>
    <phoneticPr fontId="15" type="noConversion"/>
  </si>
  <si>
    <t>交战</t>
    <phoneticPr fontId="15" type="noConversion"/>
  </si>
  <si>
    <t>索敌</t>
    <phoneticPr fontId="15" type="noConversion"/>
  </si>
  <si>
    <t>开场BUFF</t>
    <phoneticPr fontId="15" type="noConversion"/>
  </si>
  <si>
    <t>炮击战</t>
    <phoneticPr fontId="15" type="noConversion"/>
  </si>
  <si>
    <t>特殊攻击</t>
    <phoneticPr fontId="15" type="noConversion"/>
  </si>
  <si>
    <t>白刃战</t>
    <phoneticPr fontId="15" type="noConversion"/>
  </si>
  <si>
    <t>战斗性质</t>
    <phoneticPr fontId="15" type="noConversion"/>
  </si>
  <si>
    <t>切磋/劫掠</t>
    <phoneticPr fontId="15" type="noConversion"/>
  </si>
  <si>
    <t>竞技场</t>
    <phoneticPr fontId="15" type="noConversion"/>
  </si>
  <si>
    <t>股份战（1V1）</t>
    <phoneticPr fontId="15" type="noConversion"/>
  </si>
  <si>
    <t>攻城战</t>
    <phoneticPr fontId="15" type="noConversion"/>
  </si>
  <si>
    <t>副本</t>
    <phoneticPr fontId="15" type="noConversion"/>
  </si>
  <si>
    <t>国战</t>
    <phoneticPr fontId="15" type="noConversion"/>
  </si>
  <si>
    <t>0</t>
    <phoneticPr fontId="15" type="noConversion"/>
  </si>
  <si>
    <t>-</t>
    <phoneticPr fontId="15" type="noConversion"/>
  </si>
  <si>
    <t>自动开炮</t>
    <phoneticPr fontId="15" type="noConversion"/>
  </si>
  <si>
    <t>手动开炮</t>
    <phoneticPr fontId="15" type="noConversion"/>
  </si>
  <si>
    <t>自动触发</t>
    <phoneticPr fontId="15" type="noConversion"/>
  </si>
  <si>
    <t>-</t>
    <phoneticPr fontId="15" type="noConversion"/>
  </si>
  <si>
    <t>实际战斗模型</t>
    <phoneticPr fontId="15" type="noConversion"/>
  </si>
  <si>
    <t>4月签到奖励</t>
    <phoneticPr fontId="15" type="noConversion"/>
  </si>
  <si>
    <t>1</t>
    <phoneticPr fontId="15" type="noConversion"/>
  </si>
  <si>
    <t>黄水晶*200</t>
    <phoneticPr fontId="15" type="noConversion"/>
  </si>
  <si>
    <t>11</t>
    <phoneticPr fontId="15" type="noConversion"/>
  </si>
  <si>
    <t>钻石钥匙*1</t>
    <phoneticPr fontId="15" type="noConversion"/>
  </si>
  <si>
    <t>2</t>
    <phoneticPr fontId="15" type="noConversion"/>
  </si>
  <si>
    <t>杏仁芝士蛋糕*1</t>
    <phoneticPr fontId="15" type="noConversion"/>
  </si>
  <si>
    <t>12</t>
    <phoneticPr fontId="15" type="noConversion"/>
  </si>
  <si>
    <t>星钻*150</t>
    <phoneticPr fontId="15" type="noConversion"/>
  </si>
  <si>
    <t>3</t>
    <phoneticPr fontId="15" type="noConversion"/>
  </si>
  <si>
    <t>大型金币卡*1</t>
    <phoneticPr fontId="15" type="noConversion"/>
  </si>
  <si>
    <t>紫水晶*300</t>
    <phoneticPr fontId="15" type="noConversion"/>
  </si>
  <si>
    <t>绿水晶*200</t>
    <phoneticPr fontId="15" type="noConversion"/>
  </si>
  <si>
    <t>苏格兰熏鲑鱼*1</t>
    <phoneticPr fontId="15" type="noConversion"/>
  </si>
  <si>
    <t>钻石钥匙*1</t>
    <phoneticPr fontId="15" type="noConversion"/>
  </si>
  <si>
    <t>豪华金币卡*1</t>
    <phoneticPr fontId="15" type="noConversion"/>
  </si>
  <si>
    <t>万能升阶卡*1</t>
    <phoneticPr fontId="15" type="noConversion"/>
  </si>
  <si>
    <t>继承宝珠（小）*1</t>
    <phoneticPr fontId="15" type="noConversion"/>
  </si>
  <si>
    <t>7</t>
    <phoneticPr fontId="15" type="noConversion"/>
  </si>
  <si>
    <t>红水晶*200</t>
    <phoneticPr fontId="15" type="noConversion"/>
  </si>
  <si>
    <t>黄水晶*300</t>
    <phoneticPr fontId="15" type="noConversion"/>
  </si>
  <si>
    <t>8</t>
    <phoneticPr fontId="15" type="noConversion"/>
  </si>
  <si>
    <t>星钻*80</t>
    <phoneticPr fontId="15" type="noConversion"/>
  </si>
  <si>
    <t>9</t>
    <phoneticPr fontId="15" type="noConversion"/>
  </si>
  <si>
    <t>苏格兰熏鲑鱼*1</t>
    <phoneticPr fontId="15" type="noConversion"/>
  </si>
  <si>
    <t>10</t>
    <phoneticPr fontId="15" type="noConversion"/>
  </si>
  <si>
    <t>绿水晶*300</t>
    <phoneticPr fontId="15" type="noConversion"/>
  </si>
  <si>
    <t xml:space="preserve">    红莲咆哮：对攻击目标立即发起60%~80%伤害的横扫攻击</t>
    <phoneticPr fontId="15" type="noConversion"/>
  </si>
  <si>
    <t xml:space="preserve">    无影之牙：对攻击目标立即发起60%~80%伤害的贯穿攻击</t>
    <phoneticPr fontId="15" type="noConversion"/>
  </si>
  <si>
    <t xml:space="preserve">    十字炮火：对攻击目标立即发起50%~70伤害的十字溅射攻击</t>
    <phoneticPr fontId="15" type="noConversion"/>
  </si>
  <si>
    <t xml:space="preserve">    湮灭：对攻击目标立即发起50%~60%伤害的全舰队溅射攻击</t>
    <phoneticPr fontId="15" type="noConversion"/>
  </si>
  <si>
    <t>- 原【航海长】更名为【瞭望员】，原【仓管员】更名为【舵手】</t>
    <phoneticPr fontId="15" type="noConversion"/>
  </si>
  <si>
    <t>- 旗舰可以放置六个位置的副官:瞭望员，舵手，炮击手，水兵长，会计师，工匠师。每个位置只可放置一名副官</t>
    <phoneticPr fontId="15" type="noConversion"/>
  </si>
  <si>
    <t>1.交战并确定作战策略</t>
    <phoneticPr fontId="15" type="noConversion"/>
  </si>
  <si>
    <t>·免伤比例X、Y和Z最大为75%，超过75%的算作75%</t>
    <phoneticPr fontId="15" type="noConversion"/>
  </si>
  <si>
    <t>·旗舰的【瞭望员】和【舵手】的后勤属性都会影响到玩家的战斗</t>
    <phoneticPr fontId="15" type="noConversion"/>
  </si>
  <si>
    <t>·【瞭望员】的后勤属性会对玩家在索敌结算的表现产生巨大影响</t>
    <phoneticPr fontId="15" type="noConversion"/>
  </si>
  <si>
    <t>瞭望员</t>
    <phoneticPr fontId="15" type="noConversion"/>
  </si>
  <si>
    <r>
      <t xml:space="preserve">   </t>
    </r>
    <r>
      <rPr>
        <b/>
        <sz val="11"/>
        <rFont val="宋体"/>
        <family val="3"/>
        <charset val="134"/>
        <scheme val="minor"/>
      </rPr>
      <t>索敌成功率</t>
    </r>
    <r>
      <rPr>
        <sz val="11"/>
        <rFont val="宋体"/>
        <family val="3"/>
        <charset val="134"/>
        <scheme val="minor"/>
      </rPr>
      <t xml:space="preserve">  = 【（我方后勤值 - 敌方后勤值）/（敌方后勤值+1）】*100% + 50%</t>
    </r>
    <phoneticPr fontId="15" type="noConversion"/>
  </si>
  <si>
    <r>
      <t>·</t>
    </r>
    <r>
      <rPr>
        <b/>
        <sz val="11"/>
        <rFont val="宋体"/>
        <family val="3"/>
        <charset val="134"/>
        <scheme val="minor"/>
      </rPr>
      <t>索敌失败的效果</t>
    </r>
    <r>
      <rPr>
        <sz val="11"/>
        <rFont val="宋体"/>
        <family val="3"/>
        <charset val="134"/>
        <scheme val="minor"/>
      </rPr>
      <t>：全体舰队的 生命值，攻击力，防御力 降低 5%</t>
    </r>
    <phoneticPr fontId="15" type="noConversion"/>
  </si>
  <si>
    <t>舵手</t>
    <phoneticPr fontId="15" type="noConversion"/>
  </si>
  <si>
    <t>·【瞭望员】的后勤属性不仅参与索敌的直接判定计算，同时也会对索敌成功后的效果值有直接影响。</t>
    <phoneticPr fontId="15" type="noConversion"/>
  </si>
  <si>
    <r>
      <t>·</t>
    </r>
    <r>
      <rPr>
        <b/>
        <sz val="11"/>
        <rFont val="宋体"/>
        <family val="3"/>
        <charset val="134"/>
        <scheme val="minor"/>
      </rPr>
      <t>索敌成功的效果</t>
    </r>
    <r>
      <rPr>
        <sz val="11"/>
        <rFont val="宋体"/>
        <family val="3"/>
        <charset val="134"/>
        <scheme val="minor"/>
      </rPr>
      <t>：全体舰队的 生命值，攻击力，防御力 提升 x%  （x为旗舰的瞭望员所提供的索敌效果值，具体见【旗舰与护卫舰】表）</t>
    </r>
    <phoneticPr fontId="15" type="noConversion"/>
  </si>
  <si>
    <t>·【舵手】的后勤属性会对额外影响玩家的航行速度，（具体见【旗舰与护卫舰】表）</t>
    <phoneticPr fontId="15" type="noConversion"/>
  </si>
  <si>
    <t>策略</t>
    <phoneticPr fontId="15" type="noConversion"/>
  </si>
  <si>
    <t>·具体为这些战斗类型（支线/战斗探险，竞技场，切磋/劫掠，股份战）</t>
    <phoneticPr fontId="15" type="noConversion"/>
  </si>
  <si>
    <t>I.风</t>
    <phoneticPr fontId="15" type="noConversion"/>
  </si>
  <si>
    <t>·在使用到策略的战斗类型中，将会有一种随机元素，就是风</t>
    <phoneticPr fontId="15" type="noConversion"/>
  </si>
  <si>
    <t>·只有在有风向的时候，才会有风速的概念，风速将会影响玩家的舰队航行速度</t>
    <phoneticPr fontId="15" type="noConversion"/>
  </si>
  <si>
    <t>·风向和风速会在玩家的开战页面中显示来给玩家看，以供策略选择的参考</t>
    <phoneticPr fontId="15" type="noConversion"/>
  </si>
  <si>
    <t>·交战页面所展示的信息：</t>
    <phoneticPr fontId="15" type="noConversion"/>
  </si>
  <si>
    <t xml:space="preserve">     PVP: 双方的【游戏ID，国家，头像，战斗力，航速，风，阵型，策略】</t>
    <phoneticPr fontId="15" type="noConversion"/>
  </si>
  <si>
    <t xml:space="preserve">     PVE: 我方的【游戏ID，国家，头像，战斗力，航速，风，阵型，策略】，敌方的【名字，头像，等级】</t>
    <phoneticPr fontId="15" type="noConversion"/>
  </si>
  <si>
    <t>·交战页面会展示三种不同的作战策略供玩家选择，默认选中的为玩家在“阵型”中所设定好的策略</t>
    <phoneticPr fontId="15" type="noConversion"/>
  </si>
  <si>
    <t>·玩家可以在交战页面自由更改自己在本场战斗中使用的策略，但部分特殊的战斗中【没有策略部分信息】（副本，国战，攻城战）或者【无法更改默认策略信息】（竞技场）</t>
    <phoneticPr fontId="15" type="noConversion"/>
  </si>
  <si>
    <t>·玩家初始便拥有一种阵型，20级及之后每5级（即 20,25,30,35,40,45,50）学到一种新的阵型。（50级之后不再有新阵型）</t>
    <phoneticPr fontId="15" type="noConversion"/>
  </si>
  <si>
    <t>·阵型设置的入口在护卫舰页面，每次修改阵型需要消耗10点体力，每次下线后，自己的阵型就固定为当前阵型</t>
    <phoneticPr fontId="15" type="noConversion"/>
  </si>
  <si>
    <t>·玩家可以使用“自定义阵型”功能来自己设计阵型，只能保存一种自定义阵型</t>
    <phoneticPr fontId="15" type="noConversion"/>
  </si>
  <si>
    <t>·每次进入战斗交战页面时，使用的阵型都为自己当前在舰队中所选择使用的阵型</t>
    <phoneticPr fontId="15" type="noConversion"/>
  </si>
  <si>
    <t>·玩家可以随时保存自己自定义完成的阵型</t>
    <phoneticPr fontId="15" type="noConversion"/>
  </si>
  <si>
    <t>·阵型要严格确定旗舰的位置，自定义模式下，旗舰和护卫舰将有视觉上的标志差异</t>
    <phoneticPr fontId="15" type="noConversion"/>
  </si>
  <si>
    <t>·进入选择策略页面时，默认选中的为玩家在【阵型】中选择的默认策略，但可以临时更改</t>
    <phoneticPr fontId="15" type="noConversion"/>
  </si>
  <si>
    <t>·作战策略分为三种，对应不同的战斗行动模式，同时不同的作战策略将对战斗产生不同的加成影响</t>
    <phoneticPr fontId="15" type="noConversion"/>
  </si>
  <si>
    <t xml:space="preserve">    文字说明：</t>
    <phoneticPr fontId="15" type="noConversion"/>
  </si>
  <si>
    <t xml:space="preserve">    实际效果：</t>
    <phoneticPr fontId="15" type="noConversion"/>
  </si>
  <si>
    <t xml:space="preserve">    实际战斗：</t>
    <phoneticPr fontId="15" type="noConversion"/>
  </si>
  <si>
    <t>炮击战时，全体舰船的防御力提高20%</t>
    <phoneticPr fontId="15" type="noConversion"/>
  </si>
  <si>
    <t xml:space="preserve">    注意1：</t>
    <phoneticPr fontId="15" type="noConversion"/>
  </si>
  <si>
    <t>第一排舰队到达100米高度位置时，全体舰队停止航行，并保持在该位置持续进行炮击战到战斗结束。</t>
    <phoneticPr fontId="15" type="noConversion"/>
  </si>
  <si>
    <t xml:space="preserve">    注意2：</t>
    <phoneticPr fontId="15" type="noConversion"/>
  </si>
  <si>
    <t>选择突击战的玩家，在触发白刃战时将先对对方造成一个 基于撞角攻击力倍数的伤害值（具体规则见【白刃战部分】）</t>
    <phoneticPr fontId="15" type="noConversion"/>
  </si>
  <si>
    <t>如果双方都选择了突击战，则互相造成伤害</t>
    <phoneticPr fontId="15" type="noConversion"/>
  </si>
  <si>
    <t>冲向敌方，极大提高自身白刃战能力，突击时防御力大幅增加，但炮击威力会有所下降。</t>
    <phoneticPr fontId="15" type="noConversion"/>
  </si>
  <si>
    <t>停留在原地进行攻击，稳定提升少量的炮击威力，同时也少量增强了自身的防御能力。</t>
    <phoneticPr fontId="15" type="noConversion"/>
  </si>
  <si>
    <t>炮击战时，全体舰船的防御力降低20%</t>
    <phoneticPr fontId="15" type="noConversion"/>
  </si>
  <si>
    <t>避免与敌方舰队接触的策略，提高自身的炮击威力，但会极大降低白刃战能力和舰船的防御力。</t>
    <phoneticPr fontId="15" type="noConversion"/>
  </si>
  <si>
    <t>炮击战时，全体舰船的攻击力提高5%</t>
    <phoneticPr fontId="15" type="noConversion"/>
  </si>
  <si>
    <t>炮击战时，全体舰船的防御力提高5%</t>
    <phoneticPr fontId="15" type="noConversion"/>
  </si>
  <si>
    <t>·页面正中艺术性出现四个大字【开始索敌】，下面还有一行小字【瞭望员正在搜索这片海域…】</t>
    <phoneticPr fontId="15" type="noConversion"/>
  </si>
  <si>
    <t>3.开场舰队BUFF</t>
    <phoneticPr fontId="15" type="noConversion"/>
  </si>
  <si>
    <t>4.即时炮击战</t>
    <phoneticPr fontId="15" type="noConversion"/>
  </si>
  <si>
    <t>·战斗以炮击战为主题进行，同时双方的舰队按照既定的作战策略进行位移变化（受到风速和舵手的影响）</t>
    <phoneticPr fontId="15" type="noConversion"/>
  </si>
  <si>
    <t xml:space="preserve">    舰队航行方向与风速一致时， 实际航行速度 = 航行速度*（1 + 舵手速度加成）+ 风速</t>
    <phoneticPr fontId="15" type="noConversion"/>
  </si>
  <si>
    <t xml:space="preserve">    舰队航行方向与风速相反时， 实际航行速度 = 航行速度*（1 + 舵手速度加成）- 风速 （有可能减为反方向速度从而逆行）</t>
    <phoneticPr fontId="15" type="noConversion"/>
  </si>
  <si>
    <t>·旗舰的【舵手】的后勤值会对航行速度有一定的加成作用（具体见【旗舰与护卫舰】表）</t>
    <phoneticPr fontId="15" type="noConversion"/>
  </si>
  <si>
    <t>·战斗场地中随机的【风向和风速】也会对航行速度有一定的影响（具体见下方【风】的部分）</t>
    <phoneticPr fontId="15" type="noConversion"/>
  </si>
  <si>
    <t>·当发生白刃战时，炮击将会暂时停止（只是画面停止，并不重置炮击间隔），白刃战结束后，便会继续开始炮击</t>
    <phoneticPr fontId="15" type="noConversion"/>
  </si>
  <si>
    <t>·白刃战进行中时，炮击战暂时停止（只是画面停止，并不重置炮击间隔），白刃战全部结束并结算完成后，继续开始刚才的炮击战</t>
    <phoneticPr fontId="15" type="noConversion"/>
  </si>
  <si>
    <t>·同时发生多场白刃战时，互相之间都独立进行，互不影响，但需要等待三场白刃战全部结算完毕后，白刃战阶段才会结束并回到炮击战阶段</t>
    <phoneticPr fontId="15" type="noConversion"/>
  </si>
  <si>
    <t>·同时发生多场白刃战时，每一场单独结算白刃战流程，结算完后继续结算第二场，顺序为【旗舰-前锋-中锋-边锋-后援】</t>
    <phoneticPr fontId="15" type="noConversion"/>
  </si>
  <si>
    <t>·作战策略选择【突击战】的玩家在触发白刃战时，会在进入白刃战前对对方船只造成一定的伤害</t>
    <phoneticPr fontId="15" type="noConversion"/>
  </si>
  <si>
    <r>
      <t xml:space="preserve">    </t>
    </r>
    <r>
      <rPr>
        <b/>
        <sz val="11"/>
        <color theme="4"/>
        <rFont val="宋体"/>
        <family val="3"/>
        <charset val="134"/>
        <scheme val="minor"/>
      </rPr>
      <t>撞击伤害</t>
    </r>
    <r>
      <rPr>
        <sz val="11"/>
        <color theme="1"/>
        <rFont val="宋体"/>
        <family val="2"/>
        <scheme val="minor"/>
      </rPr>
      <t xml:space="preserve"> = 撞角攻击力 * 5 * （1 + 水兵长效果加成）*（1 - 敌方船只防御减免）</t>
    </r>
    <phoneticPr fontId="15" type="noConversion"/>
  </si>
  <si>
    <t>·白刃战开始时的双方血条百分比都为自身剩余生命值比例</t>
    <phoneticPr fontId="15" type="noConversion"/>
  </si>
  <si>
    <t>·白刃战中的水兵长也拥有防御免伤，是一个根据水兵长单独防御力所计算出的值（具体见上方【防御免伤】）</t>
    <phoneticPr fontId="15" type="noConversion"/>
  </si>
  <si>
    <t>·玩家5秒钟内未点击【开战】按钮，则系统自动点击该按钮（以前为2秒，时间上调，因为要让玩家确定策略）</t>
    <phoneticPr fontId="15" type="noConversion"/>
  </si>
  <si>
    <t>最低速度</t>
    <phoneticPr fontId="28" type="noConversion"/>
  </si>
  <si>
    <t>最高速度</t>
    <phoneticPr fontId="28" type="noConversion"/>
  </si>
  <si>
    <t>速度成长</t>
    <phoneticPr fontId="15" type="noConversion"/>
  </si>
  <si>
    <t>最低速度</t>
    <phoneticPr fontId="28" type="noConversion"/>
  </si>
  <si>
    <t>攻击速度</t>
    <phoneticPr fontId="15" type="noConversion"/>
  </si>
  <si>
    <t>可修改</t>
    <phoneticPr fontId="15" type="noConversion"/>
  </si>
  <si>
    <t>不可改</t>
    <phoneticPr fontId="15" type="noConversion"/>
  </si>
  <si>
    <r>
      <t>·</t>
    </r>
    <r>
      <rPr>
        <b/>
        <sz val="11"/>
        <color theme="4"/>
        <rFont val="宋体"/>
        <family val="3"/>
        <charset val="134"/>
        <scheme val="minor"/>
      </rPr>
      <t>护卫舰实际受到伤害</t>
    </r>
    <r>
      <rPr>
        <sz val="11"/>
        <color theme="1"/>
        <rFont val="宋体"/>
        <family val="2"/>
        <scheme val="minor"/>
      </rPr>
      <t xml:space="preserve"> = 敌方炮击战攻击力 *（1-Z）</t>
    </r>
    <phoneticPr fontId="15" type="noConversion"/>
  </si>
  <si>
    <r>
      <t>·</t>
    </r>
    <r>
      <rPr>
        <b/>
        <sz val="11"/>
        <color theme="4"/>
        <rFont val="宋体"/>
        <family val="3"/>
        <charset val="134"/>
        <scheme val="minor"/>
      </rPr>
      <t>旗舰实际受到伤害</t>
    </r>
    <r>
      <rPr>
        <sz val="11"/>
        <color theme="1"/>
        <rFont val="宋体"/>
        <family val="2"/>
        <scheme val="minor"/>
      </rPr>
      <t xml:space="preserve"> = 敌方炮击战攻击力 *（1-Y）</t>
    </r>
    <phoneticPr fontId="15" type="noConversion"/>
  </si>
  <si>
    <t>ID</t>
    <phoneticPr fontId="15" type="noConversion"/>
  </si>
  <si>
    <t xml:space="preserve">    撞击伤害造成对方HP为0的话，不再发生后面的白刃战阶段，该船只直接沉没</t>
    <phoneticPr fontId="15" type="noConversion"/>
  </si>
  <si>
    <t>·白刃战结束后自动释放技能的话，要有1秒左右的延迟</t>
    <phoneticPr fontId="15" type="noConversion"/>
  </si>
  <si>
    <t>·特殊攻击是特殊的攻击形式，因此只能在可以炮击的时候发出，会替代这一次的舰船炮击</t>
    <phoneticPr fontId="15" type="noConversion"/>
  </si>
  <si>
    <t>1</t>
    <phoneticPr fontId="15" type="noConversion"/>
  </si>
  <si>
    <t>2</t>
    <phoneticPr fontId="15" type="noConversion"/>
  </si>
  <si>
    <t>3</t>
    <phoneticPr fontId="15" type="noConversion"/>
  </si>
  <si>
    <t>4</t>
    <phoneticPr fontId="15" type="noConversion"/>
  </si>
  <si>
    <t>5</t>
    <phoneticPr fontId="15" type="noConversion"/>
  </si>
  <si>
    <t>6</t>
    <phoneticPr fontId="15" type="noConversion"/>
  </si>
  <si>
    <t>名称</t>
    <phoneticPr fontId="15" type="noConversion"/>
  </si>
  <si>
    <t>攻击效果</t>
    <phoneticPr fontId="15" type="noConversion"/>
  </si>
  <si>
    <t>模式</t>
    <phoneticPr fontId="15" type="noConversion"/>
  </si>
  <si>
    <t>最大单位</t>
    <phoneticPr fontId="15" type="noConversion"/>
  </si>
  <si>
    <t>最小单位</t>
    <phoneticPr fontId="15" type="noConversion"/>
  </si>
  <si>
    <t>全体溅射</t>
    <phoneticPr fontId="15" type="noConversion"/>
  </si>
  <si>
    <t>5☆中值</t>
    <phoneticPr fontId="15" type="noConversion"/>
  </si>
  <si>
    <t>4☆中值</t>
    <phoneticPr fontId="15" type="noConversion"/>
  </si>
  <si>
    <t>5☆伤害上限</t>
    <phoneticPr fontId="15" type="noConversion"/>
  </si>
  <si>
    <t>3☆中值</t>
    <phoneticPr fontId="15" type="noConversion"/>
  </si>
  <si>
    <t>4☆伤害下限</t>
    <phoneticPr fontId="15" type="noConversion"/>
  </si>
  <si>
    <t>4☆伤害上限</t>
    <phoneticPr fontId="15" type="noConversion"/>
  </si>
  <si>
    <t>3☆伤害下限</t>
    <phoneticPr fontId="15" type="noConversion"/>
  </si>
  <si>
    <t>3☆伤害上限</t>
    <phoneticPr fontId="15" type="noConversion"/>
  </si>
  <si>
    <t>·当玩家触发特殊攻击时，将不会触发战斗技能（两者不可同时发动）</t>
    <phoneticPr fontId="15" type="noConversion"/>
  </si>
  <si>
    <t>·战斗技能如果与【副官特殊攻击】同时触发，则只触发【副官特殊攻击】</t>
    <phoneticPr fontId="15" type="noConversion"/>
  </si>
  <si>
    <t>- 不同舰船的发动顺序为 旗舰-前锋-中锋-边锋-后援，不同副官的发动顺序为 瞭望员-舵手-炮击手-水手长-会计师-工匠师，同一个副官上技能发动顺序按照 1转-3转-5转 顺序发动</t>
    <phoneticPr fontId="15" type="noConversion"/>
  </si>
  <si>
    <t xml:space="preserve">   第二档顺序：舰船上副官的发动顺序为 瞭望员-舵手-炮击手-水手长-会计师-工匠师</t>
    <phoneticPr fontId="15" type="noConversion"/>
  </si>
  <si>
    <t>·索敌时【瞭望员的头像、星级、职位名称】都要显示在页面中</t>
    <phoneticPr fontId="15" type="noConversion"/>
  </si>
  <si>
    <t xml:space="preserve">   PVP时，敌方的后勤值为其旗舰上的瞭望员的后勤属性</t>
    <phoneticPr fontId="15" type="noConversion"/>
  </si>
  <si>
    <t>后勤型副官适合做瞭望员和舵手</t>
    <phoneticPr fontId="15" type="noConversion"/>
  </si>
  <si>
    <r>
      <t>1.（航海长和仓管员位置）</t>
    </r>
    <r>
      <rPr>
        <b/>
        <sz val="11"/>
        <color theme="4"/>
        <rFont val="宋体"/>
        <family val="3"/>
        <charset val="134"/>
        <scheme val="minor"/>
      </rPr>
      <t>后勤</t>
    </r>
    <r>
      <rPr>
        <sz val="11"/>
        <color rgb="FFFF0000"/>
        <rFont val="宋体"/>
        <family val="2"/>
        <scheme val="minor"/>
      </rPr>
      <t>是瞭望员和舵手最重要的属性，影响</t>
    </r>
    <r>
      <rPr>
        <b/>
        <sz val="11"/>
        <color rgb="FF0070C0"/>
        <rFont val="宋体"/>
        <family val="3"/>
        <charset val="134"/>
        <scheme val="minor"/>
      </rPr>
      <t>体力上限</t>
    </r>
    <r>
      <rPr>
        <sz val="11"/>
        <color rgb="FFFF0000"/>
        <rFont val="宋体"/>
        <family val="2"/>
        <scheme val="minor"/>
      </rPr>
      <t>和</t>
    </r>
    <r>
      <rPr>
        <b/>
        <sz val="11"/>
        <color rgb="FF0070C0"/>
        <rFont val="宋体"/>
        <family val="3"/>
        <charset val="134"/>
        <scheme val="minor"/>
      </rPr>
      <t>回复速度</t>
    </r>
    <r>
      <rPr>
        <sz val="11"/>
        <color rgb="FFFF0000"/>
        <rFont val="宋体"/>
        <family val="2"/>
        <scheme val="minor"/>
      </rPr>
      <t xml:space="preserve">
2.（炮击手和水兵长位置）想提升</t>
    </r>
    <r>
      <rPr>
        <b/>
        <sz val="11"/>
        <color rgb="FF0070C0"/>
        <rFont val="宋体"/>
        <family val="3"/>
        <charset val="134"/>
        <scheme val="minor"/>
      </rPr>
      <t>攻击力</t>
    </r>
    <r>
      <rPr>
        <sz val="11"/>
        <color rgb="FFFF0000"/>
        <rFont val="宋体"/>
        <family val="2"/>
        <scheme val="minor"/>
      </rPr>
      <t>和</t>
    </r>
    <r>
      <rPr>
        <b/>
        <sz val="11"/>
        <color rgb="FF0070C0"/>
        <rFont val="宋体"/>
        <family val="3"/>
        <charset val="134"/>
        <scheme val="minor"/>
      </rPr>
      <t>防御力</t>
    </r>
    <r>
      <rPr>
        <sz val="11"/>
        <color rgb="FFFF0000"/>
        <rFont val="宋体"/>
        <family val="2"/>
        <scheme val="minor"/>
      </rPr>
      <t>的话需要有</t>
    </r>
    <r>
      <rPr>
        <sz val="11"/>
        <color rgb="FFFF0000"/>
        <rFont val="宋体"/>
        <family val="3"/>
        <charset val="134"/>
        <scheme val="minor"/>
      </rPr>
      <t>高</t>
    </r>
    <r>
      <rPr>
        <b/>
        <sz val="11"/>
        <color theme="4"/>
        <rFont val="宋体"/>
        <family val="3"/>
        <charset val="134"/>
        <scheme val="minor"/>
      </rPr>
      <t>攻击/防御属性</t>
    </r>
    <r>
      <rPr>
        <sz val="11"/>
        <color rgb="FFFF0000"/>
        <rFont val="宋体"/>
        <family val="2"/>
        <scheme val="minor"/>
      </rPr>
      <t>的炮击手和水兵长！
3.（会计师和工匠师位置）高</t>
    </r>
    <r>
      <rPr>
        <b/>
        <sz val="11"/>
        <color rgb="FF0070C0"/>
        <rFont val="宋体"/>
        <family val="3"/>
        <charset val="134"/>
        <scheme val="minor"/>
      </rPr>
      <t>商业</t>
    </r>
    <r>
      <rPr>
        <sz val="11"/>
        <color rgb="FFFF0000"/>
        <rFont val="宋体"/>
        <family val="2"/>
        <scheme val="minor"/>
      </rPr>
      <t>属性的工匠师和会计师能让你</t>
    </r>
    <r>
      <rPr>
        <b/>
        <sz val="11"/>
        <color rgb="FF0070C0"/>
        <rFont val="宋体"/>
        <family val="3"/>
        <charset val="134"/>
        <scheme val="minor"/>
      </rPr>
      <t>贸易</t>
    </r>
    <r>
      <rPr>
        <sz val="11"/>
        <color rgb="FFFF0000"/>
        <rFont val="宋体"/>
        <family val="2"/>
        <scheme val="minor"/>
      </rPr>
      <t>更赚钱、</t>
    </r>
    <r>
      <rPr>
        <b/>
        <sz val="11"/>
        <color rgb="FF0070C0"/>
        <rFont val="宋体"/>
        <family val="3"/>
        <charset val="134"/>
        <scheme val="minor"/>
      </rPr>
      <t>制造</t>
    </r>
    <r>
      <rPr>
        <sz val="11"/>
        <color rgb="FFFF0000"/>
        <rFont val="宋体"/>
        <family val="2"/>
        <scheme val="minor"/>
      </rPr>
      <t>更给力！</t>
    </r>
    <phoneticPr fontId="15" type="noConversion"/>
  </si>
  <si>
    <t>-  16级解锁瞭望员</t>
    <phoneticPr fontId="15" type="noConversion"/>
  </si>
  <si>
    <t>-  12级解锁码头舰队功能，舵手</t>
    <phoneticPr fontId="15" type="noConversion"/>
  </si>
  <si>
    <t>16级解锁瞭望员位置</t>
    <phoneticPr fontId="15" type="noConversion"/>
  </si>
  <si>
    <t>12级解锁舵手位置</t>
    <phoneticPr fontId="15" type="noConversion"/>
  </si>
  <si>
    <t>显示文字</t>
    <phoneticPr fontId="15" type="noConversion"/>
  </si>
  <si>
    <t>出售商品时获得x%的额外收益</t>
    <phoneticPr fontId="15" type="noConversion"/>
  </si>
  <si>
    <t>物品制造速度提升x%</t>
    <phoneticPr fontId="15" type="noConversion"/>
  </si>
  <si>
    <t>索敌成功时舰队全属性提升x%</t>
    <phoneticPr fontId="15" type="noConversion"/>
  </si>
  <si>
    <t>战斗中舰队的航行速度提升x%</t>
    <phoneticPr fontId="15" type="noConversion"/>
  </si>
  <si>
    <t>战斗中舰队的炮击伤害提升x%</t>
    <phoneticPr fontId="15" type="noConversion"/>
  </si>
  <si>
    <t>突击时造成的撞角冲击伤害增强x%</t>
    <phoneticPr fontId="15" type="noConversion"/>
  </si>
  <si>
    <t>·自定义阵型的功能在20级时才会解锁</t>
    <phoneticPr fontId="15" type="noConversion"/>
  </si>
  <si>
    <t>·自定义模式下，玩家可以任意点击自己舰队中的船只，此时船只将会变成选中状态，再点击其他任意位置，即可与该位置的元素进行交换</t>
    <phoneticPr fontId="15" type="noConversion"/>
  </si>
  <si>
    <t>固定阵型资料（示例都为我方从下往上攻，如果为对方则阵型方向相反，蓝色区域为该阵型旗舰位置）</t>
    <phoneticPr fontId="15" type="noConversion"/>
  </si>
  <si>
    <t>对攻击目标立即发起45~55%伤害的全舰队溅射攻击</t>
    <phoneticPr fontId="15" type="noConversion"/>
  </si>
  <si>
    <t>对攻击目标立即发起55~65%伤害的斜角十字攻击</t>
    <phoneticPr fontId="15" type="noConversion"/>
  </si>
  <si>
    <t>对攻击目标立即发起50~60%伤害的十字攻击</t>
    <phoneticPr fontId="15" type="noConversion"/>
  </si>
  <si>
    <t>对攻击目标立即发起75~95%伤害的贯穿攻击</t>
    <phoneticPr fontId="15" type="noConversion"/>
  </si>
  <si>
    <t>对攻击目标立即发起75~95%伤害的横扫攻击</t>
    <phoneticPr fontId="15" type="noConversion"/>
  </si>
  <si>
    <t>20</t>
    <phoneticPr fontId="15" type="noConversion"/>
  </si>
  <si>
    <t>对应副官</t>
    <phoneticPr fontId="15" type="noConversion"/>
  </si>
  <si>
    <t>星级</t>
    <phoneticPr fontId="15" type="noConversion"/>
  </si>
  <si>
    <t>3</t>
    <phoneticPr fontId="15" type="noConversion"/>
  </si>
  <si>
    <t>3</t>
    <phoneticPr fontId="15" type="noConversion"/>
  </si>
  <si>
    <t>3</t>
    <phoneticPr fontId="15" type="noConversion"/>
  </si>
  <si>
    <t>巴巴罗萨</t>
  </si>
  <si>
    <t>爱德华蒂奇</t>
  </si>
  <si>
    <t>麦哲伦</t>
  </si>
  <si>
    <t>哥伦布</t>
  </si>
  <si>
    <t>郑和</t>
  </si>
  <si>
    <t>达芬奇</t>
  </si>
  <si>
    <t>李华梅</t>
  </si>
  <si>
    <t>杏太郎</t>
  </si>
  <si>
    <t>赫德拉姆</t>
  </si>
  <si>
    <t>杰克斯帕罗</t>
  </si>
  <si>
    <t>蒂雅</t>
  </si>
  <si>
    <t>丽璐阿歌特</t>
  </si>
  <si>
    <t>亚伯拉罕</t>
  </si>
  <si>
    <t>维多利亚</t>
  </si>
  <si>
    <t>拉斐尔</t>
  </si>
  <si>
    <t>阿一</t>
  </si>
  <si>
    <t>朱利安</t>
  </si>
  <si>
    <t>佛雷德瑞克</t>
  </si>
  <si>
    <t>柯妮莉亚</t>
  </si>
  <si>
    <t>马塞利尼奥</t>
  </si>
  <si>
    <t>菲奥雷</t>
  </si>
  <si>
    <t>文森</t>
  </si>
  <si>
    <t>索尼亚</t>
  </si>
  <si>
    <t>达格利</t>
  </si>
  <si>
    <t>凯伦</t>
  </si>
  <si>
    <t>费南多</t>
  </si>
  <si>
    <t>莉萨</t>
  </si>
  <si>
    <t>保罗</t>
  </si>
  <si>
    <t>埃玛</t>
  </si>
  <si>
    <t>卡尔迪纳</t>
  </si>
  <si>
    <t>希维亚</t>
  </si>
  <si>
    <t>爱尔达</t>
  </si>
  <si>
    <t>邓肯</t>
  </si>
  <si>
    <t>汉斯</t>
  </si>
  <si>
    <t>哈珊</t>
  </si>
  <si>
    <t>尼古拉</t>
  </si>
  <si>
    <t>卡尔西亚</t>
  </si>
  <si>
    <t>厄本</t>
  </si>
  <si>
    <t>荷尔妃娜</t>
  </si>
  <si>
    <t>娜塔莎</t>
  </si>
  <si>
    <t>米歇尔</t>
  </si>
  <si>
    <t>埃尔南</t>
  </si>
  <si>
    <t>贾法尔</t>
  </si>
  <si>
    <t>里卡多</t>
  </si>
  <si>
    <t>唐安</t>
  </si>
  <si>
    <t>白木行久</t>
  </si>
  <si>
    <t>齐格非</t>
  </si>
  <si>
    <t>维多</t>
  </si>
  <si>
    <t>51</t>
  </si>
  <si>
    <t>52</t>
  </si>
  <si>
    <t>53</t>
  </si>
  <si>
    <t>10</t>
    <phoneticPr fontId="15" type="noConversion"/>
  </si>
  <si>
    <t>15</t>
    <phoneticPr fontId="15" type="noConversion"/>
  </si>
  <si>
    <t>40</t>
    <phoneticPr fontId="15" type="noConversion"/>
  </si>
  <si>
    <t>路飞</t>
  </si>
  <si>
    <t>娜美</t>
  </si>
  <si>
    <t>索隆</t>
  </si>
  <si>
    <t>克洛克达尔</t>
  </si>
  <si>
    <t>薇薇公主</t>
  </si>
  <si>
    <t>Mr.1</t>
  </si>
  <si>
    <t>Mr.2</t>
  </si>
  <si>
    <t>Mr.3</t>
  </si>
  <si>
    <t>斯摩格</t>
  </si>
  <si>
    <t>达斯琪</t>
  </si>
  <si>
    <t>54</t>
  </si>
  <si>
    <t>55</t>
  </si>
  <si>
    <t>56</t>
  </si>
  <si>
    <t>57</t>
  </si>
  <si>
    <t>58</t>
  </si>
  <si>
    <t>59</t>
  </si>
  <si>
    <t>60</t>
  </si>
  <si>
    <t>61</t>
  </si>
  <si>
    <t>62</t>
  </si>
  <si>
    <t>63</t>
  </si>
  <si>
    <t>64</t>
  </si>
  <si>
    <t>普通</t>
    <phoneticPr fontId="15" type="noConversion"/>
  </si>
  <si>
    <t>卡包</t>
    <phoneticPr fontId="15" type="noConversion"/>
  </si>
  <si>
    <t>65</t>
  </si>
  <si>
    <t>66</t>
  </si>
  <si>
    <t>5+</t>
    <phoneticPr fontId="15" type="noConversion"/>
  </si>
  <si>
    <t>·副官基础属性包括【 生命，攻击，防御，后勤，商业 】5个属性</t>
    <phoneticPr fontId="15" type="noConversion"/>
  </si>
  <si>
    <t>·副官的5个基础属性分别有各自的属性成长性，即为副官每提升1级时，该属性的增加值</t>
    <phoneticPr fontId="15" type="noConversion"/>
  </si>
  <si>
    <t>·副官分为1-5星，星级越高，稀有度越高，属性总和也相对越高</t>
    <phoneticPr fontId="15" type="noConversion"/>
  </si>
  <si>
    <t>·4星和5星的英雄有固定的名字和人物介绍，1-3星则为随机姓名和性别的副官</t>
    <phoneticPr fontId="15" type="noConversion"/>
  </si>
  <si>
    <t>·4星和5星的英雄都为固定初始属性，1-3星的英雄为随机属性，但会在一个随机范围内进行塑造</t>
    <phoneticPr fontId="15" type="noConversion"/>
  </si>
  <si>
    <t>担任瞭望员的副官，会根据“后勤”影响到玩家战斗中索敌效果</t>
    <phoneticPr fontId="15" type="noConversion"/>
  </si>
  <si>
    <t>担任舵手的副官，会根据“后勤”影响到玩家战斗中的航行速度加成</t>
    <phoneticPr fontId="15" type="noConversion"/>
  </si>
  <si>
    <t>担任水兵长的副官，会根据“攻击”影响到玩家白刃战触发时的伤害倍率</t>
    <phoneticPr fontId="15" type="noConversion"/>
  </si>
  <si>
    <t>担任炮击手的副官，会根据“攻击”影响到玩家炮击战中的伤害提升</t>
    <phoneticPr fontId="15" type="noConversion"/>
  </si>
  <si>
    <t>担任工匠师的副官，会根据“商业”影响到玩家制造物品时的速度</t>
    <phoneticPr fontId="15" type="noConversion"/>
  </si>
  <si>
    <t>担任会计师的副官，会根据“商业”影响到玩家贸易时的额外盈利</t>
    <phoneticPr fontId="15" type="noConversion"/>
  </si>
  <si>
    <t>·4星和5星的副官将会和他们的特殊攻击模式一一对应，并没有其他的干扰选择 （具体见【特殊攻击】表）</t>
    <phoneticPr fontId="15" type="noConversion"/>
  </si>
  <si>
    <t>对攻击目标立即发起135~145%伤害的强力狙击</t>
    <phoneticPr fontId="15" type="noConversion"/>
  </si>
  <si>
    <t>流沙之刃</t>
    <phoneticPr fontId="15" type="noConversion"/>
  </si>
  <si>
    <t>橡胶暴风雨</t>
    <phoneticPr fontId="15" type="noConversion"/>
  </si>
  <si>
    <t>副官出处</t>
    <phoneticPr fontId="15" type="noConversion"/>
  </si>
  <si>
    <t>副官类型</t>
    <phoneticPr fontId="15" type="noConversion"/>
  </si>
  <si>
    <t>3☆海盗，军人通用</t>
    <phoneticPr fontId="15" type="noConversion"/>
  </si>
  <si>
    <t>3☆冒险家，商人通用</t>
    <phoneticPr fontId="15" type="noConversion"/>
  </si>
  <si>
    <t>副官ID</t>
    <phoneticPr fontId="15" type="noConversion"/>
  </si>
  <si>
    <t>海盗</t>
    <phoneticPr fontId="15" type="noConversion"/>
  </si>
  <si>
    <t>军人</t>
    <phoneticPr fontId="15" type="noConversion"/>
  </si>
  <si>
    <t>冒险家</t>
    <phoneticPr fontId="15" type="noConversion"/>
  </si>
  <si>
    <t>商人</t>
    <phoneticPr fontId="15" type="noConversion"/>
  </si>
  <si>
    <t>百八烦恼风</t>
    <phoneticPr fontId="15" type="noConversion"/>
  </si>
  <si>
    <t>·每艘舰船在战斗中都有3个特殊攻击集气槽，当3个槽填满后该舰船将自动释放其对应的特殊攻击</t>
    <phoneticPr fontId="15" type="noConversion"/>
  </si>
  <si>
    <t>20</t>
    <phoneticPr fontId="15" type="noConversion"/>
  </si>
  <si>
    <t>10</t>
    <phoneticPr fontId="15" type="noConversion"/>
  </si>
  <si>
    <t>5</t>
    <phoneticPr fontId="15" type="noConversion"/>
  </si>
  <si>
    <t>40</t>
    <phoneticPr fontId="15" type="noConversion"/>
  </si>
  <si>
    <t>海盗,军人</t>
    <phoneticPr fontId="15" type="noConversion"/>
  </si>
  <si>
    <t>冒险家,商人</t>
    <phoneticPr fontId="15" type="noConversion"/>
  </si>
  <si>
    <t>横扫</t>
    <phoneticPr fontId="15" type="noConversion"/>
  </si>
  <si>
    <t>全体</t>
    <phoneticPr fontId="15" type="noConversion"/>
  </si>
  <si>
    <t>5☆冒险家，商人 星级等级 降低1.5</t>
    <phoneticPr fontId="15" type="noConversion"/>
  </si>
  <si>
    <t>5☆+冒险家，商人 星级等级 降低1</t>
    <phoneticPr fontId="15" type="noConversion"/>
  </si>
  <si>
    <t>4☆冒险家，商人，星级等级 降低1</t>
    <phoneticPr fontId="15" type="noConversion"/>
  </si>
  <si>
    <t>对攻击目标立即发起65~85%伤害的横扫攻击</t>
    <phoneticPr fontId="15" type="noConversion"/>
  </si>
  <si>
    <t>对攻击目标立即发起65~85%伤害的贯穿攻击</t>
    <phoneticPr fontId="15" type="noConversion"/>
  </si>
  <si>
    <t>对攻击目标立即发起40~50%伤害的十字攻击</t>
    <phoneticPr fontId="15" type="noConversion"/>
  </si>
  <si>
    <t>对攻击目标立即发起45~55%伤害的斜角十字攻击</t>
    <phoneticPr fontId="15" type="noConversion"/>
  </si>
  <si>
    <t>对攻击目标立即发起40~45%伤害的全舰队溅射攻击</t>
    <phoneticPr fontId="15" type="noConversion"/>
  </si>
  <si>
    <t>对攻击目标立即发起120~135%伤害的强力狙击</t>
    <phoneticPr fontId="15" type="noConversion"/>
  </si>
  <si>
    <t>对攻击目标立即发起75~85%伤害的十字攻击</t>
    <phoneticPr fontId="15" type="noConversion"/>
  </si>
  <si>
    <t>对攻击目标立即发起115~125%伤害的横扫攻击</t>
    <phoneticPr fontId="15" type="noConversion"/>
  </si>
  <si>
    <t>5☆+军人 星级等级 降低0.5</t>
    <phoneticPr fontId="15" type="noConversion"/>
  </si>
  <si>
    <t>5☆+海盗 星级等级 提高0.5</t>
    <phoneticPr fontId="15" type="noConversion"/>
  </si>
  <si>
    <t>5☆军人  星级等级 降低 1</t>
    <phoneticPr fontId="15" type="noConversion"/>
  </si>
  <si>
    <t>4☆军人，星级等级 降低0.5</t>
    <phoneticPr fontId="15" type="noConversion"/>
  </si>
  <si>
    <t>对攻击目标立即发起85~95%伤害的十字攻击</t>
    <phoneticPr fontId="15" type="noConversion"/>
  </si>
  <si>
    <t>对攻击目标立即发起130~140%伤害的贯穿攻击</t>
    <phoneticPr fontId="15" type="noConversion"/>
  </si>
  <si>
    <t>对攻击目标立即发起95~110%伤害的横扫攻击</t>
    <phoneticPr fontId="15" type="noConversion"/>
  </si>
  <si>
    <t>对攻击目标立即发起70~85%伤害的斜角十字攻击</t>
    <phoneticPr fontId="15" type="noConversion"/>
  </si>
  <si>
    <t>对攻击目标立即发起105~115%伤害的横扫攻击</t>
    <phoneticPr fontId="15" type="noConversion"/>
  </si>
  <si>
    <t>对攻击目标立即发起105~115%伤害的贯穿攻击</t>
    <phoneticPr fontId="15" type="noConversion"/>
  </si>
  <si>
    <t>对攻击目标立即发起95~105%伤害的横扫攻击</t>
    <phoneticPr fontId="15" type="noConversion"/>
  </si>
  <si>
    <t>对攻击目标立即发起95~105%伤害的贯穿攻击</t>
    <phoneticPr fontId="15" type="noConversion"/>
  </si>
  <si>
    <t>对攻击目标立即发起160~180%伤害的强力狙击</t>
    <phoneticPr fontId="15" type="noConversion"/>
  </si>
  <si>
    <t>对攻击目标立即发起87~97%伤害的贯穿攻击</t>
    <phoneticPr fontId="15" type="noConversion"/>
  </si>
  <si>
    <t>对攻击目标立即发起150~160%伤害的强力狙击</t>
    <phoneticPr fontId="15" type="noConversion"/>
  </si>
  <si>
    <t>对攻击目标立即发起65~75%伤害的斜角十字攻击</t>
    <phoneticPr fontId="15" type="noConversion"/>
  </si>
  <si>
    <t>对攻击目标立即发起80~90%伤害的横扫攻击</t>
    <phoneticPr fontId="15" type="noConversion"/>
  </si>
  <si>
    <t>对攻击目标立即发起80~90%伤害的贯穿攻击</t>
    <phoneticPr fontId="15" type="noConversion"/>
  </si>
  <si>
    <t>对攻击目标立即发起80~90%伤害的横扫攻击</t>
    <phoneticPr fontId="15" type="noConversion"/>
  </si>
  <si>
    <t>对攻击目标立即发起80~90%伤害的贯穿攻击</t>
    <phoneticPr fontId="15" type="noConversion"/>
  </si>
  <si>
    <t>对攻击目标立即发起80~90%伤害的横扫攻击</t>
    <phoneticPr fontId="15" type="noConversion"/>
  </si>
  <si>
    <t>对攻击目标立即发起130~150%伤害的强力狙击</t>
    <phoneticPr fontId="15" type="noConversion"/>
  </si>
  <si>
    <t>对攻击目标立即发起55~65%伤害的十字攻击</t>
    <phoneticPr fontId="15" type="noConversion"/>
  </si>
  <si>
    <t>对攻击目标立即发起87~97%伤害的横扫攻击</t>
    <phoneticPr fontId="15" type="noConversion"/>
  </si>
  <si>
    <t>对攻击目标立即发起87~97%伤害的贯穿攻击</t>
    <phoneticPr fontId="15" type="noConversion"/>
  </si>
  <si>
    <t>对攻击目标立即发起87~97%伤害的横扫攻击</t>
    <phoneticPr fontId="15" type="noConversion"/>
  </si>
  <si>
    <t>对攻击目标立即发起50~60%伤害的全舰队溅射攻击</t>
    <phoneticPr fontId="15" type="noConversion"/>
  </si>
  <si>
    <t>对攻击目标立即发起150~160%伤害的强力狙击</t>
    <phoneticPr fontId="15" type="noConversion"/>
  </si>
  <si>
    <t>对攻击目标立即发起95~105%伤害的贯穿攻击</t>
    <phoneticPr fontId="15" type="noConversion"/>
  </si>
  <si>
    <t>对攻击目标立即发起160~180%伤害的强力狙击</t>
    <phoneticPr fontId="15" type="noConversion"/>
  </si>
  <si>
    <t>对攻击目标立即发起70~80%伤害的斜角十字攻击</t>
    <phoneticPr fontId="15" type="noConversion"/>
  </si>
  <si>
    <t>对攻击目标立即发起55~65%伤害的全舰队溅射攻击</t>
    <phoneticPr fontId="15" type="noConversion"/>
  </si>
  <si>
    <t>类型</t>
    <phoneticPr fontId="15" type="noConversion"/>
  </si>
  <si>
    <t>贯穿</t>
    <phoneticPr fontId="15" type="noConversion"/>
  </si>
  <si>
    <t>十字</t>
    <phoneticPr fontId="15" type="noConversion"/>
  </si>
  <si>
    <t>斜十字</t>
    <phoneticPr fontId="15" type="noConversion"/>
  </si>
  <si>
    <t>定点</t>
    <phoneticPr fontId="15" type="noConversion"/>
  </si>
  <si>
    <t>对攻击目标立即发起65~75%伤害的十字攻击</t>
    <phoneticPr fontId="15" type="noConversion"/>
  </si>
  <si>
    <t>特殊攻击</t>
    <phoneticPr fontId="15" type="noConversion"/>
  </si>
  <si>
    <t>对攻击目标立即发起65~80%伤害的全舰队溅射攻击</t>
    <phoneticPr fontId="15" type="noConversion"/>
  </si>
  <si>
    <t>对攻击目标立即发起55~70%伤害的全舰队溅射攻击</t>
    <phoneticPr fontId="15" type="noConversion"/>
  </si>
  <si>
    <t>头晕眼花舞</t>
    <phoneticPr fontId="15" type="noConversion"/>
  </si>
  <si>
    <t>狂笑风暴</t>
    <phoneticPr fontId="15" type="noConversion"/>
  </si>
  <si>
    <t>狙！击！</t>
    <phoneticPr fontId="15" type="noConversion"/>
  </si>
  <si>
    <t>七铭炮</t>
    <phoneticPr fontId="15" type="noConversion"/>
  </si>
  <si>
    <t>北欧之耀</t>
    <phoneticPr fontId="15" type="noConversion"/>
  </si>
  <si>
    <t>最后的炮击</t>
    <phoneticPr fontId="15" type="noConversion"/>
  </si>
  <si>
    <t>灭裂斩</t>
    <phoneticPr fontId="15" type="noConversion"/>
  </si>
  <si>
    <t>暴击白鸟</t>
    <phoneticPr fontId="15" type="noConversion"/>
  </si>
  <si>
    <t>蜡烛液弹</t>
    <phoneticPr fontId="15" type="noConversion"/>
  </si>
  <si>
    <t>白·拳</t>
    <phoneticPr fontId="15" type="noConversion"/>
  </si>
  <si>
    <t>横排炮·改</t>
    <phoneticPr fontId="15" type="noConversion"/>
  </si>
  <si>
    <t>穿刺炮·改</t>
    <phoneticPr fontId="15" type="noConversion"/>
  </si>
  <si>
    <t>横排炮</t>
    <phoneticPr fontId="15" type="noConversion"/>
  </si>
  <si>
    <t>穿刺炮</t>
    <phoneticPr fontId="15" type="noConversion"/>
  </si>
  <si>
    <t>斜散炮·改</t>
    <phoneticPr fontId="15" type="noConversion"/>
  </si>
  <si>
    <t>轰炸炮·改</t>
    <phoneticPr fontId="15" type="noConversion"/>
  </si>
  <si>
    <t>定点炮·改</t>
    <phoneticPr fontId="15" type="noConversion"/>
  </si>
  <si>
    <t>斜散炮</t>
    <phoneticPr fontId="15" type="noConversion"/>
  </si>
  <si>
    <t>轰炸炮</t>
    <phoneticPr fontId="15" type="noConversion"/>
  </si>
  <si>
    <t>定点炮</t>
    <phoneticPr fontId="15" type="noConversion"/>
  </si>
  <si>
    <t>荣耀之炮</t>
    <phoneticPr fontId="15" type="noConversion"/>
  </si>
  <si>
    <t>龙之力</t>
    <phoneticPr fontId="15" type="noConversion"/>
  </si>
  <si>
    <t>倾斜的天平</t>
    <phoneticPr fontId="15" type="noConversion"/>
  </si>
  <si>
    <t>诡之炮</t>
    <phoneticPr fontId="15" type="noConversion"/>
  </si>
  <si>
    <t>七海之风</t>
    <phoneticPr fontId="15" type="noConversion"/>
  </si>
  <si>
    <t>暗之剑</t>
    <phoneticPr fontId="15" type="noConversion"/>
  </si>
  <si>
    <t>武者之魂</t>
    <phoneticPr fontId="15" type="noConversion"/>
  </si>
  <si>
    <t>新世界的乐章</t>
    <phoneticPr fontId="15" type="noConversion"/>
  </si>
  <si>
    <t>滑翔轰炸</t>
    <phoneticPr fontId="15" type="noConversion"/>
  </si>
  <si>
    <t>瞄准射击</t>
    <phoneticPr fontId="15" type="noConversion"/>
  </si>
  <si>
    <t>瞄准射击·强</t>
    <phoneticPr fontId="15" type="noConversion"/>
  </si>
  <si>
    <t>瞄准射击·极</t>
    <phoneticPr fontId="15" type="noConversion"/>
  </si>
  <si>
    <t>穿心炮</t>
    <phoneticPr fontId="15" type="noConversion"/>
  </si>
  <si>
    <t>穿心炮·强</t>
    <phoneticPr fontId="15" type="noConversion"/>
  </si>
  <si>
    <t>穿心炮·极</t>
    <phoneticPr fontId="15" type="noConversion"/>
  </si>
  <si>
    <t>毁灭炮·强</t>
    <phoneticPr fontId="15" type="noConversion"/>
  </si>
  <si>
    <t>毁灭炮</t>
    <phoneticPr fontId="15" type="noConversion"/>
  </si>
  <si>
    <t>狂轰之炮·极</t>
    <phoneticPr fontId="15" type="noConversion"/>
  </si>
  <si>
    <t>狂轰之炮·强</t>
    <phoneticPr fontId="15" type="noConversion"/>
  </si>
  <si>
    <t>狂轰之炮</t>
    <phoneticPr fontId="15" type="noConversion"/>
  </si>
  <si>
    <t>绞首之炮·极</t>
    <phoneticPr fontId="15" type="noConversion"/>
  </si>
  <si>
    <t>逆十字轰·极</t>
    <phoneticPr fontId="15" type="noConversion"/>
  </si>
  <si>
    <t>逆十字轰·强</t>
    <phoneticPr fontId="15" type="noConversion"/>
  </si>
  <si>
    <t>I.初始距离</t>
    <phoneticPr fontId="15" type="noConversion"/>
  </si>
  <si>
    <t>·战场总长度为 100单位 （单位为米），平均分为上下两半各50单位</t>
    <phoneticPr fontId="15" type="noConversion"/>
  </si>
  <si>
    <t>·因此具体位置分布为：</t>
    <phoneticPr fontId="15" type="noConversion"/>
  </si>
  <si>
    <t>底部—（15单位）—后排—（10单位）—中排—（10单位）—前排—（30单位）—敌前排—（10单位）—敌中排—（10单位）—敌后排—（15单位）—顶部</t>
    <phoneticPr fontId="15" type="noConversion"/>
  </si>
  <si>
    <t>·我方后排距底部 15单位，后排距中排10单位，中排距前排10单位，敌方同理</t>
    <phoneticPr fontId="15" type="noConversion"/>
  </si>
  <si>
    <t>·航行速度节最多保留1位小数，计算时从实际速度（m/s）来换算</t>
    <phoneticPr fontId="15" type="noConversion"/>
  </si>
  <si>
    <t>·风向和风速不会影响到选择“坚守战”策略的玩家</t>
    <phoneticPr fontId="15" type="noConversion"/>
  </si>
  <si>
    <t>全体舰队停留在原位置，不前进也不后退，同时不会受到风速的影响</t>
    <phoneticPr fontId="15" type="noConversion"/>
  </si>
  <si>
    <t>全体舰队向对方的方向航行，不会停留或返回。但会受到风速的影响</t>
    <phoneticPr fontId="15" type="noConversion"/>
  </si>
  <si>
    <t>全体舰队向后方航行，但会受到风速的影响</t>
    <phoneticPr fontId="15" type="noConversion"/>
  </si>
  <si>
    <t>·风速的范围为 0.1节~6.0节中的随机值，如果为无风状态，则为0节</t>
    <phoneticPr fontId="15" type="noConversion"/>
  </si>
  <si>
    <t>·风的方向将会有3种情况，从上往下吹、从下往上吹或者无风状态，三者的出现比例为 40:40:20</t>
    <phoneticPr fontId="15" type="noConversion"/>
  </si>
  <si>
    <t>·1/2星副官不会获得特殊攻击， 3☆副官将会根据其副官类型，从对应的特殊攻击的份额随机获得一种特殊攻击模式（具体见【特殊攻击】表）</t>
    <phoneticPr fontId="15" type="noConversion"/>
  </si>
  <si>
    <t xml:space="preserve">  我方最下一排位置在15米处，中间一排位置在25米处，最上面一排在35米处</t>
    <phoneticPr fontId="15" type="noConversion"/>
  </si>
  <si>
    <t xml:space="preserve">  敌方最下一排位置在65米处，中间一排位置在75米处，最上面一排在85米处</t>
    <phoneticPr fontId="15" type="noConversion"/>
  </si>
  <si>
    <t>·为防止双方都没有水兵长的情况，所以白刃战时，双方都会有一个初始的生命和攻击， 生命为 500，攻击为 100， 防御为 100</t>
    <phoneticPr fontId="15" type="noConversion"/>
  </si>
  <si>
    <t>·双方参战副官的交战时生命值 = （白刃战发生时舰船剩余生命百分比 * 水兵长生命值）+ 白刃战初始生命 ， 最低为500点</t>
    <phoneticPr fontId="15" type="noConversion"/>
  </si>
  <si>
    <r>
      <t>·</t>
    </r>
    <r>
      <rPr>
        <b/>
        <sz val="11"/>
        <color theme="4"/>
        <rFont val="宋体"/>
        <family val="3"/>
        <charset val="134"/>
        <scheme val="minor"/>
      </rPr>
      <t>炮击战结束后，胜利船只的生命值</t>
    </r>
    <r>
      <rPr>
        <sz val="11"/>
        <color theme="1"/>
        <rFont val="宋体"/>
        <family val="2"/>
        <scheme val="minor"/>
      </rPr>
      <t xml:space="preserve"> = （水兵长剩余生命/水兵长生命值）*（舰船生命总值）</t>
    </r>
    <phoneticPr fontId="15" type="noConversion"/>
  </si>
  <si>
    <t>·任意一方没有水兵长时，使用一个特殊的通用头像/半身像来代替，并且名字显示为： 水手</t>
    <phoneticPr fontId="15" type="noConversion"/>
  </si>
  <si>
    <t>HP</t>
    <phoneticPr fontId="15" type="noConversion"/>
  </si>
  <si>
    <t>ATK</t>
    <phoneticPr fontId="15" type="noConversion"/>
  </si>
  <si>
    <t>1000</t>
    <phoneticPr fontId="15" type="noConversion"/>
  </si>
  <si>
    <t>200</t>
    <phoneticPr fontId="15" type="noConversion"/>
  </si>
  <si>
    <t>副官HP</t>
    <phoneticPr fontId="15" type="noConversion"/>
  </si>
  <si>
    <t>副官ATK</t>
    <phoneticPr fontId="15" type="noConversion"/>
  </si>
  <si>
    <t>成长</t>
    <phoneticPr fontId="15" type="noConversion"/>
  </si>
  <si>
    <t>20</t>
    <phoneticPr fontId="15" type="noConversion"/>
  </si>
  <si>
    <t>4</t>
    <phoneticPr fontId="15" type="noConversion"/>
  </si>
  <si>
    <t>4☆普通装备HP</t>
    <phoneticPr fontId="15" type="noConversion"/>
  </si>
  <si>
    <t>4☆传奇装备HP</t>
    <phoneticPr fontId="15" type="noConversion"/>
  </si>
  <si>
    <t>LV</t>
    <phoneticPr fontId="15" type="noConversion"/>
  </si>
  <si>
    <t>总HP-普通</t>
    <phoneticPr fontId="15" type="noConversion"/>
  </si>
  <si>
    <t>总HP-传奇</t>
    <phoneticPr fontId="15" type="noConversion"/>
  </si>
  <si>
    <t>4☆普通武器ATK</t>
    <phoneticPr fontId="15" type="noConversion"/>
  </si>
  <si>
    <t>4☆传奇武器ATK</t>
    <phoneticPr fontId="15" type="noConversion"/>
  </si>
  <si>
    <t>防御减免</t>
    <phoneticPr fontId="15" type="noConversion"/>
  </si>
  <si>
    <t>普通每炮伤害</t>
    <phoneticPr fontId="15" type="noConversion"/>
  </si>
  <si>
    <t>炮击伤害-普通</t>
    <phoneticPr fontId="15" type="noConversion"/>
  </si>
  <si>
    <t>炮击伤害-传奇</t>
    <phoneticPr fontId="15" type="noConversion"/>
  </si>
  <si>
    <t>传奇每炮伤害</t>
    <phoneticPr fontId="15" type="noConversion"/>
  </si>
  <si>
    <t>承受次数</t>
    <phoneticPr fontId="15" type="noConversion"/>
  </si>
  <si>
    <t>普-普</t>
    <phoneticPr fontId="15" type="noConversion"/>
  </si>
  <si>
    <t>传-传</t>
    <phoneticPr fontId="15" type="noConversion"/>
  </si>
  <si>
    <t>传-普</t>
    <phoneticPr fontId="15" type="noConversion"/>
  </si>
  <si>
    <t>普-传</t>
    <phoneticPr fontId="15" type="noConversion"/>
  </si>
  <si>
    <t>普通装备与5星副官单属性/成长性比率</t>
    <phoneticPr fontId="15" type="noConversion"/>
  </si>
  <si>
    <t>45</t>
    <phoneticPr fontId="15" type="noConversion"/>
  </si>
  <si>
    <t>55</t>
    <phoneticPr fontId="15" type="noConversion"/>
  </si>
  <si>
    <t>65</t>
    <phoneticPr fontId="15" type="noConversion"/>
  </si>
  <si>
    <t>传奇装备与5星副官单属性/成长性比率</t>
    <phoneticPr fontId="15" type="noConversion"/>
  </si>
  <si>
    <t>生命成长</t>
    <phoneticPr fontId="15" type="noConversion"/>
  </si>
  <si>
    <t>比率</t>
    <phoneticPr fontId="28" type="noConversion"/>
  </si>
  <si>
    <t>0.28</t>
    <phoneticPr fontId="15" type="noConversion"/>
  </si>
  <si>
    <t>0.27</t>
    <phoneticPr fontId="15" type="noConversion"/>
  </si>
  <si>
    <t>0.29</t>
    <phoneticPr fontId="15" type="noConversion"/>
  </si>
  <si>
    <t>300</t>
    <phoneticPr fontId="15" type="noConversion"/>
  </si>
  <si>
    <t>5000</t>
    <phoneticPr fontId="15" type="noConversion"/>
  </si>
  <si>
    <t>800</t>
    <phoneticPr fontId="15" type="noConversion"/>
  </si>
  <si>
    <t>10000</t>
    <phoneticPr fontId="15" type="noConversion"/>
  </si>
  <si>
    <t>1500</t>
    <phoneticPr fontId="15" type="noConversion"/>
  </si>
  <si>
    <t>2500</t>
    <phoneticPr fontId="15" type="noConversion"/>
  </si>
  <si>
    <t>20000</t>
    <phoneticPr fontId="15" type="noConversion"/>
  </si>
  <si>
    <t>4000</t>
    <phoneticPr fontId="15" type="noConversion"/>
  </si>
  <si>
    <t>30000</t>
    <phoneticPr fontId="15" type="noConversion"/>
  </si>
  <si>
    <t>8000</t>
    <phoneticPr fontId="15" type="noConversion"/>
  </si>
  <si>
    <t>50000</t>
    <phoneticPr fontId="15" type="noConversion"/>
  </si>
  <si>
    <t>11000</t>
    <phoneticPr fontId="15" type="noConversion"/>
  </si>
  <si>
    <t>60000</t>
    <phoneticPr fontId="15" type="noConversion"/>
  </si>
  <si>
    <t>13000</t>
    <phoneticPr fontId="15" type="noConversion"/>
  </si>
  <si>
    <t>70000</t>
    <phoneticPr fontId="15" type="noConversion"/>
  </si>
  <si>
    <t>15000</t>
    <phoneticPr fontId="15" type="noConversion"/>
  </si>
  <si>
    <t>75000</t>
    <phoneticPr fontId="15" type="noConversion"/>
  </si>
  <si>
    <t>18000</t>
    <phoneticPr fontId="15" type="noConversion"/>
  </si>
  <si>
    <t>85000</t>
    <phoneticPr fontId="15" type="noConversion"/>
  </si>
  <si>
    <t>100000</t>
    <phoneticPr fontId="15" type="noConversion"/>
  </si>
  <si>
    <t>70</t>
    <phoneticPr fontId="15" type="noConversion"/>
  </si>
  <si>
    <t>25000</t>
    <phoneticPr fontId="15" type="noConversion"/>
  </si>
  <si>
    <t>0.31</t>
    <phoneticPr fontId="15" type="noConversion"/>
  </si>
  <si>
    <t>0.34</t>
    <phoneticPr fontId="15" type="noConversion"/>
  </si>
  <si>
    <t>0.37</t>
    <phoneticPr fontId="15" type="noConversion"/>
  </si>
  <si>
    <t>0.43</t>
    <phoneticPr fontId="15" type="noConversion"/>
  </si>
  <si>
    <t>0.49</t>
    <phoneticPr fontId="15" type="noConversion"/>
  </si>
  <si>
    <t>0.56</t>
    <phoneticPr fontId="15" type="noConversion"/>
  </si>
  <si>
    <t>0.55</t>
    <phoneticPr fontId="15" type="noConversion"/>
  </si>
  <si>
    <t>0.46</t>
    <phoneticPr fontId="15" type="noConversion"/>
  </si>
  <si>
    <t>0.48</t>
    <phoneticPr fontId="15" type="noConversion"/>
  </si>
  <si>
    <t>0.53</t>
    <phoneticPr fontId="15" type="noConversion"/>
  </si>
  <si>
    <t>0.60</t>
    <phoneticPr fontId="15" type="noConversion"/>
  </si>
  <si>
    <t>0.65</t>
    <phoneticPr fontId="15" type="noConversion"/>
  </si>
  <si>
    <t>0.70</t>
    <phoneticPr fontId="15" type="noConversion"/>
  </si>
  <si>
    <t>0.77</t>
    <phoneticPr fontId="15" type="noConversion"/>
  </si>
  <si>
    <t>0.83</t>
    <phoneticPr fontId="15" type="noConversion"/>
  </si>
  <si>
    <t>0.90</t>
    <phoneticPr fontId="15" type="noConversion"/>
  </si>
  <si>
    <t>0.95</t>
    <phoneticPr fontId="15" type="noConversion"/>
  </si>
  <si>
    <t>1.00</t>
    <phoneticPr fontId="15" type="noConversion"/>
  </si>
  <si>
    <t>1.10</t>
    <phoneticPr fontId="15" type="noConversion"/>
  </si>
  <si>
    <t>1.15</t>
    <phoneticPr fontId="15" type="noConversion"/>
  </si>
  <si>
    <t>1.20</t>
    <phoneticPr fontId="15" type="noConversion"/>
  </si>
  <si>
    <t>0.25</t>
    <phoneticPr fontId="15" type="noConversion"/>
  </si>
  <si>
    <t>0.28</t>
    <phoneticPr fontId="15" type="noConversion"/>
  </si>
  <si>
    <t>0.33</t>
    <phoneticPr fontId="15" type="noConversion"/>
  </si>
  <si>
    <t>0.4</t>
    <phoneticPr fontId="15" type="noConversion"/>
  </si>
  <si>
    <t>0.45</t>
    <phoneticPr fontId="15" type="noConversion"/>
  </si>
  <si>
    <t>0.5</t>
    <phoneticPr fontId="15" type="noConversion"/>
  </si>
  <si>
    <t>0.63</t>
    <phoneticPr fontId="15" type="noConversion"/>
  </si>
  <si>
    <t>0.67</t>
    <phoneticPr fontId="15" type="noConversion"/>
  </si>
  <si>
    <t>0.72</t>
    <phoneticPr fontId="15" type="noConversion"/>
  </si>
  <si>
    <t>0.78</t>
    <phoneticPr fontId="15" type="noConversion"/>
  </si>
  <si>
    <t>0.85</t>
    <phoneticPr fontId="15" type="noConversion"/>
  </si>
  <si>
    <t>0.91</t>
    <phoneticPr fontId="15" type="noConversion"/>
  </si>
  <si>
    <t>1</t>
    <phoneticPr fontId="15" type="noConversion"/>
  </si>
  <si>
    <t>1.05</t>
    <phoneticPr fontId="15" type="noConversion"/>
  </si>
  <si>
    <t>1.1</t>
    <phoneticPr fontId="15" type="noConversion"/>
  </si>
  <si>
    <t>1.2</t>
    <phoneticPr fontId="15" type="noConversion"/>
  </si>
  <si>
    <t>1.3</t>
    <phoneticPr fontId="15" type="noConversion"/>
  </si>
  <si>
    <t>0.3</t>
    <phoneticPr fontId="15" type="noConversion"/>
  </si>
  <si>
    <t>0.35</t>
    <phoneticPr fontId="15" type="noConversion"/>
  </si>
  <si>
    <t>0.57</t>
    <phoneticPr fontId="15" type="noConversion"/>
  </si>
  <si>
    <t>0.7</t>
    <phoneticPr fontId="15" type="noConversion"/>
  </si>
  <si>
    <t>0.75</t>
    <phoneticPr fontId="15" type="noConversion"/>
  </si>
  <si>
    <t>0.8</t>
    <phoneticPr fontId="15" type="noConversion"/>
  </si>
  <si>
    <t>0.9</t>
    <phoneticPr fontId="15" type="noConversion"/>
  </si>
  <si>
    <t>0.46</t>
    <phoneticPr fontId="15" type="noConversion"/>
  </si>
  <si>
    <t>0.51</t>
    <phoneticPr fontId="15" type="noConversion"/>
  </si>
  <si>
    <t>0.54</t>
    <phoneticPr fontId="15" type="noConversion"/>
  </si>
  <si>
    <t>0.68</t>
    <phoneticPr fontId="15" type="noConversion"/>
  </si>
  <si>
    <t>0.87</t>
    <phoneticPr fontId="15" type="noConversion"/>
  </si>
  <si>
    <t>0.93</t>
    <phoneticPr fontId="15" type="noConversion"/>
  </si>
  <si>
    <t>0.98</t>
    <phoneticPr fontId="15" type="noConversion"/>
  </si>
  <si>
    <t>1.03</t>
    <phoneticPr fontId="15" type="noConversion"/>
  </si>
  <si>
    <t>获得方式</t>
    <phoneticPr fontId="15" type="noConversion"/>
  </si>
  <si>
    <t xml:space="preserve">   白刃战生命 = 当前剩余生命/3   注意：如果敌方白刃战胜利，则炮击战时生命值剩余比例为  （白刃战剩余生命值*3）/生命值 </t>
    <phoneticPr fontId="15" type="noConversion"/>
  </si>
  <si>
    <t>功率比率</t>
    <phoneticPr fontId="15" type="noConversion"/>
  </si>
  <si>
    <t>玩家战斗力 = 【1/（1-旗舰免伤比例）*旗舰生命值+旗舰攻击力*2.5】+【1/（1-前锋免伤比例）*前锋生命值+前锋攻击力*2.5】
+【1/（1-中锋免伤比例）*中锋生命值+中锋攻击力*2.5】+【1/（1-边锋免伤比例）*边锋生命值+边锋攻击力*2.5】
+【1/（1-后援免伤比例）*后援生命值+后援攻击力*2.5】</t>
    <phoneticPr fontId="15" type="noConversion"/>
  </si>
  <si>
    <t>基准属性</t>
    <phoneticPr fontId="15" type="noConversion"/>
  </si>
  <si>
    <t>5☆</t>
    <phoneticPr fontId="15" type="noConversion"/>
  </si>
  <si>
    <t>4☆</t>
    <phoneticPr fontId="15" type="noConversion"/>
  </si>
  <si>
    <t>3☆</t>
    <phoneticPr fontId="15" type="noConversion"/>
  </si>
  <si>
    <t>2☆</t>
    <phoneticPr fontId="15" type="noConversion"/>
  </si>
  <si>
    <t>1☆</t>
    <phoneticPr fontId="15" type="noConversion"/>
  </si>
  <si>
    <t>后勤</t>
    <phoneticPr fontId="15" type="noConversion"/>
  </si>
  <si>
    <t>商业</t>
    <phoneticPr fontId="15" type="noConversion"/>
  </si>
  <si>
    <t>防御</t>
    <phoneticPr fontId="15" type="noConversion"/>
  </si>
  <si>
    <t>生命</t>
    <phoneticPr fontId="15" type="noConversion"/>
  </si>
  <si>
    <t>攻击</t>
    <phoneticPr fontId="15" type="noConversion"/>
  </si>
  <si>
    <t>海盗</t>
    <phoneticPr fontId="15" type="noConversion"/>
  </si>
  <si>
    <t>比率</t>
    <phoneticPr fontId="15" type="noConversion"/>
  </si>
  <si>
    <t>军人</t>
    <phoneticPr fontId="15" type="noConversion"/>
  </si>
  <si>
    <t>冒险家</t>
    <phoneticPr fontId="15" type="noConversion"/>
  </si>
  <si>
    <t>商人</t>
    <phoneticPr fontId="15" type="noConversion"/>
  </si>
  <si>
    <t>生命G</t>
    <phoneticPr fontId="15" type="noConversion"/>
  </si>
  <si>
    <t>攻击G</t>
    <phoneticPr fontId="15" type="noConversion"/>
  </si>
  <si>
    <t>防御G</t>
    <phoneticPr fontId="15" type="noConversion"/>
  </si>
  <si>
    <t>后勤G</t>
    <phoneticPr fontId="15" type="noConversion"/>
  </si>
  <si>
    <t>商业G</t>
    <phoneticPr fontId="15" type="noConversion"/>
  </si>
  <si>
    <t>保留1位小数，不足0.1算作0.1</t>
    <phoneticPr fontId="15" type="noConversion"/>
  </si>
  <si>
    <t>制裁之铳</t>
    <phoneticPr fontId="15" type="noConversion"/>
  </si>
  <si>
    <t>克里斯蒂娜</t>
    <phoneticPr fontId="15" type="noConversion"/>
  </si>
  <si>
    <t>海盗</t>
    <phoneticPr fontId="15" type="noConversion"/>
  </si>
  <si>
    <t>初始</t>
    <phoneticPr fontId="15" type="noConversion"/>
  </si>
  <si>
    <t>生命：1000（20.0）</t>
    <phoneticPr fontId="15" type="noConversion"/>
  </si>
  <si>
    <t>攻击：250（4.8）</t>
    <phoneticPr fontId="15" type="noConversion"/>
  </si>
  <si>
    <t>后勤：100（2.0）</t>
    <phoneticPr fontId="15" type="noConversion"/>
  </si>
  <si>
    <t>商业：100（2.0）</t>
    <phoneticPr fontId="15" type="noConversion"/>
  </si>
  <si>
    <t>600~850</t>
    <phoneticPr fontId="15" type="noConversion"/>
  </si>
  <si>
    <t>500~700</t>
    <phoneticPr fontId="15" type="noConversion"/>
  </si>
  <si>
    <t>11~15</t>
    <phoneticPr fontId="15" type="noConversion"/>
  </si>
  <si>
    <t>10~13</t>
    <phoneticPr fontId="15" type="noConversion"/>
  </si>
  <si>
    <t>7~11</t>
    <phoneticPr fontId="15" type="noConversion"/>
  </si>
  <si>
    <t>100~140</t>
    <phoneticPr fontId="15" type="noConversion"/>
  </si>
  <si>
    <t>350~550</t>
    <phoneticPr fontId="15" type="noConversion"/>
  </si>
  <si>
    <t>70~110</t>
    <phoneticPr fontId="15" type="noConversion"/>
  </si>
  <si>
    <t>120~170</t>
    <phoneticPr fontId="15" type="noConversion"/>
  </si>
  <si>
    <t>2.2~3.0</t>
    <phoneticPr fontId="15" type="noConversion"/>
  </si>
  <si>
    <t>1.4~2.2</t>
    <phoneticPr fontId="15" type="noConversion"/>
  </si>
  <si>
    <t>2.0~2.6</t>
    <phoneticPr fontId="15" type="noConversion"/>
  </si>
  <si>
    <t>等级：2</t>
    <phoneticPr fontId="15" type="noConversion"/>
  </si>
  <si>
    <t>金币:50000</t>
    <phoneticPr fontId="15" type="noConversion"/>
  </si>
  <si>
    <t>4☆克里斯蒂娜（LV1） - 炮击手 位置</t>
    <phoneticPr fontId="15" type="noConversion"/>
  </si>
  <si>
    <t>攻击 84~108</t>
    <phoneticPr fontId="15" type="noConversion"/>
  </si>
  <si>
    <t>攻速 1.5</t>
    <phoneticPr fontId="15" type="noConversion"/>
  </si>
  <si>
    <t>水兵长</t>
    <phoneticPr fontId="15" type="noConversion"/>
  </si>
  <si>
    <t>工匠师</t>
    <phoneticPr fontId="15" type="noConversion"/>
  </si>
  <si>
    <t>航行速度提升（%） = 航行速度 * 【（舵手后勤值/2000） * 0.2 + 0.01】 * 100%</t>
    <phoneticPr fontId="15" type="noConversion"/>
  </si>
  <si>
    <t>炮击战伤害增加（%） = 炮击战攻击力 * 【（炮击手攻击/2000） * 0.2 + 0.01】 * 100%</t>
    <phoneticPr fontId="15" type="noConversion"/>
  </si>
  <si>
    <t>撞角冲击伤害增加（%） = 撞角冲击伤害 * 【（水兵长攻击/2000） * 0.2 +0.01】 * 100%</t>
    <phoneticPr fontId="15" type="noConversion"/>
  </si>
  <si>
    <t>贸易获得金钱（%） = 商业盈利 * 【（会计师商业值/2000） * 0.2 + 0.01】 * 100%</t>
    <phoneticPr fontId="15" type="noConversion"/>
  </si>
  <si>
    <t>制造速度（%） = 现有制造速度 * 【（工匠师商业值/2500） * 0.2 + 0.01】 * 100%</t>
    <phoneticPr fontId="15" type="noConversion"/>
  </si>
  <si>
    <t>·旗舰可以配置6个副官到不同的位置，并根据其位置所对应的属性（攻击，防御，后勤，商业） 对整个舰队（旗舰+护卫舰）产生不同的影响</t>
  </si>
  <si>
    <t>·旗舰可以装备6种不同位置的装备</t>
  </si>
  <si>
    <t>·旗舰的初始属性为：生命1000，攻击300，防御300</t>
  </si>
  <si>
    <t>·玩家初始无法配置护卫舰，随着等级提升会逐渐开放4个护卫舰位置</t>
  </si>
  <si>
    <t xml:space="preserve">·玩家在等级达到 5/10/15/20 的时候会分别开放一只新的护卫舰队（按照前锋-中锋-边锋-后援的顺序开启） </t>
  </si>
  <si>
    <t>·护卫舰不再影响玩家货运量，也无法再进行商船战船改造，货运量与玩家等级有关（详见【升级经验及属性】表）</t>
  </si>
  <si>
    <t>·护卫舰队能够正确触发配置在其中的英雄技能并且属性不会得到削弱</t>
  </si>
  <si>
    <t>·每艘护卫舰可以配置一名副官作为船长，与旗舰相同，每艘护卫舰也可以配置6种不同位置的装备</t>
  </si>
  <si>
    <t>·护卫舰的初始属性为：生命700，攻击200，防御200</t>
  </si>
  <si>
    <t>炮击时会造成双倍伤害</t>
  </si>
  <si>
    <t>炮击时会造成三倍致死伤害</t>
  </si>
  <si>
    <t>炮击时无视对方防御</t>
  </si>
  <si>
    <t>炮击时回复己方10%生命</t>
  </si>
  <si>
    <t>炮击时回复伤害值的*%生命</t>
  </si>
  <si>
    <t>炮击时会额外造成敌方当前生命10%的伤害</t>
  </si>
  <si>
    <t>受到炮击时进行无伤回避</t>
  </si>
  <si>
    <t>受到炮击时吸收一半伤害转化为自身生命值</t>
  </si>
  <si>
    <t>受到炮击时反弹50%伤害</t>
  </si>
  <si>
    <t>5</t>
    <phoneticPr fontId="15" type="noConversion"/>
  </si>
  <si>
    <t>6</t>
    <phoneticPr fontId="15" type="noConversion"/>
  </si>
  <si>
    <t>10</t>
    <phoneticPr fontId="15" type="noConversion"/>
  </si>
  <si>
    <t>11</t>
    <phoneticPr fontId="15" type="noConversion"/>
  </si>
  <si>
    <t>15</t>
    <phoneticPr fontId="15" type="noConversion"/>
  </si>
  <si>
    <t>20</t>
    <phoneticPr fontId="15" type="noConversion"/>
  </si>
  <si>
    <t>13</t>
    <phoneticPr fontId="15" type="noConversion"/>
  </si>
  <si>
    <t>12</t>
    <phoneticPr fontId="15" type="noConversion"/>
  </si>
  <si>
    <t>7</t>
    <phoneticPr fontId="15" type="noConversion"/>
  </si>
  <si>
    <t>3</t>
    <phoneticPr fontId="15" type="noConversion"/>
  </si>
  <si>
    <t>4</t>
    <phoneticPr fontId="15" type="noConversion"/>
  </si>
  <si>
    <t>25</t>
    <phoneticPr fontId="15" type="noConversion"/>
  </si>
  <si>
    <t>17</t>
    <phoneticPr fontId="15" type="noConversion"/>
  </si>
  <si>
    <t>16</t>
    <phoneticPr fontId="15" type="noConversion"/>
  </si>
  <si>
    <t>9</t>
    <phoneticPr fontId="15" type="noConversion"/>
  </si>
  <si>
    <t>10</t>
    <phoneticPr fontId="15" type="noConversion"/>
  </si>
  <si>
    <t>30</t>
    <phoneticPr fontId="15" type="noConversion"/>
  </si>
  <si>
    <t>21</t>
    <phoneticPr fontId="15" type="noConversion"/>
  </si>
  <si>
    <t>敌方全体舰队炮击战与白刃战时攻击力减少*%</t>
    <phoneticPr fontId="15" type="noConversion"/>
  </si>
  <si>
    <t>敌方全舰队炮击战与白刃战时攻击和防御减少*%</t>
    <phoneticPr fontId="15" type="noConversion"/>
  </si>
  <si>
    <t>敌方全舰队炮击战与白刃战时防御力减少*%</t>
    <phoneticPr fontId="15" type="noConversion"/>
  </si>
  <si>
    <t>所在舰船炮击战与白刃战时攻击力增加*%</t>
  </si>
  <si>
    <t>所在舰船炮击战与白刃战时防御力增加*%</t>
  </si>
  <si>
    <t>所在舰船炮击战与白刃战时生命值增加*%</t>
  </si>
  <si>
    <t>全舰队炮击战与白刃战时攻击增加*%,防御降低*%</t>
  </si>
  <si>
    <t>所在舰船炮击战与白刃战时攻击增加*%,防御降低*%</t>
  </si>
  <si>
    <t>海盗副官炮击战与白刃战时攻击力提升*%</t>
  </si>
  <si>
    <t>军人副官炮击战与白刃战时攻击力提升*%</t>
  </si>
  <si>
    <t>冒险家副官炮击战与白刃战时攻击力提升*%</t>
  </si>
  <si>
    <t>商人副官炮击战与白刃战时攻击力提升*%</t>
  </si>
  <si>
    <t>海盗副官炮击战与白刃战时防御力提升*%</t>
  </si>
  <si>
    <t>军人副官炮击战与白刃战时防御力提升*%</t>
  </si>
  <si>
    <t>冒险家副官炮击战与白刃战时防御力提升*%</t>
  </si>
  <si>
    <t>商人副官炮击战与白刃战时防御力提升*%</t>
  </si>
  <si>
    <t>海盗副官炮击战与白刃战时生命值提升*%</t>
  </si>
  <si>
    <t>军人副官炮击战与白刃战时生命值提升*%</t>
  </si>
  <si>
    <t>冒险家副官炮击战与白刃战时生命值提升*%</t>
  </si>
  <si>
    <t>商人副官炮击战与白刃战时生命值提升*%</t>
  </si>
  <si>
    <t>全舰队炮击战与白刃战时攻击力增加*%</t>
  </si>
  <si>
    <t>全舰队炮击战与白刃战时防御力增加*%</t>
  </si>
  <si>
    <t>全舰队炮击战与白刃战时生命值增加*%</t>
  </si>
  <si>
    <t>所在船炮击时</t>
    <phoneticPr fontId="15" type="noConversion"/>
  </si>
  <si>
    <t>所在船受到炮击时</t>
    <phoneticPr fontId="15" type="noConversion"/>
  </si>
  <si>
    <t>22</t>
    <phoneticPr fontId="15" type="noConversion"/>
  </si>
  <si>
    <t>14</t>
    <phoneticPr fontId="15" type="noConversion"/>
  </si>
  <si>
    <t>8</t>
    <phoneticPr fontId="15" type="noConversion"/>
  </si>
  <si>
    <r>
      <t>·</t>
    </r>
    <r>
      <rPr>
        <b/>
        <sz val="11"/>
        <color theme="4"/>
        <rFont val="宋体"/>
        <family val="3"/>
        <charset val="134"/>
        <scheme val="minor"/>
      </rPr>
      <t>舰队速度总值</t>
    </r>
    <r>
      <rPr>
        <sz val="11"/>
        <color theme="1"/>
        <rFont val="宋体"/>
        <family val="2"/>
        <scheme val="minor"/>
      </rPr>
      <t xml:space="preserve"> = （所有已配备船体速度总和 + 所有已配备船帆速度总和）</t>
    </r>
    <phoneticPr fontId="15" type="noConversion"/>
  </si>
  <si>
    <r>
      <t>·</t>
    </r>
    <r>
      <rPr>
        <b/>
        <sz val="11"/>
        <color theme="4"/>
        <rFont val="宋体"/>
        <family val="3"/>
        <charset val="134"/>
        <scheme val="minor"/>
      </rPr>
      <t>白刃战防御</t>
    </r>
    <r>
      <rPr>
        <sz val="11"/>
        <color theme="1"/>
        <rFont val="宋体"/>
        <family val="2"/>
        <scheme val="minor"/>
      </rPr>
      <t xml:space="preserve"> =  白刃战副官防御力* 我方BUFF加成 * 敌方DEBUFF减少</t>
    </r>
    <phoneticPr fontId="15" type="noConversion"/>
  </si>
  <si>
    <r>
      <t>·</t>
    </r>
    <r>
      <rPr>
        <b/>
        <sz val="11"/>
        <color theme="4"/>
        <rFont val="宋体"/>
        <family val="3"/>
        <charset val="134"/>
        <scheme val="minor"/>
      </rPr>
      <t>旗舰生命值</t>
    </r>
    <r>
      <rPr>
        <sz val="11"/>
        <rFont val="宋体"/>
        <family val="3"/>
        <charset val="134"/>
        <scheme val="minor"/>
      </rPr>
      <t xml:space="preserve"> = （旗舰基础生命 + 炮击手生命 + 水兵长生命 + 船体提供生命值 + 船首像提供生命值）* 我方BUFF加成 * 敌方DEBUFF减少</t>
    </r>
    <phoneticPr fontId="15" type="noConversion"/>
  </si>
  <si>
    <r>
      <t>·</t>
    </r>
    <r>
      <rPr>
        <b/>
        <sz val="11"/>
        <color theme="4"/>
        <rFont val="宋体"/>
        <family val="3"/>
        <charset val="134"/>
        <scheme val="minor"/>
      </rPr>
      <t>护卫舰生命值</t>
    </r>
    <r>
      <rPr>
        <sz val="11"/>
        <rFont val="宋体"/>
        <family val="3"/>
        <charset val="134"/>
        <scheme val="minor"/>
      </rPr>
      <t xml:space="preserve"> = （护卫舰基础生命 + 护卫舰舰长生命 + 船体提供生命值 + 船首像提供生命值）* 我方BUFF加成 * 敌方DEBUFF减少）</t>
    </r>
    <phoneticPr fontId="15" type="noConversion"/>
  </si>
  <si>
    <r>
      <t>·</t>
    </r>
    <r>
      <rPr>
        <b/>
        <sz val="11"/>
        <color theme="4"/>
        <rFont val="宋体"/>
        <family val="3"/>
        <charset val="134"/>
        <scheme val="minor"/>
      </rPr>
      <t>旗舰炮击战攻击</t>
    </r>
    <r>
      <rPr>
        <sz val="11"/>
        <color theme="1"/>
        <rFont val="宋体"/>
        <family val="2"/>
        <scheme val="minor"/>
      </rPr>
      <t xml:space="preserve"> = </t>
    </r>
    <r>
      <rPr>
        <sz val="11"/>
        <rFont val="宋体"/>
        <family val="3"/>
        <charset val="134"/>
        <scheme val="minor"/>
      </rPr>
      <t>（旗舰基础攻击 + 炮击手攻击力 + 武器攻击力 + 撞角攻击力）* 我方BUFF加成 * 敌方DEBUFF减少</t>
    </r>
    <phoneticPr fontId="15" type="noConversion"/>
  </si>
  <si>
    <r>
      <t>·</t>
    </r>
    <r>
      <rPr>
        <b/>
        <sz val="11"/>
        <color theme="4"/>
        <rFont val="宋体"/>
        <family val="3"/>
        <charset val="134"/>
        <scheme val="minor"/>
      </rPr>
      <t>护卫舰炮击战攻击</t>
    </r>
    <r>
      <rPr>
        <sz val="11"/>
        <color theme="1"/>
        <rFont val="宋体"/>
        <family val="2"/>
        <scheme val="minor"/>
      </rPr>
      <t xml:space="preserve"> =</t>
    </r>
    <r>
      <rPr>
        <sz val="11"/>
        <rFont val="宋体"/>
        <family val="3"/>
        <charset val="134"/>
        <scheme val="minor"/>
      </rPr>
      <t xml:space="preserve"> （护卫舰基础攻击 + 护卫舰舰长攻击力 + 武器攻击力 + 撞角攻击力）* 我方BUFF加成 * 敌方DEBUFF减少</t>
    </r>
    <phoneticPr fontId="15" type="noConversion"/>
  </si>
  <si>
    <t>·初始攻击间隔属性只有在舰船未装备武器的情况下才会使用，如果舰船装备了武器，则【实际攻击间隔为武器所提供的攻击间隔】</t>
    <phoneticPr fontId="15" type="noConversion"/>
  </si>
  <si>
    <t>策略</t>
    <phoneticPr fontId="28" type="noConversion"/>
  </si>
  <si>
    <t>坚守战</t>
  </si>
  <si>
    <t>坚守战</t>
    <phoneticPr fontId="28" type="noConversion"/>
  </si>
  <si>
    <t>2.0</t>
  </si>
  <si>
    <t>2.0</t>
    <phoneticPr fontId="28" type="noConversion"/>
  </si>
  <si>
    <t>攻击频率</t>
    <phoneticPr fontId="28" type="noConversion"/>
  </si>
  <si>
    <t>·支线探险的最后一步“战斗”成功之后有50%获得一件装备/道具</t>
  </si>
  <si>
    <t>·如果有掉落，则按照掉落奖励中的份额进行随机奖励</t>
  </si>
  <si>
    <t>·支线探险的最后一步“战斗”消耗体力，与前面步骤相同，胜利后获得金币和经验也与前面步骤相同</t>
  </si>
  <si>
    <t>·支线探险的战斗步骤完成后该支线探险为100%完成（战斗步骤时为99%），下次重复探险从第一步开始</t>
  </si>
  <si>
    <t>·支线探险的BOSS阵型为随机阵型</t>
  </si>
  <si>
    <t>·支线探险步骤全部完成后（击败BOSS得到BOSS奖励后，回到探险主页面时），弹出并获得全部完成奖励</t>
  </si>
  <si>
    <t>·全部完成奖励分为首次完成 和 重复完成两种，当该支线探险为第一次全部完成时，则获得首次完成奖励；如果不是第一次完成了，则获得重复完成奖励。</t>
  </si>
  <si>
    <t>·探险奖励中的非传奇装备未标明星级的话，都按照以下份额几率来随机装备星级 3星（10%）2星（30%）1星（60%）</t>
  </si>
  <si>
    <t>·探险奖励中的传奇装备星级都为其自身星级（都已经标注星级）</t>
  </si>
  <si>
    <t>·1-19级的BOSS阵型固定为飞鱼阵</t>
    <phoneticPr fontId="28" type="noConversion"/>
  </si>
  <si>
    <t>8.战斗探险的四个小怪的数据为BOSS的70% （攻击，防御，生命值）</t>
    <phoneticPr fontId="15" type="noConversion"/>
  </si>
  <si>
    <t>12.1-19级的BOSS 阵型固定为飞鱼阵</t>
    <phoneticPr fontId="15" type="noConversion"/>
  </si>
  <si>
    <t>攻击频率</t>
    <phoneticPr fontId="15" type="noConversion"/>
  </si>
  <si>
    <t>策略</t>
    <phoneticPr fontId="15" type="noConversion"/>
  </si>
  <si>
    <t>坚守战</t>
    <phoneticPr fontId="15" type="noConversion"/>
  </si>
  <si>
    <t>2.每个区域的战斗探险为固定的四个BOSS，每次击败后BOSS会提升1级，生命，攻击，防御的数值变为当前星级的105%（体力，攻击，防御），无限强化，但每周一的00:01 将所有战斗探险的等级重置回1级</t>
    <phoneticPr fontId="15" type="noConversion"/>
  </si>
  <si>
    <t>1.9</t>
    <phoneticPr fontId="28" type="noConversion"/>
  </si>
  <si>
    <t>1.8</t>
    <phoneticPr fontId="28" type="noConversion"/>
  </si>
  <si>
    <t>1.7</t>
  </si>
  <si>
    <t>1.7</t>
    <phoneticPr fontId="28" type="noConversion"/>
  </si>
  <si>
    <t>防御力&gt;3000，则胜利；
否则，失败；</t>
    <phoneticPr fontId="28" type="noConversion"/>
  </si>
  <si>
    <t>攻击频率</t>
    <phoneticPr fontId="28" type="noConversion"/>
  </si>
  <si>
    <t>2.0</t>
    <phoneticPr fontId="28" type="noConversion"/>
  </si>
  <si>
    <t>1.8</t>
    <phoneticPr fontId="28" type="noConversion"/>
  </si>
  <si>
    <t>1.7</t>
    <phoneticPr fontId="28" type="noConversion"/>
  </si>
  <si>
    <t>·副本敌人的防御减免公式 = {【（防御力-300）^(1/2)】/【等级^(1/2)】*2/100 + 0.05} *100%</t>
    <phoneticPr fontId="15" type="noConversion"/>
  </si>
  <si>
    <t>700</t>
    <phoneticPr fontId="28" type="noConversion"/>
  </si>
  <si>
    <t>1800</t>
    <phoneticPr fontId="28" type="noConversion"/>
  </si>
  <si>
    <t>3500</t>
    <phoneticPr fontId="28" type="noConversion"/>
  </si>
  <si>
    <t>5000</t>
    <phoneticPr fontId="28" type="noConversion"/>
  </si>
  <si>
    <t>6000</t>
    <phoneticPr fontId="28" type="noConversion"/>
  </si>
  <si>
    <t>7000</t>
    <phoneticPr fontId="28" type="noConversion"/>
  </si>
  <si>
    <t>8000</t>
    <phoneticPr fontId="28" type="noConversion"/>
  </si>
  <si>
    <t>策略：</t>
    <phoneticPr fontId="15" type="noConversion"/>
  </si>
  <si>
    <t>随机策略</t>
    <phoneticPr fontId="15" type="noConversion"/>
  </si>
  <si>
    <t>生命比率</t>
    <phoneticPr fontId="28" type="noConversion"/>
  </si>
  <si>
    <t>生命加成</t>
    <phoneticPr fontId="15" type="noConversion"/>
  </si>
  <si>
    <t>速度加成</t>
    <phoneticPr fontId="15" type="noConversion"/>
  </si>
  <si>
    <t>攻击频率：</t>
    <phoneticPr fontId="15" type="noConversion"/>
  </si>
  <si>
    <t>2.0</t>
    <phoneticPr fontId="15" type="noConversion"/>
  </si>
  <si>
    <t>·刷新后的商品列表为： 第二排第一个位置固定是4星轻木帆船（100000金币），商店具体摆放信息见下面“商店页1”
·5星轻木帆船：HP 700，速度 125，HP成长为9.0，速度成长为2.0
·购买后玩家扣除100000金币</t>
    <phoneticPr fontId="15" type="noConversion"/>
  </si>
  <si>
    <t>5星轻木帆船：HP 700，速度 125，HP成长为9.0，速度成长为2.0</t>
  </si>
  <si>
    <t>强制引导中商店里购买的装备属性：</t>
    <phoneticPr fontId="15" type="noConversion"/>
  </si>
  <si>
    <t>·刷新后的商品列表为： 第二排第二个位置固定是4星钢管火炮（50星钻），商店具体摆放信息见下面“商店页2”
·4星钢管火炮：攻击力80~104 ，攻击上下限成长分别为：1.4 和 1.7
·购买后玩家扣除50星钻</t>
    <phoneticPr fontId="15" type="noConversion"/>
  </si>
  <si>
    <t>·舰队的初始航行速度为6节 （1.5米/秒）</t>
    <phoneticPr fontId="15" type="noConversion"/>
  </si>
  <si>
    <r>
      <t>·</t>
    </r>
    <r>
      <rPr>
        <b/>
        <sz val="11"/>
        <color theme="4"/>
        <rFont val="宋体"/>
        <family val="3"/>
        <charset val="134"/>
        <scheme val="minor"/>
      </rPr>
      <t>实际航行速度（单位“节”）</t>
    </r>
    <r>
      <rPr>
        <sz val="11"/>
        <color theme="1"/>
        <rFont val="宋体"/>
        <family val="2"/>
        <scheme val="minor"/>
      </rPr>
      <t xml:space="preserve"> = </t>
    </r>
    <r>
      <rPr>
        <sz val="11"/>
        <color rgb="FFFF0000"/>
        <rFont val="宋体"/>
        <family val="3"/>
        <charset val="134"/>
        <scheme val="minor"/>
      </rPr>
      <t>舰队速度总值 *（1 + 舵手加成）/4800 * 6 + 6 + 风速</t>
    </r>
    <phoneticPr fontId="15" type="noConversion"/>
  </si>
  <si>
    <r>
      <t>·</t>
    </r>
    <r>
      <rPr>
        <b/>
        <sz val="11"/>
        <color theme="4"/>
        <rFont val="宋体"/>
        <family val="3"/>
        <charset val="134"/>
        <scheme val="minor"/>
      </rPr>
      <t>实际航行速度（单位“</t>
    </r>
    <r>
      <rPr>
        <b/>
        <sz val="11"/>
        <color theme="4"/>
        <rFont val="宋体"/>
        <family val="2"/>
        <scheme val="minor"/>
      </rPr>
      <t>m/s</t>
    </r>
    <r>
      <rPr>
        <b/>
        <sz val="11"/>
        <color theme="4"/>
        <rFont val="宋体"/>
        <family val="3"/>
        <charset val="134"/>
        <scheme val="minor"/>
      </rPr>
      <t>”）</t>
    </r>
    <r>
      <rPr>
        <sz val="11"/>
        <color theme="1"/>
        <rFont val="宋体"/>
        <family val="2"/>
        <scheme val="minor"/>
      </rPr>
      <t xml:space="preserve"> = </t>
    </r>
    <r>
      <rPr>
        <sz val="11"/>
        <color rgb="FFFF0000"/>
        <rFont val="宋体"/>
        <family val="3"/>
        <charset val="134"/>
        <scheme val="minor"/>
      </rPr>
      <t>舰队速度总值 *（1 + 舵手加成）/4800 * 1.5 + 1.5 + 风速</t>
    </r>
    <phoneticPr fontId="15" type="noConversion"/>
  </si>
  <si>
    <t>·战场的长度设定为100米，因此航速为1节的船只 需要400秒才可以从最低点航行至最高点</t>
    <phoneticPr fontId="15" type="noConversion"/>
  </si>
  <si>
    <t>67</t>
  </si>
  <si>
    <t>68</t>
  </si>
  <si>
    <t>69</t>
  </si>
  <si>
    <t>70</t>
  </si>
  <si>
    <t>71</t>
  </si>
  <si>
    <t>对攻击目标立即发起65~75%伤害的斜角十字攻击</t>
    <phoneticPr fontId="15" type="noConversion"/>
  </si>
  <si>
    <t>对攻击目标立即发起85~95%伤害的斜角十字攻击</t>
    <phoneticPr fontId="15" type="noConversion"/>
  </si>
  <si>
    <t>1</t>
    <phoneticPr fontId="15" type="noConversion"/>
  </si>
  <si>
    <t>0</t>
    <phoneticPr fontId="15" type="noConversion"/>
  </si>
  <si>
    <t>E</t>
  </si>
  <si>
    <t>H</t>
  </si>
  <si>
    <t>G</t>
  </si>
  <si>
    <t>黑色序曲</t>
    <phoneticPr fontId="15" type="noConversion"/>
  </si>
  <si>
    <t>横扫</t>
    <phoneticPr fontId="15" type="noConversion"/>
  </si>
  <si>
    <t>铁钩船长</t>
    <phoneticPr fontId="15" type="noConversion"/>
  </si>
  <si>
    <t>海盗</t>
    <phoneticPr fontId="15" type="noConversion"/>
  </si>
  <si>
    <t>活动</t>
    <phoneticPr fontId="15" type="noConversion"/>
  </si>
  <si>
    <t>72</t>
    <phoneticPr fontId="15" type="noConversion"/>
  </si>
  <si>
    <t>炮击时无视对方防御</t>
    <phoneticPr fontId="15" type="noConversion"/>
  </si>
  <si>
    <t>100</t>
    <phoneticPr fontId="15" type="noConversion"/>
  </si>
  <si>
    <t>10</t>
    <phoneticPr fontId="15" type="noConversion"/>
  </si>
  <si>
    <t>25</t>
    <phoneticPr fontId="15" type="noConversion"/>
  </si>
  <si>
    <t>炮击战与白刃战时自身生命、攻击和防御增加20%</t>
    <phoneticPr fontId="15" type="noConversion"/>
  </si>
  <si>
    <t>炮击战与白刃战时自身攻击提升45%</t>
    <phoneticPr fontId="15" type="noConversion"/>
  </si>
  <si>
    <t>·游戏初始的阵型默认为“坚守战”</t>
    <phoneticPr fontId="15" type="noConversion"/>
  </si>
  <si>
    <t>·当出现双方某一次互相间的碰撞攻击造成双方同时HP降为0时，则攻击力高的一方算作胜利，胜利者将保留1点的HP回到炮击战（如果攻击力也相同则同时沉没）</t>
    <phoneticPr fontId="15" type="noConversion"/>
  </si>
  <si>
    <t>副本页面信息格式（除了邀请组队外）</t>
    <phoneticPr fontId="15" type="noConversion"/>
  </si>
  <si>
    <t>十字炮</t>
    <phoneticPr fontId="15" type="noConversion"/>
  </si>
  <si>
    <t>十字炮·改</t>
    <phoneticPr fontId="15" type="noConversion"/>
  </si>
  <si>
    <t>海洋之风</t>
    <phoneticPr fontId="28" type="noConversion"/>
  </si>
  <si>
    <t xml:space="preserve">   白刃战防御 = 防御力/2</t>
    <phoneticPr fontId="15" type="noConversion"/>
  </si>
  <si>
    <t>生命 = 0.0001325x^2 - 2.4796x + 12747</t>
    <phoneticPr fontId="15" type="noConversion"/>
  </si>
  <si>
    <t>攻击 = 0.0000177x^2 - 0.3306x + 2133</t>
    <phoneticPr fontId="15" type="noConversion"/>
  </si>
  <si>
    <t>防御 = 0.0000177x^2 - 0.3306x + 2133</t>
    <phoneticPr fontId="15" type="noConversion"/>
  </si>
  <si>
    <t>生命 = 0.00009275x^2 - 1.7357x + 8873</t>
    <phoneticPr fontId="15" type="noConversion"/>
  </si>
  <si>
    <t>攻击 = 0.00001239x^2 - 0.2314x + 1293</t>
    <phoneticPr fontId="15" type="noConversion"/>
  </si>
  <si>
    <t>防御 = 0.00001239x^2 - 0.2314x + 1293</t>
    <phoneticPr fontId="15" type="noConversion"/>
  </si>
  <si>
    <t>全属性提升（%） = 当前属性 * 【（瞭望员后勤值/2000） * 0.2 + 0.01】 * 100%</t>
    <phoneticPr fontId="15" type="noConversion"/>
  </si>
  <si>
    <t>特殊攻击：【制裁之铳 ID 65】</t>
    <phoneticPr fontId="15" type="noConversion"/>
  </si>
  <si>
    <t>·支线探险/战斗探险/竞技场中，敌方在白刃战时的 生命，攻击，防御 按照以下来计算</t>
    <phoneticPr fontId="15" type="noConversion"/>
  </si>
  <si>
    <t>炮击战时，全体舰船的攻击力提高10%</t>
    <phoneticPr fontId="15" type="noConversion"/>
  </si>
  <si>
    <t>白刃战时，参与白刃战的副官攻击力降低15%</t>
    <phoneticPr fontId="15" type="noConversion"/>
  </si>
  <si>
    <t>26438</t>
    <phoneticPr fontId="28" type="noConversion"/>
  </si>
  <si>
    <t>18727</t>
    <phoneticPr fontId="28" type="noConversion"/>
  </si>
  <si>
    <t>125452</t>
    <phoneticPr fontId="28" type="noConversion"/>
  </si>
  <si>
    <t>50965</t>
    <phoneticPr fontId="28" type="noConversion"/>
  </si>
  <si>
    <t>78408</t>
    <phoneticPr fontId="28" type="noConversion"/>
  </si>
  <si>
    <t>203860</t>
    <phoneticPr fontId="28" type="noConversion"/>
  </si>
  <si>
    <t>286070</t>
    <phoneticPr fontId="28" type="noConversion"/>
  </si>
  <si>
    <t>352598</t>
    <phoneticPr fontId="28" type="noConversion"/>
  </si>
  <si>
    <t>318938</t>
    <phoneticPr fontId="28" type="noConversion"/>
  </si>
  <si>
    <t>5454</t>
    <phoneticPr fontId="28" type="noConversion"/>
  </si>
  <si>
    <t>6545</t>
    <phoneticPr fontId="28" type="noConversion"/>
  </si>
  <si>
    <t>423</t>
    <phoneticPr fontId="28" type="noConversion"/>
  </si>
  <si>
    <t>529</t>
    <phoneticPr fontId="28" type="noConversion"/>
  </si>
  <si>
    <t>781</t>
    <phoneticPr fontId="28" type="noConversion"/>
  </si>
  <si>
    <t>937</t>
    <phoneticPr fontId="28" type="noConversion"/>
  </si>
  <si>
    <t>1666</t>
    <phoneticPr fontId="28" type="noConversion"/>
  </si>
  <si>
    <t>2083</t>
    <phoneticPr fontId="28" type="noConversion"/>
  </si>
  <si>
    <t>2985</t>
    <phoneticPr fontId="28" type="noConversion"/>
  </si>
  <si>
    <t>3666</t>
    <phoneticPr fontId="28" type="noConversion"/>
  </si>
  <si>
    <t>4889</t>
    <phoneticPr fontId="28" type="noConversion"/>
  </si>
  <si>
    <t>5866</t>
    <phoneticPr fontId="28" type="noConversion"/>
  </si>
  <si>
    <t>7333</t>
    <phoneticPr fontId="28" type="noConversion"/>
  </si>
  <si>
    <t>82818</t>
    <phoneticPr fontId="28" type="noConversion"/>
  </si>
  <si>
    <t>炮击战时，全体舰船的攻击力降低10%</t>
    <phoneticPr fontId="15" type="noConversion"/>
  </si>
  <si>
    <t>白刃战时，参与白刃战的副官攻击力提升15%</t>
    <phoneticPr fontId="15" type="noConversion"/>
  </si>
  <si>
    <t>3</t>
    <phoneticPr fontId="15" type="noConversion"/>
  </si>
  <si>
    <t>4星钢管火炮：攻击力230~250 ，攻击上限成长为 4.6，攻击下限成长为 4.1，攻击间隔为 1.7</t>
    <phoneticPr fontId="15" type="noConversion"/>
  </si>
  <si>
    <t>黑珍珠的愤怒</t>
    <phoneticPr fontId="15" type="noConversion"/>
  </si>
  <si>
    <t>轻便型史路普帆船</t>
    <phoneticPr fontId="28" type="noConversion"/>
  </si>
  <si>
    <t>·支线探险的BOSS策略暂时定位全体突击战，之后会出需求修改</t>
    <phoneticPr fontId="28" type="noConversion"/>
  </si>
  <si>
    <t>·探险的四个小怪的数据为BOSS的70% （攻击，防御，生命值），攻击频率与BOSS相同</t>
    <phoneticPr fontId="28" type="noConversion"/>
  </si>
  <si>
    <r>
      <t>·</t>
    </r>
    <r>
      <rPr>
        <b/>
        <sz val="11"/>
        <color theme="4"/>
        <rFont val="宋体"/>
        <family val="3"/>
        <charset val="134"/>
        <scheme val="minor"/>
      </rPr>
      <t>旗舰防御</t>
    </r>
    <r>
      <rPr>
        <sz val="11"/>
        <color theme="1"/>
        <rFont val="宋体"/>
        <family val="2"/>
        <scheme val="minor"/>
      </rPr>
      <t xml:space="preserve"> =  （炮击手防御力 + 水兵长防御力 + 船帆防御力 + 装甲防御力 + 旗舰初始防御）* 我方BUFF加成 * 敌方DEBUFF减少</t>
    </r>
    <phoneticPr fontId="15" type="noConversion"/>
  </si>
  <si>
    <r>
      <t>·</t>
    </r>
    <r>
      <rPr>
        <b/>
        <sz val="11"/>
        <color theme="4"/>
        <rFont val="宋体"/>
        <family val="3"/>
        <charset val="134"/>
        <scheme val="minor"/>
      </rPr>
      <t>护卫舰防御</t>
    </r>
    <r>
      <rPr>
        <sz val="11"/>
        <color theme="1"/>
        <rFont val="宋体"/>
        <family val="2"/>
        <scheme val="minor"/>
      </rPr>
      <t xml:space="preserve"> =  （护卫舰舰长防御力 + 船帆防御力 + 装甲防御力 + 护卫舰初始防御）* 我方BUFF加成 * 敌方DEBUFF减少</t>
    </r>
    <phoneticPr fontId="15" type="noConversion"/>
  </si>
  <si>
    <r>
      <t>·</t>
    </r>
    <r>
      <rPr>
        <b/>
        <sz val="11"/>
        <color theme="4"/>
        <rFont val="宋体"/>
        <family val="3"/>
        <charset val="134"/>
        <scheme val="minor"/>
      </rPr>
      <t>每次互砍，造成的伤害值</t>
    </r>
    <r>
      <rPr>
        <sz val="11"/>
        <color theme="1"/>
        <rFont val="宋体"/>
        <family val="2"/>
        <scheme val="minor"/>
      </rPr>
      <t xml:space="preserve"> = </t>
    </r>
    <r>
      <rPr>
        <sz val="11"/>
        <color rgb="FFFF0000"/>
        <rFont val="宋体"/>
        <family val="3"/>
        <charset val="134"/>
        <scheme val="minor"/>
      </rPr>
      <t>【（水兵长攻击力+白刃战初始攻击） *（1-敌方防御减免）】</t>
    </r>
    <phoneticPr fontId="15" type="noConversion"/>
  </si>
  <si>
    <t xml:space="preserve">   白刃战防御减免 固定为10%</t>
    <phoneticPr fontId="15" type="noConversion"/>
  </si>
  <si>
    <t>每日充值50星钻</t>
    <phoneticPr fontId="15" type="noConversion"/>
  </si>
  <si>
    <t xml:space="preserve">   白刃战攻击 = 攻击力/2 + 20</t>
    <phoneticPr fontId="15" type="noConversion"/>
  </si>
  <si>
    <t>索尼亚</t>
    <phoneticPr fontId="15" type="noConversion"/>
  </si>
  <si>
    <t>巴巴罗萨</t>
    <phoneticPr fontId="15" type="noConversion"/>
  </si>
  <si>
    <t>传奇设计图(LV35)</t>
    <phoneticPr fontId="15" type="noConversion"/>
  </si>
  <si>
    <t>十字绞杀</t>
    <phoneticPr fontId="15" type="noConversion"/>
  </si>
  <si>
    <t>对攻击目标立即发起85~95%伤害的十字攻击</t>
    <phoneticPr fontId="15" type="noConversion"/>
  </si>
  <si>
    <t>毁灭炮·极</t>
    <phoneticPr fontId="15" type="noConversion"/>
  </si>
  <si>
    <t>对攻击目标立即发起95~105%伤害的横扫攻击</t>
    <phoneticPr fontId="15" type="noConversion"/>
  </si>
  <si>
    <t>高速追击炮</t>
    <phoneticPr fontId="15" type="noConversion"/>
  </si>
  <si>
    <t>重型迫击炮</t>
    <phoneticPr fontId="15" type="noConversion"/>
  </si>
  <si>
    <t>蓝色海豚号</t>
    <phoneticPr fontId="28" type="noConversion"/>
  </si>
  <si>
    <t>迫击炮</t>
    <phoneticPr fontId="15" type="noConversion"/>
  </si>
  <si>
    <t>喷火炮</t>
    <phoneticPr fontId="15" type="noConversion"/>
  </si>
  <si>
    <t>高级抵抗</t>
    <phoneticPr fontId="15" type="noConversion"/>
  </si>
  <si>
    <t>全舰队炮击战与白刃战时生命值增加*%</t>
    <phoneticPr fontId="15" type="noConversion"/>
  </si>
  <si>
    <t>80</t>
    <phoneticPr fontId="15" type="noConversion"/>
  </si>
  <si>
    <t>50</t>
    <phoneticPr fontId="15" type="noConversion"/>
  </si>
  <si>
    <t>30</t>
    <phoneticPr fontId="15" type="noConversion"/>
  </si>
  <si>
    <t>55</t>
    <phoneticPr fontId="15" type="noConversion"/>
  </si>
  <si>
    <t>35</t>
    <phoneticPr fontId="15" type="noConversion"/>
  </si>
  <si>
    <t>40</t>
    <phoneticPr fontId="15" type="noConversion"/>
  </si>
  <si>
    <t>25</t>
    <phoneticPr fontId="15" type="noConversion"/>
  </si>
  <si>
    <t>20</t>
    <phoneticPr fontId="15" type="noConversion"/>
  </si>
  <si>
    <t>达斯琪</t>
    <phoneticPr fontId="15" type="noConversion"/>
  </si>
  <si>
    <t>刺心斩</t>
    <phoneticPr fontId="15" type="noConversion"/>
  </si>
  <si>
    <t>对攻击目标立即发起130~150%伤害的强力狙击</t>
    <phoneticPr fontId="15" type="noConversion"/>
  </si>
  <si>
    <t>斩时雨</t>
    <phoneticPr fontId="15" type="noConversion"/>
  </si>
  <si>
    <t>炮击时会造成双倍伤害</t>
    <phoneticPr fontId="15" type="noConversion"/>
  </si>
  <si>
    <t>传奇装备箱(LV35)</t>
    <phoneticPr fontId="15" type="noConversion"/>
  </si>
  <si>
    <t>艺术的火药</t>
    <phoneticPr fontId="15" type="noConversion"/>
  </si>
  <si>
    <t>对攻击目标立即发起150~160%伤害的强力狙击</t>
    <phoneticPr fontId="15" type="noConversion"/>
  </si>
  <si>
    <t>高级贯穿</t>
    <phoneticPr fontId="15" type="noConversion"/>
  </si>
  <si>
    <t>高级掠夺</t>
    <phoneticPr fontId="15" type="noConversion"/>
  </si>
  <si>
    <t>海盗副官炮击战与白刃战时攻击力提升*%</t>
    <phoneticPr fontId="15" type="noConversion"/>
  </si>
  <si>
    <t>高级日记</t>
    <phoneticPr fontId="15" type="noConversion"/>
  </si>
  <si>
    <t>商品进货价降低*%</t>
    <phoneticPr fontId="15" type="noConversion"/>
  </si>
  <si>
    <t>高级采购</t>
    <phoneticPr fontId="15" type="noConversion"/>
  </si>
  <si>
    <t>高级酒宴</t>
    <phoneticPr fontId="15" type="noConversion"/>
  </si>
  <si>
    <t>中级不死</t>
    <phoneticPr fontId="15" type="noConversion"/>
  </si>
  <si>
    <t>炮击时会额外造成敌方当前生命10%的伤害</t>
    <phoneticPr fontId="15" type="noConversion"/>
  </si>
  <si>
    <t>高级搜刮</t>
    <phoneticPr fontId="15" type="noConversion"/>
  </si>
  <si>
    <t>战斗结束时有50%几率获得金钱</t>
    <phoneticPr fontId="15" type="noConversion"/>
  </si>
  <si>
    <t>战斗胜利后获得金钱提升*%</t>
    <phoneticPr fontId="15" type="noConversion"/>
  </si>
  <si>
    <t>高级劫掠</t>
    <phoneticPr fontId="15" type="noConversion"/>
  </si>
  <si>
    <t>高级暴击</t>
    <phoneticPr fontId="15" type="noConversion"/>
  </si>
  <si>
    <t>炮击时会造成双倍伤害</t>
    <phoneticPr fontId="15" type="noConversion"/>
  </si>
  <si>
    <t>全舰队炮击战与白刃战时攻击力增加*%</t>
    <phoneticPr fontId="15" type="noConversion"/>
  </si>
  <si>
    <t>高级炮弹</t>
    <phoneticPr fontId="15" type="noConversion"/>
  </si>
  <si>
    <t>888星钻</t>
    <phoneticPr fontId="15" type="noConversion"/>
  </si>
  <si>
    <r>
      <t>·战斗中的移动速度以0.1秒为最低时间单位进行程序判定，直观表现给玩家的单位为“节”，</t>
    </r>
    <r>
      <rPr>
        <sz val="11"/>
        <rFont val="宋体"/>
        <family val="3"/>
        <charset val="134"/>
        <scheme val="minor"/>
      </rPr>
      <t>1节 = 0.25米/秒</t>
    </r>
    <phoneticPr fontId="15" type="noConversion"/>
  </si>
  <si>
    <r>
      <t>·</t>
    </r>
    <r>
      <rPr>
        <b/>
        <sz val="11"/>
        <color theme="4"/>
        <rFont val="宋体"/>
        <family val="3"/>
        <charset val="134"/>
        <scheme val="minor"/>
      </rPr>
      <t>旗舰免伤Y</t>
    </r>
    <r>
      <rPr>
        <sz val="11"/>
        <color theme="1"/>
        <rFont val="宋体"/>
        <family val="2"/>
        <scheme val="minor"/>
      </rPr>
      <t xml:space="preserve"> = </t>
    </r>
    <r>
      <rPr>
        <sz val="11"/>
        <rFont val="宋体"/>
        <family val="3"/>
        <charset val="134"/>
        <scheme val="minor"/>
      </rPr>
      <t xml:space="preserve"> {【（旗舰防御力^(1/2)】*【等级^(1/3)】/700 + 0.05} *100%</t>
    </r>
    <phoneticPr fontId="15" type="noConversion"/>
  </si>
  <si>
    <r>
      <t>·</t>
    </r>
    <r>
      <rPr>
        <b/>
        <sz val="11"/>
        <color theme="4"/>
        <rFont val="宋体"/>
        <family val="3"/>
        <charset val="134"/>
        <scheme val="minor"/>
      </rPr>
      <t>护卫舰免伤Z</t>
    </r>
    <r>
      <rPr>
        <sz val="11"/>
        <color theme="1"/>
        <rFont val="宋体"/>
        <family val="2"/>
        <scheme val="minor"/>
      </rPr>
      <t xml:space="preserve"> =  </t>
    </r>
    <r>
      <rPr>
        <sz val="11"/>
        <rFont val="宋体"/>
        <family val="3"/>
        <charset val="134"/>
        <scheme val="minor"/>
      </rPr>
      <t>{【（护卫舰防御力^(1/2)】*【等级^(1/3)】/650 + 0.05} *100%</t>
    </r>
    <phoneticPr fontId="15" type="noConversion"/>
  </si>
  <si>
    <r>
      <t>·</t>
    </r>
    <r>
      <rPr>
        <b/>
        <sz val="11"/>
        <color theme="4"/>
        <rFont val="宋体"/>
        <family val="3"/>
        <charset val="134"/>
        <scheme val="minor"/>
      </rPr>
      <t>白刃战免伤X</t>
    </r>
    <r>
      <rPr>
        <sz val="11"/>
        <color theme="1"/>
        <rFont val="宋体"/>
        <family val="2"/>
        <scheme val="minor"/>
      </rPr>
      <t xml:space="preserve"> =  </t>
    </r>
    <r>
      <rPr>
        <sz val="11"/>
        <rFont val="宋体"/>
        <family val="3"/>
        <charset val="134"/>
        <scheme val="minor"/>
      </rPr>
      <t>{【（白刃战副官防御力^(1/2)】*【等级^(1/3)】/450 + 0.05} *100%</t>
    </r>
    <phoneticPr fontId="15" type="noConversion"/>
  </si>
  <si>
    <t>0</t>
    <phoneticPr fontId="15" type="noConversion"/>
  </si>
  <si>
    <t>万能升阶卡*1，黄金水手*1</t>
    <phoneticPr fontId="15" type="noConversion"/>
  </si>
  <si>
    <t>202,203</t>
    <phoneticPr fontId="15" type="noConversion"/>
  </si>
  <si>
    <t>204,205</t>
    <phoneticPr fontId="15" type="noConversion"/>
  </si>
  <si>
    <t>0</t>
    <phoneticPr fontId="15" type="noConversion"/>
  </si>
  <si>
    <t>对攻击目标立即发起120~130%伤害的贯穿攻击</t>
    <phoneticPr fontId="15" type="noConversion"/>
  </si>
  <si>
    <t>炮击战与白刃战时自身攻击力和防御力提升30%</t>
    <phoneticPr fontId="15" type="noConversion"/>
  </si>
  <si>
    <t>炮击战与白刃战时自身生命、攻击和防御增加25%</t>
    <phoneticPr fontId="15" type="noConversion"/>
  </si>
  <si>
    <t>炮击战与白刃战时自身生命与防御提升30%</t>
    <phoneticPr fontId="15" type="noConversion"/>
  </si>
  <si>
    <t>炮击战与白刃战时自身生命与攻击提升30%</t>
    <phoneticPr fontId="15" type="noConversion"/>
  </si>
  <si>
    <t>炮击战与白刃战时敌方全体舰队防御降低18%</t>
    <phoneticPr fontId="15" type="noConversion"/>
  </si>
  <si>
    <t>甜蜜之矢</t>
    <phoneticPr fontId="15" type="noConversion"/>
  </si>
  <si>
    <t>1</t>
    <phoneticPr fontId="15" type="noConversion"/>
  </si>
  <si>
    <t>73</t>
    <phoneticPr fontId="15" type="noConversion"/>
  </si>
  <si>
    <t>1000</t>
    <phoneticPr fontId="28" type="noConversion"/>
  </si>
  <si>
    <t>紧急事件获得1</t>
    <phoneticPr fontId="15" type="noConversion"/>
  </si>
  <si>
    <t>追回被抢的钱袋</t>
    <phoneticPr fontId="28" type="noConversion"/>
  </si>
  <si>
    <t>出处</t>
    <phoneticPr fontId="15" type="noConversion"/>
  </si>
  <si>
    <t>详情</t>
    <phoneticPr fontId="15" type="noConversion"/>
  </si>
  <si>
    <t>兑换奖励</t>
    <phoneticPr fontId="15" type="noConversion"/>
  </si>
  <si>
    <t>ID</t>
    <phoneticPr fontId="15" type="noConversion"/>
  </si>
  <si>
    <t>·收集品都会存放在 仓库-收集品页面，任何收集品都没有堆叠数量上限</t>
    <phoneticPr fontId="15" type="noConversion"/>
  </si>
  <si>
    <t>收集品的兑换</t>
    <phoneticPr fontId="15" type="noConversion"/>
  </si>
  <si>
    <t>·每个收集品都有对应的【兑换数量】，意思为：每消耗这个数量的该收集品后，即可用来兑换一份相应奖励</t>
    <phoneticPr fontId="15" type="noConversion"/>
  </si>
  <si>
    <t>·玩家可以同时兑换多份相同的收集品奖励，兑换成功后，相应数量的该收集品扣除并弹窗获得兑换物</t>
    <phoneticPr fontId="15" type="noConversion"/>
  </si>
  <si>
    <t>·在拥有任意满足兑换数量的收集品时，要有以下处理：，。</t>
    <phoneticPr fontId="15" type="noConversion"/>
  </si>
  <si>
    <t xml:space="preserve">  1.仓库建筑上要有兑换提示气泡，提示优先度高于制造功能</t>
    <phoneticPr fontId="15" type="noConversion"/>
  </si>
  <si>
    <t xml:space="preserve">  2.仓库菜单页 - 收集品菜单要有红点提示</t>
    <phoneticPr fontId="15" type="noConversion"/>
  </si>
  <si>
    <t xml:space="preserve">  3.收集品页面中，可兑换的收集品后面的兑换按钮上要显示出可兑换的数量；不满足兑换条件的收集品后面的兑换按钮上不显示</t>
    <phoneticPr fontId="15" type="noConversion"/>
  </si>
  <si>
    <r>
      <t xml:space="preserve">  4.收集品页面的排序规则为:  </t>
    </r>
    <r>
      <rPr>
        <b/>
        <sz val="11"/>
        <color theme="4"/>
        <rFont val="宋体"/>
        <family val="3"/>
        <charset val="134"/>
        <scheme val="minor"/>
      </rPr>
      <t>是否可兑换</t>
    </r>
    <r>
      <rPr>
        <sz val="11"/>
        <color theme="1"/>
        <rFont val="宋体"/>
        <family val="2"/>
        <scheme val="minor"/>
      </rPr>
      <t xml:space="preserve"> -》</t>
    </r>
    <r>
      <rPr>
        <b/>
        <sz val="11"/>
        <color theme="4"/>
        <rFont val="宋体"/>
        <family val="3"/>
        <charset val="134"/>
        <scheme val="minor"/>
      </rPr>
      <t>收集品数量</t>
    </r>
    <r>
      <rPr>
        <sz val="11"/>
        <color theme="1"/>
        <rFont val="宋体"/>
        <family val="2"/>
        <scheme val="minor"/>
      </rPr>
      <t>-》</t>
    </r>
    <r>
      <rPr>
        <b/>
        <sz val="11"/>
        <color theme="4"/>
        <rFont val="宋体"/>
        <family val="3"/>
        <charset val="134"/>
        <scheme val="minor"/>
      </rPr>
      <t>收集品ID</t>
    </r>
    <phoneticPr fontId="15" type="noConversion"/>
  </si>
  <si>
    <t>收集品的兑换奖励</t>
    <phoneticPr fontId="15" type="noConversion"/>
  </si>
  <si>
    <t xml:space="preserve">  副官，他的技能获得需要有以下可控配置需求：</t>
    <phoneticPr fontId="15" type="noConversion"/>
  </si>
  <si>
    <t xml:space="preserve">  装备，需要有以下可控配置需求</t>
    <phoneticPr fontId="15" type="noConversion"/>
  </si>
  <si>
    <t xml:space="preserve">  道具和各类货币，需要有以下可控配置需求</t>
    <phoneticPr fontId="15" type="noConversion"/>
  </si>
  <si>
    <t xml:space="preserve">  1.需要能配置指定数量</t>
    <phoneticPr fontId="15" type="noConversion"/>
  </si>
  <si>
    <t xml:space="preserve">  1.装备的星级可以被指定</t>
    <phoneticPr fontId="15" type="noConversion"/>
  </si>
  <si>
    <t xml:space="preserve">  2.装备的属性可以在其星级所决定的范围内随机</t>
    <phoneticPr fontId="15" type="noConversion"/>
  </si>
  <si>
    <t>·收集品的兑换奖励包括： 消耗性道具，指定副官，指定装备，货币，食物</t>
    <phoneticPr fontId="15" type="noConversion"/>
  </si>
  <si>
    <t xml:space="preserve">  食物，需要有以下可控配置需求</t>
    <phoneticPr fontId="15" type="noConversion"/>
  </si>
  <si>
    <t xml:space="preserve">  1.需要能配置指定数量和星级</t>
    <phoneticPr fontId="15" type="noConversion"/>
  </si>
  <si>
    <t xml:space="preserve">  2.食物的效果根据其星级的合理范围内随机</t>
    <phoneticPr fontId="15" type="noConversion"/>
  </si>
  <si>
    <t>武器碎片</t>
    <phoneticPr fontId="15" type="noConversion"/>
  </si>
  <si>
    <t>古代笔记</t>
    <phoneticPr fontId="15" type="noConversion"/>
  </si>
  <si>
    <t>盔甲碎片</t>
    <phoneticPr fontId="15" type="noConversion"/>
  </si>
  <si>
    <t>不知名碎片</t>
    <phoneticPr fontId="15" type="noConversion"/>
  </si>
  <si>
    <t>重复完成奖励</t>
    <phoneticPr fontId="28" type="noConversion"/>
  </si>
  <si>
    <t>搜索报告书</t>
    <phoneticPr fontId="15" type="noConversion"/>
  </si>
  <si>
    <t>讨伐报告书</t>
    <phoneticPr fontId="15" type="noConversion"/>
  </si>
  <si>
    <t>5☆猎鹰像（3），猎鹰像（20），半自动三角帆（25），精英水手（10），中级水手（25），奶酪香肠粒（15）</t>
    <phoneticPr fontId="15" type="noConversion"/>
  </si>
  <si>
    <t>5☆硬木板装甲（3），硬木板装甲（20），叉形撞角（25），精英水手（10），中级水手（25），奶酪香肠粒（15）</t>
    <phoneticPr fontId="15" type="noConversion"/>
  </si>
  <si>
    <t>5☆轻曲射炮（5），轻曲射炮（45），精英水手（10），中级水手（25），奶酪香肠粒（15）</t>
    <phoneticPr fontId="15" type="noConversion"/>
  </si>
  <si>
    <t>5☆猎鹰像（3），猎鹰像（20），半自动三角帆（25），精英水手（10），中级水手（25），奶酪香肠粒（15）</t>
    <phoneticPr fontId="15" type="noConversion"/>
  </si>
  <si>
    <t>5☆轻曲射炮（5），轻曲射炮（45），精英水手（10），中级水手（25），奶酪香肠粒（15）</t>
    <phoneticPr fontId="15" type="noConversion"/>
  </si>
  <si>
    <t>5☆鲨鱼像（3），鲨鱼像（22），全桅船帆组（25），白银水手（3），精英水手（20），中级水手（25）</t>
    <phoneticPr fontId="15" type="noConversion"/>
  </si>
  <si>
    <t>5☆雪松木装甲（3），雪松木装甲（22），剑鱼撞角（25），白银水手（3），精英水手（20），中级水手（25）</t>
    <phoneticPr fontId="15" type="noConversion"/>
  </si>
  <si>
    <t>速射迫击炮</t>
    <phoneticPr fontId="15" type="noConversion"/>
  </si>
  <si>
    <t>斯库纳帆船</t>
    <phoneticPr fontId="28" type="noConversion"/>
  </si>
  <si>
    <t>5☆白海豚像（3），白海豚像（22），大型四角帆（25），白银水手（3），精英水手（20），中级水手（25）</t>
    <phoneticPr fontId="15" type="noConversion"/>
  </si>
  <si>
    <t>5☆红木装甲（3），红木装甲（22），切割型撞角（25），白银水手（3），精英水手（20），中级水手（25）</t>
    <phoneticPr fontId="15" type="noConversion"/>
  </si>
  <si>
    <t>5☆白鲨像（2），白鲨像（20），银色丝绸四角帆（25），黄金水手（1），白银水手（4），精英水手（25），奶油土豆卷（20）</t>
    <phoneticPr fontId="15" type="noConversion"/>
  </si>
  <si>
    <t>5☆橡木装甲（2），橡木装甲（20），混金撞角（25），黄金水手（1），白银水手（4），精英水手（25），奶油土豆卷（20）</t>
    <phoneticPr fontId="15" type="noConversion"/>
  </si>
  <si>
    <t>5☆战列舰（5），战列舰（45），黄金水手（1），白银水手（4），精英水手（25），奶油土豆卷（20）</t>
    <phoneticPr fontId="15" type="noConversion"/>
  </si>
  <si>
    <t>5☆伟人像（3），伟人像（20），锁链三角帆（25），黄金水手（1），白银水手（4），精英水手（25），柠檬烤玉米（20）</t>
    <phoneticPr fontId="15" type="noConversion"/>
  </si>
  <si>
    <t>5☆铁板装甲（3），铁板装甲（20），尖刺撞角（25），黄金水手（1），白银水手（4），精英水手（25），柠檬烤玉米（20）</t>
    <phoneticPr fontId="15" type="noConversion"/>
  </si>
  <si>
    <t>野蛮部落排桨帆船</t>
    <phoneticPr fontId="28" type="noConversion"/>
  </si>
  <si>
    <t>5☆勇者像（3），勇者像（20），沾满血迹的旧型巨帆（25），黄金水手（1），白银水手（4），精英水手（25），果酱洋葱鸡（20）</t>
    <phoneticPr fontId="15" type="noConversion"/>
  </si>
  <si>
    <t>5☆木刺装甲（3），木刺装甲（20），锯状粉碎撞角（25），黄金水手（1），白银水手（4），精英水手（25），果酱洋葱鸡（20）</t>
    <phoneticPr fontId="15" type="noConversion"/>
  </si>
  <si>
    <t>美特拉炮</t>
    <phoneticPr fontId="15" type="noConversion"/>
  </si>
  <si>
    <t>萨拉弗炮</t>
    <phoneticPr fontId="15" type="noConversion"/>
  </si>
  <si>
    <t>威尼斯巨型排桨帆船</t>
    <phoneticPr fontId="28" type="noConversion"/>
  </si>
  <si>
    <t>初级水手（100%），紫水晶*5（100%），金币*100（100%）</t>
    <phoneticPr fontId="28" type="noConversion"/>
  </si>
  <si>
    <t>中级水手（20%），初级水手（100%），紫水晶*15（100%），金币*1500（100%）</t>
    <phoneticPr fontId="28" type="noConversion"/>
  </si>
  <si>
    <t>中级水手（20%），初级水手（100%），紫水晶*17（100%），金币*1500（100%）</t>
    <phoneticPr fontId="28" type="noConversion"/>
  </si>
  <si>
    <t>中级水手（20%），初级水手（100%），紫水晶*30（100%），金币*1500（100%）</t>
    <phoneticPr fontId="28" type="noConversion"/>
  </si>
  <si>
    <t>4☆轻木帆船（10%），中级水手（20%），初级水手（100%），紫水晶*25（100%），金币*2500（100%）</t>
    <phoneticPr fontId="28" type="noConversion"/>
  </si>
  <si>
    <t>4☆重火炮（10%），中级水手（20%），初级水手（100%），紫水晶*30（100%），金币*3000（100%）</t>
    <phoneticPr fontId="28" type="noConversion"/>
  </si>
  <si>
    <t>中级水手（20%），初级水手（100%），紫水晶*45（100%），金币*4500（100%）</t>
    <phoneticPr fontId="28" type="noConversion"/>
  </si>
  <si>
    <t>中级水手（20%），初级水手（100%），紫水晶*20（100%），金币*1500（100%）</t>
    <phoneticPr fontId="28" type="noConversion"/>
  </si>
  <si>
    <t>中级水手（100%），5☆半自动三角帆（10%），紫水晶*25（100%），金币*2000（100%）</t>
    <phoneticPr fontId="28" type="noConversion"/>
  </si>
  <si>
    <t>精英水手（10%），中级水手（100%），紫水晶*30（100%），金币*3000（100%）</t>
    <phoneticPr fontId="28" type="noConversion"/>
  </si>
  <si>
    <t>精英水手（10%），中级水手（100%），紫水晶*45（100%），金币*2000（100%）</t>
    <phoneticPr fontId="28" type="noConversion"/>
  </si>
  <si>
    <t>4☆小型阿拉伯帆船（5%），4☆轻曲射炮（5%），精英水手（10%），中级水手（100%），紫水晶*50（100%），金币*4000（100%）</t>
    <phoneticPr fontId="28" type="noConversion"/>
  </si>
  <si>
    <t>精英水手（15%），中级水手（100%），紫水晶*55（100%），金币*5000（100%）</t>
    <phoneticPr fontId="28" type="noConversion"/>
  </si>
  <si>
    <t>5☆猎鹰像（10%），精英水手（10%），中级水手（100%），紫水晶*60（100%），金币*5000（100%）</t>
    <phoneticPr fontId="28" type="noConversion"/>
  </si>
  <si>
    <t>精英水手（25%），中级水手（100%），紫水晶*120（100%），金币*8500（100%）</t>
    <phoneticPr fontId="28" type="noConversion"/>
  </si>
  <si>
    <t>精英水手（10%），中级水手（100%），紫水晶*35（100%），金币*3000（100%）</t>
    <phoneticPr fontId="28" type="noConversion"/>
  </si>
  <si>
    <t>5☆全桅船帆组（10%），精英水手（10%），中级水手（100%），紫水晶*40（100%），金币*3400（100%）</t>
    <phoneticPr fontId="28" type="noConversion"/>
  </si>
  <si>
    <t>精英水手（15%），中级水手（100%），紫水晶*60（100%），金币*5500（100%）</t>
    <phoneticPr fontId="28" type="noConversion"/>
  </si>
  <si>
    <t>精英水手（20%），中级水手（100%），紫水晶*60（100%），金币*5500（100%）</t>
    <phoneticPr fontId="28" type="noConversion"/>
  </si>
  <si>
    <t>4☆史路普帆船（5%），4☆速射炮（5%），精英水手（10%），中级水手（100%），紫水晶*90（100%），金币*8000（100%）</t>
    <phoneticPr fontId="28" type="noConversion"/>
  </si>
  <si>
    <t>精英水手（20%），中级水手（100%），紫水晶*110（100%），金币*4000（100%）</t>
    <phoneticPr fontId="28" type="noConversion"/>
  </si>
  <si>
    <t>精英水手（20%），中级水手（100%），5☆剑鱼撞角（10%），紫水晶*90（100%），金币*8000（100%）</t>
    <phoneticPr fontId="28" type="noConversion"/>
  </si>
  <si>
    <t>精英水手（100%），紫水晶*300（100%），金币*25000（100%）</t>
    <phoneticPr fontId="28" type="noConversion"/>
  </si>
  <si>
    <t>精英水手（15%），中级水手（100%），紫水晶*40（100%），金币*4000（100%）</t>
    <phoneticPr fontId="28" type="noConversion"/>
  </si>
  <si>
    <t>精英水手（15%），中级水手（100%），紫水晶*55（100%），金币*5500（100%）</t>
    <phoneticPr fontId="28" type="noConversion"/>
  </si>
  <si>
    <t>5☆大型四角帆（10%），精英水手（15%），中级水手（100%），紫水晶*55（100%），金币*5500（100%）</t>
    <phoneticPr fontId="28" type="noConversion"/>
  </si>
  <si>
    <t>精英水手（20%），中级水手（100%），紫水晶*85（100%），金币*8000（100%）</t>
    <phoneticPr fontId="28" type="noConversion"/>
  </si>
  <si>
    <t>4☆速射迫击炮（5%），4☆斯库纳帆船（5%），精英水手（15%），中级水手（100%），紫水晶*90（100%），金币*9000（100%）</t>
    <phoneticPr fontId="28" type="noConversion"/>
  </si>
  <si>
    <t>精英水手（20%），中级水手（100%），紫水晶*115（100%），金币*4000（100%）</t>
    <phoneticPr fontId="28" type="noConversion"/>
  </si>
  <si>
    <t>精英水手（20%），中级水手（100%），紫水晶*90（100%），金币*8500（100%）</t>
    <phoneticPr fontId="28" type="noConversion"/>
  </si>
  <si>
    <t>5☆切割型撞角（10%），精英水手（20%），中级水手（100%），紫水晶*90（100%），金币*8500（100%）</t>
    <phoneticPr fontId="28" type="noConversion"/>
  </si>
  <si>
    <t>精英水手（100%），紫水晶*120（100%），金币*12000（100%）</t>
    <phoneticPr fontId="28" type="noConversion"/>
  </si>
  <si>
    <t>白银水手（10%），精英水手（100%），中级水手（100%），紫水晶*350（100%），金币*35000（100%）</t>
    <phoneticPr fontId="28" type="noConversion"/>
  </si>
  <si>
    <t>精英水手（20%），中级水手（100%），紫水晶*60（100%），金币*6000（100%）</t>
    <phoneticPr fontId="28" type="noConversion"/>
  </si>
  <si>
    <t>精英水手（20%），中级水手（100%），紫水晶*70（100%），金币*7000（100%）</t>
    <phoneticPr fontId="28" type="noConversion"/>
  </si>
  <si>
    <t>精英水手（20%），中级水手（100%），紫水晶*80（100%），金币*8200（100%）</t>
    <phoneticPr fontId="28" type="noConversion"/>
  </si>
  <si>
    <t>5☆银色丝绸四角帆（10%），精英水手（25%），中级水手（100%），紫水晶*100（100%），金币*9600（100%）</t>
    <phoneticPr fontId="28" type="noConversion"/>
  </si>
  <si>
    <t>精英水手（25%），中级水手（100%），紫水晶*140（100%），金币*4000（100%）</t>
    <phoneticPr fontId="28" type="noConversion"/>
  </si>
  <si>
    <t>4☆龙火炮（5%），4☆巨型排桨帆船（5%），精英水手（15%），中级水手（100%），紫水晶*90（100%），金币*8500（100%）</t>
    <phoneticPr fontId="28" type="noConversion"/>
  </si>
  <si>
    <t>精英水手（25%），中级水手（100%），紫水晶*100（100%），金币*10000（100%）</t>
    <phoneticPr fontId="28" type="noConversion"/>
  </si>
  <si>
    <t>精英水手（100%），紫水晶*125（100%），金币*12000（100%）</t>
    <phoneticPr fontId="28" type="noConversion"/>
  </si>
  <si>
    <t>精英水手（100%），紫水晶*130（100%），金币*13000（100%）</t>
    <phoneticPr fontId="28" type="noConversion"/>
  </si>
  <si>
    <t>白银水手（5%），精英水手（100%），5☆混金撞角（10%），紫水晶*140（100%），金币*15000（100%）</t>
    <phoneticPr fontId="28" type="noConversion"/>
  </si>
  <si>
    <t>白银水手（15%），精英水手（100%），紫水晶*550（100%），金币*55000（100%）</t>
    <phoneticPr fontId="28" type="noConversion"/>
  </si>
  <si>
    <t>精英水手（25%），中级水手（100%），紫水晶*75（100%），金币*7500（100%）</t>
    <phoneticPr fontId="28" type="noConversion"/>
  </si>
  <si>
    <t>精英水手（25%），中级水手（100%），紫水晶*90（100%），金币*8500（100%）</t>
    <phoneticPr fontId="28" type="noConversion"/>
  </si>
  <si>
    <t>5☆锁链三角帆（10%），精英水手（15%），中级水手（100%），紫水晶*110（100%），金币*10500（100%）</t>
    <phoneticPr fontId="28" type="noConversion"/>
  </si>
  <si>
    <t>白银水手（4%），精英水手（100%），紫水晶*115（100%），金币*11500（100%）</t>
    <phoneticPr fontId="28" type="noConversion"/>
  </si>
  <si>
    <t>白银水手（4%），精英水手（100%），紫水晶*100（100%），金币*10000（100%）</t>
    <phoneticPr fontId="28" type="noConversion"/>
  </si>
  <si>
    <t>白银水手（4%），精英水手（100%），紫水晶*160（100%），金币*5000（100%）</t>
    <phoneticPr fontId="28" type="noConversion"/>
  </si>
  <si>
    <t>白银水手（4%），精英水手（100%），紫水晶*105（100%），金币*11000（100%）</t>
    <phoneticPr fontId="28" type="noConversion"/>
  </si>
  <si>
    <t>4☆双弹炮（5%），4☆野蛮部落排桨帆船（5%），紫水晶*120（100%），金币*12000（100%）</t>
    <phoneticPr fontId="28" type="noConversion"/>
  </si>
  <si>
    <t>5☆尖刺撞角（10%），紫水晶*140（100%），金币*14000（100%）</t>
    <phoneticPr fontId="28" type="noConversion"/>
  </si>
  <si>
    <t>白银水手（5%），精英水手（100%），紫水晶*100（100%），金币*11000（100%）</t>
    <phoneticPr fontId="28" type="noConversion"/>
  </si>
  <si>
    <t>5☆沾满血迹的旧型巨帆（5%），5☆锯状粉碎撞角（5%），紫水晶*180（100%），金币*18000（100%）</t>
    <phoneticPr fontId="28" type="noConversion"/>
  </si>
  <si>
    <t>白银水手（10%），精英水手（100%），紫水晶*300（100%），金币*30000（100%）</t>
    <phoneticPr fontId="28" type="noConversion"/>
  </si>
  <si>
    <t>4☆萨拉弗炮（25%），4☆威尼斯巨型排桨帆船（25%），白银水手（100%），紫水晶*1400（100%），金币*150000（100%）</t>
    <phoneticPr fontId="28" type="noConversion"/>
  </si>
  <si>
    <t>黄金水手（20%），白银水手（100%），紫水晶*2050（100%），金币*200000（100%）</t>
    <phoneticPr fontId="28" type="noConversion"/>
  </si>
  <si>
    <t>黄金水手（50%），紫水晶*3500（100%），金币*400000（100%）</t>
    <phoneticPr fontId="28" type="noConversion"/>
  </si>
  <si>
    <t>白银水手（25%），精英水手（100%），紫水晶*800（100%），金币*80000（100%）</t>
    <phoneticPr fontId="28" type="noConversion"/>
  </si>
  <si>
    <t>白银水手（20%），精英水手（100%），紫水晶*600（100%），金币*60000（100%）</t>
    <phoneticPr fontId="28" type="noConversion"/>
  </si>
  <si>
    <t>白银水手（6%），精英水手（100%），紫水晶*150（100%），金币*15000（100%）</t>
    <phoneticPr fontId="28" type="noConversion"/>
  </si>
  <si>
    <t>白银水手（6%），精英水手（100%），紫水晶*180（100%），金币*18000（100%）</t>
    <phoneticPr fontId="28" type="noConversion"/>
  </si>
  <si>
    <t>白银水手（6%），精英水手（100%），紫水晶*250（100%），金币*8000（100%）</t>
    <phoneticPr fontId="28" type="noConversion"/>
  </si>
  <si>
    <t>白银水手（5%），精英水手（100%），紫水晶*140（100%），金币*15000（100%）</t>
    <phoneticPr fontId="28" type="noConversion"/>
  </si>
  <si>
    <t>白银水手（5%），精英水手（100%），紫水晶*120（100%），金币*12000（100%）</t>
    <phoneticPr fontId="28" type="noConversion"/>
  </si>
  <si>
    <t>白银水手（5%），精英水手（100%），紫水晶*130（100%），金币*13000（100%）</t>
    <phoneticPr fontId="28" type="noConversion"/>
  </si>
  <si>
    <t>白银水手（6%），精英水手（100%），紫水晶*150（100%），金币*16000（100%）</t>
    <phoneticPr fontId="28" type="noConversion"/>
  </si>
  <si>
    <t>完整的35级藏宝图</t>
    <phoneticPr fontId="15" type="noConversion"/>
  </si>
  <si>
    <t>全舰队炮击战与白刃战时防御力增加*%</t>
    <phoneticPr fontId="15" type="noConversion"/>
  </si>
  <si>
    <t>炮击时会造成双倍伤害</t>
    <phoneticPr fontId="15" type="noConversion"/>
  </si>
  <si>
    <t>海盗副官炮击战与白刃战时攻击和防御提升*%</t>
    <phoneticPr fontId="15" type="noConversion"/>
  </si>
  <si>
    <t>白色疾风</t>
    <phoneticPr fontId="15" type="noConversion"/>
  </si>
  <si>
    <t>所在舰船炮击战与白刃战时攻击力增加*%</t>
    <phoneticPr fontId="15" type="noConversion"/>
  </si>
  <si>
    <t>600</t>
    <phoneticPr fontId="15" type="noConversion"/>
  </si>
  <si>
    <t>我的体力值如何才能得到恢复？</t>
    <phoneticPr fontId="15" type="noConversion"/>
  </si>
  <si>
    <t>question</t>
    <phoneticPr fontId="15" type="noConversion"/>
  </si>
  <si>
    <t>answer</t>
    <phoneticPr fontId="15" type="noConversion"/>
  </si>
  <si>
    <t>我该如何增强自身的战斗能力？</t>
    <phoneticPr fontId="15" type="noConversion"/>
  </si>
  <si>
    <t>我该如何得到副官强化素材？</t>
    <phoneticPr fontId="15" type="noConversion"/>
  </si>
  <si>
    <t>我该如何得到副官升阶素材？</t>
    <phoneticPr fontId="15" type="noConversion"/>
  </si>
  <si>
    <t>哪里可以得到装备？</t>
    <phoneticPr fontId="15" type="noConversion"/>
  </si>
  <si>
    <t>1.你可以在各个支线探险中获得副官强化素材作为奖励
2.各色水晶招募中会出现大量的副官强化素材
3.商店中可以购买到高级副官强化素材，有时折扣低至3折，千万别错过哦！
4.紧急事件中的副官强化事件可以为你带来大量的副官强化素材
5.每日国战开炮奖励中可以为你带来大量的副官强化素材</t>
    <phoneticPr fontId="15" type="noConversion"/>
  </si>
  <si>
    <t>1.你可以在部分探险任务和主线任务中获得万能升阶卡作为报酬
2.商店中可以购买到万能升阶卡，有时甚至会出现极稀有的高阶级升阶卡，千万别错过哦！
3.你可以在宝箱中获得升阶材料，宝箱在交易所-道具中可以购买获得</t>
    <phoneticPr fontId="15" type="noConversion"/>
  </si>
  <si>
    <t>1.体力值消耗后，会以每2分钟一点的速度进行自然恢复。
2.你也可以食用食物快速补充体力，食物食用次数有限，但是每2小时会回复一次。
3.如果想短时间内得到大量体力，购买星钻食物是个不错的选择（海龙之血/海蛇之血/海龟之血）</t>
    <phoneticPr fontId="15" type="noConversion"/>
  </si>
  <si>
    <t>1.你的炮击手，水兵长以及各个护卫舰的舰长都将为你提供战斗中的生命值/攻击力/防御力。
2.你的舵手的后勤属性将使你战斗中的航行更为迅速。
3.你的瞭望员的后勤属性将会增加你的索敌成功几率和效果。
4.你的会计师的商业属性将会增加你的贸易盈利收益。
5.你的工匠师的商业属性将会加快你的物品制造速度。</t>
    <phoneticPr fontId="15" type="noConversion"/>
  </si>
  <si>
    <t>城市投资是什么意思？</t>
    <phoneticPr fontId="15" type="noConversion"/>
  </si>
  <si>
    <t>国会中的选举是什么意思？</t>
    <phoneticPr fontId="15" type="noConversion"/>
  </si>
  <si>
    <t>我该如何使用制造功能？</t>
    <phoneticPr fontId="15" type="noConversion"/>
  </si>
  <si>
    <t>我应该如何参加副本战？</t>
    <phoneticPr fontId="15" type="noConversion"/>
  </si>
  <si>
    <t>如何去参与适合自己的紧急事件？</t>
    <phoneticPr fontId="15" type="noConversion"/>
  </si>
  <si>
    <t>城市中有没有需要帮助的人？</t>
    <phoneticPr fontId="15" type="noConversion"/>
  </si>
  <si>
    <t>1.首先你可以从各个紧急事件的说明中了解到该事件的建议等级，一般我们建议各位船长参与满足自身等级要求的紧急事件
2.不同的紧急事件会为你带来不同的收益，例如 稀有副官、装备、强化素材等等，你可以针对自己所欠缺的来选择想要参与的紧急事件
3.紧急事件中的的最终奖励并不是全部必定获得，参与前了解清楚奖励获得规则会使你事半功倍</t>
    <phoneticPr fontId="15" type="noConversion"/>
  </si>
  <si>
    <t>1.你可以在战斗探险中获得中高级装备
2.你可以在副本奖励中获得稀有装备
3.你可以通过制造获得部分稀有装备
4.你可以在商店中购买到各种稀有装备，有时更有打折货出售哦！
5.开启宝箱总是获得高级装备的最快突进，你可以在交易所-道具中购买到各类宝箱
6.部分紧急事件也会为你带来一些稀有装备</t>
    <phoneticPr fontId="15" type="noConversion"/>
  </si>
  <si>
    <t>1.当你得到装备设计图后，就可以在【仓库】-【制造】页面进行制造
2.每个设计图都存在制造熟练度要求，制造熟练度分为三种系别，进行对应系列的装备制造后会增加该系别的熟练度
3.基础的装备设计图都可以在交易所中购买获得哦
4.通过制造所获得的装备是有一定几率获得4/5☆成品的，所以即使失败了也请不要气馁，下次结果一定会更好的！</t>
    <phoneticPr fontId="15" type="noConversion"/>
  </si>
  <si>
    <t>1.各个港口城市中都会有些人需要帮助，头上有感叹号的即表示可以从此处接到委托任务
2.尽力去完成各个委托任务吧，根据城市的地理位置不同，委托任务的难度和奖励也各不相同哦，所以多在世界各大洲航行来解决事件吧！</t>
    <phoneticPr fontId="15" type="noConversion"/>
  </si>
  <si>
    <t>1.当你在航行时，航道上会有类似于传送门一样的海域。当你经过时，便会触发副本时间，你可以在此时选择是否开启副本组队。
2.你也可以等待其他好友发起副本组队时邀请你加入
3.【副本】页面中可以查看到更详细的副本相关规则</t>
    <phoneticPr fontId="15" type="noConversion"/>
  </si>
  <si>
    <t>1.你可以在王宫建筑中投资城市的商业发展度和军事武装度，每个城市都有100份股份，每投资一次便会获得一份股份，如果你持有全部的股份时，则会暂时成为该城市的城主
2.你只能同一时间在一个城市拥有股份，当你拥有某个城市的股份时，你会持续从该城市获得分红收益。根据城市的不同，分红的类型也有 星钻，水晶，金币三种类型。
3.如果城市的股份已经被他人全部占据，你可以在王宫中对他发起抢夺战或攻城战来夺取他所持有的股份。
4.当城市的分红结算后，则会清空该城市所有的投资人，并重新接受船长们的新一轮投资。每天会在三个固定时间结算分红哦，分别是 AM8:00、AM12:00 和PM8：00</t>
    <phoneticPr fontId="15" type="noConversion"/>
  </si>
  <si>
    <t>1.每周一下午6点会开始新一轮四国政权的选举，选举时间持续一天，每名等级在15级以上的玩家都可以参与选举投票。
2.只有在上一周中，得到本国声望最高的30名玩家可以在这一届的选举中参选。
3.每次选举将在各个国家中选举出1名【国王】和5名【王爷】，他们都会在接下来的一周任职期间拥有特殊权利
4.国王将拥有改变外交关系、修改公告、发起国战、禁言国民的权利。 王爷将拥有发起国战、禁言国民的权利</t>
    <phoneticPr fontId="15" type="noConversion"/>
  </si>
  <si>
    <t>1.在炮击手、水兵长和各个护卫舰舰长位置配置上战斗属性和必杀技超众的副官
2.在每艘船上的六种装备位置配置上相应的装备
3.不断的强化并升阶你的副官和装备
4.通过升阶激活你的副官战斗技能，这一点对于战斗有极大的影响
5.如果副官的战斗技能不尽如人意，则通过继承技能来把他的技能更改为合适的技能（通过酒馆招募你可以获得各种稀有技能副官）
6.首次充值将为你带来一名极品副官-【杰克斯帕罗】的加入</t>
    <phoneticPr fontId="15" type="noConversion"/>
  </si>
  <si>
    <t>我的舰队中的副官的属性作用是什么？</t>
    <phoneticPr fontId="15" type="noConversion"/>
  </si>
  <si>
    <t>F</t>
  </si>
  <si>
    <t>0</t>
  </si>
  <si>
    <t>1</t>
  </si>
  <si>
    <t>E</t>
    <phoneticPr fontId="15" type="noConversion"/>
  </si>
  <si>
    <t>0</t>
    <phoneticPr fontId="15" type="noConversion"/>
  </si>
  <si>
    <t>活动</t>
    <phoneticPr fontId="15" type="noConversion"/>
  </si>
  <si>
    <t>军人</t>
    <phoneticPr fontId="15" type="noConversion"/>
  </si>
  <si>
    <t>海盗</t>
    <phoneticPr fontId="15" type="noConversion"/>
  </si>
  <si>
    <t>光之精灵</t>
    <phoneticPr fontId="15" type="noConversion"/>
  </si>
  <si>
    <t>暗之精灵</t>
    <phoneticPr fontId="15" type="noConversion"/>
  </si>
  <si>
    <t>黑之矢</t>
    <phoneticPr fontId="15" type="noConversion"/>
  </si>
  <si>
    <t>对攻击目标立即发起90~115%伤害的横扫攻击</t>
    <phoneticPr fontId="15" type="noConversion"/>
  </si>
  <si>
    <t>定点</t>
    <phoneticPr fontId="15" type="noConversion"/>
  </si>
  <si>
    <t>横扫</t>
    <phoneticPr fontId="15" type="noConversion"/>
  </si>
  <si>
    <t>丽璐阿歌特</t>
    <phoneticPr fontId="15" type="noConversion"/>
  </si>
  <si>
    <t>提升30%的技能继承成功率</t>
    <phoneticPr fontId="15" type="noConversion"/>
  </si>
  <si>
    <t>对攻击目标立即发起95~105%伤害的贯穿攻击</t>
    <phoneticPr fontId="15" type="noConversion"/>
  </si>
  <si>
    <t>高级爆破</t>
    <phoneticPr fontId="15" type="noConversion"/>
  </si>
  <si>
    <t>炮击时会额外造成敌方当前生命10%的伤害</t>
    <phoneticPr fontId="15" type="noConversion"/>
  </si>
  <si>
    <t>高级记忆</t>
    <phoneticPr fontId="15" type="noConversion"/>
  </si>
  <si>
    <t>GOLD = 200 x 主卡片等级 x 祭品数 x (主卡片升阶数+1)^2</t>
    <phoneticPr fontId="15" type="noConversion"/>
  </si>
  <si>
    <t>例：初次使用为10晶钻，递增价格为20晶钻，最大上限为50晶钻。即，玩家第一次点击刷新时，消耗10晶钻，第二次30，第三次50封顶，之后每次都50</t>
    <phoneticPr fontId="15" type="noConversion"/>
  </si>
  <si>
    <t>c、每个物品有自己的固定对应价格，但在刷新时会每个物品会随机出现打折：8折（30%概率），5折（10%概率），3折（5%概率）</t>
    <phoneticPr fontId="15" type="noConversion"/>
  </si>
  <si>
    <t>白之矢</t>
    <phoneticPr fontId="15" type="noConversion"/>
  </si>
  <si>
    <t>对攻击目标立即发起165~175%伤害的强力狙击</t>
    <phoneticPr fontId="15" type="noConversion"/>
  </si>
  <si>
    <t>光之精魄</t>
    <phoneticPr fontId="15" type="noConversion"/>
  </si>
  <si>
    <t>自身攻击力上升30%，生命值下降20%</t>
    <phoneticPr fontId="15" type="noConversion"/>
  </si>
  <si>
    <t>暗之精魄</t>
    <phoneticPr fontId="15" type="noConversion"/>
  </si>
  <si>
    <t>自身防御力上升40%，生命值下降20%</t>
    <phoneticPr fontId="15" type="noConversion"/>
  </si>
  <si>
    <t>瞄准射击·强</t>
    <phoneticPr fontId="15" type="noConversion"/>
  </si>
  <si>
    <t>对攻击目标立即发起150~160%伤害的强力狙击</t>
    <phoneticPr fontId="15" type="noConversion"/>
  </si>
  <si>
    <t>对攻击目标立即发起95~105%伤害的横扫攻击</t>
    <phoneticPr fontId="15" type="noConversion"/>
  </si>
  <si>
    <t>毁灭炮·极</t>
    <phoneticPr fontId="15" type="noConversion"/>
  </si>
  <si>
    <t>瞄准射击·极</t>
    <phoneticPr fontId="15" type="noConversion"/>
  </si>
  <si>
    <t>·月卡生效期间内，活动-月卡页面中按钮变为领取星钻，当天领完后则显示已领取，按钮变灰</t>
    <phoneticPr fontId="15" type="noConversion"/>
  </si>
  <si>
    <t>·月卡页面要显示出月卡的剩余有效天数</t>
    <phoneticPr fontId="15" type="noConversion"/>
  </si>
  <si>
    <t>·月卡购买后立刻生效，月卡过期后，月卡活动页面依旧保留，状态回到未购买月卡的状态</t>
    <phoneticPr fontId="15" type="noConversion"/>
  </si>
  <si>
    <t>·月卡价格为300积分，在充值活动中算作充值了300星钻</t>
    <phoneticPr fontId="15" type="noConversion"/>
  </si>
  <si>
    <t>·已经领取过的奖励变为已领取并移动到奖励列表末尾</t>
    <phoneticPr fontId="15" type="noConversion"/>
  </si>
  <si>
    <t>·玩家购买成长基金后只可以在这个活动页中领取奖励</t>
    <phoneticPr fontId="15" type="noConversion"/>
  </si>
  <si>
    <t>·当存在满足条件但未被领取的奖励存在时，【广场页面的活动ICON】和【活动页标签】上都要有 红色点，领取后消失</t>
    <phoneticPr fontId="15" type="noConversion"/>
  </si>
  <si>
    <t>·成长基金只能购买一次，全部领取完后，该活动页消失，无法再次购买成长基金</t>
    <phoneticPr fontId="15" type="noConversion"/>
  </si>
  <si>
    <t>·玩家购买成长基金后，【前往购买】的按钮去除，页面变为已购买的形式</t>
    <phoneticPr fontId="15" type="noConversion"/>
  </si>
  <si>
    <t>·成长基金需要花费积分购买，成长基金的价格为900积分，充值活动中算作充值了900星钻</t>
    <phoneticPr fontId="15" type="noConversion"/>
  </si>
  <si>
    <t>·当玩家任意时间购买成长基金时，都可以领取自身等级所满足的所有可领奖励</t>
    <phoneticPr fontId="15" type="noConversion"/>
  </si>
  <si>
    <t>累计充值</t>
    <phoneticPr fontId="15" type="noConversion"/>
  </si>
  <si>
    <t>·玩家在活动期间内充值的星钻数量将会被统计并记录在该活动页面中</t>
    <phoneticPr fontId="15" type="noConversion"/>
  </si>
  <si>
    <t>·当玩家的累计充值星钻总数满足累计充值的任意数量要求时，则可以领取到该数量要求所对应的奖励</t>
    <phoneticPr fontId="15" type="noConversion"/>
  </si>
  <si>
    <t>举例：</t>
    <phoneticPr fontId="15" type="noConversion"/>
  </si>
  <si>
    <t>·成长基金属于常规性活动一直存在，并没有结束时间</t>
    <phoneticPr fontId="15" type="noConversion"/>
  </si>
  <si>
    <t>·月卡属于常规性活动一直存在，并没有结束时间</t>
    <phoneticPr fontId="15" type="noConversion"/>
  </si>
  <si>
    <t>·累计充值属于周期性活动，只在活动期间内存在，但在活动结束后会额外存在24小时以便玩家领奖</t>
    <phoneticPr fontId="15" type="noConversion"/>
  </si>
  <si>
    <t>·所有奖励都最多只能领取一次，累计充值有一个对应的活动截止时间和领奖截止时间</t>
    <phoneticPr fontId="15" type="noConversion"/>
  </si>
  <si>
    <t>·一般领奖截止时间为活动截止时间多24小时以便玩家领奖</t>
    <phoneticPr fontId="15" type="noConversion"/>
  </si>
  <si>
    <t>·活动截止时间的意思为，超过这个时间后再充值的星钻不再计入活动统计中；领奖截止时间意思为在这个截止时间前，都可以进行领奖操作</t>
    <phoneticPr fontId="15" type="noConversion"/>
  </si>
  <si>
    <t>累计充值1000星钻</t>
    <phoneticPr fontId="15" type="noConversion"/>
  </si>
  <si>
    <t>奖励：xxxx</t>
    <phoneticPr fontId="15" type="noConversion"/>
  </si>
  <si>
    <t>累计充值10000星钻</t>
    <phoneticPr fontId="15" type="noConversion"/>
  </si>
  <si>
    <t>累计充值20000星钻</t>
    <phoneticPr fontId="15" type="noConversion"/>
  </si>
  <si>
    <t>累计充值50000星钻</t>
    <phoneticPr fontId="15" type="noConversion"/>
  </si>
  <si>
    <t>·玩家的累计充值数不会随着领奖而清空，而是会一直叠加</t>
    <phoneticPr fontId="15" type="noConversion"/>
  </si>
  <si>
    <t>活动截止时间：4月24日 18:00</t>
    <phoneticPr fontId="15" type="noConversion"/>
  </si>
  <si>
    <t>领奖截止时间：4月25日 18:00</t>
    <phoneticPr fontId="15" type="noConversion"/>
  </si>
  <si>
    <t>小额充值</t>
    <phoneticPr fontId="15" type="noConversion"/>
  </si>
  <si>
    <t>VIP礼包</t>
    <phoneticPr fontId="15" type="noConversion"/>
  </si>
  <si>
    <t>·VIP礼包的内容和购买规则同VIP部分（见【VIP】表）</t>
    <phoneticPr fontId="15" type="noConversion"/>
  </si>
  <si>
    <t>·VIP礼包页面中，下方的vip等级可选范围的规则也同VIP表中的设置</t>
    <phoneticPr fontId="15" type="noConversion"/>
  </si>
  <si>
    <t>·小额充值属于周期性活动，只在活动期间内存在，但在活动结束后会额外存在24小时以便玩家领奖</t>
    <phoneticPr fontId="15" type="noConversion"/>
  </si>
  <si>
    <t>·每日充值奖励每天可以领一次，连续x天充值奖励只能领取一次，该活动也会有一个对应的活动截止时间和领奖截止时间</t>
    <phoneticPr fontId="15" type="noConversion"/>
  </si>
  <si>
    <t>·玩家在活动期间内，每天都完成“每日充值x星钻”的要求的话，则在最后一天达到要求后可以领取最终的豪华礼物（连续x天充值奖励）</t>
    <phoneticPr fontId="15" type="noConversion"/>
  </si>
  <si>
    <t>今日充值100星钻</t>
    <phoneticPr fontId="15" type="noConversion"/>
  </si>
  <si>
    <t>奖励：xxxxx</t>
    <phoneticPr fontId="15" type="noConversion"/>
  </si>
  <si>
    <t>连续7日每日充值100星钻</t>
    <phoneticPr fontId="15" type="noConversion"/>
  </si>
  <si>
    <t>·该活动页中点击【前往购买】的话，直接连接到充值可购买月卡的页面</t>
    <phoneticPr fontId="15" type="noConversion"/>
  </si>
  <si>
    <t>·该活动页中点击【前往购买】的话，直接连接到充值可购买成长基金的页面</t>
    <phoneticPr fontId="15" type="noConversion"/>
  </si>
  <si>
    <t>·判断玩家“每天”的标准为：0:00~23:59</t>
    <phoneticPr fontId="15" type="noConversion"/>
  </si>
  <si>
    <t>·玩家在活动期间内，每天的充值数达到要求，即可领取一次每日充值的奖励（每次达到要求时，连续x天充值奖励的进度则累计一次）</t>
    <phoneticPr fontId="15" type="noConversion"/>
  </si>
  <si>
    <t>title</t>
    <phoneticPr fontId="15" type="noConversion"/>
  </si>
  <si>
    <t>体力恢复</t>
    <phoneticPr fontId="15" type="noConversion"/>
  </si>
  <si>
    <t>副官属性详解</t>
    <phoneticPr fontId="15" type="noConversion"/>
  </si>
  <si>
    <t>副官强化素材</t>
    <phoneticPr fontId="15" type="noConversion"/>
  </si>
  <si>
    <t>副官升阶素材</t>
    <phoneticPr fontId="15" type="noConversion"/>
  </si>
  <si>
    <t>紧急事件</t>
    <phoneticPr fontId="15" type="noConversion"/>
  </si>
  <si>
    <t>如何参加副本</t>
    <phoneticPr fontId="15" type="noConversion"/>
  </si>
  <si>
    <t>城市投资</t>
    <phoneticPr fontId="15" type="noConversion"/>
  </si>
  <si>
    <t>国家政权和选举</t>
    <phoneticPr fontId="15" type="noConversion"/>
  </si>
  <si>
    <t>制造物品</t>
    <phoneticPr fontId="15" type="noConversion"/>
  </si>
  <si>
    <t>委托任务</t>
    <phoneticPr fontId="15" type="noConversion"/>
  </si>
  <si>
    <t>如何增强战斗力</t>
    <phoneticPr fontId="15" type="noConversion"/>
  </si>
  <si>
    <t>装备获取方式</t>
    <phoneticPr fontId="15" type="noConversion"/>
  </si>
  <si>
    <t>气泡数据</t>
    <phoneticPr fontId="28" type="noConversion"/>
  </si>
  <si>
    <t>紫水晶</t>
  </si>
  <si>
    <t>紫水晶</t>
    <phoneticPr fontId="28" type="noConversion"/>
  </si>
  <si>
    <t>中级水手，紫水晶*60</t>
    <phoneticPr fontId="28" type="noConversion"/>
  </si>
  <si>
    <t>紫水晶</t>
    <phoneticPr fontId="28" type="noConversion"/>
  </si>
  <si>
    <t>万能升阶卡</t>
    <phoneticPr fontId="28" type="noConversion"/>
  </si>
  <si>
    <t>4☆木板甲</t>
    <phoneticPr fontId="28" type="noConversion"/>
  </si>
  <si>
    <t>4☆硬木撞角</t>
    <phoneticPr fontId="28" type="noConversion"/>
  </si>
  <si>
    <t>4☆轻型加农炮，中级水手，紫水晶*200</t>
    <phoneticPr fontId="28" type="noConversion"/>
  </si>
  <si>
    <t>4☆轻型加农炮</t>
    <phoneticPr fontId="28" type="noConversion"/>
  </si>
  <si>
    <t>4☆小型阿拉伯帆船</t>
    <phoneticPr fontId="28" type="noConversion"/>
  </si>
  <si>
    <t>精英水手，紫水晶*300，大型金币卡*1</t>
    <phoneticPr fontId="28" type="noConversion"/>
  </si>
  <si>
    <t>4☆桃木装甲，精英水手，紫水晶*300</t>
    <phoneticPr fontId="28" type="noConversion"/>
  </si>
  <si>
    <t>4☆桃木装甲</t>
    <phoneticPr fontId="28" type="noConversion"/>
  </si>
  <si>
    <t>万能升阶卡，4☆蛇形撞角，白银水手，紫水晶*400</t>
    <phoneticPr fontId="28" type="noConversion"/>
  </si>
  <si>
    <t>精英水手，紫水晶*300，大型金币卡*1</t>
    <phoneticPr fontId="28" type="noConversion"/>
  </si>
  <si>
    <t>4☆佛朗机炮，精英水手，紫水晶*300</t>
    <phoneticPr fontId="28" type="noConversion"/>
  </si>
  <si>
    <t>4☆佛朗机炮</t>
    <phoneticPr fontId="28" type="noConversion"/>
  </si>
  <si>
    <t>紫水晶</t>
    <phoneticPr fontId="28" type="noConversion"/>
  </si>
  <si>
    <t>4☆强袭型排桨帆船，精英水手，紫水晶*300</t>
    <phoneticPr fontId="28" type="noConversion"/>
  </si>
  <si>
    <t>4☆强袭型排桨帆船</t>
    <phoneticPr fontId="28" type="noConversion"/>
  </si>
  <si>
    <t>4☆雪松木装甲</t>
    <phoneticPr fontId="28" type="noConversion"/>
  </si>
  <si>
    <t>精英水手，紫水晶*300，豪华金币卡*1</t>
    <phoneticPr fontId="28" type="noConversion"/>
  </si>
  <si>
    <t>4☆喷火炮</t>
    <phoneticPr fontId="28" type="noConversion"/>
  </si>
  <si>
    <t>4☆武装快艇</t>
    <phoneticPr fontId="28" type="noConversion"/>
  </si>
  <si>
    <t>4☆红木装甲，精英水手，紫水晶*300</t>
    <phoneticPr fontId="28" type="noConversion"/>
  </si>
  <si>
    <t>4☆红木装甲</t>
    <phoneticPr fontId="28" type="noConversion"/>
  </si>
  <si>
    <t>白银水手</t>
    <phoneticPr fontId="28" type="noConversion"/>
  </si>
  <si>
    <t>4☆镀银装甲，白银水手，紫水晶*800</t>
    <phoneticPr fontId="28" type="noConversion"/>
  </si>
  <si>
    <t>4☆镀银装甲</t>
    <phoneticPr fontId="28" type="noConversion"/>
  </si>
  <si>
    <t>白银水手，紫水晶*1000，豪华金币卡*1</t>
    <phoneticPr fontId="28" type="noConversion"/>
  </si>
  <si>
    <t>万能升阶卡*1，黄金水手，紫水晶*2000，豪华金币卡*1</t>
    <phoneticPr fontId="28" type="noConversion"/>
  </si>
  <si>
    <t>黄金水手</t>
    <phoneticPr fontId="28" type="noConversion"/>
  </si>
  <si>
    <t>4☆倒钩撞角，白银水手，紫水晶*600</t>
    <phoneticPr fontId="28" type="noConversion"/>
  </si>
  <si>
    <t>4☆倒钩撞角</t>
    <phoneticPr fontId="28" type="noConversion"/>
  </si>
  <si>
    <t>4☆法国皇家巨型排桨帆船，精英水手，紫水晶*600</t>
    <phoneticPr fontId="28" type="noConversion"/>
  </si>
  <si>
    <t>4☆法国皇家巨型排桨帆船</t>
    <phoneticPr fontId="28" type="noConversion"/>
  </si>
  <si>
    <t>4☆加农曲射炮，精英水手，紫水晶*400</t>
    <phoneticPr fontId="28" type="noConversion"/>
  </si>
  <si>
    <t>4☆加农曲射炮</t>
    <phoneticPr fontId="28" type="noConversion"/>
  </si>
  <si>
    <t>万能升阶卡*2，黄金水手，紫水晶*800，豪华金币卡*1</t>
    <phoneticPr fontId="28" type="noConversion"/>
  </si>
  <si>
    <t>4☆混金撞角，精英水手，紫水晶*400</t>
    <phoneticPr fontId="28" type="noConversion"/>
  </si>
  <si>
    <t>4☆混金撞角</t>
    <phoneticPr fontId="28" type="noConversion"/>
  </si>
  <si>
    <t>4☆橡木装甲，精英水手，紫水晶*400</t>
    <phoneticPr fontId="28" type="noConversion"/>
  </si>
  <si>
    <t>4☆橡木装甲</t>
    <phoneticPr fontId="28" type="noConversion"/>
  </si>
  <si>
    <t>4☆皇家护卫舰，精英水手，紫水晶*400</t>
    <phoneticPr fontId="28" type="noConversion"/>
  </si>
  <si>
    <t>4☆皇家护卫舰</t>
    <phoneticPr fontId="28" type="noConversion"/>
  </si>
  <si>
    <t>4☆高效滑膛炮，精英水手，紫水晶*400</t>
    <phoneticPr fontId="28" type="noConversion"/>
  </si>
  <si>
    <t>4☆高效滑膛炮</t>
    <phoneticPr fontId="28" type="noConversion"/>
  </si>
  <si>
    <t>万能升阶卡*2，4☆混金撞角，黄金水手，紫水晶*800</t>
    <phoneticPr fontId="28" type="noConversion"/>
  </si>
  <si>
    <t>4☆橡木装甲，精英水手，紫水晶*400</t>
    <phoneticPr fontId="28" type="noConversion"/>
  </si>
  <si>
    <t>4☆北洋水师战列舰，精英水手，紫水晶*400</t>
    <phoneticPr fontId="28" type="noConversion"/>
  </si>
  <si>
    <t>4☆北洋水师战列舰</t>
    <phoneticPr fontId="28" type="noConversion"/>
  </si>
  <si>
    <t>4☆榴弹炮，精英水手，紫水晶*400</t>
    <phoneticPr fontId="28" type="noConversion"/>
  </si>
  <si>
    <t>4☆榴弹炮</t>
    <phoneticPr fontId="28" type="noConversion"/>
  </si>
  <si>
    <t>·收集品的兑换页面中，点击奖励的ICON直接弹出和紧急事件中一样的详情页（副官，道具）</t>
    <phoneticPr fontId="15" type="noConversion"/>
  </si>
  <si>
    <t>竞技场兑换获得</t>
    <phoneticPr fontId="15" type="noConversion"/>
  </si>
  <si>
    <t>勇气药水</t>
    <phoneticPr fontId="15" type="noConversion"/>
  </si>
  <si>
    <t>探险中偶然获得的报告书，收集一定数量就可以兑换到奖励</t>
    <phoneticPr fontId="15" type="noConversion"/>
  </si>
  <si>
    <t>较高级探险任务中作为奖励发放的报告书，可以兑换到较高级的奖励</t>
    <phoneticPr fontId="15" type="noConversion"/>
  </si>
  <si>
    <t>可以向政府要求巨额奖励的最高级任务报告书，梦寐以求的东西</t>
    <phoneticPr fontId="15" type="noConversion"/>
  </si>
  <si>
    <t>只有在神秘副本区域生存下来的人才可以得到的最高级讨伐证</t>
    <phoneticPr fontId="15" type="noConversion"/>
  </si>
  <si>
    <t>完成危险副本的船长们的证明，是实力的象征</t>
    <phoneticPr fontId="15" type="noConversion"/>
  </si>
  <si>
    <t>给予完成低级副本区域的舰队奖励证书</t>
    <phoneticPr fontId="15" type="noConversion"/>
  </si>
  <si>
    <t>最高级别装备淬火完成时留下的铁块，只能用海水熄灭</t>
    <phoneticPr fontId="15" type="noConversion"/>
  </si>
  <si>
    <t>神之金属质感的碎片，收集一定数量后可以去交换些梦幻级的奖品</t>
    <phoneticPr fontId="15" type="noConversion"/>
  </si>
  <si>
    <t>白银质感的碎片，收集一定数量后可以去交换些不错的奖品</t>
    <phoneticPr fontId="15" type="noConversion"/>
  </si>
  <si>
    <t>钻石质感的碎片，收集一定数量后可以去交换些高级奖品</t>
    <phoneticPr fontId="15" type="noConversion"/>
  </si>
  <si>
    <t>卡特琳娜女皇招募令</t>
    <phoneticPr fontId="15" type="noConversion"/>
  </si>
  <si>
    <t>5☆卡特琳娜女皇*1（100）</t>
    <phoneticPr fontId="15" type="noConversion"/>
  </si>
  <si>
    <t>大型金币卡*1（10）;小型金币卡*1（10）</t>
  </si>
  <si>
    <t>古代商人流传下来的贸易笔记，虽然残破不全，但还是很有研究价值</t>
    <phoneticPr fontId="15" type="noConversion"/>
  </si>
  <si>
    <t>集齐50个招募令即可兑换到5☆副官卡特琳娜女皇</t>
    <phoneticPr fontId="15" type="noConversion"/>
  </si>
  <si>
    <t>不知是何种武器的碎片，在商人处可以交换到些有用的东西</t>
    <phoneticPr fontId="15" type="noConversion"/>
  </si>
  <si>
    <t>大型金币卡*1（10）;小型金币卡*1（10）</t>
    <phoneticPr fontId="15" type="noConversion"/>
  </si>
  <si>
    <t>不知是何种盔甲的碎片，在商人处可以交换到些有用的东西</t>
    <phoneticPr fontId="15" type="noConversion"/>
  </si>
  <si>
    <t>神秘商人很喜欢的收集品，凑齐一定数量后可以兑换到稀有奖品</t>
    <phoneticPr fontId="15" type="noConversion"/>
  </si>
  <si>
    <t>死去船员的笔记残页，政府的人会想要这东西的</t>
    <phoneticPr fontId="15" type="noConversion"/>
  </si>
  <si>
    <t>漂浮在海上的颜色奇特的模板，收集一定数量后可以和商人交换礼物</t>
    <phoneticPr fontId="15" type="noConversion"/>
  </si>
  <si>
    <t>奖赏给国战中最勇敢的战士，一般人一生都无法获得</t>
    <phoneticPr fontId="15" type="noConversion"/>
  </si>
  <si>
    <t>只有对城市的发展做出卓越贡献的人可以获得的收集品</t>
    <phoneticPr fontId="15" type="noConversion"/>
  </si>
  <si>
    <t>从敌舰上获取的不知名碎片，收集一定数量后可以兑换奖品</t>
    <phoneticPr fontId="15" type="noConversion"/>
  </si>
  <si>
    <t>赐予国战中贡献伤害的勇士的奖励，收集一定数量后可以兑换奖品</t>
    <phoneticPr fontId="15" type="noConversion"/>
  </si>
  <si>
    <t>- 排名与奖励如下</t>
    <phoneticPr fontId="15" type="noConversion"/>
  </si>
  <si>
    <t>竞技场奖励兑换</t>
    <phoneticPr fontId="15" type="noConversion"/>
  </si>
  <si>
    <t>·竞技场中可以使用绿水晶兑换奖品，也可以进行绿水晶副官招募</t>
    <phoneticPr fontId="15" type="noConversion"/>
  </si>
  <si>
    <t>奖励列表</t>
    <phoneticPr fontId="15" type="noConversion"/>
  </si>
  <si>
    <t>兑换价</t>
    <phoneticPr fontId="15" type="noConversion"/>
  </si>
  <si>
    <t>·除了绿水晶招募没有次数限制以外，兑换的奖品每次都只能兑换一次，每次兑换完后会有“售罄”的标志，并且不可再重复兑换</t>
    <phoneticPr fontId="15" type="noConversion"/>
  </si>
  <si>
    <t>·每天的5:00，竞技场的奖励会刷新兑换次数，但玩家可以花费星钻进行手动刷新</t>
    <phoneticPr fontId="15" type="noConversion"/>
  </si>
  <si>
    <t>·每日的手动刷新价格会逐渐变高，第1/2/3/4/5次分别为  10/20/30/40/50星钻，从第5次及以后就保持5次</t>
    <phoneticPr fontId="15" type="noConversion"/>
  </si>
  <si>
    <t>350</t>
    <phoneticPr fontId="15" type="noConversion"/>
  </si>
  <si>
    <t>400</t>
    <phoneticPr fontId="15" type="noConversion"/>
  </si>
  <si>
    <t>250</t>
    <phoneticPr fontId="15" type="noConversion"/>
  </si>
  <si>
    <t>300</t>
    <phoneticPr fontId="15" type="noConversion"/>
  </si>
  <si>
    <t>偏向海盗类技能的初级技能卡，可用来技能继承</t>
    <phoneticPr fontId="15" type="noConversion"/>
  </si>
  <si>
    <t>偏向军人类技能的初级技能卡，可用来技能继承</t>
    <phoneticPr fontId="15" type="noConversion"/>
  </si>
  <si>
    <t>偏向冒险类技能的初级技能卡，可用来技能继承</t>
    <phoneticPr fontId="15" type="noConversion"/>
  </si>
  <si>
    <t>偏向商业类技能的初级技能卡，可用来技能继承</t>
    <phoneticPr fontId="15" type="noConversion"/>
  </si>
  <si>
    <t>豪华装备箱(LV35)</t>
    <phoneticPr fontId="15" type="noConversion"/>
  </si>
  <si>
    <t>豪华装备箱(LV25)</t>
    <phoneticPr fontId="15" type="noConversion"/>
  </si>
  <si>
    <t>普通装备箱(LV25)</t>
    <phoneticPr fontId="15" type="noConversion"/>
  </si>
  <si>
    <t>炼金术师玛姬</t>
  </si>
  <si>
    <t>对攻击目标立即发起90~100%伤害的横扫攻击</t>
    <phoneticPr fontId="15" type="noConversion"/>
  </si>
  <si>
    <t>横扫</t>
    <phoneticPr fontId="15" type="noConversion"/>
  </si>
  <si>
    <t>76</t>
    <phoneticPr fontId="15" type="noConversion"/>
  </si>
  <si>
    <t>198,197</t>
    <phoneticPr fontId="15" type="noConversion"/>
  </si>
  <si>
    <t>200,199</t>
    <phoneticPr fontId="15" type="noConversion"/>
  </si>
  <si>
    <t>1</t>
    <phoneticPr fontId="15" type="noConversion"/>
  </si>
  <si>
    <t>2</t>
    <phoneticPr fontId="15" type="noConversion"/>
  </si>
  <si>
    <t>7</t>
    <phoneticPr fontId="15" type="noConversion"/>
  </si>
  <si>
    <t>8</t>
    <phoneticPr fontId="15" type="noConversion"/>
  </si>
  <si>
    <t>0</t>
    <phoneticPr fontId="15" type="noConversion"/>
  </si>
  <si>
    <t>49</t>
    <phoneticPr fontId="15" type="noConversion"/>
  </si>
  <si>
    <t>神·艾尼路</t>
  </si>
  <si>
    <t>香吉士</t>
  </si>
  <si>
    <t>罗宾</t>
  </si>
  <si>
    <t>乌索普</t>
  </si>
  <si>
    <t>战鬼韦柏</t>
  </si>
  <si>
    <t>甘·福尔</t>
  </si>
  <si>
    <t>5+</t>
    <phoneticPr fontId="15" type="noConversion"/>
  </si>
  <si>
    <t>冒险家</t>
    <phoneticPr fontId="15" type="noConversion"/>
  </si>
  <si>
    <t>商人</t>
    <phoneticPr fontId="15" type="noConversion"/>
  </si>
  <si>
    <t>冒险家</t>
    <phoneticPr fontId="15" type="noConversion"/>
  </si>
  <si>
    <t>军人</t>
    <phoneticPr fontId="15" type="noConversion"/>
  </si>
  <si>
    <t>军人</t>
    <phoneticPr fontId="15" type="noConversion"/>
  </si>
  <si>
    <t>贯穿</t>
    <phoneticPr fontId="15" type="noConversion"/>
  </si>
  <si>
    <t>神的制裁</t>
    <phoneticPr fontId="15" type="noConversion"/>
  </si>
  <si>
    <t>全体</t>
    <phoneticPr fontId="15" type="noConversion"/>
  </si>
  <si>
    <t>幻之翼</t>
    <phoneticPr fontId="15" type="noConversion"/>
  </si>
  <si>
    <t>向日葵星</t>
    <phoneticPr fontId="15" type="noConversion"/>
  </si>
  <si>
    <t>斜十字</t>
    <phoneticPr fontId="15" type="noConversion"/>
  </si>
  <si>
    <t>贝壳射击</t>
    <phoneticPr fontId="15" type="noConversion"/>
  </si>
  <si>
    <t>飞马突击</t>
    <phoneticPr fontId="15" type="noConversion"/>
  </si>
  <si>
    <t>神官欧姆</t>
    <phoneticPr fontId="15" type="noConversion"/>
  </si>
  <si>
    <t>铁之鞭</t>
    <phoneticPr fontId="15" type="noConversion"/>
  </si>
  <si>
    <t>神官修罗</t>
    <phoneticPr fontId="15" type="noConversion"/>
  </si>
  <si>
    <t>火之枪</t>
    <phoneticPr fontId="15" type="noConversion"/>
  </si>
  <si>
    <t>神官莎德利</t>
    <phoneticPr fontId="15" type="noConversion"/>
  </si>
  <si>
    <t>冲击贝</t>
    <phoneticPr fontId="15" type="noConversion"/>
  </si>
  <si>
    <t>神官盖达兹</t>
    <phoneticPr fontId="15" type="noConversion"/>
  </si>
  <si>
    <t>沼云汉堡包</t>
    <phoneticPr fontId="15" type="noConversion"/>
  </si>
  <si>
    <t>定点</t>
    <phoneticPr fontId="15" type="noConversion"/>
  </si>
  <si>
    <t>5☆伤害下限</t>
    <phoneticPr fontId="15" type="noConversion"/>
  </si>
  <si>
    <t>对攻击目标立即发起90~105%伤害的斜角十字攻击</t>
    <phoneticPr fontId="15" type="noConversion"/>
  </si>
  <si>
    <t>对攻击目标立即发起190~205%伤害的强力狙击</t>
    <phoneticPr fontId="15" type="noConversion"/>
  </si>
  <si>
    <t>对攻击目标立即发起95~110%伤害的横扫攻击</t>
    <phoneticPr fontId="15" type="noConversion"/>
  </si>
  <si>
    <t>对攻击目标立即发起90~96%伤害的贯穿攻击</t>
    <phoneticPr fontId="15" type="noConversion"/>
  </si>
  <si>
    <t>对攻击目标立即发起135~145%伤害的强力狙击</t>
    <phoneticPr fontId="15" type="noConversion"/>
  </si>
  <si>
    <t>对攻击目标立即发起80~92%伤害的横扫攻击</t>
    <phoneticPr fontId="15" type="noConversion"/>
  </si>
  <si>
    <t>77</t>
    <phoneticPr fontId="15" type="noConversion"/>
  </si>
  <si>
    <t>78</t>
    <phoneticPr fontId="15" type="noConversion"/>
  </si>
  <si>
    <t>79</t>
    <phoneticPr fontId="15" type="noConversion"/>
  </si>
  <si>
    <t>80</t>
  </si>
  <si>
    <t>81</t>
  </si>
  <si>
    <t>82</t>
  </si>
  <si>
    <t>83</t>
  </si>
  <si>
    <t>84</t>
  </si>
  <si>
    <t>85</t>
  </si>
  <si>
    <t>86</t>
  </si>
  <si>
    <t>15</t>
    <phoneticPr fontId="15" type="noConversion"/>
  </si>
  <si>
    <t>炮击战与白刃战时自身的攻击力提升35%</t>
    <phoneticPr fontId="15" type="noConversion"/>
  </si>
  <si>
    <t>炮击时会造成双倍伤害</t>
    <phoneticPr fontId="15" type="noConversion"/>
  </si>
  <si>
    <t>炮击时回复己方10%生命</t>
    <phoneticPr fontId="15" type="noConversion"/>
  </si>
  <si>
    <t>炮击时会造成三倍致死伤害</t>
    <phoneticPr fontId="15" type="noConversion"/>
  </si>
  <si>
    <t>炮击战与白刃战时自身的防御力上升60%</t>
    <phoneticPr fontId="15" type="noConversion"/>
  </si>
  <si>
    <t>炮击战与白刃战时全体护卫舰的攻击力提升*%</t>
    <phoneticPr fontId="15" type="noConversion"/>
  </si>
  <si>
    <t>炮击战与白刃战时冒险家副官生命和防御提升20%</t>
    <phoneticPr fontId="15" type="noConversion"/>
  </si>
  <si>
    <t>受到炮击时反弹50%伤害</t>
    <phoneticPr fontId="15" type="noConversion"/>
  </si>
  <si>
    <t>炮击战与白刃战时全体舰队生命值增加15%</t>
    <phoneticPr fontId="15" type="noConversion"/>
  </si>
  <si>
    <t>国战时自身攻击提升40%</t>
    <phoneticPr fontId="15" type="noConversion"/>
  </si>
  <si>
    <t>受到炮击时反弹30%伤害</t>
    <phoneticPr fontId="15" type="noConversion"/>
  </si>
  <si>
    <t>炮击战与白刃战时自身的攻击提升55%，防御下降30%</t>
    <phoneticPr fontId="15" type="noConversion"/>
  </si>
  <si>
    <t>炮击战与白刃战时全体舰队生命、攻击和防御提升8%</t>
    <phoneticPr fontId="15" type="noConversion"/>
  </si>
  <si>
    <t>70</t>
    <phoneticPr fontId="15" type="noConversion"/>
  </si>
  <si>
    <t>幻想炼金</t>
    <phoneticPr fontId="15" type="noConversion"/>
  </si>
  <si>
    <t>对攻击目标立即发起85~110%伤害的横扫攻击</t>
    <phoneticPr fontId="15" type="noConversion"/>
  </si>
  <si>
    <t>樱桃色药水</t>
    <phoneticPr fontId="15" type="noConversion"/>
  </si>
  <si>
    <t>自身的攻击力上升40%，生命值下降40%</t>
    <phoneticPr fontId="15" type="noConversion"/>
  </si>
  <si>
    <t>眼泪的奇迹</t>
    <phoneticPr fontId="15" type="noConversion"/>
  </si>
  <si>
    <t>敌方全体舰队攻击力减少10%</t>
    <phoneticPr fontId="15" type="noConversion"/>
  </si>
  <si>
    <t>香吉士</t>
    <phoneticPr fontId="15" type="noConversion"/>
  </si>
  <si>
    <t>喧嚣的海贼</t>
    <phoneticPr fontId="15" type="noConversion"/>
  </si>
  <si>
    <t>狡猾的商人</t>
    <phoneticPr fontId="15" type="noConversion"/>
  </si>
  <si>
    <t>持盾的守卫</t>
    <phoneticPr fontId="15" type="noConversion"/>
  </si>
  <si>
    <t>忧心的领主</t>
    <phoneticPr fontId="15" type="noConversion"/>
  </si>
  <si>
    <t>恶魔风脚</t>
    <phoneticPr fontId="15" type="noConversion"/>
  </si>
  <si>
    <t>中级耐力</t>
    <phoneticPr fontId="15" type="noConversion"/>
  </si>
  <si>
    <t>体力上限提升*点</t>
    <phoneticPr fontId="15" type="noConversion"/>
  </si>
  <si>
    <t>中级仓储</t>
    <phoneticPr fontId="15" type="noConversion"/>
  </si>
  <si>
    <t>补给回复速度提升*%</t>
    <phoneticPr fontId="15" type="noConversion"/>
  </si>
  <si>
    <t>补给回复速度提升*%</t>
    <phoneticPr fontId="15" type="noConversion"/>
  </si>
  <si>
    <t>中级精力</t>
    <phoneticPr fontId="15" type="noConversion"/>
  </si>
  <si>
    <t>体力恢复速度提升*%</t>
    <phoneticPr fontId="15" type="noConversion"/>
  </si>
  <si>
    <t>宝石买卖</t>
    <phoneticPr fontId="15" type="noConversion"/>
  </si>
  <si>
    <t>宝石类商品配额上升*%、进货价降低*%</t>
    <phoneticPr fontId="15" type="noConversion"/>
  </si>
  <si>
    <t>商品配额增加*%</t>
    <phoneticPr fontId="15" type="noConversion"/>
  </si>
  <si>
    <t>中级渠道</t>
    <phoneticPr fontId="15" type="noConversion"/>
  </si>
  <si>
    <t>商品配额增加*%</t>
    <phoneticPr fontId="15" type="noConversion"/>
  </si>
  <si>
    <t>商品出货价增加*%</t>
    <phoneticPr fontId="15" type="noConversion"/>
  </si>
  <si>
    <t>高级推销</t>
    <phoneticPr fontId="15" type="noConversion"/>
  </si>
  <si>
    <t>军人副官炮击战与白刃战时攻击力提升*%</t>
    <phoneticPr fontId="15" type="noConversion"/>
  </si>
  <si>
    <t>中级顽强</t>
    <phoneticPr fontId="15" type="noConversion"/>
  </si>
  <si>
    <t>海盗副官炮击战与白刃战时生命值提升*%</t>
    <phoneticPr fontId="15" type="noConversion"/>
  </si>
  <si>
    <t>中级劫掠</t>
    <phoneticPr fontId="15" type="noConversion"/>
  </si>
  <si>
    <t>战斗胜利后获得金钱提升*%</t>
    <phoneticPr fontId="15" type="noConversion"/>
  </si>
  <si>
    <t>中级贯穿</t>
    <phoneticPr fontId="15" type="noConversion"/>
  </si>
  <si>
    <t>炮击时无视对方防御</t>
    <phoneticPr fontId="15" type="noConversion"/>
  </si>
  <si>
    <t>中级爆破</t>
    <phoneticPr fontId="15" type="noConversion"/>
  </si>
  <si>
    <t>中级回避</t>
    <phoneticPr fontId="15" type="noConversion"/>
  </si>
  <si>
    <t>受到炮击时进行无伤回避</t>
    <phoneticPr fontId="15" type="noConversion"/>
  </si>
  <si>
    <t>受到炮击时进行无伤回避</t>
    <phoneticPr fontId="15" type="noConversion"/>
  </si>
  <si>
    <t>所在船攻击时</t>
    <phoneticPr fontId="15" type="noConversion"/>
  </si>
  <si>
    <t>卡特琳娜女皇</t>
    <phoneticPr fontId="15" type="noConversion"/>
  </si>
  <si>
    <t>唐•埃斯坦巴•卡特琳娜，被称作“西班牙的海盗女皇”。18世纪中叶出生于西班牙地中海沿岸，是当时巴塞罗那船王的千金。</t>
    <phoneticPr fontId="15" type="noConversion"/>
  </si>
  <si>
    <t>炮击战与白刃战时海盗副官生命和攻击提升10%</t>
    <phoneticPr fontId="15" type="noConversion"/>
  </si>
  <si>
    <t>炮击战与白刃战时自身攻击提升80%，生命降低40%</t>
    <phoneticPr fontId="15" type="noConversion"/>
  </si>
  <si>
    <t>2</t>
    <phoneticPr fontId="15" type="noConversion"/>
  </si>
  <si>
    <t>0</t>
    <phoneticPr fontId="15" type="noConversion"/>
  </si>
  <si>
    <t>28,31,37</t>
    <phoneticPr fontId="15" type="noConversion"/>
  </si>
  <si>
    <t>25,32,34,37</t>
    <phoneticPr fontId="15" type="noConversion"/>
  </si>
  <si>
    <t>40,44,48,32</t>
    <phoneticPr fontId="15" type="noConversion"/>
  </si>
  <si>
    <t>6</t>
    <phoneticPr fontId="15" type="noConversion"/>
  </si>
  <si>
    <t>12</t>
    <phoneticPr fontId="15" type="noConversion"/>
  </si>
  <si>
    <t>卡特琳娜女皇</t>
    <phoneticPr fontId="15" type="noConversion"/>
  </si>
  <si>
    <t>5+</t>
    <phoneticPr fontId="15" type="noConversion"/>
  </si>
  <si>
    <t>海盗</t>
    <phoneticPr fontId="15" type="noConversion"/>
  </si>
  <si>
    <t>活动</t>
    <phoneticPr fontId="15" type="noConversion"/>
  </si>
  <si>
    <t>贯穿</t>
    <phoneticPr fontId="15" type="noConversion"/>
  </si>
  <si>
    <t>强力狙击</t>
    <phoneticPr fontId="15" type="noConversion"/>
  </si>
  <si>
    <t>斜角十字</t>
    <phoneticPr fontId="15" type="noConversion"/>
  </si>
  <si>
    <t>草帽·路飞</t>
  </si>
  <si>
    <t>贼喵·娜美</t>
  </si>
  <si>
    <t>弗兰奇</t>
  </si>
  <si>
    <t>冰山先生</t>
  </si>
  <si>
    <t>卡莉法</t>
  </si>
  <si>
    <t>巴里</t>
  </si>
  <si>
    <t>毕普利</t>
  </si>
  <si>
    <t>戴鲁斯通</t>
  </si>
  <si>
    <t>横纲</t>
  </si>
  <si>
    <t>李华梅·极</t>
  </si>
  <si>
    <t>橡胶巨人手枪</t>
    <phoneticPr fontId="15" type="noConversion"/>
  </si>
  <si>
    <t>疾风之剑</t>
    <phoneticPr fontId="15" type="noConversion"/>
  </si>
  <si>
    <t>乔巴</t>
    <phoneticPr fontId="15" type="noConversion"/>
  </si>
  <si>
    <t>蓝波狂怒</t>
    <phoneticPr fontId="15" type="noConversion"/>
  </si>
  <si>
    <t>弗兰奇火箭炮</t>
    <phoneticPr fontId="15" type="noConversion"/>
  </si>
  <si>
    <t>指挥炮击</t>
    <phoneticPr fontId="15" type="noConversion"/>
  </si>
  <si>
    <t>羊云</t>
    <phoneticPr fontId="15" type="noConversion"/>
  </si>
  <si>
    <t>绳索刀鞭</t>
    <phoneticPr fontId="15" type="noConversion"/>
  </si>
  <si>
    <t>翘发魅惑术</t>
    <phoneticPr fontId="15" type="noConversion"/>
  </si>
  <si>
    <t>小型加农炮</t>
    <phoneticPr fontId="15" type="noConversion"/>
  </si>
  <si>
    <t>青蛙重压</t>
    <phoneticPr fontId="15" type="noConversion"/>
  </si>
  <si>
    <t>5+</t>
    <phoneticPr fontId="15" type="noConversion"/>
  </si>
  <si>
    <t>活动</t>
    <phoneticPr fontId="15" type="noConversion"/>
  </si>
  <si>
    <t>贯穿</t>
    <phoneticPr fontId="15" type="noConversion"/>
  </si>
  <si>
    <t>全体</t>
    <phoneticPr fontId="15" type="noConversion"/>
  </si>
  <si>
    <t>横扫</t>
    <phoneticPr fontId="15" type="noConversion"/>
  </si>
  <si>
    <t>定点</t>
    <phoneticPr fontId="15" type="noConversion"/>
  </si>
  <si>
    <t>十字</t>
    <phoneticPr fontId="15" type="noConversion"/>
  </si>
  <si>
    <t>斜十字</t>
    <phoneticPr fontId="15" type="noConversion"/>
  </si>
  <si>
    <t>军人</t>
    <phoneticPr fontId="15" type="noConversion"/>
  </si>
  <si>
    <t>冒险家</t>
    <phoneticPr fontId="15" type="noConversion"/>
  </si>
  <si>
    <t>商人</t>
    <phoneticPr fontId="15" type="noConversion"/>
  </si>
  <si>
    <t>海盗</t>
    <phoneticPr fontId="15" type="noConversion"/>
  </si>
  <si>
    <t>90</t>
  </si>
  <si>
    <t>91</t>
  </si>
  <si>
    <t>92</t>
  </si>
  <si>
    <t>93</t>
  </si>
  <si>
    <t>94</t>
  </si>
  <si>
    <t>95</t>
  </si>
  <si>
    <t>96</t>
  </si>
  <si>
    <t>97</t>
  </si>
  <si>
    <t>98</t>
  </si>
  <si>
    <t>99</t>
  </si>
  <si>
    <t>对攻击目标立即发起55~65%伤害的全舰队溅射攻击</t>
    <phoneticPr fontId="15" type="noConversion"/>
  </si>
  <si>
    <t>对攻击目标立即发起70~80%伤害的全舰队溅射攻击</t>
    <phoneticPr fontId="15" type="noConversion"/>
  </si>
  <si>
    <t>对攻击目标立即发起85~101%伤害的横扫攻击</t>
    <phoneticPr fontId="15" type="noConversion"/>
  </si>
  <si>
    <t>对攻击目标立即发起90~103%伤害的横扫攻击</t>
    <phoneticPr fontId="15" type="noConversion"/>
  </si>
  <si>
    <t>对攻击目标立即发起88~98%伤害的横扫攻击</t>
    <phoneticPr fontId="15" type="noConversion"/>
  </si>
  <si>
    <t>对攻击目标立即发起80~90%伤害的横扫攻击</t>
    <phoneticPr fontId="15" type="noConversion"/>
  </si>
  <si>
    <t>对攻击目标立即发起85~101%伤害的贯穿攻击</t>
    <phoneticPr fontId="15" type="noConversion"/>
  </si>
  <si>
    <t>对攻击目标立即发起90~103%伤害的贯穿攻击</t>
    <phoneticPr fontId="15" type="noConversion"/>
  </si>
  <si>
    <t>对攻击目标立即发起105~110%伤害的贯穿攻击</t>
    <phoneticPr fontId="15" type="noConversion"/>
  </si>
  <si>
    <t>对攻击目标立即发起150~160%伤害的强力狙击</t>
    <phoneticPr fontId="15" type="noConversion"/>
  </si>
  <si>
    <t>对攻击目标立即发起140~155%伤害的强力狙击</t>
    <phoneticPr fontId="15" type="noConversion"/>
  </si>
  <si>
    <t>对攻击目标立即发起50~60%伤害的全舰队溅射攻击</t>
    <phoneticPr fontId="15" type="noConversion"/>
  </si>
  <si>
    <t>对攻击目标立即发起68~78%伤害的斜角十字攻击</t>
    <phoneticPr fontId="15" type="noConversion"/>
  </si>
  <si>
    <t>对攻击目标立即发起78~90%伤害的十字攻击</t>
    <phoneticPr fontId="15" type="noConversion"/>
  </si>
  <si>
    <t>船舱扩充券</t>
    <phoneticPr fontId="15" type="noConversion"/>
  </si>
  <si>
    <t>王者君临</t>
    <phoneticPr fontId="15" type="noConversion"/>
  </si>
  <si>
    <t>对攻击目标立即发起130~150%伤害的贯穿攻击</t>
    <phoneticPr fontId="15" type="noConversion"/>
  </si>
  <si>
    <t>15</t>
    <phoneticPr fontId="15" type="noConversion"/>
  </si>
  <si>
    <t>受到炮击时反弹60%伤害</t>
    <phoneticPr fontId="15" type="noConversion"/>
  </si>
  <si>
    <t>炮击战与白刃战时自身攻击提升90%，防御降低100%</t>
    <phoneticPr fontId="15" type="noConversion"/>
  </si>
  <si>
    <t>炮击战与白刃战时海盗副官生命和攻击提升15%</t>
    <phoneticPr fontId="15" type="noConversion"/>
  </si>
  <si>
    <t>87</t>
    <phoneticPr fontId="15" type="noConversion"/>
  </si>
  <si>
    <t>蒂雅</t>
    <phoneticPr fontId="15" type="noConversion"/>
  </si>
  <si>
    <t>军人副官炮击战与白刃战时攻击力提升*%</t>
    <phoneticPr fontId="15" type="noConversion"/>
  </si>
  <si>
    <t>高级领导</t>
    <phoneticPr fontId="15" type="noConversion"/>
  </si>
  <si>
    <t>全舰队炮击战与白刃战时攻击增加*%,防御降低*%</t>
    <phoneticPr fontId="15" type="noConversion"/>
  </si>
  <si>
    <t>中级破釜</t>
    <phoneticPr fontId="15" type="noConversion"/>
  </si>
  <si>
    <t>哥伦布</t>
    <phoneticPr fontId="15" type="noConversion"/>
  </si>
  <si>
    <t>杰克斯帕罗</t>
    <phoneticPr fontId="15" type="noConversion"/>
  </si>
  <si>
    <t>杏太郎</t>
    <phoneticPr fontId="15" type="noConversion"/>
  </si>
  <si>
    <t>尼古拉</t>
    <phoneticPr fontId="15" type="noConversion"/>
  </si>
  <si>
    <t>炮击时会额外造成敌方当前生命15%的伤害</t>
    <phoneticPr fontId="15" type="noConversion"/>
  </si>
  <si>
    <t>炮击战与白刃战时海盗副官生命,攻击和防御提升15%</t>
    <phoneticPr fontId="15" type="noConversion"/>
  </si>
  <si>
    <t>炮击战与白刃战时军人副官生命,攻击和防御提升20%</t>
    <phoneticPr fontId="15" type="noConversion"/>
  </si>
  <si>
    <t>炮击战与白刃战时自身的生命值提升30%</t>
    <phoneticPr fontId="15" type="noConversion"/>
  </si>
  <si>
    <t>自身攻击和防御增加50%，生命值下降50%</t>
    <phoneticPr fontId="15" type="noConversion"/>
  </si>
  <si>
    <t>97</t>
    <phoneticPr fontId="15" type="noConversion"/>
  </si>
  <si>
    <t>H</t>
    <phoneticPr fontId="15" type="noConversion"/>
  </si>
  <si>
    <t>2</t>
    <phoneticPr fontId="15" type="noConversion"/>
  </si>
  <si>
    <t>海之咆哮</t>
    <phoneticPr fontId="15" type="noConversion"/>
  </si>
  <si>
    <t>维多利亚</t>
    <phoneticPr fontId="15" type="noConversion"/>
  </si>
  <si>
    <t>战斗结束额外获得*点经验</t>
    <phoneticPr fontId="15" type="noConversion"/>
  </si>
  <si>
    <t>中级天籁</t>
    <phoneticPr fontId="15" type="noConversion"/>
  </si>
  <si>
    <t>高级天籁</t>
    <phoneticPr fontId="15" type="noConversion"/>
  </si>
  <si>
    <t>商人副官炮击战与白刃战时生命值提升*%</t>
    <phoneticPr fontId="15" type="noConversion"/>
  </si>
  <si>
    <t>淑女的执着</t>
    <phoneticPr fontId="15" type="noConversion"/>
  </si>
  <si>
    <t>对攻击目标立即发起150~160%伤害的强力狙击</t>
    <phoneticPr fontId="15" type="noConversion"/>
  </si>
  <si>
    <t>冥王-雷利</t>
    <phoneticPr fontId="15" type="noConversion"/>
  </si>
  <si>
    <t>1</t>
    <phoneticPr fontId="15" type="noConversion"/>
  </si>
  <si>
    <t>5</t>
    <phoneticPr fontId="15" type="noConversion"/>
  </si>
  <si>
    <t>2</t>
    <phoneticPr fontId="15" type="noConversion"/>
  </si>
  <si>
    <t>104</t>
    <phoneticPr fontId="15" type="noConversion"/>
  </si>
  <si>
    <t>0</t>
    <phoneticPr fontId="15" type="noConversion"/>
  </si>
  <si>
    <t>神之右腕</t>
    <phoneticPr fontId="15" type="noConversion"/>
  </si>
  <si>
    <t>对攻击目标立即发起65~75%伤害的十字攻击</t>
    <phoneticPr fontId="15" type="noConversion"/>
  </si>
  <si>
    <t>十字</t>
    <phoneticPr fontId="15" type="noConversion"/>
  </si>
  <si>
    <t>冥王-雷利</t>
    <phoneticPr fontId="15" type="noConversion"/>
  </si>
  <si>
    <t>99</t>
    <phoneticPr fontId="15" type="noConversion"/>
  </si>
  <si>
    <t>海盗</t>
    <phoneticPr fontId="15" type="noConversion"/>
  </si>
  <si>
    <t>活动</t>
    <phoneticPr fontId="15" type="noConversion"/>
  </si>
  <si>
    <t>对攻击目标立即发起85~100%伤害的十字攻击</t>
    <phoneticPr fontId="15" type="noConversion"/>
  </si>
  <si>
    <t>G</t>
    <phoneticPr fontId="15" type="noConversion"/>
  </si>
  <si>
    <t>35</t>
    <phoneticPr fontId="15" type="noConversion"/>
  </si>
  <si>
    <t>100</t>
    <phoneticPr fontId="15" type="noConversion"/>
  </si>
  <si>
    <t>20</t>
    <phoneticPr fontId="15" type="noConversion"/>
  </si>
  <si>
    <t>255</t>
    <phoneticPr fontId="15" type="noConversion"/>
  </si>
  <si>
    <t>256</t>
    <phoneticPr fontId="15" type="noConversion"/>
  </si>
  <si>
    <t>257</t>
    <phoneticPr fontId="15" type="noConversion"/>
  </si>
  <si>
    <t>258</t>
  </si>
  <si>
    <t>259</t>
  </si>
  <si>
    <t>260</t>
  </si>
  <si>
    <t>I</t>
    <phoneticPr fontId="15" type="noConversion"/>
  </si>
  <si>
    <t>7</t>
    <phoneticPr fontId="15" type="noConversion"/>
  </si>
  <si>
    <t>炮击战时攻击时会造成双倍伤害</t>
    <phoneticPr fontId="15" type="noConversion"/>
  </si>
  <si>
    <t>战斗时自身生命上升50%,防御下降20%</t>
    <phoneticPr fontId="15" type="noConversion"/>
  </si>
  <si>
    <t>战斗时将自身生命的60%转变为攻击</t>
  </si>
  <si>
    <t>战斗时所在舰船生命、攻击和防御提高15%</t>
  </si>
  <si>
    <t>战斗时将自身防御的120%转变为攻击</t>
  </si>
  <si>
    <t>战斗时全体舰队的防御力提升22%</t>
  </si>
  <si>
    <t>战斗时自身生命、攻击和防御上升20%</t>
  </si>
  <si>
    <t>战斗时自身的攻击力上升65%，生命值下降30%</t>
    <phoneticPr fontId="15" type="noConversion"/>
  </si>
  <si>
    <t>战斗时将自身防御力的150%全部转变为攻击力</t>
    <phoneticPr fontId="15" type="noConversion"/>
  </si>
  <si>
    <t>海盗副官炮击战与白刃战时生命值提升*%</t>
    <phoneticPr fontId="15" type="noConversion"/>
  </si>
  <si>
    <t>军人副官炮击战与白刃战时生命值提升*%</t>
    <phoneticPr fontId="15" type="noConversion"/>
  </si>
  <si>
    <t>受到炮击时进行无伤回避</t>
    <phoneticPr fontId="15" type="noConversion"/>
  </si>
  <si>
    <t>受到炮击时反弹15%伤害</t>
    <phoneticPr fontId="15" type="noConversion"/>
  </si>
  <si>
    <t>战斗时自身生命和防御总和的50%转变为攻击</t>
    <phoneticPr fontId="15" type="noConversion"/>
  </si>
  <si>
    <t>传奇之旅</t>
    <phoneticPr fontId="15" type="noConversion"/>
  </si>
  <si>
    <t>光之敌</t>
    <phoneticPr fontId="15" type="noConversion"/>
  </si>
  <si>
    <t>霸王色之力</t>
    <phoneticPr fontId="15" type="noConversion"/>
  </si>
  <si>
    <t>战斗时敌方舰队生命、攻击力和防御下降10%</t>
    <phoneticPr fontId="15" type="noConversion"/>
  </si>
  <si>
    <t>战斗时敌方舰队攻击力和防御下降20%</t>
    <phoneticPr fontId="15" type="noConversion"/>
  </si>
  <si>
    <t>30</t>
    <phoneticPr fontId="15" type="noConversion"/>
  </si>
  <si>
    <t>50</t>
    <phoneticPr fontId="15" type="noConversion"/>
  </si>
  <si>
    <t>40</t>
    <phoneticPr fontId="15" type="noConversion"/>
  </si>
  <si>
    <t>45</t>
    <phoneticPr fontId="15" type="noConversion"/>
  </si>
  <si>
    <t>战斗时自身生命和攻击上升50%,防御下降80%</t>
    <phoneticPr fontId="15" type="noConversion"/>
  </si>
  <si>
    <t>战斗时自身防御力增加150%</t>
    <phoneticPr fontId="15" type="noConversion"/>
  </si>
  <si>
    <t>70</t>
    <phoneticPr fontId="15" type="noConversion"/>
  </si>
  <si>
    <t>15</t>
    <phoneticPr fontId="15" type="noConversion"/>
  </si>
  <si>
    <t>10</t>
    <phoneticPr fontId="15" type="noConversion"/>
  </si>
  <si>
    <t>李华梅·极</t>
    <phoneticPr fontId="15" type="noConversion"/>
  </si>
  <si>
    <t>李华梅·煌</t>
    <phoneticPr fontId="15" type="noConversion"/>
  </si>
  <si>
    <t>均衡</t>
    <phoneticPr fontId="15" type="noConversion"/>
  </si>
  <si>
    <t>258</t>
    <phoneticPr fontId="15" type="noConversion"/>
  </si>
  <si>
    <t>259</t>
    <phoneticPr fontId="15" type="noConversion"/>
  </si>
  <si>
    <t>260</t>
    <phoneticPr fontId="15" type="noConversion"/>
  </si>
  <si>
    <t>薇薇公主</t>
    <phoneticPr fontId="15" type="noConversion"/>
  </si>
  <si>
    <t>罗宾</t>
    <phoneticPr fontId="15" type="noConversion"/>
  </si>
  <si>
    <t>克洛克达尔</t>
    <phoneticPr fontId="15" type="noConversion"/>
  </si>
  <si>
    <t>炮击战与白刃战时自身攻击和防御增加30%</t>
    <phoneticPr fontId="15" type="noConversion"/>
  </si>
  <si>
    <t>侵蚀轮回</t>
    <phoneticPr fontId="15" type="noConversion"/>
  </si>
  <si>
    <t>全体舰队炮击战与白刃战时防御力上升*%</t>
    <phoneticPr fontId="15" type="noConversion"/>
  </si>
  <si>
    <t>对攻击目标立即发起190~210%伤害的强力狙击</t>
    <phoneticPr fontId="15" type="noConversion"/>
  </si>
  <si>
    <t>25</t>
    <phoneticPr fontId="15" type="noConversion"/>
  </si>
  <si>
    <t>高级养护</t>
    <phoneticPr fontId="15" type="noConversion"/>
  </si>
  <si>
    <t>码头补给费用减少*%</t>
    <phoneticPr fontId="15" type="noConversion"/>
  </si>
  <si>
    <t>级别</t>
    <phoneticPr fontId="28" type="noConversion"/>
  </si>
  <si>
    <t>旧公式</t>
    <phoneticPr fontId="15" type="noConversion"/>
  </si>
  <si>
    <t>1-49级 : 目前等级×目前等级×4</t>
  </si>
  <si>
    <t xml:space="preserve">50-69级：目前等级×目前等级×(目前等级-45) </t>
  </si>
  <si>
    <t>70-99级：目前等级×目前等级×（目前等级-40）</t>
  </si>
  <si>
    <t>新公式</t>
    <phoneticPr fontId="15" type="noConversion"/>
  </si>
  <si>
    <t>1-9级 : 目前等级×目前等级×4</t>
    <phoneticPr fontId="15" type="noConversion"/>
  </si>
  <si>
    <t>10-19级：目前等级×目前等级×3</t>
    <phoneticPr fontId="15" type="noConversion"/>
  </si>
  <si>
    <t>20-30级：目前等级×目前等级×2.5</t>
    <phoneticPr fontId="15" type="noConversion"/>
  </si>
  <si>
    <t>31-39级：目前等级×目前等级×3.5</t>
    <phoneticPr fontId="15" type="noConversion"/>
  </si>
  <si>
    <t>40-49级：目前等级×目前等级×4</t>
    <phoneticPr fontId="15" type="noConversion"/>
  </si>
  <si>
    <t xml:space="preserve">50-69级：目前等级×目前等级×(目前等级-44) </t>
    <phoneticPr fontId="15" type="noConversion"/>
  </si>
  <si>
    <t>几率</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</si>
</sst>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76" formatCode="0.00_);[Red]\(0.00\)"/>
    <numFmt numFmtId="177" formatCode="0_);[Red]\(0\)"/>
    <numFmt numFmtId="178" formatCode="0_ "/>
    <numFmt numFmtId="179" formatCode="0.0_ "/>
    <numFmt numFmtId="180" formatCode="0.0_);[Red]\(0.0\)"/>
    <numFmt numFmtId="181" formatCode="0.0%"/>
    <numFmt numFmtId="182" formatCode="0.00_ "/>
  </numFmts>
  <fonts count="166">
    <font>
      <sz val="11"/>
      <color theme="1"/>
      <name val="宋体"/>
      <family val="2"/>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scheme val="minor"/>
    </font>
    <font>
      <sz val="18"/>
      <color theme="1"/>
      <name val="宋体"/>
      <family val="3"/>
      <charset val="134"/>
      <scheme val="minor"/>
    </font>
    <font>
      <sz val="9"/>
      <name val="宋体"/>
      <family val="3"/>
      <charset val="134"/>
      <scheme val="minor"/>
    </font>
    <font>
      <sz val="8"/>
      <color theme="1"/>
      <name val="宋体"/>
      <family val="2"/>
      <charset val="134"/>
      <scheme val="minor"/>
    </font>
    <font>
      <b/>
      <u/>
      <sz val="11"/>
      <color rgb="FFFF0000"/>
      <name val="宋体"/>
      <family val="3"/>
      <charset val="134"/>
      <scheme val="minor"/>
    </font>
    <font>
      <b/>
      <u/>
      <sz val="12"/>
      <color rgb="FFFF0000"/>
      <name val="宋体"/>
      <family val="3"/>
      <charset val="134"/>
      <scheme val="minor"/>
    </font>
    <font>
      <sz val="36"/>
      <color theme="1" tint="0.39997558519241921"/>
      <name val="宋体"/>
      <family val="2"/>
      <charset val="134"/>
      <scheme val="minor"/>
    </font>
    <font>
      <sz val="36"/>
      <color theme="1" tint="0.39997558519241921"/>
      <name val="宋体"/>
      <family val="3"/>
      <charset val="134"/>
      <scheme val="minor"/>
    </font>
    <font>
      <sz val="8"/>
      <color rgb="FFFF0000"/>
      <name val="宋体"/>
      <family val="2"/>
      <charset val="134"/>
      <scheme val="minor"/>
    </font>
    <font>
      <sz val="8"/>
      <color rgb="FF7030A0"/>
      <name val="宋体"/>
      <family val="2"/>
      <charset val="134"/>
      <scheme val="minor"/>
    </font>
    <font>
      <sz val="8"/>
      <color rgb="FF7030A0"/>
      <name val="宋体"/>
      <family val="3"/>
      <charset val="134"/>
      <scheme val="minor"/>
    </font>
    <font>
      <sz val="8"/>
      <color rgb="FF002060"/>
      <name val="宋体"/>
      <family val="2"/>
      <charset val="134"/>
      <scheme val="minor"/>
    </font>
    <font>
      <sz val="8"/>
      <color rgb="FF002060"/>
      <name val="宋体"/>
      <family val="3"/>
      <charset val="134"/>
      <scheme val="minor"/>
    </font>
    <font>
      <sz val="36"/>
      <color rgb="FFFFC000"/>
      <name val="宋体"/>
      <family val="3"/>
      <charset val="134"/>
      <scheme val="minor"/>
    </font>
    <font>
      <sz val="36"/>
      <color theme="1"/>
      <name val="宋体"/>
      <family val="2"/>
      <charset val="134"/>
      <scheme val="minor"/>
    </font>
    <font>
      <sz val="9"/>
      <name val="宋体"/>
      <family val="2"/>
      <charset val="134"/>
      <scheme val="minor"/>
    </font>
    <font>
      <sz val="8"/>
      <color rgb="FF0070C0"/>
      <name val="宋体"/>
      <family val="2"/>
      <charset val="134"/>
      <scheme val="minor"/>
    </font>
    <font>
      <sz val="8"/>
      <color rgb="FF0070C0"/>
      <name val="宋体"/>
      <family val="3"/>
      <charset val="134"/>
      <scheme val="minor"/>
    </font>
    <font>
      <sz val="8"/>
      <color rgb="FFFF0000"/>
      <name val="宋体"/>
      <family val="3"/>
      <charset val="134"/>
      <scheme val="minor"/>
    </font>
    <font>
      <sz val="8"/>
      <color theme="5" tint="-0.499984740745262"/>
      <name val="宋体"/>
      <family val="2"/>
      <charset val="134"/>
      <scheme val="minor"/>
    </font>
    <font>
      <sz val="8"/>
      <color theme="5" tint="-0.499984740745262"/>
      <name val="宋体"/>
      <family val="3"/>
      <charset val="134"/>
      <scheme val="minor"/>
    </font>
    <font>
      <sz val="8"/>
      <color rgb="FF00B0F0"/>
      <name val="宋体"/>
      <family val="3"/>
      <charset val="134"/>
      <scheme val="minor"/>
    </font>
    <font>
      <b/>
      <u/>
      <sz val="8"/>
      <color rgb="FFFF0000"/>
      <name val="宋体"/>
      <family val="3"/>
      <charset val="134"/>
      <scheme val="minor"/>
    </font>
    <font>
      <b/>
      <sz val="8"/>
      <color rgb="FFFF0000"/>
      <name val="宋体"/>
      <family val="3"/>
      <charset val="134"/>
      <scheme val="minor"/>
    </font>
    <font>
      <sz val="8"/>
      <color theme="1"/>
      <name val="宋体"/>
      <family val="3"/>
      <charset val="134"/>
      <scheme val="minor"/>
    </font>
    <font>
      <sz val="8"/>
      <color rgb="FF00B050"/>
      <name val="宋体"/>
      <family val="2"/>
      <charset val="134"/>
      <scheme val="minor"/>
    </font>
    <font>
      <sz val="8"/>
      <color rgb="FF00B0F0"/>
      <name val="宋体"/>
      <family val="2"/>
      <charset val="134"/>
      <scheme val="minor"/>
    </font>
    <font>
      <sz val="8"/>
      <color rgb="FF00B050"/>
      <name val="宋体"/>
      <family val="3"/>
      <charset val="134"/>
      <scheme val="minor"/>
    </font>
    <font>
      <sz val="8"/>
      <name val="宋体"/>
      <family val="3"/>
      <charset val="134"/>
      <scheme val="minor"/>
    </font>
    <font>
      <sz val="8"/>
      <color rgb="FFFFC000"/>
      <name val="宋体"/>
      <family val="2"/>
      <charset val="134"/>
      <scheme val="minor"/>
    </font>
    <font>
      <sz val="8"/>
      <color rgb="FFFFC000"/>
      <name val="宋体"/>
      <family val="3"/>
      <charset val="134"/>
      <scheme val="minor"/>
    </font>
    <font>
      <sz val="8"/>
      <color rgb="FFC00000"/>
      <name val="宋体"/>
      <family val="2"/>
      <charset val="134"/>
      <scheme val="minor"/>
    </font>
    <font>
      <sz val="36"/>
      <color rgb="FFFF0000"/>
      <name val="宋体"/>
      <family val="2"/>
      <charset val="134"/>
      <scheme val="minor"/>
    </font>
    <font>
      <sz val="36"/>
      <color rgb="FFFF0000"/>
      <name val="宋体"/>
      <family val="3"/>
      <charset val="134"/>
      <scheme val="minor"/>
    </font>
    <font>
      <sz val="36"/>
      <color theme="2" tint="-0.89999084444715716"/>
      <name val="宋体"/>
      <family val="2"/>
      <charset val="134"/>
      <scheme val="minor"/>
    </font>
    <font>
      <sz val="36"/>
      <color theme="2" tint="-0.89999084444715716"/>
      <name val="宋体"/>
      <family val="3"/>
      <charset val="134"/>
      <scheme val="minor"/>
    </font>
    <font>
      <sz val="36"/>
      <color theme="9" tint="-0.499984740745262"/>
      <name val="宋体"/>
      <family val="2"/>
      <charset val="134"/>
      <scheme val="minor"/>
    </font>
    <font>
      <sz val="36"/>
      <color theme="9" tint="-0.499984740745262"/>
      <name val="宋体"/>
      <family val="3"/>
      <charset val="134"/>
      <scheme val="minor"/>
    </font>
    <font>
      <sz val="8"/>
      <color rgb="FFC00000"/>
      <name val="宋体"/>
      <family val="3"/>
      <charset val="134"/>
      <scheme val="minor"/>
    </font>
    <font>
      <sz val="9"/>
      <color theme="1"/>
      <name val="宋体"/>
      <family val="2"/>
      <charset val="134"/>
      <scheme val="minor"/>
    </font>
    <font>
      <sz val="10"/>
      <color theme="1"/>
      <name val="宋体"/>
      <family val="2"/>
      <charset val="134"/>
      <scheme val="minor"/>
    </font>
    <font>
      <sz val="10"/>
      <color theme="1"/>
      <name val="宋体"/>
      <family val="3"/>
      <charset val="134"/>
    </font>
    <font>
      <sz val="10"/>
      <color theme="1"/>
      <name val="????"/>
      <family val="2"/>
    </font>
    <font>
      <sz val="11"/>
      <color indexed="8"/>
      <name val="DejaVu Sans"/>
      <family val="2"/>
    </font>
    <font>
      <sz val="11"/>
      <color theme="1"/>
      <name val="宋体"/>
      <family val="3"/>
      <charset val="134"/>
      <scheme val="minor"/>
    </font>
    <font>
      <sz val="10"/>
      <color theme="1"/>
      <name val="微软雅黑"/>
      <family val="2"/>
      <charset val="134"/>
    </font>
    <font>
      <sz val="10"/>
      <name val="微软雅黑"/>
      <family val="2"/>
      <charset val="134"/>
    </font>
    <font>
      <sz val="10"/>
      <color rgb="FFFF0000"/>
      <name val="微软雅黑"/>
      <family val="2"/>
      <charset val="134"/>
    </font>
    <font>
      <b/>
      <sz val="10"/>
      <color rgb="FFFF0000"/>
      <name val="微软雅黑"/>
      <family val="2"/>
      <charset val="134"/>
    </font>
    <font>
      <b/>
      <sz val="10"/>
      <name val="微软雅黑"/>
      <family val="2"/>
      <charset val="134"/>
    </font>
    <font>
      <sz val="10"/>
      <color theme="1"/>
      <name val="宋体"/>
      <family val="3"/>
      <charset val="134"/>
      <scheme val="minor"/>
    </font>
    <font>
      <sz val="9"/>
      <color theme="1"/>
      <name val="微软雅黑"/>
      <family val="2"/>
      <charset val="134"/>
    </font>
    <font>
      <b/>
      <sz val="9"/>
      <color rgb="FFFF0000"/>
      <name val="微软雅黑"/>
      <family val="2"/>
      <charset val="134"/>
    </font>
    <font>
      <sz val="9"/>
      <name val="微软雅黑"/>
      <family val="2"/>
      <charset val="134"/>
    </font>
    <font>
      <b/>
      <sz val="12"/>
      <color rgb="FFFF0000"/>
      <name val="宋体"/>
      <family val="3"/>
      <charset val="134"/>
      <scheme val="minor"/>
    </font>
    <font>
      <sz val="11"/>
      <color rgb="FFFF0000"/>
      <name val="宋体"/>
      <family val="2"/>
      <scheme val="minor"/>
    </font>
    <font>
      <sz val="11"/>
      <color rgb="FFFF0000"/>
      <name val="宋体"/>
      <family val="3"/>
      <charset val="134"/>
      <scheme val="minor"/>
    </font>
    <font>
      <b/>
      <sz val="9"/>
      <name val="微软雅黑"/>
      <family val="2"/>
      <charset val="134"/>
    </font>
    <font>
      <b/>
      <sz val="9"/>
      <color theme="1"/>
      <name val="微软雅黑"/>
      <family val="2"/>
      <charset val="134"/>
    </font>
    <font>
      <sz val="9"/>
      <name val="宋体"/>
      <family val="3"/>
      <charset val="134"/>
    </font>
    <font>
      <sz val="11"/>
      <name val="宋体"/>
      <family val="2"/>
      <scheme val="minor"/>
    </font>
    <font>
      <sz val="11"/>
      <name val="宋体"/>
      <family val="3"/>
      <charset val="134"/>
      <scheme val="minor"/>
    </font>
    <font>
      <b/>
      <sz val="11"/>
      <name val="宋体"/>
      <family val="3"/>
      <charset val="134"/>
      <scheme val="minor"/>
    </font>
    <font>
      <sz val="9"/>
      <name val="宋体"/>
      <family val="2"/>
      <scheme val="minor"/>
    </font>
    <font>
      <b/>
      <sz val="11"/>
      <color rgb="FFFF0000"/>
      <name val="宋体"/>
      <family val="3"/>
      <charset val="134"/>
      <scheme val="minor"/>
    </font>
    <font>
      <b/>
      <sz val="11"/>
      <color theme="1"/>
      <name val="宋体"/>
      <family val="3"/>
      <charset val="134"/>
      <scheme val="minor"/>
    </font>
    <font>
      <sz val="10"/>
      <color rgb="FFFF0000"/>
      <name val="宋体"/>
      <family val="3"/>
      <charset val="134"/>
      <scheme val="minor"/>
    </font>
    <font>
      <b/>
      <sz val="16"/>
      <name val="宋体"/>
      <family val="3"/>
      <charset val="134"/>
      <scheme val="minor"/>
    </font>
    <font>
      <b/>
      <sz val="11"/>
      <color rgb="FF0070C0"/>
      <name val="宋体"/>
      <family val="3"/>
      <charset val="134"/>
      <scheme val="minor"/>
    </font>
    <font>
      <sz val="12"/>
      <name val="微软雅黑"/>
      <family val="2"/>
      <charset val="134"/>
    </font>
    <font>
      <b/>
      <sz val="11"/>
      <color rgb="FFFF0000"/>
      <name val="微软雅黑"/>
      <family val="2"/>
      <charset val="134"/>
    </font>
    <font>
      <sz val="10"/>
      <name val="宋体"/>
      <family val="3"/>
      <charset val="134"/>
      <scheme val="minor"/>
    </font>
    <font>
      <sz val="9"/>
      <color rgb="FFFF0000"/>
      <name val="微软雅黑"/>
      <family val="2"/>
      <charset val="134"/>
    </font>
    <font>
      <sz val="9"/>
      <color indexed="81"/>
      <name val="宋体"/>
      <family val="3"/>
      <charset val="134"/>
    </font>
    <font>
      <b/>
      <sz val="9"/>
      <color indexed="81"/>
      <name val="宋体"/>
      <family val="3"/>
      <charset val="134"/>
    </font>
    <font>
      <b/>
      <sz val="11"/>
      <color theme="4"/>
      <name val="宋体"/>
      <family val="3"/>
      <charset val="134"/>
      <scheme val="minor"/>
    </font>
    <font>
      <sz val="10"/>
      <name val="宋体"/>
      <family val="2"/>
      <charset val="134"/>
      <scheme val="minor"/>
    </font>
    <font>
      <b/>
      <sz val="10"/>
      <color rgb="FFFF0000"/>
      <name val="宋体"/>
      <family val="3"/>
      <charset val="134"/>
      <scheme val="minor"/>
    </font>
    <font>
      <b/>
      <sz val="10"/>
      <name val="宋体"/>
      <family val="3"/>
      <charset val="134"/>
      <scheme val="minor"/>
    </font>
    <font>
      <b/>
      <sz val="16"/>
      <color rgb="FFFF0000"/>
      <name val="宋体"/>
      <family val="3"/>
      <charset val="134"/>
      <scheme val="minor"/>
    </font>
    <font>
      <sz val="13"/>
      <name val="宋体"/>
      <family val="3"/>
      <charset val="134"/>
      <scheme val="minor"/>
    </font>
    <font>
      <sz val="11"/>
      <color theme="0" tint="-0.34998626667073579"/>
      <name val="宋体"/>
      <family val="2"/>
      <scheme val="minor"/>
    </font>
    <font>
      <sz val="11"/>
      <color theme="0" tint="-0.34998626667073579"/>
      <name val="宋体"/>
      <family val="3"/>
      <charset val="134"/>
      <scheme val="minor"/>
    </font>
    <font>
      <sz val="8"/>
      <color theme="1"/>
      <name val="微软雅黑"/>
      <family val="2"/>
      <charset val="134"/>
    </font>
    <font>
      <sz val="8"/>
      <name val="微软雅黑"/>
      <family val="2"/>
      <charset val="134"/>
    </font>
    <font>
      <b/>
      <sz val="18"/>
      <color rgb="FFFF0000"/>
      <name val="宋体"/>
      <family val="3"/>
      <charset val="134"/>
      <scheme val="minor"/>
    </font>
    <font>
      <u/>
      <sz val="11"/>
      <color theme="10"/>
      <name val="宋体"/>
      <family val="2"/>
      <scheme val="minor"/>
    </font>
    <font>
      <u/>
      <sz val="11"/>
      <color theme="11"/>
      <name val="宋体"/>
      <family val="2"/>
      <scheme val="minor"/>
    </font>
    <font>
      <b/>
      <sz val="10"/>
      <color theme="4"/>
      <name val="微软雅黑"/>
      <family val="2"/>
      <charset val="134"/>
    </font>
    <font>
      <sz val="10"/>
      <color rgb="FF00B050"/>
      <name val="宋体"/>
      <family val="2"/>
      <charset val="134"/>
      <scheme val="minor"/>
    </font>
    <font>
      <b/>
      <sz val="11"/>
      <color theme="5" tint="-0.249977111117893"/>
      <name val="宋体"/>
      <family val="3"/>
      <charset val="134"/>
      <scheme val="minor"/>
    </font>
    <font>
      <sz val="11"/>
      <color theme="7" tint="-0.249977111117893"/>
      <name val="宋体"/>
      <family val="2"/>
      <scheme val="minor"/>
    </font>
    <font>
      <b/>
      <sz val="16"/>
      <color theme="4"/>
      <name val="宋体"/>
      <family val="3"/>
      <charset val="134"/>
      <scheme val="minor"/>
    </font>
    <font>
      <b/>
      <sz val="14"/>
      <color rgb="FFFF0000"/>
      <name val="宋体"/>
      <family val="3"/>
      <charset val="134"/>
      <scheme val="minor"/>
    </font>
    <font>
      <sz val="9"/>
      <color theme="3"/>
      <name val="微软雅黑"/>
      <family val="2"/>
      <charset val="134"/>
    </font>
    <font>
      <b/>
      <sz val="9"/>
      <color rgb="FFFF0000"/>
      <name val="宋体"/>
      <family val="3"/>
      <charset val="134"/>
      <scheme val="minor"/>
    </font>
    <font>
      <sz val="9"/>
      <color rgb="FFFF0000"/>
      <name val="宋体"/>
      <family val="3"/>
      <charset val="134"/>
      <scheme val="minor"/>
    </font>
    <font>
      <sz val="11"/>
      <color theme="1"/>
      <name val="微软雅黑"/>
      <family val="2"/>
      <charset val="134"/>
    </font>
    <font>
      <sz val="10.5"/>
      <color theme="1"/>
      <name val="微软雅黑"/>
      <family val="2"/>
      <charset val="134"/>
    </font>
    <font>
      <sz val="10"/>
      <color theme="4"/>
      <name val="宋体"/>
      <family val="3"/>
      <charset val="134"/>
      <scheme val="minor"/>
    </font>
    <font>
      <sz val="10"/>
      <color theme="5" tint="-0.249977111117893"/>
      <name val="宋体"/>
      <family val="3"/>
      <charset val="134"/>
      <scheme val="minor"/>
    </font>
    <font>
      <b/>
      <sz val="10"/>
      <color theme="5" tint="-0.249977111117893"/>
      <name val="宋体"/>
      <family val="3"/>
      <charset val="134"/>
      <scheme val="minor"/>
    </font>
    <font>
      <b/>
      <sz val="10"/>
      <color theme="1"/>
      <name val="宋体"/>
      <family val="3"/>
      <charset val="134"/>
      <scheme val="minor"/>
    </font>
    <font>
      <b/>
      <sz val="10"/>
      <color theme="3" tint="0.39997558519241921"/>
      <name val="宋体"/>
      <family val="3"/>
      <charset val="134"/>
      <scheme val="minor"/>
    </font>
    <font>
      <b/>
      <sz val="10"/>
      <color theme="4"/>
      <name val="宋体"/>
      <family val="3"/>
      <charset val="134"/>
      <scheme val="minor"/>
    </font>
    <font>
      <sz val="11"/>
      <color theme="4"/>
      <name val="宋体"/>
      <family val="2"/>
      <scheme val="minor"/>
    </font>
    <font>
      <sz val="11"/>
      <color theme="9" tint="-0.249977111117893"/>
      <name val="宋体"/>
      <family val="2"/>
      <scheme val="minor"/>
    </font>
    <font>
      <sz val="11"/>
      <color theme="4"/>
      <name val="宋体"/>
      <family val="3"/>
      <charset val="134"/>
      <scheme val="minor"/>
    </font>
    <font>
      <b/>
      <sz val="10"/>
      <color theme="1"/>
      <name val="宋体"/>
      <family val="3"/>
      <charset val="134"/>
    </font>
    <font>
      <sz val="10"/>
      <color rgb="FFFF0000"/>
      <name val="宋体"/>
      <family val="3"/>
      <charset val="134"/>
    </font>
    <font>
      <b/>
      <sz val="10"/>
      <color indexed="8"/>
      <name val="宋体"/>
      <family val="3"/>
      <charset val="134"/>
    </font>
    <font>
      <sz val="10"/>
      <color indexed="8"/>
      <name val="宋体"/>
      <family val="3"/>
      <charset val="134"/>
    </font>
    <font>
      <sz val="10"/>
      <name val="DejaVu Sans"/>
    </font>
    <font>
      <sz val="10"/>
      <color indexed="8"/>
      <name val="DejaVu Sans"/>
      <family val="2"/>
    </font>
    <font>
      <sz val="10"/>
      <name val="宋体"/>
      <family val="3"/>
      <charset val="134"/>
    </font>
    <font>
      <sz val="10"/>
      <name val="DejaVu Sans"/>
      <family val="2"/>
    </font>
    <font>
      <sz val="10"/>
      <color theme="1"/>
      <name val="宋体"/>
      <family val="2"/>
      <scheme val="minor"/>
    </font>
    <font>
      <b/>
      <sz val="10"/>
      <color theme="1"/>
      <name val="宋体"/>
      <family val="2"/>
      <scheme val="minor"/>
    </font>
    <font>
      <sz val="10"/>
      <color rgb="FFFF0000"/>
      <name val="DejaVu Sans"/>
    </font>
    <font>
      <b/>
      <sz val="11"/>
      <color indexed="81"/>
      <name val="宋体"/>
      <family val="3"/>
      <charset val="134"/>
    </font>
    <font>
      <sz val="11"/>
      <color indexed="81"/>
      <name val="宋体"/>
      <family val="3"/>
      <charset val="134"/>
    </font>
    <font>
      <sz val="12"/>
      <name val="宋体"/>
      <family val="3"/>
      <charset val="134"/>
      <scheme val="minor"/>
    </font>
    <font>
      <sz val="12"/>
      <color theme="1"/>
      <name val="宋体"/>
      <family val="3"/>
      <charset val="134"/>
      <scheme val="minor"/>
    </font>
    <font>
      <sz val="14"/>
      <name val="宋体"/>
      <family val="3"/>
      <charset val="134"/>
      <scheme val="minor"/>
    </font>
    <font>
      <sz val="14"/>
      <color theme="1"/>
      <name val="宋体"/>
      <family val="3"/>
      <charset val="134"/>
      <scheme val="minor"/>
    </font>
    <font>
      <b/>
      <sz val="11"/>
      <color rgb="FFFF0000"/>
      <name val="宋体"/>
      <family val="2"/>
      <scheme val="minor"/>
    </font>
    <font>
      <sz val="11"/>
      <color theme="9" tint="-0.249977111117893"/>
      <name val="宋体"/>
      <family val="3"/>
      <charset val="134"/>
      <scheme val="minor"/>
    </font>
    <font>
      <b/>
      <sz val="9"/>
      <name val="宋体"/>
      <family val="3"/>
      <charset val="134"/>
      <scheme val="minor"/>
    </font>
    <font>
      <b/>
      <sz val="11"/>
      <name val="宋体"/>
      <family val="2"/>
      <scheme val="minor"/>
    </font>
    <font>
      <b/>
      <sz val="12"/>
      <color rgb="FFFF0000"/>
      <name val="宋体"/>
      <family val="2"/>
      <scheme val="minor"/>
    </font>
    <font>
      <sz val="9"/>
      <color theme="1"/>
      <name val="宋体"/>
      <family val="3"/>
      <charset val="134"/>
      <scheme val="minor"/>
    </font>
    <font>
      <b/>
      <sz val="14"/>
      <color rgb="FFFF0000"/>
      <name val="微软雅黑"/>
      <family val="2"/>
      <charset val="134"/>
    </font>
    <font>
      <sz val="11"/>
      <name val="微软雅黑"/>
      <family val="2"/>
      <charset val="134"/>
    </font>
    <font>
      <b/>
      <sz val="10"/>
      <color theme="1"/>
      <name val="微软雅黑"/>
      <family val="2"/>
      <charset val="134"/>
    </font>
    <font>
      <sz val="9"/>
      <color theme="1"/>
      <name val="宋体"/>
      <family val="2"/>
      <scheme val="minor"/>
    </font>
    <font>
      <sz val="9"/>
      <color rgb="FFFF0000"/>
      <name val="宋体"/>
      <family val="2"/>
      <scheme val="minor"/>
    </font>
    <font>
      <sz val="9"/>
      <color rgb="FFFF0000"/>
      <name val="宋体"/>
      <family val="3"/>
      <charset val="134"/>
      <scheme val="minor"/>
    </font>
    <font>
      <sz val="11"/>
      <color theme="1" tint="4.9989318521683403E-2"/>
      <name val="宋体"/>
      <family val="2"/>
      <scheme val="minor"/>
    </font>
    <font>
      <sz val="11"/>
      <color theme="1" tint="4.9989318521683403E-2"/>
      <name val="宋体"/>
      <family val="3"/>
      <charset val="134"/>
      <scheme val="minor"/>
    </font>
    <font>
      <sz val="10"/>
      <color theme="1" tint="4.9989318521683403E-2"/>
      <name val="宋体"/>
      <family val="3"/>
      <charset val="134"/>
      <scheme val="minor"/>
    </font>
    <font>
      <b/>
      <sz val="9"/>
      <color theme="5" tint="-0.249977111117893"/>
      <name val="宋体"/>
      <family val="3"/>
      <charset val="134"/>
      <scheme val="minor"/>
    </font>
    <font>
      <b/>
      <sz val="11"/>
      <color rgb="FFC00000"/>
      <name val="宋体"/>
      <family val="3"/>
      <charset val="134"/>
      <scheme val="minor"/>
    </font>
    <font>
      <b/>
      <sz val="11"/>
      <color theme="7"/>
      <name val="宋体"/>
      <family val="3"/>
      <charset val="134"/>
      <scheme val="minor"/>
    </font>
    <font>
      <sz val="11"/>
      <color theme="0" tint="-0.249977111117893"/>
      <name val="宋体"/>
      <family val="3"/>
      <charset val="134"/>
      <scheme val="minor"/>
    </font>
    <font>
      <b/>
      <sz val="11"/>
      <name val="微软雅黑"/>
      <family val="2"/>
      <charset val="134"/>
    </font>
    <font>
      <b/>
      <sz val="9"/>
      <color rgb="FFC00000"/>
      <name val="宋体"/>
      <family val="3"/>
      <charset val="134"/>
      <scheme val="minor"/>
    </font>
    <font>
      <b/>
      <sz val="11"/>
      <color theme="4"/>
      <name val="宋体"/>
      <family val="2"/>
      <scheme val="minor"/>
    </font>
    <font>
      <sz val="11"/>
      <color theme="0" tint="-0.499984740745262"/>
      <name val="宋体"/>
      <family val="2"/>
      <scheme val="minor"/>
    </font>
    <font>
      <sz val="11"/>
      <color theme="1" tint="0.14999847407452621"/>
      <name val="宋体"/>
      <family val="2"/>
      <scheme val="minor"/>
    </font>
    <font>
      <sz val="11"/>
      <color theme="1" tint="0.14999847407452621"/>
      <name val="宋体"/>
      <family val="3"/>
      <charset val="134"/>
      <scheme val="minor"/>
    </font>
    <font>
      <sz val="9"/>
      <color theme="1" tint="0.14999847407452621"/>
      <name val="微软雅黑"/>
      <family val="2"/>
      <charset val="134"/>
    </font>
    <font>
      <sz val="10.5"/>
      <name val="微软雅黑"/>
      <family val="2"/>
      <charset val="134"/>
    </font>
    <font>
      <sz val="10"/>
      <color rgb="FFFF0000"/>
      <name val="宋体"/>
      <family val="2"/>
      <scheme val="minor"/>
    </font>
  </fonts>
  <fills count="3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rgb="FFFF0000"/>
        <bgColor indexed="64"/>
      </patternFill>
    </fill>
    <fill>
      <patternFill patternType="solid">
        <fgColor rgb="FF00B050"/>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6"/>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0070C0"/>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2"/>
        <bgColor indexed="64"/>
      </patternFill>
    </fill>
    <fill>
      <patternFill patternType="solid">
        <fgColor rgb="FF92D050"/>
        <bgColor indexed="64"/>
      </patternFill>
    </fill>
    <fill>
      <patternFill patternType="solid">
        <fgColor rgb="FF00B0F0"/>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0.14999847407452621"/>
        <bgColor indexed="64"/>
      </patternFill>
    </fill>
  </fills>
  <borders count="2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style="thin">
        <color auto="1"/>
      </bottom>
      <diagonal/>
    </border>
    <border>
      <left style="thin">
        <color auto="1"/>
      </left>
      <right style="thin">
        <color auto="1"/>
      </right>
      <top/>
      <bottom style="thin">
        <color auto="1"/>
      </bottom>
      <diagonal/>
    </border>
    <border>
      <left style="mediumDashed">
        <color auto="1"/>
      </left>
      <right style="thin">
        <color auto="1"/>
      </right>
      <top style="mediumDashed">
        <color auto="1"/>
      </top>
      <bottom style="mediumDashed">
        <color auto="1"/>
      </bottom>
      <diagonal/>
    </border>
    <border>
      <left style="thin">
        <color auto="1"/>
      </left>
      <right style="thin">
        <color auto="1"/>
      </right>
      <top style="mediumDashed">
        <color auto="1"/>
      </top>
      <bottom style="mediumDashed">
        <color auto="1"/>
      </bottom>
      <diagonal/>
    </border>
    <border>
      <left style="thin">
        <color auto="1"/>
      </left>
      <right style="mediumDashed">
        <color auto="1"/>
      </right>
      <top style="mediumDashed">
        <color auto="1"/>
      </top>
      <bottom style="mediumDashed">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diagonal/>
    </border>
    <border>
      <left style="thin">
        <color rgb="FF887135"/>
      </left>
      <right style="thin">
        <color rgb="FF887135"/>
      </right>
      <top style="thin">
        <color rgb="FF887135"/>
      </top>
      <bottom style="thin">
        <color rgb="FF887135"/>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66">
    <xf numFmtId="0" fontId="0"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56" fillId="0" borderId="0">
      <alignment vertical="center"/>
    </xf>
    <xf numFmtId="0" fontId="56" fillId="0" borderId="0">
      <alignment vertical="center"/>
    </xf>
    <xf numFmtId="0" fontId="56" fillId="0" borderId="0">
      <alignment vertical="center"/>
    </xf>
    <xf numFmtId="0" fontId="12" fillId="0" borderId="0">
      <alignment vertical="center"/>
    </xf>
    <xf numFmtId="0" fontId="12" fillId="0" borderId="0">
      <alignment vertical="center"/>
    </xf>
    <xf numFmtId="0" fontId="12" fillId="0" borderId="0">
      <alignment vertical="center"/>
    </xf>
    <xf numFmtId="0" fontId="57" fillId="0" borderId="0">
      <alignment vertical="center"/>
    </xf>
    <xf numFmtId="0" fontId="13"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1" fillId="0" borderId="0">
      <alignment vertical="center"/>
    </xf>
    <xf numFmtId="0" fontId="10"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6" fillId="0" borderId="0">
      <alignment vertical="center"/>
    </xf>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5" fillId="0" borderId="0">
      <alignment vertical="center"/>
    </xf>
    <xf numFmtId="0" fontId="5" fillId="0" borderId="0">
      <alignment vertical="center"/>
    </xf>
    <xf numFmtId="0" fontId="4" fillId="0" borderId="0">
      <alignment vertical="center"/>
    </xf>
    <xf numFmtId="0" fontId="3" fillId="0" borderId="0">
      <alignment vertical="center"/>
    </xf>
    <xf numFmtId="0" fontId="2" fillId="0" borderId="0">
      <alignment vertical="center"/>
    </xf>
  </cellStyleXfs>
  <cellXfs count="1305">
    <xf numFmtId="0" fontId="0" fillId="0" borderId="0" xfId="0"/>
    <xf numFmtId="0" fontId="16" fillId="3" borderId="2" xfId="1" applyFont="1" applyFill="1" applyBorder="1" applyAlignment="1">
      <alignment horizontal="center" vertical="center"/>
    </xf>
    <xf numFmtId="0" fontId="16" fillId="2" borderId="2" xfId="1" applyFont="1" applyFill="1" applyBorder="1" applyAlignment="1">
      <alignment horizontal="center" vertical="center"/>
    </xf>
    <xf numFmtId="0" fontId="17" fillId="2" borderId="0" xfId="1" applyFont="1" applyFill="1" applyBorder="1" applyAlignment="1">
      <alignment horizontal="center" vertical="center"/>
    </xf>
    <xf numFmtId="0" fontId="16" fillId="4" borderId="2" xfId="1" applyFont="1" applyFill="1" applyBorder="1" applyAlignment="1">
      <alignment horizontal="center" vertical="center"/>
    </xf>
    <xf numFmtId="0" fontId="16" fillId="2" borderId="3" xfId="1" applyFont="1" applyFill="1" applyBorder="1" applyAlignment="1">
      <alignment horizontal="center" vertical="center"/>
    </xf>
    <xf numFmtId="0" fontId="16" fillId="0" borderId="0" xfId="1" applyFont="1" applyAlignment="1">
      <alignment horizontal="center" vertical="center"/>
    </xf>
    <xf numFmtId="0" fontId="16" fillId="3" borderId="0" xfId="1" applyFont="1" applyFill="1" applyBorder="1" applyAlignment="1">
      <alignment horizontal="center" vertical="center"/>
    </xf>
    <xf numFmtId="0" fontId="16" fillId="2" borderId="0" xfId="1" applyFont="1" applyFill="1" applyBorder="1" applyAlignment="1">
      <alignment horizontal="center" vertical="center"/>
    </xf>
    <xf numFmtId="0" fontId="16" fillId="4" borderId="0" xfId="1" applyFont="1" applyFill="1" applyBorder="1" applyAlignment="1">
      <alignment horizontal="center" vertical="center"/>
    </xf>
    <xf numFmtId="0" fontId="16" fillId="2" borderId="5" xfId="1" applyFont="1" applyFill="1" applyBorder="1" applyAlignment="1">
      <alignment horizontal="center" vertical="center"/>
    </xf>
    <xf numFmtId="0" fontId="21" fillId="4" borderId="0" xfId="1" applyFont="1" applyFill="1" applyBorder="1" applyAlignment="1">
      <alignment horizontal="center" vertical="center"/>
    </xf>
    <xf numFmtId="0" fontId="22" fillId="4" borderId="0" xfId="1" applyFont="1" applyFill="1" applyBorder="1" applyAlignment="1">
      <alignment horizontal="center" vertical="center"/>
    </xf>
    <xf numFmtId="0" fontId="22" fillId="0" borderId="6" xfId="1" applyFont="1" applyBorder="1" applyAlignment="1">
      <alignment horizontal="center" vertical="center"/>
    </xf>
    <xf numFmtId="0" fontId="16" fillId="5" borderId="6" xfId="1" applyFont="1" applyFill="1" applyBorder="1" applyAlignment="1">
      <alignment horizontal="center" vertical="center"/>
    </xf>
    <xf numFmtId="0" fontId="23" fillId="4" borderId="6" xfId="1" applyFont="1" applyFill="1" applyBorder="1" applyAlignment="1">
      <alignment horizontal="center" vertical="center"/>
    </xf>
    <xf numFmtId="0" fontId="24" fillId="0" borderId="6" xfId="1" applyFont="1" applyBorder="1" applyAlignment="1">
      <alignment horizontal="center" vertical="center"/>
    </xf>
    <xf numFmtId="0" fontId="25" fillId="2" borderId="0" xfId="1" applyFont="1" applyFill="1" applyBorder="1" applyAlignment="1">
      <alignment horizontal="center" vertical="center"/>
    </xf>
    <xf numFmtId="0" fontId="25" fillId="4" borderId="0" xfId="1" applyFont="1" applyFill="1" applyBorder="1" applyAlignment="1">
      <alignment horizontal="center" vertical="center"/>
    </xf>
    <xf numFmtId="0" fontId="23" fillId="4" borderId="7" xfId="1" applyFont="1" applyFill="1" applyBorder="1" applyAlignment="1">
      <alignment horizontal="center" vertical="center"/>
    </xf>
    <xf numFmtId="0" fontId="23" fillId="2" borderId="0" xfId="1" applyFont="1" applyFill="1" applyBorder="1" applyAlignment="1">
      <alignment horizontal="center" vertical="center"/>
    </xf>
    <xf numFmtId="0" fontId="25" fillId="4" borderId="6" xfId="1" applyFont="1" applyFill="1" applyBorder="1" applyAlignment="1">
      <alignment horizontal="center" vertical="center"/>
    </xf>
    <xf numFmtId="0" fontId="16" fillId="6" borderId="6" xfId="2" applyFont="1" applyFill="1" applyBorder="1" applyAlignment="1">
      <alignment horizontal="center" vertical="center"/>
    </xf>
    <xf numFmtId="0" fontId="16" fillId="2" borderId="0" xfId="1" applyFont="1" applyFill="1" applyAlignment="1">
      <alignment horizontal="center" vertical="center"/>
    </xf>
    <xf numFmtId="0" fontId="16" fillId="2" borderId="6" xfId="1" applyFont="1" applyFill="1" applyBorder="1" applyAlignment="1">
      <alignment horizontal="center" vertical="center"/>
    </xf>
    <xf numFmtId="0" fontId="16" fillId="2" borderId="0" xfId="1" applyFont="1" applyFill="1" applyBorder="1" applyAlignment="1">
      <alignment vertical="center"/>
    </xf>
    <xf numFmtId="0" fontId="23" fillId="0" borderId="8" xfId="1" applyFont="1" applyBorder="1" applyAlignment="1">
      <alignment horizontal="center" vertical="center"/>
    </xf>
    <xf numFmtId="0" fontId="23" fillId="4" borderId="8" xfId="1" applyFont="1" applyFill="1" applyBorder="1" applyAlignment="1">
      <alignment horizontal="center" vertical="center"/>
    </xf>
    <xf numFmtId="0" fontId="16" fillId="7" borderId="6" xfId="1" applyFont="1" applyFill="1" applyBorder="1" applyAlignment="1">
      <alignment horizontal="center" vertical="center"/>
    </xf>
    <xf numFmtId="0" fontId="21" fillId="2" borderId="0" xfId="1" applyFont="1" applyFill="1" applyBorder="1" applyAlignment="1">
      <alignment horizontal="center" vertical="center"/>
    </xf>
    <xf numFmtId="0" fontId="24" fillId="2" borderId="0" xfId="1" applyFont="1" applyFill="1" applyBorder="1" applyAlignment="1">
      <alignment horizontal="center" vertical="center"/>
    </xf>
    <xf numFmtId="0" fontId="29" fillId="0" borderId="6" xfId="1" applyFont="1" applyBorder="1" applyAlignment="1">
      <alignment horizontal="center" vertical="center"/>
    </xf>
    <xf numFmtId="0" fontId="30" fillId="2" borderId="0" xfId="1" applyFont="1" applyFill="1" applyBorder="1" applyAlignment="1">
      <alignment horizontal="center" vertical="center"/>
    </xf>
    <xf numFmtId="0" fontId="30" fillId="4" borderId="0" xfId="1" applyFont="1" applyFill="1" applyBorder="1" applyAlignment="1">
      <alignment horizontal="center" vertical="center"/>
    </xf>
    <xf numFmtId="0" fontId="21" fillId="4" borderId="6" xfId="1" applyFont="1" applyFill="1" applyBorder="1" applyAlignment="1">
      <alignment horizontal="center" vertical="center"/>
    </xf>
    <xf numFmtId="0" fontId="31" fillId="4" borderId="6" xfId="1" applyFont="1" applyFill="1" applyBorder="1" applyAlignment="1">
      <alignment horizontal="center" vertical="center"/>
    </xf>
    <xf numFmtId="0" fontId="21" fillId="2" borderId="6" xfId="1" applyFont="1" applyFill="1" applyBorder="1" applyAlignment="1">
      <alignment horizontal="center" vertical="center"/>
    </xf>
    <xf numFmtId="0" fontId="31" fillId="0" borderId="6" xfId="1" applyFont="1" applyBorder="1" applyAlignment="1">
      <alignment horizontal="center" vertical="center"/>
    </xf>
    <xf numFmtId="0" fontId="32" fillId="2" borderId="0" xfId="1" applyFont="1" applyFill="1" applyBorder="1" applyAlignment="1">
      <alignment horizontal="center" vertical="center"/>
    </xf>
    <xf numFmtId="0" fontId="16" fillId="4" borderId="0" xfId="1" applyFont="1" applyFill="1" applyAlignment="1">
      <alignment horizontal="center" vertical="center"/>
    </xf>
    <xf numFmtId="0" fontId="24" fillId="0" borderId="9" xfId="1" applyFont="1" applyBorder="1" applyAlignment="1">
      <alignment horizontal="center" vertical="center"/>
    </xf>
    <xf numFmtId="0" fontId="25" fillId="0" borderId="6" xfId="1" applyFont="1" applyBorder="1" applyAlignment="1">
      <alignment horizontal="center" vertical="center"/>
    </xf>
    <xf numFmtId="0" fontId="16" fillId="0" borderId="0" xfId="1" applyFont="1" applyBorder="1" applyAlignment="1">
      <alignment horizontal="center" vertical="center"/>
    </xf>
    <xf numFmtId="0" fontId="32" fillId="0" borderId="8" xfId="1" applyFont="1" applyBorder="1" applyAlignment="1">
      <alignment horizontal="center" vertical="center"/>
    </xf>
    <xf numFmtId="0" fontId="33" fillId="0" borderId="8" xfId="1" applyFont="1" applyBorder="1" applyAlignment="1">
      <alignment horizontal="center" vertical="center"/>
    </xf>
    <xf numFmtId="0" fontId="33" fillId="2" borderId="6" xfId="1" applyFont="1" applyFill="1" applyBorder="1" applyAlignment="1">
      <alignment horizontal="center" vertical="center"/>
    </xf>
    <xf numFmtId="0" fontId="34" fillId="4" borderId="6" xfId="1" applyFont="1" applyFill="1" applyBorder="1" applyAlignment="1">
      <alignment horizontal="center" vertical="center"/>
    </xf>
    <xf numFmtId="0" fontId="21" fillId="4" borderId="7" xfId="1" applyFont="1" applyFill="1" applyBorder="1" applyAlignment="1">
      <alignment horizontal="center" vertical="center"/>
    </xf>
    <xf numFmtId="0" fontId="32" fillId="0" borderId="11" xfId="1" applyFont="1" applyBorder="1" applyAlignment="1">
      <alignment horizontal="center" vertical="center"/>
    </xf>
    <xf numFmtId="0" fontId="32" fillId="0" borderId="6" xfId="1" applyFont="1" applyBorder="1" applyAlignment="1">
      <alignment horizontal="center" vertical="center"/>
    </xf>
    <xf numFmtId="0" fontId="34" fillId="4" borderId="9" xfId="1" applyFont="1" applyFill="1" applyBorder="1" applyAlignment="1">
      <alignment horizontal="center" vertical="center"/>
    </xf>
    <xf numFmtId="0" fontId="33" fillId="0" borderId="0" xfId="1" applyFont="1" applyBorder="1" applyAlignment="1">
      <alignment horizontal="center" vertical="center"/>
    </xf>
    <xf numFmtId="0" fontId="30" fillId="0" borderId="7" xfId="1" applyFont="1" applyBorder="1" applyAlignment="1">
      <alignment horizontal="center" vertical="center"/>
    </xf>
    <xf numFmtId="0" fontId="30" fillId="0" borderId="8" xfId="1" applyFont="1" applyBorder="1" applyAlignment="1">
      <alignment horizontal="center" vertical="center"/>
    </xf>
    <xf numFmtId="0" fontId="37" fillId="3" borderId="4" xfId="1" applyFont="1" applyFill="1" applyBorder="1" applyAlignment="1">
      <alignment horizontal="center" vertical="center"/>
    </xf>
    <xf numFmtId="0" fontId="37" fillId="3" borderId="0" xfId="1" applyFont="1" applyFill="1" applyBorder="1" applyAlignment="1">
      <alignment horizontal="center" vertical="center"/>
    </xf>
    <xf numFmtId="0" fontId="34" fillId="2" borderId="0" xfId="1" applyFont="1" applyFill="1" applyAlignment="1">
      <alignment horizontal="center" vertical="center"/>
    </xf>
    <xf numFmtId="0" fontId="12" fillId="0" borderId="0" xfId="1">
      <alignment vertical="center"/>
    </xf>
    <xf numFmtId="0" fontId="38" fillId="4" borderId="0" xfId="1" applyFont="1" applyFill="1" applyBorder="1" applyAlignment="1">
      <alignment horizontal="center" vertical="center"/>
    </xf>
    <xf numFmtId="58" fontId="38" fillId="2" borderId="0" xfId="1" applyNumberFormat="1" applyFont="1" applyFill="1" applyBorder="1" applyAlignment="1">
      <alignment horizontal="center" vertical="center"/>
    </xf>
    <xf numFmtId="0" fontId="38" fillId="2" borderId="0" xfId="1" applyFont="1" applyFill="1" applyBorder="1" applyAlignment="1">
      <alignment horizontal="center" vertical="center"/>
    </xf>
    <xf numFmtId="0" fontId="39" fillId="4" borderId="0" xfId="1" applyFont="1" applyFill="1" applyBorder="1" applyAlignment="1">
      <alignment horizontal="center" vertical="center"/>
    </xf>
    <xf numFmtId="0" fontId="39" fillId="0" borderId="6" xfId="1" applyFont="1" applyBorder="1" applyAlignment="1">
      <alignment horizontal="center" vertical="center"/>
    </xf>
    <xf numFmtId="0" fontId="34" fillId="2" borderId="0" xfId="1" applyFont="1" applyFill="1" applyBorder="1" applyAlignment="1">
      <alignment horizontal="center" vertical="center"/>
    </xf>
    <xf numFmtId="0" fontId="38" fillId="4" borderId="6" xfId="1" applyFont="1" applyFill="1" applyBorder="1" applyAlignment="1">
      <alignment horizontal="center" vertical="center"/>
    </xf>
    <xf numFmtId="0" fontId="22" fillId="4" borderId="6" xfId="1" applyFont="1" applyFill="1" applyBorder="1" applyAlignment="1">
      <alignment horizontal="center" vertical="center"/>
    </xf>
    <xf numFmtId="0" fontId="23" fillId="3" borderId="0" xfId="1" applyFont="1" applyFill="1" applyAlignment="1">
      <alignment horizontal="center" vertical="center"/>
    </xf>
    <xf numFmtId="0" fontId="12" fillId="0" borderId="0" xfId="1" applyAlignment="1">
      <alignment vertical="center"/>
    </xf>
    <xf numFmtId="0" fontId="40" fillId="2" borderId="0" xfId="1" applyFont="1" applyFill="1" applyAlignment="1">
      <alignment horizontal="center" vertical="center"/>
    </xf>
    <xf numFmtId="0" fontId="23" fillId="2" borderId="0" xfId="1" applyFont="1" applyFill="1" applyAlignment="1">
      <alignment horizontal="center" vertical="center"/>
    </xf>
    <xf numFmtId="0" fontId="23" fillId="0" borderId="6" xfId="1" applyFont="1" applyBorder="1" applyAlignment="1">
      <alignment horizontal="center" vertical="center"/>
    </xf>
    <xf numFmtId="0" fontId="39" fillId="4" borderId="6" xfId="1" applyFont="1" applyFill="1" applyBorder="1" applyAlignment="1">
      <alignment horizontal="center" vertical="center"/>
    </xf>
    <xf numFmtId="0" fontId="40" fillId="2" borderId="0" xfId="1" applyFont="1" applyFill="1" applyBorder="1" applyAlignment="1">
      <alignment horizontal="center" vertical="center"/>
    </xf>
    <xf numFmtId="0" fontId="37" fillId="3" borderId="0" xfId="1" applyFont="1" applyFill="1" applyAlignment="1">
      <alignment horizontal="center" vertical="center"/>
    </xf>
    <xf numFmtId="0" fontId="38" fillId="0" borderId="6" xfId="1" applyFont="1" applyBorder="1" applyAlignment="1">
      <alignment horizontal="center" vertical="center"/>
    </xf>
    <xf numFmtId="0" fontId="40" fillId="0" borderId="6" xfId="1" applyFont="1" applyBorder="1" applyAlignment="1">
      <alignment horizontal="center" vertical="center"/>
    </xf>
    <xf numFmtId="0" fontId="37" fillId="2" borderId="0" xfId="1" applyFont="1" applyFill="1" applyBorder="1" applyAlignment="1">
      <alignment horizontal="center" vertical="center"/>
    </xf>
    <xf numFmtId="0" fontId="37" fillId="4" borderId="0" xfId="1" applyFont="1" applyFill="1" applyBorder="1" applyAlignment="1">
      <alignment horizontal="center" vertical="center"/>
    </xf>
    <xf numFmtId="0" fontId="37" fillId="3" borderId="5" xfId="1" applyFont="1" applyFill="1" applyBorder="1" applyAlignment="1">
      <alignment horizontal="center" vertical="center"/>
    </xf>
    <xf numFmtId="0" fontId="21" fillId="7" borderId="6" xfId="1" applyFont="1" applyFill="1" applyBorder="1" applyAlignment="1">
      <alignment horizontal="center" vertical="center"/>
    </xf>
    <xf numFmtId="0" fontId="41" fillId="4" borderId="6" xfId="1" applyFont="1" applyFill="1" applyBorder="1" applyAlignment="1">
      <alignment horizontal="center" vertical="center"/>
    </xf>
    <xf numFmtId="0" fontId="23" fillId="0" borderId="11" xfId="1" applyFont="1" applyBorder="1" applyAlignment="1">
      <alignment horizontal="center" vertical="center"/>
    </xf>
    <xf numFmtId="0" fontId="22" fillId="2" borderId="0" xfId="1" applyFont="1" applyFill="1" applyBorder="1" applyAlignment="1">
      <alignment horizontal="center" vertical="center"/>
    </xf>
    <xf numFmtId="0" fontId="23" fillId="7" borderId="7" xfId="1" applyFont="1" applyFill="1" applyBorder="1" applyAlignment="1">
      <alignment horizontal="center" vertical="center"/>
    </xf>
    <xf numFmtId="0" fontId="16" fillId="7" borderId="12" xfId="1" applyFont="1" applyFill="1" applyBorder="1" applyAlignment="1">
      <alignment horizontal="center" vertical="center"/>
    </xf>
    <xf numFmtId="0" fontId="16" fillId="7" borderId="13" xfId="1" applyFont="1" applyFill="1" applyBorder="1" applyAlignment="1">
      <alignment horizontal="center" vertical="center"/>
    </xf>
    <xf numFmtId="0" fontId="21" fillId="7" borderId="14" xfId="1" applyFont="1" applyFill="1" applyBorder="1" applyAlignment="1">
      <alignment horizontal="center" vertical="center"/>
    </xf>
    <xf numFmtId="0" fontId="16" fillId="2" borderId="4" xfId="1" applyFont="1" applyFill="1" applyBorder="1" applyAlignment="1">
      <alignment horizontal="center" vertical="center"/>
    </xf>
    <xf numFmtId="0" fontId="31" fillId="7" borderId="6" xfId="1" applyFont="1" applyFill="1" applyBorder="1" applyAlignment="1">
      <alignment horizontal="center" vertical="center"/>
    </xf>
    <xf numFmtId="0" fontId="40" fillId="8" borderId="0" xfId="1" applyFont="1" applyFill="1" applyBorder="1" applyAlignment="1">
      <alignment horizontal="center" vertical="center"/>
    </xf>
    <xf numFmtId="0" fontId="22" fillId="9" borderId="6" xfId="1" applyFont="1" applyFill="1" applyBorder="1" applyAlignment="1">
      <alignment horizontal="center" vertical="center"/>
    </xf>
    <xf numFmtId="0" fontId="23" fillId="9" borderId="6" xfId="1" applyFont="1" applyFill="1" applyBorder="1" applyAlignment="1">
      <alignment horizontal="center" vertical="center"/>
    </xf>
    <xf numFmtId="0" fontId="40" fillId="0" borderId="0" xfId="1" applyFont="1" applyFill="1" applyBorder="1" applyAlignment="1">
      <alignment horizontal="center" vertical="center"/>
    </xf>
    <xf numFmtId="0" fontId="42" fillId="0" borderId="6" xfId="1" applyFont="1" applyFill="1" applyBorder="1" applyAlignment="1">
      <alignment horizontal="center" vertical="center"/>
    </xf>
    <xf numFmtId="0" fontId="43" fillId="0" borderId="6" xfId="1" applyFont="1" applyFill="1" applyBorder="1" applyAlignment="1">
      <alignment horizontal="center" vertical="center"/>
    </xf>
    <xf numFmtId="0" fontId="40" fillId="0" borderId="9" xfId="1" applyFont="1" applyBorder="1" applyAlignment="1">
      <alignment horizontal="center" vertical="center"/>
    </xf>
    <xf numFmtId="0" fontId="42" fillId="2" borderId="0" xfId="1" applyFont="1" applyFill="1" applyBorder="1" applyAlignment="1">
      <alignment horizontal="center" vertical="center"/>
    </xf>
    <xf numFmtId="0" fontId="44" fillId="7" borderId="6" xfId="1" applyFont="1" applyFill="1" applyBorder="1" applyAlignment="1">
      <alignment horizontal="center" vertical="center"/>
    </xf>
    <xf numFmtId="0" fontId="40" fillId="0" borderId="8" xfId="1" applyFont="1" applyBorder="1" applyAlignment="1">
      <alignment horizontal="center" vertical="center"/>
    </xf>
    <xf numFmtId="0" fontId="38" fillId="4" borderId="7" xfId="1" applyFont="1" applyFill="1" applyBorder="1" applyAlignment="1">
      <alignment horizontal="center" vertical="center"/>
    </xf>
    <xf numFmtId="0" fontId="23" fillId="10" borderId="6" xfId="1" applyFont="1" applyFill="1" applyBorder="1" applyAlignment="1">
      <alignment horizontal="center" vertical="center"/>
    </xf>
    <xf numFmtId="0" fontId="34" fillId="2" borderId="5" xfId="1" applyFont="1" applyFill="1" applyBorder="1" applyAlignment="1">
      <alignment horizontal="center" vertical="center"/>
    </xf>
    <xf numFmtId="0" fontId="42" fillId="7" borderId="11" xfId="1" applyFont="1" applyFill="1" applyBorder="1" applyAlignment="1">
      <alignment horizontal="center" vertical="center"/>
    </xf>
    <xf numFmtId="0" fontId="44" fillId="4" borderId="0" xfId="1" applyFont="1" applyFill="1" applyBorder="1" applyAlignment="1">
      <alignment horizontal="center" vertical="center"/>
    </xf>
    <xf numFmtId="0" fontId="44" fillId="2" borderId="0" xfId="1" applyFont="1" applyFill="1" applyBorder="1" applyAlignment="1">
      <alignment horizontal="center" vertical="center"/>
    </xf>
    <xf numFmtId="0" fontId="23" fillId="7" borderId="6" xfId="1" applyFont="1" applyFill="1" applyBorder="1" applyAlignment="1">
      <alignment horizontal="center" vertical="center"/>
    </xf>
    <xf numFmtId="0" fontId="43" fillId="0" borderId="6" xfId="1" applyFont="1" applyBorder="1" applyAlignment="1">
      <alignment horizontal="center" vertical="center"/>
    </xf>
    <xf numFmtId="0" fontId="44" fillId="0" borderId="6" xfId="1" applyFont="1" applyBorder="1" applyAlignment="1">
      <alignment horizontal="center" vertical="center"/>
    </xf>
    <xf numFmtId="0" fontId="34" fillId="0" borderId="6" xfId="1" applyFont="1" applyBorder="1" applyAlignment="1">
      <alignment horizontal="center" vertical="center"/>
    </xf>
    <xf numFmtId="0" fontId="23" fillId="11" borderId="6" xfId="1" applyFont="1" applyFill="1" applyBorder="1" applyAlignment="1">
      <alignment horizontal="center" vertical="center"/>
    </xf>
    <xf numFmtId="0" fontId="34" fillId="4" borderId="0" xfId="1" applyFont="1" applyFill="1" applyBorder="1" applyAlignment="1">
      <alignment horizontal="center" vertical="center"/>
    </xf>
    <xf numFmtId="0" fontId="34" fillId="2" borderId="6" xfId="1" applyFont="1" applyFill="1" applyBorder="1" applyAlignment="1">
      <alignment horizontal="center" vertical="center"/>
    </xf>
    <xf numFmtId="0" fontId="51" fillId="4" borderId="6" xfId="1" applyFont="1" applyFill="1" applyBorder="1" applyAlignment="1">
      <alignment horizontal="center" vertical="center"/>
    </xf>
    <xf numFmtId="0" fontId="34" fillId="12" borderId="6" xfId="1" applyFont="1" applyFill="1" applyBorder="1" applyAlignment="1">
      <alignment horizontal="center" vertical="center"/>
    </xf>
    <xf numFmtId="0" fontId="16" fillId="2" borderId="16" xfId="1" applyFont="1" applyFill="1" applyBorder="1" applyAlignment="1">
      <alignment horizontal="center" vertical="center"/>
    </xf>
    <xf numFmtId="0" fontId="16" fillId="3" borderId="16" xfId="1" applyFont="1" applyFill="1" applyBorder="1" applyAlignment="1">
      <alignment horizontal="center" vertical="center"/>
    </xf>
    <xf numFmtId="0" fontId="43" fillId="2" borderId="16" xfId="1" applyFont="1" applyFill="1" applyBorder="1" applyAlignment="1">
      <alignment horizontal="center" vertical="center"/>
    </xf>
    <xf numFmtId="0" fontId="51" fillId="2" borderId="16" xfId="1" applyFont="1" applyFill="1" applyBorder="1" applyAlignment="1">
      <alignment horizontal="center" vertical="center"/>
    </xf>
    <xf numFmtId="0" fontId="37" fillId="3" borderId="16" xfId="1" applyFont="1" applyFill="1" applyBorder="1" applyAlignment="1">
      <alignment horizontal="center" vertical="center"/>
    </xf>
    <xf numFmtId="0" fontId="16" fillId="4" borderId="16" xfId="1" applyFont="1" applyFill="1" applyBorder="1" applyAlignment="1">
      <alignment horizontal="center" vertical="center"/>
    </xf>
    <xf numFmtId="0" fontId="16" fillId="2" borderId="17" xfId="1" applyFont="1" applyFill="1" applyBorder="1" applyAlignment="1">
      <alignment horizontal="center" vertical="center"/>
    </xf>
    <xf numFmtId="0" fontId="52" fillId="0" borderId="0" xfId="1" applyFont="1" applyBorder="1" applyAlignment="1">
      <alignment horizontal="center" vertical="center"/>
    </xf>
    <xf numFmtId="0" fontId="52" fillId="0" borderId="0" xfId="1" applyFont="1" applyAlignment="1">
      <alignment horizontal="center" vertical="center"/>
    </xf>
    <xf numFmtId="0" fontId="12" fillId="0" borderId="0" xfId="1" applyAlignment="1">
      <alignment horizontal="center" vertical="center"/>
    </xf>
    <xf numFmtId="0" fontId="53" fillId="0" borderId="0" xfId="1" applyFont="1" applyAlignment="1">
      <alignment horizontal="center" vertical="center"/>
    </xf>
    <xf numFmtId="0" fontId="52" fillId="0" borderId="0" xfId="1" applyFont="1">
      <alignment vertical="center"/>
    </xf>
    <xf numFmtId="0" fontId="53" fillId="0" borderId="0" xfId="1" applyFont="1">
      <alignment vertical="center"/>
    </xf>
    <xf numFmtId="0" fontId="54" fillId="0" borderId="0" xfId="1" applyFont="1">
      <alignment vertical="center"/>
    </xf>
    <xf numFmtId="0" fontId="55" fillId="0" borderId="0" xfId="1" applyFont="1">
      <alignment vertical="center"/>
    </xf>
    <xf numFmtId="0" fontId="54" fillId="0" borderId="0" xfId="1" applyFont="1" applyAlignment="1">
      <alignment horizontal="left" vertical="center" indent="1"/>
    </xf>
    <xf numFmtId="176" fontId="58" fillId="0" borderId="0" xfId="0" applyNumberFormat="1" applyFont="1" applyAlignment="1">
      <alignment horizontal="center" vertical="center"/>
    </xf>
    <xf numFmtId="176" fontId="58" fillId="0" borderId="0" xfId="0" applyNumberFormat="1" applyFont="1" applyAlignment="1">
      <alignment vertical="center"/>
    </xf>
    <xf numFmtId="0" fontId="58" fillId="13" borderId="0" xfId="0" applyNumberFormat="1" applyFont="1" applyFill="1" applyAlignment="1">
      <alignment horizontal="center" vertical="center"/>
    </xf>
    <xf numFmtId="176" fontId="58" fillId="13" borderId="0" xfId="0" applyNumberFormat="1" applyFont="1" applyFill="1" applyAlignment="1">
      <alignment horizontal="center" vertical="center"/>
    </xf>
    <xf numFmtId="0" fontId="59" fillId="9" borderId="0" xfId="0" applyNumberFormat="1" applyFont="1" applyFill="1" applyAlignment="1">
      <alignment horizontal="center" vertical="center"/>
    </xf>
    <xf numFmtId="0" fontId="59" fillId="4" borderId="0" xfId="0" applyNumberFormat="1" applyFont="1" applyFill="1" applyAlignment="1">
      <alignment horizontal="center" vertical="center"/>
    </xf>
    <xf numFmtId="0" fontId="59" fillId="10" borderId="0" xfId="0" applyNumberFormat="1" applyFont="1" applyFill="1" applyAlignment="1">
      <alignment horizontal="center" vertical="center"/>
    </xf>
    <xf numFmtId="0" fontId="59" fillId="14" borderId="0" xfId="0" applyNumberFormat="1" applyFont="1" applyFill="1" applyAlignment="1">
      <alignment horizontal="center" vertical="center"/>
    </xf>
    <xf numFmtId="0" fontId="59" fillId="8" borderId="0" xfId="0" applyNumberFormat="1" applyFont="1" applyFill="1" applyAlignment="1">
      <alignment horizontal="center" vertical="center"/>
    </xf>
    <xf numFmtId="0" fontId="59" fillId="15" borderId="0" xfId="0" applyNumberFormat="1" applyFont="1" applyFill="1" applyAlignment="1">
      <alignment horizontal="center" vertical="center"/>
    </xf>
    <xf numFmtId="0" fontId="59" fillId="16" borderId="0" xfId="0" applyNumberFormat="1" applyFont="1" applyFill="1" applyAlignment="1">
      <alignment horizontal="center" vertical="center"/>
    </xf>
    <xf numFmtId="0" fontId="59" fillId="17" borderId="0" xfId="0" applyNumberFormat="1" applyFont="1" applyFill="1" applyAlignment="1">
      <alignment horizontal="center" vertical="center"/>
    </xf>
    <xf numFmtId="0" fontId="58" fillId="0" borderId="0" xfId="0" applyNumberFormat="1" applyFont="1" applyAlignment="1">
      <alignment vertical="center"/>
    </xf>
    <xf numFmtId="0" fontId="58" fillId="0" borderId="0" xfId="0" applyNumberFormat="1" applyFont="1" applyAlignment="1">
      <alignment horizontal="center" vertical="center"/>
    </xf>
    <xf numFmtId="176" fontId="58" fillId="2" borderId="0" xfId="0" applyNumberFormat="1" applyFont="1" applyFill="1" applyAlignment="1">
      <alignment horizontal="center" vertical="center"/>
    </xf>
    <xf numFmtId="176" fontId="58" fillId="2" borderId="0" xfId="0" applyNumberFormat="1" applyFont="1" applyFill="1" applyAlignment="1">
      <alignment vertical="center"/>
    </xf>
    <xf numFmtId="176" fontId="59" fillId="9" borderId="0" xfId="0" applyNumberFormat="1" applyFont="1" applyFill="1" applyAlignment="1">
      <alignment horizontal="center" vertical="center"/>
    </xf>
    <xf numFmtId="176" fontId="59" fillId="9" borderId="0" xfId="0" applyNumberFormat="1" applyFont="1" applyFill="1" applyAlignment="1">
      <alignment vertical="center"/>
    </xf>
    <xf numFmtId="176" fontId="59" fillId="4" borderId="0" xfId="0" applyNumberFormat="1" applyFont="1" applyFill="1" applyAlignment="1">
      <alignment horizontal="center" vertical="center"/>
    </xf>
    <xf numFmtId="176" fontId="59" fillId="4" borderId="0" xfId="0" applyNumberFormat="1" applyFont="1" applyFill="1" applyAlignment="1">
      <alignment vertical="center"/>
    </xf>
    <xf numFmtId="176" fontId="59" fillId="10" borderId="0" xfId="0" applyNumberFormat="1" applyFont="1" applyFill="1" applyAlignment="1">
      <alignment horizontal="center" vertical="center"/>
    </xf>
    <xf numFmtId="176" fontId="59" fillId="10" borderId="0" xfId="0" applyNumberFormat="1" applyFont="1" applyFill="1" applyAlignment="1">
      <alignment vertical="center"/>
    </xf>
    <xf numFmtId="176" fontId="59" fillId="14" borderId="0" xfId="0" applyNumberFormat="1" applyFont="1" applyFill="1" applyAlignment="1">
      <alignment horizontal="center" vertical="center"/>
    </xf>
    <xf numFmtId="176" fontId="59" fillId="14" borderId="0" xfId="0" applyNumberFormat="1" applyFont="1" applyFill="1" applyAlignment="1">
      <alignment vertical="center"/>
    </xf>
    <xf numFmtId="176" fontId="59" fillId="8" borderId="0" xfId="0" applyNumberFormat="1" applyFont="1" applyFill="1" applyAlignment="1">
      <alignment horizontal="center" vertical="center"/>
    </xf>
    <xf numFmtId="176" fontId="59" fillId="8" borderId="0" xfId="0" applyNumberFormat="1" applyFont="1" applyFill="1" applyAlignment="1">
      <alignment vertical="center"/>
    </xf>
    <xf numFmtId="176" fontId="59" fillId="15" borderId="0" xfId="0" applyNumberFormat="1" applyFont="1" applyFill="1" applyAlignment="1">
      <alignment horizontal="center" vertical="center"/>
    </xf>
    <xf numFmtId="176" fontId="59" fillId="15" borderId="0" xfId="0" applyNumberFormat="1" applyFont="1" applyFill="1" applyAlignment="1">
      <alignment vertical="center"/>
    </xf>
    <xf numFmtId="176" fontId="59" fillId="16" borderId="0" xfId="0" applyNumberFormat="1" applyFont="1" applyFill="1" applyAlignment="1">
      <alignment horizontal="center" vertical="center"/>
    </xf>
    <xf numFmtId="176" fontId="59" fillId="16" borderId="0" xfId="0" applyNumberFormat="1" applyFont="1" applyFill="1" applyAlignment="1">
      <alignment vertical="center"/>
    </xf>
    <xf numFmtId="176" fontId="59" fillId="17" borderId="0" xfId="0" applyNumberFormat="1" applyFont="1" applyFill="1" applyAlignment="1">
      <alignment horizontal="center" vertical="center"/>
    </xf>
    <xf numFmtId="176" fontId="59" fillId="17" borderId="0" xfId="0" applyNumberFormat="1" applyFont="1" applyFill="1" applyAlignment="1">
      <alignment vertical="center"/>
    </xf>
    <xf numFmtId="0" fontId="59" fillId="23" borderId="0" xfId="0" applyNumberFormat="1" applyFont="1" applyFill="1" applyAlignment="1">
      <alignment horizontal="center" vertical="center"/>
    </xf>
    <xf numFmtId="49" fontId="64" fillId="0" borderId="0" xfId="14" applyNumberFormat="1" applyFont="1" applyAlignment="1">
      <alignment vertical="center"/>
    </xf>
    <xf numFmtId="49" fontId="67" fillId="0" borderId="0" xfId="0" applyNumberFormat="1" applyFont="1" applyAlignment="1">
      <alignment vertical="center" wrapText="1"/>
    </xf>
    <xf numFmtId="49" fontId="0" fillId="0" borderId="0" xfId="0" applyNumberFormat="1" applyAlignment="1">
      <alignment vertical="center" wrapText="1"/>
    </xf>
    <xf numFmtId="0" fontId="12" fillId="0" borderId="0" xfId="14" applyAlignment="1">
      <alignment vertical="center"/>
    </xf>
    <xf numFmtId="0" fontId="66" fillId="2" borderId="11" xfId="14" applyFont="1" applyFill="1" applyBorder="1" applyAlignment="1">
      <alignment horizontal="center" vertical="center"/>
    </xf>
    <xf numFmtId="0" fontId="66" fillId="6" borderId="11" xfId="14" applyFont="1" applyFill="1" applyBorder="1" applyAlignment="1">
      <alignment horizontal="center" vertical="center"/>
    </xf>
    <xf numFmtId="0" fontId="66" fillId="2" borderId="11" xfId="14" applyFont="1" applyFill="1" applyBorder="1" applyAlignment="1">
      <alignment horizontal="left" vertical="center" wrapText="1"/>
    </xf>
    <xf numFmtId="0" fontId="66" fillId="6" borderId="6" xfId="14" applyFont="1" applyFill="1" applyBorder="1" applyAlignment="1">
      <alignment horizontal="center" vertical="center"/>
    </xf>
    <xf numFmtId="0" fontId="66" fillId="2" borderId="6" xfId="14" applyFont="1" applyFill="1" applyBorder="1" applyAlignment="1">
      <alignment horizontal="center" vertical="center"/>
    </xf>
    <xf numFmtId="0" fontId="66" fillId="2" borderId="6" xfId="14" applyFont="1" applyFill="1" applyBorder="1" applyAlignment="1">
      <alignment horizontal="left" vertical="center" wrapText="1"/>
    </xf>
    <xf numFmtId="0" fontId="64" fillId="0" borderId="0" xfId="14" applyFont="1" applyAlignment="1">
      <alignment vertical="center"/>
    </xf>
    <xf numFmtId="0" fontId="66" fillId="17" borderId="6" xfId="14" applyFont="1" applyFill="1" applyBorder="1" applyAlignment="1">
      <alignment horizontal="center" vertical="center"/>
    </xf>
    <xf numFmtId="0" fontId="64" fillId="2" borderId="0" xfId="14" applyFont="1" applyFill="1" applyAlignment="1">
      <alignment vertical="center"/>
    </xf>
    <xf numFmtId="0" fontId="66" fillId="24" borderId="6" xfId="14" applyFont="1" applyFill="1" applyBorder="1" applyAlignment="1">
      <alignment horizontal="center" vertical="center"/>
    </xf>
    <xf numFmtId="0" fontId="66" fillId="7" borderId="6" xfId="14" applyFont="1" applyFill="1" applyBorder="1" applyAlignment="1">
      <alignment horizontal="center" vertical="center"/>
    </xf>
    <xf numFmtId="0" fontId="66" fillId="3" borderId="6" xfId="14" applyFont="1" applyFill="1" applyBorder="1" applyAlignment="1">
      <alignment horizontal="center" vertical="center"/>
    </xf>
    <xf numFmtId="0" fontId="66" fillId="25" borderId="6" xfId="14" applyFont="1" applyFill="1" applyBorder="1" applyAlignment="1">
      <alignment horizontal="center" vertical="center"/>
    </xf>
    <xf numFmtId="0" fontId="66" fillId="2" borderId="6" xfId="14" applyFont="1" applyFill="1" applyBorder="1" applyAlignment="1">
      <alignment vertical="center" wrapText="1"/>
    </xf>
    <xf numFmtId="0" fontId="66" fillId="2" borderId="9" xfId="14" applyFont="1" applyFill="1" applyBorder="1" applyAlignment="1">
      <alignment horizontal="center" vertical="center"/>
    </xf>
    <xf numFmtId="0" fontId="66" fillId="17" borderId="9" xfId="14" applyFont="1" applyFill="1" applyBorder="1" applyAlignment="1">
      <alignment horizontal="center" vertical="center"/>
    </xf>
    <xf numFmtId="0" fontId="66" fillId="2" borderId="9" xfId="14" applyFont="1" applyFill="1" applyBorder="1" applyAlignment="1">
      <alignment horizontal="left" vertical="center" wrapText="1"/>
    </xf>
    <xf numFmtId="0" fontId="66" fillId="0" borderId="0" xfId="14" applyFont="1" applyAlignment="1">
      <alignment vertical="center"/>
    </xf>
    <xf numFmtId="0" fontId="66" fillId="0" borderId="0" xfId="14" applyFont="1" applyAlignment="1">
      <alignment horizontal="center" vertical="center"/>
    </xf>
    <xf numFmtId="0" fontId="64" fillId="0" borderId="0" xfId="14" applyFont="1" applyAlignment="1">
      <alignment horizontal="center" vertical="center"/>
    </xf>
    <xf numFmtId="0" fontId="64" fillId="0" borderId="0" xfId="14" applyFont="1" applyAlignment="1">
      <alignment horizontal="left" vertical="center" wrapText="1"/>
    </xf>
    <xf numFmtId="49" fontId="75" fillId="0" borderId="0" xfId="0" applyNumberFormat="1" applyFont="1" applyAlignment="1">
      <alignment vertical="center" wrapText="1"/>
    </xf>
    <xf numFmtId="49" fontId="66" fillId="0" borderId="0" xfId="14" applyNumberFormat="1" applyFont="1" applyAlignment="1">
      <alignment vertical="center"/>
    </xf>
    <xf numFmtId="49" fontId="66" fillId="20" borderId="0" xfId="14" applyNumberFormat="1" applyFont="1" applyFill="1" applyAlignment="1">
      <alignment vertical="center"/>
    </xf>
    <xf numFmtId="0" fontId="66" fillId="20" borderId="0" xfId="14" applyFont="1" applyFill="1" applyAlignment="1">
      <alignment vertical="center"/>
    </xf>
    <xf numFmtId="0" fontId="66" fillId="2" borderId="0" xfId="14" applyFont="1" applyFill="1" applyAlignment="1">
      <alignment vertical="center"/>
    </xf>
    <xf numFmtId="0" fontId="66" fillId="10" borderId="0" xfId="14" applyFont="1" applyFill="1" applyAlignment="1">
      <alignment vertical="center"/>
    </xf>
    <xf numFmtId="0" fontId="66" fillId="22" borderId="0" xfId="14" applyFont="1" applyFill="1" applyAlignment="1">
      <alignment vertical="center"/>
    </xf>
    <xf numFmtId="0" fontId="66" fillId="0" borderId="0" xfId="14" applyFont="1" applyFill="1" applyAlignment="1">
      <alignment vertical="center"/>
    </xf>
    <xf numFmtId="0" fontId="66" fillId="3" borderId="0" xfId="14" applyFont="1" applyFill="1" applyAlignment="1">
      <alignment vertical="center"/>
    </xf>
    <xf numFmtId="0" fontId="66" fillId="0" borderId="6" xfId="14" applyFont="1" applyBorder="1" applyAlignment="1">
      <alignment vertical="center"/>
    </xf>
    <xf numFmtId="0" fontId="66" fillId="2" borderId="6" xfId="14" applyFont="1" applyFill="1" applyBorder="1" applyAlignment="1">
      <alignment vertical="center"/>
    </xf>
    <xf numFmtId="0" fontId="66" fillId="2" borderId="6" xfId="14" applyFont="1" applyFill="1" applyBorder="1" applyAlignment="1">
      <alignment horizontal="left" vertical="center"/>
    </xf>
    <xf numFmtId="0" fontId="72" fillId="2" borderId="0" xfId="14" applyFont="1" applyFill="1" applyAlignment="1">
      <alignment vertical="center"/>
    </xf>
    <xf numFmtId="0" fontId="76" fillId="2" borderId="6" xfId="14" applyFont="1" applyFill="1" applyBorder="1" applyAlignment="1">
      <alignment vertical="center"/>
    </xf>
    <xf numFmtId="49" fontId="66" fillId="2" borderId="6" xfId="14" applyNumberFormat="1" applyFont="1" applyFill="1" applyBorder="1" applyAlignment="1">
      <alignment horizontal="left" vertical="center" wrapText="1"/>
    </xf>
    <xf numFmtId="0" fontId="59" fillId="0" borderId="0" xfId="11" applyFont="1">
      <alignment vertical="center"/>
    </xf>
    <xf numFmtId="0" fontId="59" fillId="3" borderId="6" xfId="11" applyFont="1" applyFill="1" applyBorder="1" applyAlignment="1">
      <alignment horizontal="center" vertical="center" wrapText="1"/>
    </xf>
    <xf numFmtId="0" fontId="59" fillId="2" borderId="6" xfId="11" applyFont="1" applyFill="1" applyBorder="1" applyAlignment="1">
      <alignment horizontal="center" vertical="center" wrapText="1"/>
    </xf>
    <xf numFmtId="0" fontId="59" fillId="2" borderId="6" xfId="11" applyFont="1" applyFill="1" applyBorder="1" applyAlignment="1">
      <alignment horizontal="left" vertical="center" wrapText="1"/>
    </xf>
    <xf numFmtId="0" fontId="59" fillId="2" borderId="0" xfId="11" applyFont="1" applyFill="1">
      <alignment vertical="center"/>
    </xf>
    <xf numFmtId="0" fontId="59" fillId="0" borderId="0" xfId="11" applyFont="1" applyAlignment="1">
      <alignment horizontal="left" vertical="center"/>
    </xf>
    <xf numFmtId="49" fontId="0" fillId="0" borderId="0" xfId="0" applyNumberFormat="1" applyAlignment="1">
      <alignment vertical="center"/>
    </xf>
    <xf numFmtId="49" fontId="57" fillId="0" borderId="0" xfId="0" applyNumberFormat="1" applyFont="1" applyAlignment="1">
      <alignment horizontal="center" vertical="center" wrapText="1"/>
    </xf>
    <xf numFmtId="49" fontId="57" fillId="0" borderId="6" xfId="0" applyNumberFormat="1" applyFont="1" applyBorder="1" applyAlignment="1">
      <alignment horizontal="center" vertical="center" wrapText="1"/>
    </xf>
    <xf numFmtId="49" fontId="57" fillId="21" borderId="6" xfId="0" applyNumberFormat="1" applyFont="1" applyFill="1" applyBorder="1" applyAlignment="1">
      <alignment horizontal="center" vertical="center" wrapText="1"/>
    </xf>
    <xf numFmtId="49" fontId="57" fillId="18" borderId="6" xfId="0" applyNumberFormat="1" applyFont="1" applyFill="1" applyBorder="1" applyAlignment="1">
      <alignment horizontal="center" vertical="center" wrapText="1"/>
    </xf>
    <xf numFmtId="49" fontId="57" fillId="2" borderId="6" xfId="0" applyNumberFormat="1" applyFont="1" applyFill="1" applyBorder="1" applyAlignment="1">
      <alignment horizontal="center" vertical="center" wrapText="1"/>
    </xf>
    <xf numFmtId="49" fontId="57" fillId="19" borderId="6" xfId="0" applyNumberFormat="1" applyFont="1" applyFill="1" applyBorder="1" applyAlignment="1">
      <alignment horizontal="center" vertical="center" wrapText="1"/>
    </xf>
    <xf numFmtId="49" fontId="80" fillId="0" borderId="0" xfId="0" applyNumberFormat="1" applyFont="1" applyAlignment="1">
      <alignment horizontal="left" vertical="center"/>
    </xf>
    <xf numFmtId="49" fontId="68" fillId="0" borderId="0" xfId="0" applyNumberFormat="1" applyFont="1" applyAlignment="1">
      <alignment horizontal="left" vertical="center"/>
    </xf>
    <xf numFmtId="49" fontId="73" fillId="0" borderId="0" xfId="0" applyNumberFormat="1" applyFont="1" applyAlignment="1">
      <alignment horizontal="left" vertical="center"/>
    </xf>
    <xf numFmtId="49" fontId="0" fillId="0" borderId="0" xfId="0" applyNumberFormat="1"/>
    <xf numFmtId="0" fontId="0" fillId="0" borderId="0" xfId="0" applyNumberFormat="1" applyAlignment="1">
      <alignment horizontal="center" vertical="center"/>
    </xf>
    <xf numFmtId="0" fontId="59" fillId="5" borderId="6" xfId="26" applyFont="1" applyFill="1" applyBorder="1" applyAlignment="1">
      <alignment horizontal="center" vertical="center"/>
    </xf>
    <xf numFmtId="0" fontId="58" fillId="0" borderId="0" xfId="26" applyFont="1">
      <alignment vertical="center"/>
    </xf>
    <xf numFmtId="0" fontId="59" fillId="2" borderId="6" xfId="26" applyFont="1" applyFill="1" applyBorder="1" applyAlignment="1">
      <alignment horizontal="center" vertical="center"/>
    </xf>
    <xf numFmtId="0" fontId="59" fillId="0" borderId="6" xfId="26" applyFont="1" applyBorder="1" applyAlignment="1">
      <alignment horizontal="center" vertical="center"/>
    </xf>
    <xf numFmtId="49" fontId="59" fillId="2" borderId="6" xfId="26" applyNumberFormat="1" applyFont="1" applyFill="1" applyBorder="1" applyAlignment="1">
      <alignment horizontal="center" vertical="center"/>
    </xf>
    <xf numFmtId="177" fontId="59" fillId="0" borderId="6" xfId="26" applyNumberFormat="1" applyFont="1" applyBorder="1" applyAlignment="1">
      <alignment horizontal="center" vertical="center"/>
    </xf>
    <xf numFmtId="0" fontId="59" fillId="0" borderId="0" xfId="26" applyFont="1" applyBorder="1">
      <alignment vertical="center"/>
    </xf>
    <xf numFmtId="0" fontId="59" fillId="0" borderId="6" xfId="26" applyFont="1" applyFill="1" applyBorder="1" applyAlignment="1">
      <alignment horizontal="center" vertical="center"/>
    </xf>
    <xf numFmtId="0" fontId="58" fillId="2" borderId="6" xfId="26" applyFont="1" applyFill="1" applyBorder="1">
      <alignment vertical="center"/>
    </xf>
    <xf numFmtId="49" fontId="58" fillId="2" borderId="6" xfId="26" applyNumberFormat="1" applyFont="1" applyFill="1" applyBorder="1" applyAlignment="1">
      <alignment horizontal="center" vertical="center"/>
    </xf>
    <xf numFmtId="0" fontId="59" fillId="2" borderId="6" xfId="26" applyFont="1" applyFill="1" applyBorder="1" applyAlignment="1">
      <alignment horizontal="left" vertical="center"/>
    </xf>
    <xf numFmtId="49" fontId="65" fillId="2" borderId="6" xfId="0" applyNumberFormat="1" applyFont="1" applyFill="1" applyBorder="1" applyAlignment="1">
      <alignment horizontal="center" vertical="center" wrapText="1"/>
    </xf>
    <xf numFmtId="49" fontId="0" fillId="0" borderId="0" xfId="0" applyNumberFormat="1" applyAlignment="1">
      <alignment wrapText="1"/>
    </xf>
    <xf numFmtId="49" fontId="66" fillId="4" borderId="6" xfId="0" applyNumberFormat="1" applyFont="1" applyFill="1" applyBorder="1" applyAlignment="1">
      <alignment horizontal="center" vertical="center" wrapText="1"/>
    </xf>
    <xf numFmtId="49" fontId="66" fillId="4" borderId="6" xfId="0" applyNumberFormat="1" applyFont="1" applyFill="1" applyBorder="1" applyAlignment="1">
      <alignment horizontal="left" vertical="center" wrapText="1"/>
    </xf>
    <xf numFmtId="49" fontId="66" fillId="10" borderId="6" xfId="0" applyNumberFormat="1" applyFont="1" applyFill="1" applyBorder="1" applyAlignment="1">
      <alignment horizontal="center" vertical="center" wrapText="1"/>
    </xf>
    <xf numFmtId="49" fontId="66" fillId="10" borderId="6" xfId="0" applyNumberFormat="1" applyFont="1" applyFill="1" applyBorder="1" applyAlignment="1">
      <alignment horizontal="left" vertical="center" wrapText="1"/>
    </xf>
    <xf numFmtId="49" fontId="66" fillId="27" borderId="6" xfId="0" applyNumberFormat="1" applyFont="1" applyFill="1" applyBorder="1" applyAlignment="1">
      <alignment horizontal="center" vertical="center" wrapText="1"/>
    </xf>
    <xf numFmtId="49" fontId="66" fillId="27" borderId="6" xfId="0" applyNumberFormat="1" applyFont="1" applyFill="1" applyBorder="1" applyAlignment="1">
      <alignment horizontal="left" vertical="center" wrapText="1"/>
    </xf>
    <xf numFmtId="49" fontId="66" fillId="22" borderId="6" xfId="0" applyNumberFormat="1" applyFont="1" applyFill="1" applyBorder="1" applyAlignment="1">
      <alignment horizontal="center" vertical="center" wrapText="1"/>
    </xf>
    <xf numFmtId="49" fontId="66" fillId="22" borderId="6" xfId="0" applyNumberFormat="1" applyFont="1" applyFill="1" applyBorder="1" applyAlignment="1">
      <alignment horizontal="left" vertical="center" wrapText="1"/>
    </xf>
    <xf numFmtId="49" fontId="66" fillId="26" borderId="6" xfId="0" applyNumberFormat="1" applyFont="1" applyFill="1" applyBorder="1" applyAlignment="1">
      <alignment horizontal="center" vertical="center" wrapText="1"/>
    </xf>
    <xf numFmtId="49" fontId="66" fillId="26" borderId="6" xfId="0" applyNumberFormat="1" applyFont="1" applyFill="1" applyBorder="1" applyAlignment="1">
      <alignment horizontal="left" vertical="center" wrapText="1"/>
    </xf>
    <xf numFmtId="49" fontId="66" fillId="26" borderId="6" xfId="0" applyNumberFormat="1" applyFont="1" applyFill="1" applyBorder="1" applyAlignment="1" applyProtection="1">
      <alignment horizontal="left" vertical="center" wrapText="1"/>
    </xf>
    <xf numFmtId="49" fontId="66" fillId="5" borderId="6" xfId="0" applyNumberFormat="1" applyFont="1" applyFill="1" applyBorder="1" applyAlignment="1">
      <alignment horizontal="center" vertical="center" wrapText="1"/>
    </xf>
    <xf numFmtId="49" fontId="66" fillId="5" borderId="6" xfId="0" applyNumberFormat="1" applyFont="1" applyFill="1" applyBorder="1" applyAlignment="1">
      <alignment horizontal="left" vertical="center" wrapText="1"/>
    </xf>
    <xf numFmtId="49" fontId="66" fillId="5" borderId="6" xfId="0" applyNumberFormat="1" applyFont="1" applyFill="1" applyBorder="1" applyAlignment="1" applyProtection="1">
      <alignment horizontal="left" vertical="center" wrapText="1"/>
    </xf>
    <xf numFmtId="49" fontId="66" fillId="4" borderId="6" xfId="0" applyNumberFormat="1" applyFont="1" applyFill="1" applyBorder="1" applyAlignment="1" applyProtection="1">
      <alignment horizontal="left" vertical="center" wrapText="1"/>
    </xf>
    <xf numFmtId="49" fontId="77" fillId="0" borderId="0" xfId="0" applyNumberFormat="1" applyFont="1" applyAlignment="1"/>
    <xf numFmtId="49" fontId="0" fillId="0" borderId="0" xfId="0" applyNumberFormat="1" applyAlignment="1"/>
    <xf numFmtId="49" fontId="68" fillId="0" borderId="0" xfId="0" applyNumberFormat="1" applyFont="1" applyAlignment="1"/>
    <xf numFmtId="49" fontId="68" fillId="0" borderId="0" xfId="0" applyNumberFormat="1" applyFont="1" applyAlignment="1">
      <alignment wrapText="1"/>
    </xf>
    <xf numFmtId="49" fontId="77" fillId="0" borderId="0" xfId="0" applyNumberFormat="1" applyFont="1" applyAlignment="1">
      <alignment horizontal="left" vertical="center"/>
    </xf>
    <xf numFmtId="0" fontId="59" fillId="2" borderId="6" xfId="11" applyFont="1" applyFill="1" applyBorder="1">
      <alignment vertical="center"/>
    </xf>
    <xf numFmtId="0" fontId="59" fillId="2" borderId="6" xfId="11" applyFont="1" applyFill="1" applyBorder="1" applyAlignment="1">
      <alignment horizontal="left" vertical="center"/>
    </xf>
    <xf numFmtId="49" fontId="77" fillId="0" borderId="0" xfId="0" applyNumberFormat="1" applyFont="1"/>
    <xf numFmtId="49" fontId="57" fillId="0" borderId="0" xfId="0" applyNumberFormat="1" applyFont="1"/>
    <xf numFmtId="49" fontId="78" fillId="0" borderId="0" xfId="0" applyNumberFormat="1" applyFont="1"/>
    <xf numFmtId="0" fontId="58" fillId="0" borderId="0" xfId="26" applyFont="1" applyBorder="1">
      <alignment vertical="center"/>
    </xf>
    <xf numFmtId="0" fontId="58" fillId="25" borderId="6" xfId="26" applyFont="1" applyFill="1" applyBorder="1">
      <alignment vertical="center"/>
    </xf>
    <xf numFmtId="0" fontId="59" fillId="19" borderId="6" xfId="26" applyFont="1" applyFill="1" applyBorder="1" applyAlignment="1">
      <alignment horizontal="center" vertical="center"/>
    </xf>
    <xf numFmtId="49" fontId="59" fillId="19" borderId="6" xfId="26" applyNumberFormat="1" applyFont="1" applyFill="1" applyBorder="1" applyAlignment="1">
      <alignment horizontal="center" vertical="center"/>
    </xf>
    <xf numFmtId="0" fontId="59" fillId="22" borderId="6" xfId="26" applyFont="1" applyFill="1" applyBorder="1" applyAlignment="1">
      <alignment horizontal="center" vertical="center"/>
    </xf>
    <xf numFmtId="49" fontId="73" fillId="0" borderId="0" xfId="0" applyNumberFormat="1" applyFont="1" applyAlignment="1">
      <alignment wrapText="1"/>
    </xf>
    <xf numFmtId="49" fontId="77" fillId="0" borderId="0" xfId="0" applyNumberFormat="1" applyFont="1" applyAlignment="1">
      <alignment vertical="center"/>
    </xf>
    <xf numFmtId="178" fontId="0" fillId="0" borderId="0" xfId="0" applyNumberFormat="1" applyAlignment="1">
      <alignment horizontal="center"/>
    </xf>
    <xf numFmtId="49" fontId="78" fillId="0" borderId="0" xfId="0" applyNumberFormat="1" applyFont="1" applyAlignment="1">
      <alignment vertical="center"/>
    </xf>
    <xf numFmtId="0" fontId="0" fillId="0" borderId="0" xfId="0" applyNumberFormat="1" applyAlignment="1">
      <alignment horizontal="center"/>
    </xf>
    <xf numFmtId="0" fontId="0" fillId="10" borderId="0" xfId="0" applyNumberFormat="1" applyFill="1" applyAlignment="1">
      <alignment horizontal="center"/>
    </xf>
    <xf numFmtId="178" fontId="0" fillId="10" borderId="0" xfId="0" applyNumberFormat="1" applyFill="1" applyAlignment="1">
      <alignment horizontal="center"/>
    </xf>
    <xf numFmtId="49" fontId="0" fillId="0" borderId="0" xfId="0" applyNumberFormat="1" applyAlignment="1">
      <alignment horizontal="center"/>
    </xf>
    <xf numFmtId="49" fontId="78" fillId="0" borderId="0" xfId="0" applyNumberFormat="1" applyFont="1" applyAlignment="1">
      <alignment horizontal="center"/>
    </xf>
    <xf numFmtId="49" fontId="83" fillId="0" borderId="0" xfId="0" applyNumberFormat="1" applyFont="1" applyAlignment="1">
      <alignment horizontal="left" vertical="center"/>
    </xf>
    <xf numFmtId="49" fontId="66" fillId="2" borderId="6" xfId="13" applyNumberFormat="1" applyFont="1" applyFill="1" applyBorder="1" applyAlignment="1">
      <alignment horizontal="center" vertical="center"/>
    </xf>
    <xf numFmtId="0" fontId="58" fillId="28" borderId="6" xfId="26" applyFont="1" applyFill="1" applyBorder="1" applyAlignment="1">
      <alignment horizontal="center" vertical="center"/>
    </xf>
    <xf numFmtId="49" fontId="57" fillId="0" borderId="0" xfId="0" applyNumberFormat="1" applyFont="1" applyAlignment="1">
      <alignment horizontal="left" vertical="center" wrapText="1"/>
    </xf>
    <xf numFmtId="178" fontId="0" fillId="0" borderId="0" xfId="0" applyNumberFormat="1" applyAlignment="1">
      <alignment horizontal="center" vertical="center"/>
    </xf>
    <xf numFmtId="178" fontId="77" fillId="0" borderId="0" xfId="0" applyNumberFormat="1" applyFont="1" applyAlignment="1">
      <alignment horizontal="center" vertical="center"/>
    </xf>
    <xf numFmtId="178" fontId="78" fillId="0" borderId="0" xfId="0" applyNumberFormat="1" applyFont="1" applyAlignment="1">
      <alignment horizontal="center" vertical="center"/>
    </xf>
    <xf numFmtId="178" fontId="0" fillId="0" borderId="6" xfId="0" applyNumberFormat="1" applyBorder="1" applyAlignment="1">
      <alignment horizontal="center" vertical="center"/>
    </xf>
    <xf numFmtId="178" fontId="78" fillId="0" borderId="6" xfId="0" applyNumberFormat="1" applyFont="1" applyBorder="1" applyAlignment="1">
      <alignment horizontal="center" vertical="center"/>
    </xf>
    <xf numFmtId="178" fontId="77" fillId="0" borderId="6" xfId="0" applyNumberFormat="1" applyFont="1" applyBorder="1" applyAlignment="1">
      <alignment horizontal="center" vertical="center"/>
    </xf>
    <xf numFmtId="178" fontId="75" fillId="0" borderId="6" xfId="0" applyNumberFormat="1" applyFont="1" applyBorder="1" applyAlignment="1">
      <alignment horizontal="center" vertical="center"/>
    </xf>
    <xf numFmtId="178" fontId="74" fillId="0" borderId="6" xfId="0" applyNumberFormat="1" applyFont="1" applyBorder="1" applyAlignment="1">
      <alignment horizontal="center" vertical="center"/>
    </xf>
    <xf numFmtId="178" fontId="75" fillId="0" borderId="0" xfId="0" applyNumberFormat="1" applyFont="1" applyAlignment="1">
      <alignment horizontal="center" vertical="center"/>
    </xf>
    <xf numFmtId="178" fontId="74" fillId="0" borderId="0" xfId="0" applyNumberFormat="1" applyFont="1" applyAlignment="1">
      <alignment horizontal="center" vertical="center"/>
    </xf>
    <xf numFmtId="178" fontId="57" fillId="0" borderId="6" xfId="0" applyNumberFormat="1" applyFont="1" applyBorder="1" applyAlignment="1">
      <alignment horizontal="center" vertical="center"/>
    </xf>
    <xf numFmtId="178" fontId="57" fillId="0" borderId="0" xfId="0" applyNumberFormat="1" applyFont="1" applyAlignment="1">
      <alignment horizontal="center" vertical="center"/>
    </xf>
    <xf numFmtId="49" fontId="75" fillId="0" borderId="0" xfId="0" applyNumberFormat="1" applyFont="1" applyAlignment="1">
      <alignment vertical="center"/>
    </xf>
    <xf numFmtId="49" fontId="57" fillId="0" borderId="0" xfId="0" applyNumberFormat="1" applyFont="1" applyAlignment="1">
      <alignment vertical="center"/>
    </xf>
    <xf numFmtId="0" fontId="59" fillId="12" borderId="6" xfId="11" applyFont="1" applyFill="1" applyBorder="1" applyAlignment="1">
      <alignment horizontal="center" vertical="center" wrapText="1"/>
    </xf>
    <xf numFmtId="0" fontId="59" fillId="12" borderId="6" xfId="11" applyFont="1" applyFill="1" applyBorder="1" applyAlignment="1">
      <alignment horizontal="left" vertical="center" wrapText="1"/>
    </xf>
    <xf numFmtId="0" fontId="58" fillId="12" borderId="6" xfId="11" applyFont="1" applyFill="1" applyBorder="1" applyAlignment="1">
      <alignment horizontal="left" vertical="center" wrapText="1"/>
    </xf>
    <xf numFmtId="49" fontId="66" fillId="0" borderId="0" xfId="32" applyNumberFormat="1" applyFont="1">
      <alignment vertical="center"/>
    </xf>
    <xf numFmtId="49" fontId="66" fillId="2" borderId="6" xfId="32" applyNumberFormat="1" applyFont="1" applyFill="1" applyBorder="1" applyAlignment="1">
      <alignment horizontal="center" vertical="center" wrapText="1"/>
    </xf>
    <xf numFmtId="49" fontId="66" fillId="2" borderId="0" xfId="32" applyNumberFormat="1" applyFont="1" applyFill="1" applyAlignment="1">
      <alignment horizontal="center" vertical="center"/>
    </xf>
    <xf numFmtId="49" fontId="66" fillId="2" borderId="6" xfId="32" applyNumberFormat="1" applyFont="1" applyFill="1" applyBorder="1" applyAlignment="1">
      <alignment horizontal="left" vertical="center" wrapText="1"/>
    </xf>
    <xf numFmtId="49" fontId="66" fillId="2" borderId="0" xfId="32" applyNumberFormat="1" applyFont="1" applyFill="1">
      <alignment vertical="center"/>
    </xf>
    <xf numFmtId="49" fontId="66" fillId="2" borderId="0" xfId="32" applyNumberFormat="1" applyFont="1" applyFill="1" applyBorder="1" applyAlignment="1">
      <alignment horizontal="left" vertical="center" wrapText="1"/>
    </xf>
    <xf numFmtId="49" fontId="85" fillId="0" borderId="0" xfId="32" applyNumberFormat="1" applyFont="1">
      <alignment vertical="center"/>
    </xf>
    <xf numFmtId="49" fontId="57" fillId="2" borderId="0" xfId="0" applyNumberFormat="1" applyFont="1" applyFill="1" applyAlignment="1">
      <alignment horizontal="center" vertical="center" wrapText="1"/>
    </xf>
    <xf numFmtId="179" fontId="77" fillId="0" borderId="6" xfId="0" applyNumberFormat="1" applyFont="1" applyBorder="1" applyAlignment="1">
      <alignment horizontal="center" vertical="center"/>
    </xf>
    <xf numFmtId="179" fontId="0" fillId="4" borderId="6" xfId="0" applyNumberFormat="1" applyFill="1" applyBorder="1" applyAlignment="1">
      <alignment horizontal="center" vertical="center"/>
    </xf>
    <xf numFmtId="179" fontId="0" fillId="10" borderId="6" xfId="0" applyNumberFormat="1" applyFill="1" applyBorder="1" applyAlignment="1">
      <alignment horizontal="center" vertical="center"/>
    </xf>
    <xf numFmtId="179" fontId="0" fillId="14" borderId="6" xfId="0" applyNumberFormat="1" applyFill="1" applyBorder="1" applyAlignment="1">
      <alignment horizontal="center" vertical="center"/>
    </xf>
    <xf numFmtId="179" fontId="0" fillId="0" borderId="6" xfId="0" applyNumberFormat="1" applyBorder="1" applyAlignment="1">
      <alignment horizontal="center" vertical="center"/>
    </xf>
    <xf numFmtId="179" fontId="0" fillId="0" borderId="0" xfId="0" applyNumberFormat="1" applyAlignment="1">
      <alignment horizontal="center" vertical="center"/>
    </xf>
    <xf numFmtId="179" fontId="0" fillId="4" borderId="0" xfId="0" applyNumberFormat="1" applyFill="1" applyAlignment="1">
      <alignment horizontal="center" vertical="center"/>
    </xf>
    <xf numFmtId="179" fontId="0" fillId="10" borderId="0" xfId="0" applyNumberFormat="1" applyFill="1" applyAlignment="1">
      <alignment horizontal="center" vertical="center"/>
    </xf>
    <xf numFmtId="179" fontId="0" fillId="14" borderId="0" xfId="0" applyNumberFormat="1" applyFill="1" applyAlignment="1">
      <alignment horizontal="center" vertical="center"/>
    </xf>
    <xf numFmtId="178" fontId="77" fillId="0" borderId="0" xfId="0" applyNumberFormat="1" applyFont="1" applyAlignment="1">
      <alignment vertical="center"/>
    </xf>
    <xf numFmtId="180" fontId="77" fillId="0" borderId="0" xfId="0" applyNumberFormat="1" applyFont="1" applyAlignment="1">
      <alignment vertical="center"/>
    </xf>
    <xf numFmtId="180" fontId="78" fillId="0" borderId="0" xfId="0" applyNumberFormat="1" applyFont="1" applyAlignment="1">
      <alignment horizontal="center" vertical="center"/>
    </xf>
    <xf numFmtId="180" fontId="57" fillId="0" borderId="0" xfId="0" applyNumberFormat="1" applyFont="1" applyAlignment="1">
      <alignment horizontal="center" vertical="center"/>
    </xf>
    <xf numFmtId="180" fontId="0" fillId="0" borderId="0" xfId="0" applyNumberFormat="1" applyAlignment="1">
      <alignment horizontal="center" vertical="center"/>
    </xf>
    <xf numFmtId="180" fontId="0" fillId="0" borderId="0" xfId="0" applyNumberFormat="1" applyAlignment="1"/>
    <xf numFmtId="180" fontId="0" fillId="0" borderId="0" xfId="0" applyNumberFormat="1" applyAlignment="1">
      <alignment horizontal="center"/>
    </xf>
    <xf numFmtId="180" fontId="78" fillId="0" borderId="0" xfId="0" applyNumberFormat="1" applyFont="1" applyAlignment="1">
      <alignment horizontal="center"/>
    </xf>
    <xf numFmtId="178" fontId="0" fillId="0" borderId="0" xfId="0" applyNumberFormat="1" applyAlignment="1">
      <alignment vertical="center"/>
    </xf>
    <xf numFmtId="178" fontId="78" fillId="0" borderId="0" xfId="0" applyNumberFormat="1" applyFont="1" applyAlignment="1">
      <alignment vertical="center"/>
    </xf>
    <xf numFmtId="178" fontId="57" fillId="0" borderId="0" xfId="0" applyNumberFormat="1" applyFont="1" applyAlignment="1">
      <alignment vertical="center"/>
    </xf>
    <xf numFmtId="181" fontId="57" fillId="0" borderId="0" xfId="0" applyNumberFormat="1" applyFont="1" applyAlignment="1">
      <alignment horizontal="center" vertical="center"/>
    </xf>
    <xf numFmtId="49" fontId="74" fillId="0" borderId="0" xfId="0" applyNumberFormat="1" applyFont="1" applyAlignment="1"/>
    <xf numFmtId="49" fontId="69" fillId="0" borderId="0" xfId="0" applyNumberFormat="1" applyFont="1" applyAlignment="1">
      <alignment vertical="center"/>
    </xf>
    <xf numFmtId="49" fontId="77" fillId="0" borderId="0" xfId="0" applyNumberFormat="1" applyFont="1" applyAlignment="1">
      <alignment wrapText="1"/>
    </xf>
    <xf numFmtId="49" fontId="73" fillId="0" borderId="0" xfId="0" applyNumberFormat="1" applyFont="1" applyAlignment="1">
      <alignment vertical="center"/>
    </xf>
    <xf numFmtId="49" fontId="74" fillId="0" borderId="0" xfId="0" applyNumberFormat="1" applyFont="1" applyAlignment="1">
      <alignment vertical="center"/>
    </xf>
    <xf numFmtId="177" fontId="65" fillId="2" borderId="6" xfId="14" applyNumberFormat="1" applyFont="1" applyFill="1" applyBorder="1" applyAlignment="1">
      <alignment horizontal="center" vertical="center" wrapText="1"/>
    </xf>
    <xf numFmtId="0" fontId="65" fillId="2" borderId="6" xfId="14" applyFont="1" applyFill="1" applyBorder="1" applyAlignment="1">
      <alignment horizontal="center" vertical="center" wrapText="1"/>
    </xf>
    <xf numFmtId="176" fontId="65" fillId="2" borderId="6" xfId="14" applyNumberFormat="1" applyFont="1" applyFill="1" applyBorder="1" applyAlignment="1">
      <alignment horizontal="center" vertical="center" wrapText="1"/>
    </xf>
    <xf numFmtId="176" fontId="0" fillId="0" borderId="0" xfId="0" applyNumberFormat="1" applyAlignment="1">
      <alignment wrapText="1"/>
    </xf>
    <xf numFmtId="176" fontId="0" fillId="0" borderId="0" xfId="0" applyNumberFormat="1" applyAlignment="1"/>
    <xf numFmtId="176" fontId="66" fillId="4" borderId="6" xfId="0" applyNumberFormat="1" applyFont="1" applyFill="1" applyBorder="1" applyAlignment="1">
      <alignment horizontal="center" vertical="center" wrapText="1"/>
    </xf>
    <xf numFmtId="176" fontId="66" fillId="10" borderId="6" xfId="0" applyNumberFormat="1" applyFont="1" applyFill="1" applyBorder="1" applyAlignment="1">
      <alignment horizontal="center" vertical="center" wrapText="1"/>
    </xf>
    <xf numFmtId="176" fontId="66" fillId="27" borderId="6" xfId="0" applyNumberFormat="1" applyFont="1" applyFill="1" applyBorder="1" applyAlignment="1">
      <alignment horizontal="center" vertical="center" wrapText="1"/>
    </xf>
    <xf numFmtId="176" fontId="66" fillId="22" borderId="6" xfId="0" applyNumberFormat="1" applyFont="1" applyFill="1" applyBorder="1" applyAlignment="1">
      <alignment horizontal="center" vertical="center" wrapText="1"/>
    </xf>
    <xf numFmtId="176" fontId="66" fillId="26" borderId="6" xfId="0" applyNumberFormat="1" applyFont="1" applyFill="1" applyBorder="1" applyAlignment="1">
      <alignment horizontal="center" vertical="center" wrapText="1"/>
    </xf>
    <xf numFmtId="176" fontId="66" fillId="5" borderId="6" xfId="0" applyNumberFormat="1" applyFont="1" applyFill="1" applyBorder="1" applyAlignment="1">
      <alignment horizontal="center" vertical="center" wrapText="1"/>
    </xf>
    <xf numFmtId="176" fontId="77" fillId="0" borderId="0" xfId="0" applyNumberFormat="1" applyFont="1" applyAlignment="1"/>
    <xf numFmtId="0" fontId="66" fillId="10" borderId="6" xfId="0" applyNumberFormat="1" applyFont="1" applyFill="1" applyBorder="1" applyAlignment="1">
      <alignment horizontal="center" vertical="center" wrapText="1"/>
    </xf>
    <xf numFmtId="49" fontId="0" fillId="0" borderId="0" xfId="0" applyNumberFormat="1" applyAlignment="1">
      <alignment horizontal="center" vertical="center"/>
    </xf>
    <xf numFmtId="49" fontId="78" fillId="0" borderId="0" xfId="0" applyNumberFormat="1" applyFont="1" applyAlignment="1">
      <alignment horizontal="center" vertical="center"/>
    </xf>
    <xf numFmtId="49" fontId="57" fillId="0" borderId="0" xfId="0" applyNumberFormat="1" applyFont="1" applyAlignment="1">
      <alignment horizontal="center" vertical="center"/>
    </xf>
    <xf numFmtId="49" fontId="78" fillId="0" borderId="0" xfId="0" applyNumberFormat="1" applyFont="1" applyAlignment="1">
      <alignment horizontal="center" vertical="center" wrapText="1"/>
    </xf>
    <xf numFmtId="179" fontId="57" fillId="0" borderId="0" xfId="0" applyNumberFormat="1" applyFont="1" applyAlignment="1">
      <alignment horizontal="center" vertical="center"/>
    </xf>
    <xf numFmtId="49" fontId="84" fillId="3" borderId="6" xfId="0" applyNumberFormat="1" applyFont="1" applyFill="1" applyBorder="1" applyAlignment="1">
      <alignment horizontal="center" vertical="center" wrapText="1"/>
    </xf>
    <xf numFmtId="49" fontId="74" fillId="0" borderId="0" xfId="0" applyNumberFormat="1" applyFont="1"/>
    <xf numFmtId="49" fontId="84" fillId="0" borderId="6" xfId="0" applyNumberFormat="1" applyFont="1" applyBorder="1" applyAlignment="1">
      <alignment horizontal="left" vertical="center" wrapText="1"/>
    </xf>
    <xf numFmtId="49" fontId="84" fillId="0" borderId="6" xfId="0" applyNumberFormat="1" applyFont="1" applyBorder="1" applyAlignment="1">
      <alignment vertical="center"/>
    </xf>
    <xf numFmtId="49" fontId="84" fillId="0" borderId="0" xfId="0" applyNumberFormat="1" applyFont="1"/>
    <xf numFmtId="49" fontId="84" fillId="0" borderId="6" xfId="0" applyNumberFormat="1" applyFont="1" applyBorder="1" applyAlignment="1">
      <alignment horizontal="center" vertical="center" wrapText="1"/>
    </xf>
    <xf numFmtId="49" fontId="68" fillId="0" borderId="0" xfId="0" applyNumberFormat="1" applyFont="1"/>
    <xf numFmtId="177" fontId="78" fillId="0" borderId="0" xfId="0" applyNumberFormat="1" applyFont="1" applyAlignment="1">
      <alignment vertical="center"/>
    </xf>
    <xf numFmtId="177" fontId="57" fillId="0" borderId="0" xfId="0" applyNumberFormat="1" applyFont="1" applyAlignment="1">
      <alignment vertical="center"/>
    </xf>
    <xf numFmtId="177" fontId="0" fillId="0" borderId="0" xfId="0" applyNumberFormat="1" applyAlignment="1"/>
    <xf numFmtId="0" fontId="84" fillId="10" borderId="6" xfId="19" applyFont="1" applyFill="1" applyBorder="1" applyAlignment="1">
      <alignment horizontal="center" vertical="center"/>
    </xf>
    <xf numFmtId="0" fontId="63" fillId="10" borderId="6" xfId="19" applyFont="1" applyFill="1" applyBorder="1" applyAlignment="1">
      <alignment horizontal="center" vertical="center"/>
    </xf>
    <xf numFmtId="0" fontId="63" fillId="14" borderId="6" xfId="19" applyFont="1" applyFill="1" applyBorder="1" applyAlignment="1">
      <alignment horizontal="center" vertical="center"/>
    </xf>
    <xf numFmtId="180" fontId="84" fillId="0" borderId="6" xfId="19" applyNumberFormat="1" applyFont="1" applyBorder="1" applyAlignment="1">
      <alignment horizontal="center" vertical="center"/>
    </xf>
    <xf numFmtId="49" fontId="0" fillId="0" borderId="0" xfId="0" applyNumberFormat="1" applyAlignment="1">
      <alignment horizontal="center" wrapText="1"/>
    </xf>
    <xf numFmtId="49" fontId="74" fillId="0" borderId="6" xfId="0" applyNumberFormat="1" applyFont="1" applyBorder="1" applyAlignment="1">
      <alignment vertical="center" wrapText="1"/>
    </xf>
    <xf numFmtId="49" fontId="0" fillId="0" borderId="6" xfId="0" applyNumberFormat="1" applyBorder="1" applyAlignment="1">
      <alignment horizontal="center"/>
    </xf>
    <xf numFmtId="49" fontId="84" fillId="0" borderId="6" xfId="19" applyNumberFormat="1" applyFont="1" applyBorder="1" applyAlignment="1">
      <alignment horizontal="center" vertical="center"/>
    </xf>
    <xf numFmtId="49" fontId="0" fillId="10" borderId="6" xfId="0" applyNumberFormat="1" applyFill="1" applyBorder="1" applyAlignment="1">
      <alignment horizontal="center"/>
    </xf>
    <xf numFmtId="180" fontId="84" fillId="10" borderId="6" xfId="19" applyNumberFormat="1" applyFont="1" applyFill="1" applyBorder="1" applyAlignment="1">
      <alignment horizontal="center" vertical="center"/>
    </xf>
    <xf numFmtId="49" fontId="0" fillId="11" borderId="6" xfId="0" applyNumberFormat="1" applyFill="1" applyBorder="1" applyAlignment="1">
      <alignment horizontal="center"/>
    </xf>
    <xf numFmtId="0" fontId="63" fillId="11" borderId="6" xfId="19" applyFont="1" applyFill="1" applyBorder="1" applyAlignment="1">
      <alignment horizontal="center" vertical="center"/>
    </xf>
    <xf numFmtId="0" fontId="84" fillId="11" borderId="6" xfId="19" applyFont="1" applyFill="1" applyBorder="1" applyAlignment="1">
      <alignment horizontal="center" vertical="center"/>
    </xf>
    <xf numFmtId="180" fontId="84" fillId="11" borderId="6" xfId="19" applyNumberFormat="1" applyFont="1" applyFill="1" applyBorder="1" applyAlignment="1">
      <alignment horizontal="center" vertical="center"/>
    </xf>
    <xf numFmtId="49" fontId="0" fillId="14" borderId="6" xfId="0" applyNumberFormat="1" applyFill="1" applyBorder="1" applyAlignment="1">
      <alignment horizontal="center"/>
    </xf>
    <xf numFmtId="0" fontId="84" fillId="14" borderId="6" xfId="19" applyFont="1" applyFill="1" applyBorder="1" applyAlignment="1">
      <alignment horizontal="center" vertical="center"/>
    </xf>
    <xf numFmtId="180" fontId="84" fillId="14" borderId="6" xfId="19" applyNumberFormat="1" applyFont="1" applyFill="1" applyBorder="1" applyAlignment="1">
      <alignment horizontal="center" vertical="center"/>
    </xf>
    <xf numFmtId="49" fontId="0" fillId="15" borderId="6" xfId="0" applyNumberFormat="1" applyFill="1" applyBorder="1" applyAlignment="1">
      <alignment horizontal="center"/>
    </xf>
    <xf numFmtId="0" fontId="63" fillId="15" borderId="6" xfId="19" applyFont="1" applyFill="1" applyBorder="1" applyAlignment="1">
      <alignment horizontal="center" vertical="center"/>
    </xf>
    <xf numFmtId="0" fontId="84" fillId="15" borderId="6" xfId="19" applyFont="1" applyFill="1" applyBorder="1" applyAlignment="1">
      <alignment horizontal="center" vertical="center"/>
    </xf>
    <xf numFmtId="180" fontId="84" fillId="15" borderId="6" xfId="19" applyNumberFormat="1" applyFont="1" applyFill="1" applyBorder="1" applyAlignment="1">
      <alignment horizontal="center" vertical="center"/>
    </xf>
    <xf numFmtId="49" fontId="0" fillId="9" borderId="6" xfId="0" applyNumberFormat="1" applyFill="1" applyBorder="1" applyAlignment="1">
      <alignment horizontal="center"/>
    </xf>
    <xf numFmtId="0" fontId="63" fillId="9" borderId="6" xfId="19" applyFont="1" applyFill="1" applyBorder="1" applyAlignment="1">
      <alignment horizontal="center" vertical="center"/>
    </xf>
    <xf numFmtId="0" fontId="84" fillId="9" borderId="6" xfId="19" applyFont="1" applyFill="1" applyBorder="1" applyAlignment="1">
      <alignment horizontal="center" vertical="center"/>
    </xf>
    <xf numFmtId="180" fontId="84" fillId="9" borderId="6" xfId="19" applyNumberFormat="1" applyFont="1" applyFill="1" applyBorder="1" applyAlignment="1">
      <alignment horizontal="center" vertical="center"/>
    </xf>
    <xf numFmtId="178" fontId="81" fillId="0" borderId="0" xfId="0" applyNumberFormat="1" applyFont="1" applyAlignment="1">
      <alignment horizontal="center" vertical="center"/>
    </xf>
    <xf numFmtId="177" fontId="0" fillId="0" borderId="0" xfId="0" applyNumberFormat="1" applyAlignment="1">
      <alignment vertical="center"/>
    </xf>
    <xf numFmtId="177" fontId="84" fillId="10" borderId="6" xfId="19" applyNumberFormat="1" applyFont="1" applyFill="1" applyBorder="1" applyAlignment="1">
      <alignment horizontal="center" vertical="center"/>
    </xf>
    <xf numFmtId="49" fontId="68" fillId="0" borderId="0" xfId="0" applyNumberFormat="1" applyFont="1" applyAlignment="1">
      <alignment vertical="center"/>
    </xf>
    <xf numFmtId="49" fontId="69" fillId="0" borderId="0" xfId="0" applyNumberFormat="1" applyFont="1"/>
    <xf numFmtId="177" fontId="84" fillId="9" borderId="6" xfId="19" applyNumberFormat="1" applyFont="1" applyFill="1" applyBorder="1" applyAlignment="1">
      <alignment horizontal="center" vertical="center"/>
    </xf>
    <xf numFmtId="177" fontId="84" fillId="15" borderId="6" xfId="19" applyNumberFormat="1" applyFont="1" applyFill="1" applyBorder="1" applyAlignment="1">
      <alignment horizontal="center" vertical="center"/>
    </xf>
    <xf numFmtId="177" fontId="84" fillId="14" borderId="6" xfId="19" applyNumberFormat="1" applyFont="1" applyFill="1" applyBorder="1" applyAlignment="1">
      <alignment horizontal="center" vertical="center"/>
    </xf>
    <xf numFmtId="177" fontId="84" fillId="11" borderId="6" xfId="19" applyNumberFormat="1" applyFont="1" applyFill="1" applyBorder="1" applyAlignment="1">
      <alignment horizontal="center" vertical="center"/>
    </xf>
    <xf numFmtId="0" fontId="0" fillId="0" borderId="0" xfId="0" applyAlignment="1">
      <alignment horizontal="left" vertical="center"/>
    </xf>
    <xf numFmtId="0" fontId="73" fillId="0" borderId="0" xfId="0" applyFont="1" applyAlignment="1">
      <alignment horizontal="left" vertical="center"/>
    </xf>
    <xf numFmtId="0" fontId="74" fillId="0" borderId="0" xfId="0" applyFont="1" applyAlignment="1">
      <alignment horizontal="left" vertical="center"/>
    </xf>
    <xf numFmtId="0" fontId="74" fillId="0" borderId="0" xfId="45" applyFont="1" applyAlignment="1">
      <alignment horizontal="left" vertical="center"/>
    </xf>
    <xf numFmtId="0" fontId="71" fillId="2" borderId="6" xfId="14" applyFont="1" applyFill="1" applyBorder="1" applyAlignment="1">
      <alignment horizontal="center" vertical="center" wrapText="1"/>
    </xf>
    <xf numFmtId="0" fontId="70" fillId="2" borderId="6" xfId="14" applyFont="1" applyFill="1" applyBorder="1" applyAlignment="1">
      <alignment horizontal="center" vertical="center" wrapText="1"/>
    </xf>
    <xf numFmtId="0" fontId="21" fillId="0" borderId="6" xfId="1" applyFont="1" applyBorder="1" applyAlignment="1">
      <alignment horizontal="center" vertical="center"/>
    </xf>
    <xf numFmtId="49" fontId="88" fillId="0" borderId="0" xfId="0" applyNumberFormat="1" applyFont="1"/>
    <xf numFmtId="0" fontId="89" fillId="2" borderId="6" xfId="46" applyFont="1" applyFill="1" applyBorder="1" applyAlignment="1">
      <alignment horizontal="center" vertical="center"/>
    </xf>
    <xf numFmtId="0" fontId="84" fillId="2" borderId="6" xfId="46" applyFont="1" applyFill="1" applyBorder="1" applyAlignment="1">
      <alignment horizontal="center" vertical="center"/>
    </xf>
    <xf numFmtId="0" fontId="84" fillId="2" borderId="6" xfId="46" applyFont="1" applyFill="1" applyBorder="1" applyAlignment="1">
      <alignment horizontal="center" vertical="center" wrapText="1"/>
    </xf>
    <xf numFmtId="177" fontId="84" fillId="2" borderId="6" xfId="46" applyNumberFormat="1" applyFont="1" applyFill="1" applyBorder="1" applyAlignment="1">
      <alignment horizontal="center" vertical="center" wrapText="1"/>
    </xf>
    <xf numFmtId="0" fontId="84" fillId="2" borderId="0" xfId="46" applyFont="1" applyFill="1" applyAlignment="1">
      <alignment horizontal="center" vertical="center"/>
    </xf>
    <xf numFmtId="0" fontId="84" fillId="2" borderId="0" xfId="46" applyFont="1" applyFill="1">
      <alignment vertical="center"/>
    </xf>
    <xf numFmtId="0" fontId="84" fillId="2" borderId="0" xfId="16" applyFont="1" applyFill="1" applyAlignment="1">
      <alignment horizontal="center" vertical="center"/>
    </xf>
    <xf numFmtId="0" fontId="84" fillId="2" borderId="0" xfId="16" applyFont="1" applyFill="1">
      <alignment vertical="center"/>
    </xf>
    <xf numFmtId="0" fontId="84" fillId="4" borderId="6" xfId="16" applyFont="1" applyFill="1" applyBorder="1" applyAlignment="1">
      <alignment horizontal="center" vertical="center"/>
    </xf>
    <xf numFmtId="0" fontId="84" fillId="10" borderId="6" xfId="16" applyFont="1" applyFill="1" applyBorder="1" applyAlignment="1">
      <alignment horizontal="center" vertical="center"/>
    </xf>
    <xf numFmtId="0" fontId="91" fillId="10" borderId="6" xfId="16" applyFont="1" applyFill="1" applyBorder="1" applyAlignment="1">
      <alignment horizontal="center" vertical="center"/>
    </xf>
    <xf numFmtId="0" fontId="84" fillId="10" borderId="0" xfId="16" applyFont="1" applyFill="1">
      <alignment vertical="center"/>
    </xf>
    <xf numFmtId="49" fontId="92" fillId="0" borderId="0" xfId="0" applyNumberFormat="1" applyFont="1" applyAlignment="1">
      <alignment vertical="center"/>
    </xf>
    <xf numFmtId="49" fontId="93" fillId="2" borderId="0" xfId="46" applyNumberFormat="1" applyFont="1" applyFill="1" applyAlignment="1">
      <alignment vertical="center"/>
    </xf>
    <xf numFmtId="0" fontId="93" fillId="2" borderId="0" xfId="46" applyFont="1" applyFill="1" applyAlignment="1">
      <alignment horizontal="center" vertical="center"/>
    </xf>
    <xf numFmtId="0" fontId="93" fillId="2" borderId="0" xfId="46" applyFont="1" applyFill="1">
      <alignment vertical="center"/>
    </xf>
    <xf numFmtId="49" fontId="0" fillId="0" borderId="6" xfId="0" applyNumberFormat="1" applyBorder="1" applyAlignment="1">
      <alignment vertical="center"/>
    </xf>
    <xf numFmtId="49" fontId="77" fillId="0" borderId="0" xfId="0" applyNumberFormat="1" applyFont="1" applyAlignment="1">
      <alignment horizontal="center" vertical="center"/>
    </xf>
    <xf numFmtId="49" fontId="94" fillId="0" borderId="0" xfId="0" applyNumberFormat="1" applyFont="1" applyAlignment="1">
      <alignment vertical="center"/>
    </xf>
    <xf numFmtId="49" fontId="95" fillId="0" borderId="0" xfId="0" applyNumberFormat="1" applyFont="1" applyAlignment="1">
      <alignment vertical="center"/>
    </xf>
    <xf numFmtId="49" fontId="66" fillId="2" borderId="6" xfId="17" applyNumberFormat="1" applyFont="1" applyFill="1" applyBorder="1" applyAlignment="1">
      <alignment horizontal="center" vertical="center" wrapText="1"/>
    </xf>
    <xf numFmtId="0" fontId="64" fillId="2" borderId="6" xfId="16" applyNumberFormat="1" applyFont="1" applyFill="1" applyBorder="1" applyAlignment="1">
      <alignment horizontal="center" vertical="center" wrapText="1"/>
    </xf>
    <xf numFmtId="177" fontId="66" fillId="2" borderId="6" xfId="17" applyNumberFormat="1" applyFont="1" applyFill="1" applyBorder="1" applyAlignment="1">
      <alignment horizontal="center" vertical="center" wrapText="1"/>
    </xf>
    <xf numFmtId="49" fontId="64" fillId="2" borderId="6" xfId="16" applyNumberFormat="1" applyFont="1" applyFill="1" applyBorder="1" applyAlignment="1">
      <alignment horizontal="center" vertical="center" wrapText="1"/>
    </xf>
    <xf numFmtId="0" fontId="66" fillId="2" borderId="6" xfId="17" applyFont="1" applyFill="1" applyBorder="1" applyAlignment="1">
      <alignment horizontal="center" vertical="center" wrapText="1"/>
    </xf>
    <xf numFmtId="49" fontId="64" fillId="2" borderId="6" xfId="17" applyNumberFormat="1" applyFont="1" applyFill="1" applyBorder="1" applyAlignment="1">
      <alignment horizontal="center" vertical="center" wrapText="1"/>
    </xf>
    <xf numFmtId="49" fontId="66" fillId="21" borderId="6" xfId="16" applyNumberFormat="1" applyFont="1" applyFill="1" applyBorder="1" applyAlignment="1">
      <alignment horizontal="center" vertical="center" wrapText="1"/>
    </xf>
    <xf numFmtId="177" fontId="66" fillId="21" borderId="6" xfId="16" applyNumberFormat="1" applyFont="1" applyFill="1" applyBorder="1" applyAlignment="1">
      <alignment horizontal="center" vertical="center" wrapText="1"/>
    </xf>
    <xf numFmtId="49" fontId="64" fillId="21" borderId="6" xfId="16" applyNumberFormat="1" applyFont="1" applyFill="1" applyBorder="1" applyAlignment="1">
      <alignment horizontal="center" vertical="center" wrapText="1"/>
    </xf>
    <xf numFmtId="0" fontId="64" fillId="2" borderId="6" xfId="17" applyFont="1" applyFill="1" applyBorder="1" applyAlignment="1">
      <alignment horizontal="center" vertical="center" wrapText="1"/>
    </xf>
    <xf numFmtId="177" fontId="64" fillId="2" borderId="6" xfId="17" applyNumberFormat="1" applyFont="1" applyFill="1" applyBorder="1" applyAlignment="1">
      <alignment horizontal="center" vertical="center" wrapText="1"/>
    </xf>
    <xf numFmtId="0" fontId="64" fillId="2" borderId="6" xfId="17" applyNumberFormat="1" applyFont="1" applyFill="1" applyBorder="1" applyAlignment="1">
      <alignment horizontal="center" vertical="center" wrapText="1"/>
    </xf>
    <xf numFmtId="0" fontId="66" fillId="2" borderId="6" xfId="22" applyFont="1" applyFill="1" applyBorder="1" applyAlignment="1">
      <alignment horizontal="center" vertical="center" wrapText="1"/>
    </xf>
    <xf numFmtId="49" fontId="64" fillId="2" borderId="0" xfId="16" applyNumberFormat="1" applyFont="1" applyFill="1" applyBorder="1" applyAlignment="1">
      <alignment vertical="center" wrapText="1"/>
    </xf>
    <xf numFmtId="0" fontId="66" fillId="2" borderId="6" xfId="48" applyFont="1" applyFill="1" applyBorder="1" applyAlignment="1">
      <alignment horizontal="center" vertical="center" wrapText="1"/>
    </xf>
    <xf numFmtId="49" fontId="77" fillId="2" borderId="6" xfId="0" applyNumberFormat="1" applyFont="1" applyFill="1" applyBorder="1" applyAlignment="1">
      <alignment horizontal="center" vertical="center"/>
    </xf>
    <xf numFmtId="49" fontId="88" fillId="2" borderId="6" xfId="0" applyNumberFormat="1" applyFont="1" applyFill="1" applyBorder="1" applyAlignment="1">
      <alignment horizontal="center" vertical="center"/>
    </xf>
    <xf numFmtId="49" fontId="73" fillId="0" borderId="0" xfId="0" applyNumberFormat="1" applyFont="1"/>
    <xf numFmtId="49" fontId="98" fillId="0" borderId="0" xfId="0" applyNumberFormat="1" applyFont="1" applyAlignment="1">
      <alignment vertical="center"/>
    </xf>
    <xf numFmtId="49" fontId="0" fillId="0" borderId="0" xfId="0" applyNumberFormat="1" applyAlignment="1">
      <alignment horizontal="center" vertical="center" wrapText="1"/>
    </xf>
    <xf numFmtId="49" fontId="78" fillId="0" borderId="6" xfId="0" applyNumberFormat="1" applyFont="1" applyBorder="1" applyAlignment="1">
      <alignment horizontal="center" vertical="center"/>
    </xf>
    <xf numFmtId="49" fontId="64" fillId="21" borderId="0" xfId="16" applyNumberFormat="1" applyFont="1" applyFill="1" applyBorder="1" applyAlignment="1">
      <alignment vertical="center" wrapText="1"/>
    </xf>
    <xf numFmtId="0" fontId="64" fillId="2" borderId="0" xfId="17" applyFont="1" applyFill="1" applyBorder="1" applyAlignment="1">
      <alignment horizontal="center" vertical="center" wrapText="1"/>
    </xf>
    <xf numFmtId="49" fontId="0" fillId="0" borderId="0" xfId="0" applyNumberFormat="1" applyBorder="1" applyAlignment="1">
      <alignment vertical="center"/>
    </xf>
    <xf numFmtId="0" fontId="64" fillId="2" borderId="0" xfId="16" applyFont="1" applyFill="1" applyBorder="1" applyAlignment="1">
      <alignment horizontal="center" vertical="center" wrapText="1"/>
    </xf>
    <xf numFmtId="177" fontId="64" fillId="2" borderId="0" xfId="16" applyNumberFormat="1" applyFont="1" applyFill="1" applyBorder="1" applyAlignment="1">
      <alignment horizontal="center" vertical="center" wrapText="1"/>
    </xf>
    <xf numFmtId="0" fontId="66" fillId="2" borderId="0" xfId="16" applyFont="1" applyFill="1" applyBorder="1" applyAlignment="1">
      <alignment horizontal="center" vertical="center" wrapText="1"/>
    </xf>
    <xf numFmtId="177" fontId="66" fillId="2" borderId="0" xfId="16" applyNumberFormat="1" applyFont="1" applyFill="1" applyBorder="1" applyAlignment="1">
      <alignment horizontal="center" vertical="center" wrapText="1"/>
    </xf>
    <xf numFmtId="177" fontId="64" fillId="2" borderId="0" xfId="16" applyNumberFormat="1" applyFont="1" applyFill="1" applyBorder="1" applyAlignment="1">
      <alignment vertical="center" wrapText="1"/>
    </xf>
    <xf numFmtId="49" fontId="64" fillId="2" borderId="0" xfId="16" applyNumberFormat="1" applyFont="1" applyFill="1" applyBorder="1" applyAlignment="1">
      <alignment horizontal="center" vertical="center" wrapText="1"/>
    </xf>
    <xf numFmtId="49" fontId="66" fillId="2" borderId="0" xfId="16" applyNumberFormat="1" applyFont="1" applyFill="1" applyBorder="1" applyAlignment="1">
      <alignment vertical="center" wrapText="1"/>
    </xf>
    <xf numFmtId="0" fontId="66" fillId="0" borderId="0" xfId="48" applyFont="1" applyBorder="1" applyAlignment="1">
      <alignment vertical="center" wrapText="1"/>
    </xf>
    <xf numFmtId="49" fontId="92" fillId="0" borderId="0" xfId="0" applyNumberFormat="1" applyFont="1"/>
    <xf numFmtId="49" fontId="81" fillId="0" borderId="0" xfId="0" applyNumberFormat="1" applyFont="1"/>
    <xf numFmtId="49" fontId="74" fillId="0" borderId="0" xfId="0" applyNumberFormat="1" applyFont="1" applyAlignment="1">
      <alignment wrapText="1"/>
    </xf>
    <xf numFmtId="176" fontId="74" fillId="0" borderId="0" xfId="0" applyNumberFormat="1" applyFont="1" applyAlignment="1">
      <alignment wrapText="1"/>
    </xf>
    <xf numFmtId="49" fontId="74" fillId="0" borderId="0" xfId="0" applyNumberFormat="1" applyFont="1" applyAlignment="1">
      <alignment horizontal="center" wrapText="1"/>
    </xf>
    <xf numFmtId="0" fontId="64" fillId="0" borderId="0" xfId="61" applyFont="1">
      <alignment vertical="center"/>
    </xf>
    <xf numFmtId="0" fontId="64" fillId="4" borderId="6" xfId="61" applyFont="1" applyFill="1" applyBorder="1" applyAlignment="1">
      <alignment horizontal="center" vertical="center"/>
    </xf>
    <xf numFmtId="0" fontId="64" fillId="0" borderId="6" xfId="61" applyFont="1" applyBorder="1" applyAlignment="1">
      <alignment horizontal="center" vertical="center"/>
    </xf>
    <xf numFmtId="0" fontId="66" fillId="2" borderId="6" xfId="61" applyFont="1" applyFill="1" applyBorder="1" applyAlignment="1">
      <alignment horizontal="center" vertical="center"/>
    </xf>
    <xf numFmtId="0" fontId="66" fillId="0" borderId="6" xfId="61" applyFont="1" applyFill="1" applyBorder="1" applyAlignment="1">
      <alignment horizontal="center" vertical="center"/>
    </xf>
    <xf numFmtId="0" fontId="66" fillId="0" borderId="6" xfId="61" applyFont="1" applyFill="1" applyBorder="1" applyAlignment="1">
      <alignment vertical="center" wrapText="1"/>
    </xf>
    <xf numFmtId="0" fontId="64" fillId="0" borderId="0" xfId="61" applyFont="1" applyAlignment="1">
      <alignment vertical="center"/>
    </xf>
    <xf numFmtId="0" fontId="66" fillId="0" borderId="6" xfId="61" applyFont="1" applyBorder="1" applyAlignment="1">
      <alignment horizontal="center" vertical="center"/>
    </xf>
    <xf numFmtId="0" fontId="66" fillId="0" borderId="6" xfId="61" applyFont="1" applyFill="1" applyBorder="1" applyAlignment="1">
      <alignment horizontal="center" vertical="center" wrapText="1"/>
    </xf>
    <xf numFmtId="0" fontId="66" fillId="6" borderId="6" xfId="61" applyFont="1" applyFill="1" applyBorder="1" applyAlignment="1">
      <alignment horizontal="center" vertical="center"/>
    </xf>
    <xf numFmtId="0" fontId="64" fillId="0" borderId="6" xfId="61" applyFont="1" applyFill="1" applyBorder="1" applyAlignment="1">
      <alignment horizontal="center" vertical="center"/>
    </xf>
    <xf numFmtId="0" fontId="64" fillId="2" borderId="6" xfId="61" applyFont="1" applyFill="1" applyBorder="1" applyAlignment="1">
      <alignment horizontal="center" vertical="center"/>
    </xf>
    <xf numFmtId="0" fontId="66" fillId="2" borderId="6" xfId="61" applyFont="1" applyFill="1" applyBorder="1" applyAlignment="1">
      <alignment vertical="center" wrapText="1"/>
    </xf>
    <xf numFmtId="0" fontId="64" fillId="2" borderId="0" xfId="61" applyFont="1" applyFill="1" applyAlignment="1">
      <alignment vertical="center"/>
    </xf>
    <xf numFmtId="0" fontId="64" fillId="16" borderId="0" xfId="61" applyFont="1" applyFill="1" applyAlignment="1">
      <alignment vertical="center"/>
    </xf>
    <xf numFmtId="0" fontId="66" fillId="0" borderId="6" xfId="61" applyFont="1" applyFill="1" applyBorder="1" applyAlignment="1">
      <alignment vertical="center"/>
    </xf>
    <xf numFmtId="0" fontId="85" fillId="2" borderId="0" xfId="61" applyFont="1" applyFill="1" applyAlignment="1">
      <alignment vertical="center"/>
    </xf>
    <xf numFmtId="0" fontId="64" fillId="0" borderId="6" xfId="61" applyFont="1" applyFill="1" applyBorder="1" applyAlignment="1">
      <alignment vertical="center" wrapText="1"/>
    </xf>
    <xf numFmtId="0" fontId="66" fillId="16" borderId="6" xfId="61" applyFont="1" applyFill="1" applyBorder="1" applyAlignment="1">
      <alignment horizontal="center" vertical="center"/>
    </xf>
    <xf numFmtId="0" fontId="64" fillId="16" borderId="6" xfId="61" applyFont="1" applyFill="1" applyBorder="1" applyAlignment="1">
      <alignment horizontal="center" vertical="center"/>
    </xf>
    <xf numFmtId="49" fontId="88" fillId="0" borderId="0" xfId="0" applyNumberFormat="1" applyFont="1" applyAlignment="1">
      <alignment vertical="center"/>
    </xf>
    <xf numFmtId="49" fontId="61" fillId="2" borderId="6" xfId="63" applyNumberFormat="1" applyFont="1" applyFill="1" applyBorder="1" applyAlignment="1">
      <alignment horizontal="center" vertical="center" wrapText="1"/>
    </xf>
    <xf numFmtId="0" fontId="59" fillId="2" borderId="6" xfId="63" applyFont="1" applyFill="1" applyBorder="1" applyAlignment="1">
      <alignment horizontal="left" vertical="center" wrapText="1"/>
    </xf>
    <xf numFmtId="49" fontId="59" fillId="2" borderId="6" xfId="63" applyNumberFormat="1" applyFont="1" applyFill="1" applyBorder="1" applyAlignment="1">
      <alignment vertical="center" wrapText="1"/>
    </xf>
    <xf numFmtId="49" fontId="88" fillId="0" borderId="0" xfId="0" applyNumberFormat="1" applyFont="1" applyAlignment="1">
      <alignment horizontal="center" vertical="center"/>
    </xf>
    <xf numFmtId="0" fontId="84" fillId="2" borderId="6" xfId="64" applyFont="1" applyFill="1" applyBorder="1">
      <alignment vertical="center"/>
    </xf>
    <xf numFmtId="0" fontId="84" fillId="2" borderId="7" xfId="64" applyFont="1" applyFill="1" applyBorder="1">
      <alignment vertical="center"/>
    </xf>
    <xf numFmtId="58" fontId="84" fillId="2" borderId="10" xfId="64" applyNumberFormat="1" applyFont="1" applyFill="1" applyBorder="1">
      <alignment vertical="center"/>
    </xf>
    <xf numFmtId="9" fontId="84" fillId="2" borderId="10" xfId="64" applyNumberFormat="1" applyFont="1" applyFill="1" applyBorder="1">
      <alignment vertical="center"/>
    </xf>
    <xf numFmtId="0" fontId="84" fillId="2" borderId="10" xfId="64" applyFont="1" applyFill="1" applyBorder="1">
      <alignment vertical="center"/>
    </xf>
    <xf numFmtId="0" fontId="84" fillId="2" borderId="11" xfId="64" applyFont="1" applyFill="1" applyBorder="1">
      <alignment vertical="center"/>
    </xf>
    <xf numFmtId="0" fontId="79" fillId="2" borderId="7" xfId="64" applyFont="1" applyFill="1" applyBorder="1">
      <alignment vertical="center"/>
    </xf>
    <xf numFmtId="0" fontId="79" fillId="2" borderId="10" xfId="64" applyFont="1" applyFill="1" applyBorder="1">
      <alignment vertical="center"/>
    </xf>
    <xf numFmtId="0" fontId="79" fillId="2" borderId="6" xfId="64" applyFont="1" applyFill="1" applyBorder="1">
      <alignment vertical="center"/>
    </xf>
    <xf numFmtId="0" fontId="79" fillId="2" borderId="8" xfId="64" applyFont="1" applyFill="1" applyBorder="1">
      <alignment vertical="center"/>
    </xf>
    <xf numFmtId="0" fontId="84" fillId="2" borderId="0" xfId="64" applyFont="1" applyFill="1">
      <alignment vertical="center"/>
    </xf>
    <xf numFmtId="49" fontId="73" fillId="0" borderId="6" xfId="0" applyNumberFormat="1" applyFont="1" applyBorder="1" applyAlignment="1">
      <alignment vertical="center" wrapText="1"/>
    </xf>
    <xf numFmtId="49" fontId="74" fillId="0" borderId="6" xfId="0" applyNumberFormat="1" applyFont="1" applyBorder="1" applyAlignment="1">
      <alignment horizontal="center" vertical="center" wrapText="1"/>
    </xf>
    <xf numFmtId="0" fontId="91" fillId="2" borderId="6" xfId="64" applyFont="1" applyFill="1" applyBorder="1">
      <alignment vertical="center"/>
    </xf>
    <xf numFmtId="0" fontId="91" fillId="2" borderId="9" xfId="64" applyFont="1" applyFill="1" applyBorder="1">
      <alignment vertical="center"/>
    </xf>
    <xf numFmtId="0" fontId="91" fillId="2" borderId="6" xfId="64" applyFont="1" applyFill="1" applyBorder="1" applyAlignment="1">
      <alignment horizontal="center" vertical="center"/>
    </xf>
    <xf numFmtId="9" fontId="84" fillId="2" borderId="10" xfId="64" applyNumberFormat="1" applyFont="1" applyFill="1" applyBorder="1" applyAlignment="1">
      <alignment horizontal="center" vertical="center"/>
    </xf>
    <xf numFmtId="0" fontId="84" fillId="2" borderId="6" xfId="64" applyFont="1" applyFill="1" applyBorder="1" applyAlignment="1">
      <alignment horizontal="center" vertical="center"/>
    </xf>
    <xf numFmtId="0" fontId="84" fillId="2" borderId="10" xfId="64" applyFont="1" applyFill="1" applyBorder="1" applyAlignment="1">
      <alignment horizontal="center" vertical="center"/>
    </xf>
    <xf numFmtId="0" fontId="84" fillId="2" borderId="0" xfId="64" applyFont="1" applyFill="1" applyAlignment="1">
      <alignment horizontal="center" vertical="center"/>
    </xf>
    <xf numFmtId="9" fontId="84" fillId="2" borderId="10" xfId="64" applyNumberFormat="1" applyFont="1" applyFill="1" applyBorder="1" applyAlignment="1">
      <alignment horizontal="right" vertical="center"/>
    </xf>
    <xf numFmtId="0" fontId="0" fillId="2" borderId="6" xfId="0" applyFill="1" applyBorder="1" applyAlignment="1">
      <alignment horizontal="left" vertical="center"/>
    </xf>
    <xf numFmtId="0" fontId="0" fillId="2" borderId="6" xfId="0" applyFill="1" applyBorder="1" applyAlignment="1">
      <alignment horizontal="left" vertical="center" wrapText="1"/>
    </xf>
    <xf numFmtId="0" fontId="68" fillId="2" borderId="6" xfId="0" applyFont="1" applyFill="1" applyBorder="1" applyAlignment="1">
      <alignment horizontal="left" vertical="center" wrapText="1"/>
    </xf>
    <xf numFmtId="0" fontId="73" fillId="2" borderId="6" xfId="0" applyFont="1" applyFill="1" applyBorder="1" applyAlignment="1">
      <alignment horizontal="left" vertical="center"/>
    </xf>
    <xf numFmtId="0" fontId="74" fillId="2" borderId="6" xfId="0" applyFont="1" applyFill="1" applyBorder="1" applyAlignment="1">
      <alignment horizontal="left" vertical="center" wrapText="1"/>
    </xf>
    <xf numFmtId="0" fontId="69" fillId="2" borderId="6" xfId="0" applyFont="1" applyFill="1" applyBorder="1" applyAlignment="1">
      <alignment horizontal="left" vertical="center" wrapText="1"/>
    </xf>
    <xf numFmtId="0" fontId="77" fillId="2" borderId="6" xfId="0" applyFont="1" applyFill="1" applyBorder="1" applyAlignment="1">
      <alignment horizontal="center" vertical="center" wrapText="1"/>
    </xf>
    <xf numFmtId="0" fontId="0" fillId="2" borderId="0" xfId="0" applyFill="1" applyAlignment="1">
      <alignment vertical="center" wrapText="1"/>
    </xf>
    <xf numFmtId="0" fontId="59" fillId="2" borderId="6" xfId="65" applyFont="1" applyFill="1" applyBorder="1" applyAlignment="1">
      <alignment horizontal="left" vertical="center" wrapText="1"/>
    </xf>
    <xf numFmtId="0" fontId="0" fillId="2" borderId="6" xfId="0" applyFill="1" applyBorder="1" applyAlignment="1">
      <alignment vertical="center" wrapText="1"/>
    </xf>
    <xf numFmtId="0" fontId="0" fillId="2" borderId="0" xfId="0" applyFill="1" applyAlignment="1">
      <alignment horizontal="left" vertical="center" wrapText="1"/>
    </xf>
    <xf numFmtId="0" fontId="58" fillId="3" borderId="6" xfId="65" applyFont="1" applyFill="1" applyBorder="1" applyAlignment="1">
      <alignment horizontal="center" vertical="center"/>
    </xf>
    <xf numFmtId="0" fontId="53" fillId="3" borderId="6" xfId="65" applyFont="1" applyFill="1" applyBorder="1" applyAlignment="1">
      <alignment horizontal="center" vertical="center"/>
    </xf>
    <xf numFmtId="0" fontId="53" fillId="3" borderId="0" xfId="65" applyFont="1" applyFill="1" applyAlignment="1">
      <alignment horizontal="center" vertical="center"/>
    </xf>
    <xf numFmtId="0" fontId="59" fillId="21" borderId="6" xfId="65" applyFont="1" applyFill="1" applyBorder="1" applyAlignment="1">
      <alignment horizontal="left" vertical="center"/>
    </xf>
    <xf numFmtId="0" fontId="53" fillId="0" borderId="6" xfId="65" applyFont="1" applyBorder="1" applyAlignment="1">
      <alignment horizontal="left" vertical="center"/>
    </xf>
    <xf numFmtId="0" fontId="102" fillId="0" borderId="6" xfId="65" applyFont="1" applyBorder="1" applyAlignment="1">
      <alignment horizontal="left" vertical="center"/>
    </xf>
    <xf numFmtId="0" fontId="102" fillId="0" borderId="0" xfId="65" applyFont="1">
      <alignment vertical="center"/>
    </xf>
    <xf numFmtId="0" fontId="59" fillId="18" borderId="6" xfId="65" applyFont="1" applyFill="1" applyBorder="1" applyAlignment="1">
      <alignment horizontal="left" vertical="center"/>
    </xf>
    <xf numFmtId="0" fontId="53" fillId="0" borderId="0" xfId="65" applyFont="1">
      <alignment vertical="center"/>
    </xf>
    <xf numFmtId="0" fontId="58" fillId="31" borderId="6" xfId="65" applyFont="1" applyFill="1" applyBorder="1" applyAlignment="1">
      <alignment horizontal="left" vertical="center"/>
    </xf>
    <xf numFmtId="0" fontId="58" fillId="19" borderId="6" xfId="65" applyFont="1" applyFill="1" applyBorder="1" applyAlignment="1">
      <alignment horizontal="left" vertical="center"/>
    </xf>
    <xf numFmtId="0" fontId="58" fillId="31" borderId="6" xfId="65" applyFont="1" applyFill="1" applyBorder="1" applyAlignment="1">
      <alignment vertical="center"/>
    </xf>
    <xf numFmtId="0" fontId="58" fillId="0" borderId="6" xfId="65" applyFont="1" applyBorder="1" applyAlignment="1">
      <alignment horizontal="left" vertical="center"/>
    </xf>
    <xf numFmtId="0" fontId="53" fillId="0" borderId="0" xfId="65" applyFont="1" applyAlignment="1">
      <alignment horizontal="left" vertical="center"/>
    </xf>
    <xf numFmtId="0" fontId="59" fillId="19" borderId="6" xfId="65" applyFont="1" applyFill="1" applyBorder="1" applyAlignment="1">
      <alignment horizontal="left" vertical="center"/>
    </xf>
    <xf numFmtId="0" fontId="59" fillId="31" borderId="6" xfId="65" applyFont="1" applyFill="1" applyBorder="1" applyAlignment="1">
      <alignment horizontal="left" vertical="center"/>
    </xf>
    <xf numFmtId="0" fontId="59" fillId="29" borderId="6" xfId="65" applyFont="1" applyFill="1" applyBorder="1" applyAlignment="1">
      <alignment horizontal="left" vertical="center"/>
    </xf>
    <xf numFmtId="0" fontId="59" fillId="20" borderId="6" xfId="65" applyFont="1" applyFill="1" applyBorder="1" applyAlignment="1">
      <alignment horizontal="left" vertical="center"/>
    </xf>
    <xf numFmtId="0" fontId="59" fillId="30" borderId="6" xfId="65" applyFont="1" applyFill="1" applyBorder="1" applyAlignment="1">
      <alignment horizontal="left" vertical="center"/>
    </xf>
    <xf numFmtId="0" fontId="59" fillId="29" borderId="6" xfId="65" applyFont="1" applyFill="1" applyBorder="1" applyAlignment="1">
      <alignment vertical="center"/>
    </xf>
    <xf numFmtId="0" fontId="60" fillId="32" borderId="6" xfId="65" applyFont="1" applyFill="1" applyBorder="1" applyAlignment="1">
      <alignment horizontal="left" vertical="center"/>
    </xf>
    <xf numFmtId="0" fontId="60" fillId="20" borderId="6" xfId="65" applyFont="1" applyFill="1" applyBorder="1" applyAlignment="1">
      <alignment horizontal="left" vertical="center"/>
    </xf>
    <xf numFmtId="0" fontId="60" fillId="31" borderId="6" xfId="65" applyFont="1" applyFill="1" applyBorder="1" applyAlignment="1">
      <alignment horizontal="left" vertical="center"/>
    </xf>
    <xf numFmtId="0" fontId="60" fillId="28" borderId="6" xfId="65" applyFont="1" applyFill="1" applyBorder="1" applyAlignment="1">
      <alignment horizontal="left" vertical="center"/>
    </xf>
    <xf numFmtId="0" fontId="60" fillId="30" borderId="6" xfId="65" applyFont="1" applyFill="1" applyBorder="1" applyAlignment="1">
      <alignment horizontal="left" vertical="center"/>
    </xf>
    <xf numFmtId="0" fontId="60" fillId="18" borderId="6" xfId="65" applyFont="1" applyFill="1" applyBorder="1" applyAlignment="1">
      <alignment horizontal="left" vertical="center"/>
    </xf>
    <xf numFmtId="49" fontId="57" fillId="0" borderId="6" xfId="0" applyNumberFormat="1" applyFont="1" applyBorder="1" applyAlignment="1">
      <alignment vertical="center" wrapText="1"/>
    </xf>
    <xf numFmtId="0" fontId="60" fillId="20" borderId="6" xfId="65" applyFont="1" applyFill="1" applyBorder="1">
      <alignment vertical="center"/>
    </xf>
    <xf numFmtId="49" fontId="77" fillId="0" borderId="0" xfId="0" applyNumberFormat="1" applyFont="1" applyAlignment="1">
      <alignment horizontal="center"/>
    </xf>
    <xf numFmtId="49" fontId="73" fillId="0" borderId="0" xfId="0" applyNumberFormat="1" applyFont="1" applyAlignment="1">
      <alignment horizontal="center" vertical="center"/>
    </xf>
    <xf numFmtId="49" fontId="77" fillId="0" borderId="0" xfId="0" applyNumberFormat="1" applyFont="1" applyAlignment="1">
      <alignment horizontal="center" vertical="center" wrapText="1"/>
    </xf>
    <xf numFmtId="49" fontId="73" fillId="0" borderId="0" xfId="0" applyNumberFormat="1" applyFont="1" applyAlignment="1">
      <alignment vertical="center" wrapText="1"/>
    </xf>
    <xf numFmtId="49" fontId="88" fillId="0" borderId="0" xfId="0" applyNumberFormat="1" applyFont="1" applyAlignment="1"/>
    <xf numFmtId="49" fontId="57" fillId="0" borderId="0" xfId="0" applyNumberFormat="1" applyFont="1" applyAlignment="1"/>
    <xf numFmtId="49" fontId="77" fillId="0" borderId="6" xfId="0" applyNumberFormat="1" applyFont="1" applyBorder="1" applyAlignment="1">
      <alignment horizontal="center"/>
    </xf>
    <xf numFmtId="49" fontId="77" fillId="0" borderId="6" xfId="0" applyNumberFormat="1" applyFont="1" applyBorder="1" applyAlignment="1"/>
    <xf numFmtId="49" fontId="77" fillId="0" borderId="6" xfId="0" applyNumberFormat="1" applyFont="1" applyBorder="1" applyAlignment="1">
      <alignment horizontal="center" vertical="center" wrapText="1"/>
    </xf>
    <xf numFmtId="49" fontId="0" fillId="10" borderId="6" xfId="0" applyNumberFormat="1" applyFill="1" applyBorder="1" applyAlignment="1">
      <alignment vertical="center" wrapText="1"/>
    </xf>
    <xf numFmtId="49" fontId="0" fillId="10" borderId="6" xfId="0" applyNumberFormat="1" applyFill="1" applyBorder="1" applyAlignment="1">
      <alignment vertical="center"/>
    </xf>
    <xf numFmtId="49" fontId="74" fillId="10" borderId="6" xfId="0" applyNumberFormat="1" applyFont="1" applyFill="1" applyBorder="1" applyAlignment="1">
      <alignment vertical="center" wrapText="1"/>
    </xf>
    <xf numFmtId="49" fontId="57" fillId="10" borderId="6" xfId="0" applyNumberFormat="1" applyFont="1" applyFill="1" applyBorder="1" applyAlignment="1">
      <alignment vertical="center" wrapText="1"/>
    </xf>
    <xf numFmtId="49" fontId="0" fillId="10" borderId="6" xfId="0" applyNumberFormat="1" applyFill="1" applyBorder="1" applyAlignment="1">
      <alignment horizontal="center" vertical="center"/>
    </xf>
    <xf numFmtId="49" fontId="0" fillId="14" borderId="6" xfId="0" applyNumberFormat="1" applyFill="1" applyBorder="1" applyAlignment="1">
      <alignment vertical="center" wrapText="1"/>
    </xf>
    <xf numFmtId="49" fontId="0" fillId="14" borderId="6" xfId="0" applyNumberFormat="1" applyFill="1" applyBorder="1" applyAlignment="1">
      <alignment vertical="center"/>
    </xf>
    <xf numFmtId="49" fontId="74" fillId="14" borderId="6" xfId="0" applyNumberFormat="1" applyFont="1" applyFill="1" applyBorder="1" applyAlignment="1">
      <alignment vertical="center" wrapText="1"/>
    </xf>
    <xf numFmtId="49" fontId="57" fillId="14" borderId="6" xfId="0" applyNumberFormat="1" applyFont="1" applyFill="1" applyBorder="1" applyAlignment="1">
      <alignment vertical="center" wrapText="1"/>
    </xf>
    <xf numFmtId="49" fontId="0" fillId="14" borderId="6" xfId="0" applyNumberFormat="1" applyFill="1" applyBorder="1" applyAlignment="1">
      <alignment horizontal="center" vertical="center"/>
    </xf>
    <xf numFmtId="49" fontId="0" fillId="8" borderId="6" xfId="0" applyNumberFormat="1" applyFill="1" applyBorder="1" applyAlignment="1">
      <alignment vertical="center" wrapText="1"/>
    </xf>
    <xf numFmtId="49" fontId="0" fillId="8" borderId="6" xfId="0" applyNumberFormat="1" applyFill="1" applyBorder="1" applyAlignment="1">
      <alignment vertical="center"/>
    </xf>
    <xf numFmtId="49" fontId="74" fillId="8" borderId="6" xfId="0" applyNumberFormat="1" applyFont="1" applyFill="1" applyBorder="1" applyAlignment="1">
      <alignment vertical="center" wrapText="1"/>
    </xf>
    <xf numFmtId="49" fontId="57" fillId="8" borderId="6" xfId="0" applyNumberFormat="1" applyFont="1" applyFill="1" applyBorder="1" applyAlignment="1">
      <alignment vertical="center" wrapText="1"/>
    </xf>
    <xf numFmtId="49" fontId="0" fillId="8" borderId="6" xfId="0" applyNumberFormat="1" applyFill="1" applyBorder="1" applyAlignment="1">
      <alignment horizontal="center" vertical="center"/>
    </xf>
    <xf numFmtId="49" fontId="0" fillId="8" borderId="6" xfId="0" applyNumberFormat="1" applyFont="1" applyFill="1" applyBorder="1" applyAlignment="1">
      <alignment vertical="center" wrapText="1"/>
    </xf>
    <xf numFmtId="49" fontId="0" fillId="15" borderId="6" xfId="0" applyNumberFormat="1" applyFill="1" applyBorder="1" applyAlignment="1">
      <alignment vertical="center" wrapText="1"/>
    </xf>
    <xf numFmtId="49" fontId="0" fillId="15" borderId="6" xfId="0" applyNumberFormat="1" applyFill="1" applyBorder="1" applyAlignment="1">
      <alignment vertical="center"/>
    </xf>
    <xf numFmtId="49" fontId="74" fillId="15" borderId="6" xfId="0" applyNumberFormat="1" applyFont="1" applyFill="1" applyBorder="1" applyAlignment="1">
      <alignment vertical="center" wrapText="1"/>
    </xf>
    <xf numFmtId="49" fontId="57" fillId="15" borderId="6" xfId="0" applyNumberFormat="1" applyFont="1" applyFill="1" applyBorder="1" applyAlignment="1">
      <alignment vertical="center" wrapText="1"/>
    </xf>
    <xf numFmtId="49" fontId="0" fillId="15" borderId="6" xfId="0" applyNumberFormat="1" applyFill="1" applyBorder="1" applyAlignment="1">
      <alignment horizontal="center" vertical="center"/>
    </xf>
    <xf numFmtId="49" fontId="0" fillId="15" borderId="0" xfId="0" applyNumberFormat="1" applyFill="1" applyAlignment="1">
      <alignment vertical="center"/>
    </xf>
    <xf numFmtId="49" fontId="0" fillId="15" borderId="6" xfId="0" applyNumberFormat="1" applyFont="1" applyFill="1" applyBorder="1" applyAlignment="1">
      <alignment vertical="center" wrapText="1"/>
    </xf>
    <xf numFmtId="49" fontId="0" fillId="4" borderId="6" xfId="0" applyNumberFormat="1" applyFill="1" applyBorder="1" applyAlignment="1">
      <alignment vertical="center" wrapText="1"/>
    </xf>
    <xf numFmtId="49" fontId="0" fillId="4" borderId="6" xfId="0" applyNumberFormat="1" applyFill="1" applyBorder="1" applyAlignment="1">
      <alignment vertical="center"/>
    </xf>
    <xf numFmtId="49" fontId="74" fillId="4" borderId="6" xfId="0" applyNumberFormat="1" applyFont="1" applyFill="1" applyBorder="1" applyAlignment="1">
      <alignment vertical="center" wrapText="1"/>
    </xf>
    <xf numFmtId="49" fontId="57" fillId="4" borderId="6" xfId="0" applyNumberFormat="1" applyFont="1" applyFill="1" applyBorder="1" applyAlignment="1">
      <alignment vertical="center" wrapText="1"/>
    </xf>
    <xf numFmtId="49" fontId="0" fillId="4" borderId="6" xfId="0" applyNumberFormat="1" applyFill="1" applyBorder="1" applyAlignment="1">
      <alignment horizontal="center" vertical="center"/>
    </xf>
    <xf numFmtId="49" fontId="0" fillId="4" borderId="0" xfId="0" applyNumberFormat="1" applyFill="1" applyAlignment="1">
      <alignment vertical="center"/>
    </xf>
    <xf numFmtId="49" fontId="0" fillId="4" borderId="6" xfId="0" applyNumberFormat="1" applyFont="1" applyFill="1" applyBorder="1" applyAlignment="1">
      <alignment vertical="center" wrapText="1"/>
    </xf>
    <xf numFmtId="49" fontId="0" fillId="14" borderId="0" xfId="0" applyNumberFormat="1" applyFill="1" applyAlignment="1">
      <alignment vertical="center"/>
    </xf>
    <xf numFmtId="49" fontId="0" fillId="14" borderId="6" xfId="0" applyNumberFormat="1" applyFont="1" applyFill="1" applyBorder="1" applyAlignment="1">
      <alignment vertical="center" wrapText="1"/>
    </xf>
    <xf numFmtId="49" fontId="0" fillId="10" borderId="6" xfId="0" applyNumberFormat="1" applyFill="1" applyBorder="1" applyAlignment="1">
      <alignment horizontal="center" vertical="center" wrapText="1"/>
    </xf>
    <xf numFmtId="49" fontId="75" fillId="2" borderId="6" xfId="9" applyNumberFormat="1" applyFont="1" applyFill="1" applyBorder="1" applyAlignment="1">
      <alignment horizontal="center" vertical="center" wrapText="1"/>
    </xf>
    <xf numFmtId="49" fontId="75" fillId="2" borderId="0" xfId="9" applyNumberFormat="1" applyFont="1" applyFill="1" applyAlignment="1">
      <alignment horizontal="center" vertical="center" wrapText="1"/>
    </xf>
    <xf numFmtId="49" fontId="74" fillId="2" borderId="6" xfId="9" applyNumberFormat="1" applyFont="1" applyFill="1" applyBorder="1" applyAlignment="1">
      <alignment vertical="center" wrapText="1"/>
    </xf>
    <xf numFmtId="49" fontId="74" fillId="2" borderId="6" xfId="9" applyNumberFormat="1" applyFont="1" applyFill="1" applyBorder="1" applyAlignment="1">
      <alignment horizontal="center" vertical="center" wrapText="1"/>
    </xf>
    <xf numFmtId="49" fontId="74" fillId="2" borderId="0" xfId="9" applyNumberFormat="1" applyFont="1" applyFill="1" applyAlignment="1">
      <alignment vertical="center" wrapText="1"/>
    </xf>
    <xf numFmtId="49" fontId="74" fillId="2" borderId="0" xfId="9" applyNumberFormat="1" applyFont="1" applyFill="1" applyAlignment="1">
      <alignment horizontal="center" vertical="center" wrapText="1"/>
    </xf>
    <xf numFmtId="49" fontId="0" fillId="0" borderId="6" xfId="0" applyNumberFormat="1" applyBorder="1"/>
    <xf numFmtId="49" fontId="0" fillId="0" borderId="6" xfId="0" applyNumberFormat="1" applyBorder="1" applyAlignment="1">
      <alignment horizontal="center" vertical="center" wrapText="1"/>
    </xf>
    <xf numFmtId="49" fontId="84" fillId="2" borderId="6" xfId="0" applyNumberFormat="1" applyFont="1" applyFill="1" applyBorder="1" applyAlignment="1">
      <alignment horizontal="left" vertical="center" wrapText="1"/>
    </xf>
    <xf numFmtId="49" fontId="84" fillId="0" borderId="6" xfId="0" applyNumberFormat="1" applyFont="1" applyBorder="1"/>
    <xf numFmtId="49" fontId="104" fillId="0" borderId="0" xfId="0" applyNumberFormat="1" applyFont="1" applyAlignment="1">
      <alignment vertical="center"/>
    </xf>
    <xf numFmtId="49" fontId="88" fillId="2" borderId="0" xfId="0" applyNumberFormat="1" applyFont="1" applyFill="1" applyBorder="1" applyAlignment="1">
      <alignment horizontal="center" vertical="center"/>
    </xf>
    <xf numFmtId="0" fontId="16" fillId="2" borderId="0" xfId="1" applyFont="1" applyFill="1" applyBorder="1" applyAlignment="1">
      <alignment horizontal="center" vertical="center"/>
    </xf>
    <xf numFmtId="0" fontId="1" fillId="0" borderId="0" xfId="1" applyFont="1">
      <alignment vertical="center"/>
    </xf>
    <xf numFmtId="49" fontId="74" fillId="0" borderId="0" xfId="0" applyNumberFormat="1" applyFont="1" applyAlignment="1">
      <alignment vertical="center" wrapText="1"/>
    </xf>
    <xf numFmtId="49" fontId="74" fillId="0" borderId="0" xfId="0" applyNumberFormat="1" applyFont="1" applyAlignment="1">
      <alignment horizontal="center" vertical="center"/>
    </xf>
    <xf numFmtId="49" fontId="74" fillId="0" borderId="0" xfId="0" applyNumberFormat="1" applyFont="1" applyAlignment="1">
      <alignment horizontal="left" vertical="center"/>
    </xf>
    <xf numFmtId="49" fontId="78" fillId="0" borderId="0" xfId="0" applyNumberFormat="1" applyFont="1" applyAlignment="1"/>
    <xf numFmtId="49" fontId="105" fillId="0" borderId="0" xfId="0" applyNumberFormat="1" applyFont="1" applyAlignment="1"/>
    <xf numFmtId="0" fontId="0" fillId="0" borderId="0" xfId="0" applyAlignment="1">
      <alignment vertical="center"/>
    </xf>
    <xf numFmtId="49" fontId="106" fillId="0" borderId="0" xfId="0" applyNumberFormat="1" applyFont="1" applyAlignment="1">
      <alignment vertical="center"/>
    </xf>
    <xf numFmtId="49" fontId="66" fillId="2" borderId="6" xfId="14" applyNumberFormat="1" applyFont="1" applyFill="1" applyBorder="1" applyAlignment="1">
      <alignment horizontal="left" vertical="center" wrapText="1"/>
    </xf>
    <xf numFmtId="49" fontId="0" fillId="0" borderId="6" xfId="0" applyNumberFormat="1" applyBorder="1" applyAlignment="1">
      <alignment vertical="center" wrapText="1"/>
    </xf>
    <xf numFmtId="49" fontId="84" fillId="2" borderId="0" xfId="0" applyNumberFormat="1" applyFont="1" applyFill="1"/>
    <xf numFmtId="49" fontId="61" fillId="2" borderId="6" xfId="63" applyNumberFormat="1" applyFont="1" applyFill="1" applyBorder="1" applyAlignment="1">
      <alignment horizontal="center" vertical="center"/>
    </xf>
    <xf numFmtId="49" fontId="59" fillId="2" borderId="6" xfId="63" applyNumberFormat="1" applyFont="1" applyFill="1" applyBorder="1" applyAlignment="1">
      <alignment horizontal="left" vertical="center"/>
    </xf>
    <xf numFmtId="49" fontId="61" fillId="2" borderId="0" xfId="63" applyNumberFormat="1" applyFont="1" applyFill="1" applyAlignment="1">
      <alignment horizontal="center" vertical="center"/>
    </xf>
    <xf numFmtId="49" fontId="61" fillId="0" borderId="0" xfId="0" applyNumberFormat="1" applyFont="1" applyAlignment="1">
      <alignment vertical="center"/>
    </xf>
    <xf numFmtId="49" fontId="58" fillId="0" borderId="0" xfId="0" applyNumberFormat="1" applyFont="1" applyAlignment="1">
      <alignment vertical="center"/>
    </xf>
    <xf numFmtId="49" fontId="58" fillId="0" borderId="0" xfId="0" applyNumberFormat="1" applyFont="1" applyAlignment="1">
      <alignment horizontal="center" vertical="center"/>
    </xf>
    <xf numFmtId="49" fontId="58" fillId="0" borderId="6" xfId="0" applyNumberFormat="1" applyFont="1" applyBorder="1" applyAlignment="1">
      <alignment horizontal="center" vertical="center"/>
    </xf>
    <xf numFmtId="49" fontId="58" fillId="0" borderId="6" xfId="0" applyNumberFormat="1" applyFont="1" applyBorder="1" applyAlignment="1">
      <alignment vertical="center"/>
    </xf>
    <xf numFmtId="49" fontId="59" fillId="0" borderId="6" xfId="0" applyNumberFormat="1" applyFont="1" applyBorder="1" applyAlignment="1">
      <alignment horizontal="center" vertical="center"/>
    </xf>
    <xf numFmtId="49" fontId="59" fillId="0" borderId="6" xfId="0" applyNumberFormat="1" applyFont="1" applyBorder="1" applyAlignment="1">
      <alignment vertical="center"/>
    </xf>
    <xf numFmtId="49" fontId="58" fillId="0" borderId="6" xfId="0" applyNumberFormat="1" applyFont="1" applyBorder="1" applyAlignment="1">
      <alignment vertical="center" wrapText="1"/>
    </xf>
    <xf numFmtId="49" fontId="58" fillId="0" borderId="0" xfId="0" applyNumberFormat="1" applyFont="1" applyAlignment="1">
      <alignment vertical="center" wrapText="1"/>
    </xf>
    <xf numFmtId="49" fontId="59" fillId="0" borderId="6" xfId="0" applyNumberFormat="1" applyFont="1" applyBorder="1" applyAlignment="1">
      <alignment vertical="center" wrapText="1"/>
    </xf>
    <xf numFmtId="49" fontId="92" fillId="0" borderId="0" xfId="0" applyNumberFormat="1" applyFont="1" applyAlignment="1">
      <alignment vertical="center" wrapText="1"/>
    </xf>
    <xf numFmtId="49" fontId="88" fillId="0" borderId="0" xfId="0" applyNumberFormat="1" applyFont="1" applyAlignment="1">
      <alignment vertical="center" wrapText="1"/>
    </xf>
    <xf numFmtId="49" fontId="80" fillId="0" borderId="0" xfId="0" applyNumberFormat="1" applyFont="1" applyAlignment="1">
      <alignment horizontal="center" vertical="center" wrapText="1"/>
    </xf>
    <xf numFmtId="49" fontId="68" fillId="15" borderId="6" xfId="0" applyNumberFormat="1" applyFont="1" applyFill="1" applyBorder="1" applyAlignment="1">
      <alignment horizontal="center" vertical="center"/>
    </xf>
    <xf numFmtId="49" fontId="68" fillId="8" borderId="6" xfId="0" applyNumberFormat="1" applyFont="1" applyFill="1" applyBorder="1" applyAlignment="1">
      <alignment horizontal="center" vertical="center"/>
    </xf>
    <xf numFmtId="0" fontId="0" fillId="0" borderId="0" xfId="0" applyAlignment="1">
      <alignment horizontal="center"/>
    </xf>
    <xf numFmtId="0" fontId="0" fillId="0" borderId="6" xfId="0" applyBorder="1" applyAlignment="1">
      <alignment horizontal="center"/>
    </xf>
    <xf numFmtId="0" fontId="73" fillId="0" borderId="0" xfId="45" applyFont="1" applyAlignment="1">
      <alignment horizontal="left" vertical="center"/>
    </xf>
    <xf numFmtId="49" fontId="74" fillId="0" borderId="0" xfId="0" applyNumberFormat="1" applyFont="1" applyAlignment="1">
      <alignment horizontal="center"/>
    </xf>
    <xf numFmtId="49" fontId="75" fillId="0" borderId="0" xfId="0" applyNumberFormat="1" applyFont="1" applyAlignment="1">
      <alignment horizontal="center"/>
    </xf>
    <xf numFmtId="49" fontId="66" fillId="2" borderId="6" xfId="14" applyNumberFormat="1" applyFont="1" applyFill="1" applyBorder="1" applyAlignment="1">
      <alignment horizontal="left" vertical="center" wrapText="1"/>
    </xf>
    <xf numFmtId="0" fontId="77" fillId="0" borderId="0" xfId="0" applyFont="1"/>
    <xf numFmtId="0" fontId="88" fillId="0" borderId="0" xfId="0" applyFont="1"/>
    <xf numFmtId="49" fontId="85" fillId="2" borderId="0" xfId="13" applyNumberFormat="1" applyFont="1" applyFill="1" applyBorder="1" applyAlignment="1">
      <alignment vertical="center"/>
    </xf>
    <xf numFmtId="49" fontId="66" fillId="2" borderId="0" xfId="13" applyNumberFormat="1" applyFont="1" applyFill="1" applyBorder="1" applyAlignment="1">
      <alignment vertical="center"/>
    </xf>
    <xf numFmtId="49" fontId="73" fillId="0" borderId="6" xfId="0" applyNumberFormat="1" applyFont="1" applyBorder="1" applyAlignment="1">
      <alignment horizontal="center" vertical="center" wrapText="1"/>
    </xf>
    <xf numFmtId="49" fontId="78" fillId="0" borderId="6" xfId="0" applyNumberFormat="1" applyFont="1" applyBorder="1"/>
    <xf numFmtId="49" fontId="68" fillId="0" borderId="0" xfId="0" applyNumberFormat="1" applyFont="1" applyAlignment="1">
      <alignment horizontal="center" vertical="center" wrapText="1"/>
    </xf>
    <xf numFmtId="49" fontId="73" fillId="0" borderId="0" xfId="0" applyNumberFormat="1" applyFont="1" applyAlignment="1"/>
    <xf numFmtId="49" fontId="15" fillId="0" borderId="0" xfId="0" applyNumberFormat="1" applyFont="1" applyAlignment="1">
      <alignment vertical="center"/>
    </xf>
    <xf numFmtId="49" fontId="15" fillId="0" borderId="0" xfId="0" applyNumberFormat="1" applyFont="1" applyAlignment="1">
      <alignment vertical="center" wrapText="1"/>
    </xf>
    <xf numFmtId="49" fontId="108" fillId="0" borderId="0" xfId="0" applyNumberFormat="1" applyFont="1" applyAlignment="1">
      <alignment horizontal="center" vertical="center" wrapText="1"/>
    </xf>
    <xf numFmtId="49" fontId="15" fillId="0" borderId="0" xfId="0" applyNumberFormat="1" applyFont="1" applyAlignment="1">
      <alignment horizontal="center" vertical="center" wrapText="1"/>
    </xf>
    <xf numFmtId="49" fontId="108" fillId="0" borderId="6" xfId="0" applyNumberFormat="1" applyFont="1" applyBorder="1" applyAlignment="1">
      <alignment horizontal="center" vertical="center" wrapText="1"/>
    </xf>
    <xf numFmtId="49" fontId="15" fillId="0" borderId="6" xfId="0" applyNumberFormat="1" applyFont="1" applyBorder="1" applyAlignment="1">
      <alignment horizontal="center" vertical="center" wrapText="1"/>
    </xf>
    <xf numFmtId="49" fontId="15" fillId="0" borderId="6" xfId="0" applyNumberFormat="1" applyFont="1" applyBorder="1" applyAlignment="1">
      <alignment vertical="center" wrapText="1"/>
    </xf>
    <xf numFmtId="49" fontId="15" fillId="0" borderId="6" xfId="0" applyNumberFormat="1" applyFont="1" applyBorder="1" applyAlignment="1">
      <alignment vertical="center" wrapText="1"/>
    </xf>
    <xf numFmtId="49" fontId="59" fillId="0" borderId="6" xfId="0" applyNumberFormat="1" applyFont="1" applyBorder="1" applyAlignment="1">
      <alignment horizontal="center" vertical="center" wrapText="1"/>
    </xf>
    <xf numFmtId="49" fontId="75" fillId="0" borderId="0" xfId="0" applyNumberFormat="1" applyFont="1"/>
    <xf numFmtId="0" fontId="110" fillId="0" borderId="0" xfId="0" applyFont="1" applyAlignment="1"/>
    <xf numFmtId="49" fontId="110" fillId="0" borderId="0" xfId="0" applyNumberFormat="1" applyFont="1" applyAlignment="1"/>
    <xf numFmtId="0" fontId="58" fillId="0" borderId="0" xfId="0" applyFont="1" applyAlignment="1">
      <alignment wrapText="1"/>
    </xf>
    <xf numFmtId="0" fontId="111" fillId="0" borderId="0" xfId="0" applyFont="1" applyAlignment="1"/>
    <xf numFmtId="0" fontId="110" fillId="0" borderId="0" xfId="0" applyFont="1" applyAlignment="1">
      <alignment horizontal="center" vertical="center"/>
    </xf>
    <xf numFmtId="49" fontId="110" fillId="0" borderId="0" xfId="0" applyNumberFormat="1" applyFont="1" applyAlignment="1">
      <alignment horizontal="center" vertical="center"/>
    </xf>
    <xf numFmtId="0" fontId="111" fillId="3" borderId="6" xfId="0" applyFont="1" applyFill="1" applyBorder="1" applyAlignment="1">
      <alignment horizontal="center" vertical="center"/>
    </xf>
    <xf numFmtId="0" fontId="110" fillId="3" borderId="6" xfId="0" applyFont="1" applyFill="1" applyBorder="1" applyAlignment="1">
      <alignment horizontal="center" vertical="center"/>
    </xf>
    <xf numFmtId="9" fontId="110" fillId="0" borderId="0" xfId="0" applyNumberFormat="1" applyFont="1" applyAlignment="1">
      <alignment horizontal="center" vertical="center"/>
    </xf>
    <xf numFmtId="0" fontId="59" fillId="0" borderId="0" xfId="26" applyFont="1">
      <alignment vertical="center"/>
    </xf>
    <xf numFmtId="0" fontId="73" fillId="0" borderId="0" xfId="0" applyNumberFormat="1" applyFont="1" applyAlignment="1">
      <alignment horizontal="center" vertical="center"/>
    </xf>
    <xf numFmtId="49" fontId="63" fillId="0" borderId="0" xfId="0" applyNumberFormat="1" applyFont="1" applyAlignment="1">
      <alignment vertical="center"/>
    </xf>
    <xf numFmtId="49" fontId="112" fillId="0" borderId="0" xfId="0" applyNumberFormat="1" applyFont="1" applyAlignment="1">
      <alignment vertical="center"/>
    </xf>
    <xf numFmtId="49" fontId="63" fillId="0" borderId="6" xfId="0" applyNumberFormat="1" applyFont="1" applyBorder="1" applyAlignment="1">
      <alignment horizontal="center" vertical="center"/>
    </xf>
    <xf numFmtId="49" fontId="63" fillId="0" borderId="0" xfId="0" applyNumberFormat="1" applyFont="1" applyAlignment="1">
      <alignment vertical="center" wrapText="1"/>
    </xf>
    <xf numFmtId="49" fontId="63" fillId="0" borderId="6" xfId="0" applyNumberFormat="1" applyFont="1" applyBorder="1" applyAlignment="1">
      <alignment horizontal="left" vertical="center" wrapText="1"/>
    </xf>
    <xf numFmtId="49" fontId="113" fillId="0" borderId="0" xfId="0" applyNumberFormat="1" applyFont="1" applyAlignment="1">
      <alignment vertical="center"/>
    </xf>
    <xf numFmtId="49" fontId="67" fillId="0" borderId="0" xfId="0" applyNumberFormat="1" applyFont="1" applyAlignment="1">
      <alignment vertical="center"/>
    </xf>
    <xf numFmtId="49" fontId="84" fillId="0" borderId="6" xfId="0" applyNumberFormat="1" applyFont="1" applyBorder="1" applyAlignment="1">
      <alignment horizontal="center" vertical="center"/>
    </xf>
    <xf numFmtId="0" fontId="53" fillId="24" borderId="6" xfId="0" applyFont="1" applyFill="1" applyBorder="1" applyAlignment="1">
      <alignment horizontal="center" vertical="center"/>
    </xf>
    <xf numFmtId="0" fontId="63" fillId="24" borderId="6" xfId="0" applyFont="1" applyFill="1" applyBorder="1" applyAlignment="1">
      <alignment horizontal="left" vertical="center"/>
    </xf>
    <xf numFmtId="49" fontId="63" fillId="24" borderId="6" xfId="0" applyNumberFormat="1" applyFont="1" applyFill="1" applyBorder="1" applyAlignment="1">
      <alignment horizontal="center" vertical="center"/>
    </xf>
    <xf numFmtId="0" fontId="63" fillId="2" borderId="6" xfId="0" applyFont="1" applyFill="1" applyBorder="1" applyAlignment="1">
      <alignment horizontal="center" vertical="center"/>
    </xf>
    <xf numFmtId="0" fontId="63" fillId="2" borderId="6" xfId="0" applyFont="1" applyFill="1" applyBorder="1" applyAlignment="1">
      <alignment horizontal="left" vertical="center"/>
    </xf>
    <xf numFmtId="0" fontId="53" fillId="2" borderId="6" xfId="0" applyFont="1" applyFill="1" applyBorder="1" applyAlignment="1">
      <alignment horizontal="center" vertical="center"/>
    </xf>
    <xf numFmtId="49" fontId="63" fillId="2" borderId="6" xfId="0" applyNumberFormat="1" applyFont="1" applyFill="1" applyBorder="1" applyAlignment="1">
      <alignment horizontal="center" vertical="center"/>
    </xf>
    <xf numFmtId="0" fontId="63" fillId="2" borderId="6" xfId="0" applyFont="1" applyFill="1" applyBorder="1" applyAlignment="1">
      <alignment vertical="center"/>
    </xf>
    <xf numFmtId="0" fontId="84" fillId="2" borderId="6" xfId="0" applyFont="1" applyFill="1" applyBorder="1" applyAlignment="1">
      <alignment horizontal="center" vertical="center"/>
    </xf>
    <xf numFmtId="49" fontId="84" fillId="2" borderId="6" xfId="0" applyNumberFormat="1" applyFont="1" applyFill="1" applyBorder="1" applyAlignment="1">
      <alignment horizontal="center" vertical="center"/>
    </xf>
    <xf numFmtId="0" fontId="84" fillId="2" borderId="6" xfId="0" applyFont="1" applyFill="1" applyBorder="1" applyAlignment="1">
      <alignment horizontal="center" vertical="center"/>
    </xf>
    <xf numFmtId="0" fontId="84" fillId="2" borderId="6" xfId="0" applyFont="1" applyFill="1" applyBorder="1" applyAlignment="1">
      <alignment horizontal="left" vertical="center"/>
    </xf>
    <xf numFmtId="0" fontId="84" fillId="2" borderId="6" xfId="0" applyFont="1" applyFill="1" applyBorder="1" applyAlignment="1">
      <alignment vertical="center"/>
    </xf>
    <xf numFmtId="0" fontId="53" fillId="2" borderId="9" xfId="0" applyFont="1" applyFill="1" applyBorder="1" applyAlignment="1">
      <alignment horizontal="center" vertical="center"/>
    </xf>
    <xf numFmtId="0" fontId="0" fillId="2" borderId="0" xfId="0" applyFill="1"/>
    <xf numFmtId="0" fontId="63" fillId="2" borderId="6" xfId="0" applyFont="1" applyFill="1" applyBorder="1" applyAlignment="1">
      <alignment horizontal="center" vertical="center" wrapText="1"/>
    </xf>
    <xf numFmtId="49" fontId="115" fillId="0" borderId="6" xfId="0" applyNumberFormat="1" applyFont="1" applyBorder="1" applyAlignment="1">
      <alignment horizontal="center" vertical="center"/>
    </xf>
    <xf numFmtId="49" fontId="63" fillId="0" borderId="7" xfId="0" applyNumberFormat="1" applyFont="1" applyBorder="1" applyAlignment="1">
      <alignment horizontal="center" vertical="center"/>
    </xf>
    <xf numFmtId="49" fontId="63" fillId="0" borderId="10" xfId="0" applyNumberFormat="1" applyFont="1" applyBorder="1" applyAlignment="1">
      <alignment horizontal="center" vertical="center"/>
    </xf>
    <xf numFmtId="49" fontId="63" fillId="0" borderId="8" xfId="0" applyNumberFormat="1" applyFont="1" applyBorder="1" applyAlignment="1">
      <alignment horizontal="center" vertical="center"/>
    </xf>
    <xf numFmtId="49" fontId="63" fillId="0" borderId="10" xfId="0" applyNumberFormat="1" applyFont="1" applyBorder="1" applyAlignment="1">
      <alignment horizontal="center" vertical="center" wrapText="1"/>
    </xf>
    <xf numFmtId="49" fontId="63" fillId="11" borderId="6" xfId="0" applyNumberFormat="1" applyFont="1" applyFill="1" applyBorder="1" applyAlignment="1">
      <alignment horizontal="center" vertical="center"/>
    </xf>
    <xf numFmtId="49" fontId="63" fillId="10" borderId="6" xfId="0" applyNumberFormat="1" applyFont="1" applyFill="1" applyBorder="1" applyAlignment="1">
      <alignment horizontal="center" vertical="center"/>
    </xf>
    <xf numFmtId="49" fontId="84" fillId="11" borderId="6" xfId="0" applyNumberFormat="1" applyFont="1" applyFill="1" applyBorder="1" applyAlignment="1">
      <alignment horizontal="center" vertical="center"/>
    </xf>
    <xf numFmtId="49" fontId="116" fillId="0" borderId="0" xfId="0" applyNumberFormat="1" applyFont="1" applyAlignment="1">
      <alignment vertical="center"/>
    </xf>
    <xf numFmtId="49" fontId="117" fillId="0" borderId="0" xfId="0" applyNumberFormat="1" applyFont="1" applyAlignment="1">
      <alignment vertical="center"/>
    </xf>
    <xf numFmtId="49" fontId="118" fillId="0" borderId="0" xfId="0" applyNumberFormat="1" applyFont="1" applyAlignment="1">
      <alignment vertical="center"/>
    </xf>
    <xf numFmtId="49" fontId="119" fillId="0" borderId="0" xfId="0" applyNumberFormat="1" applyFont="1" applyAlignment="1">
      <alignment vertical="center"/>
    </xf>
    <xf numFmtId="49" fontId="120" fillId="0" borderId="0" xfId="0" applyNumberFormat="1" applyFont="1" applyAlignment="1">
      <alignment vertical="center"/>
    </xf>
    <xf numFmtId="49" fontId="84" fillId="0" borderId="0" xfId="0" applyNumberFormat="1" applyFont="1" applyAlignment="1">
      <alignment vertical="center"/>
    </xf>
    <xf numFmtId="49" fontId="114" fillId="0" borderId="0" xfId="0" applyNumberFormat="1" applyFont="1" applyAlignment="1">
      <alignment vertical="center"/>
    </xf>
    <xf numFmtId="49" fontId="74" fillId="2" borderId="6" xfId="0" applyNumberFormat="1" applyFont="1" applyFill="1" applyBorder="1" applyAlignment="1">
      <alignment vertical="center" wrapText="1"/>
    </xf>
    <xf numFmtId="49" fontId="74" fillId="2" borderId="6" xfId="0" applyNumberFormat="1" applyFont="1" applyFill="1" applyBorder="1" applyAlignment="1">
      <alignment horizontal="center" vertical="center" wrapText="1"/>
    </xf>
    <xf numFmtId="0" fontId="63" fillId="2" borderId="6" xfId="0" applyFont="1" applyFill="1" applyBorder="1" applyAlignment="1">
      <alignment horizontal="center" vertical="center"/>
    </xf>
    <xf numFmtId="0" fontId="63" fillId="2" borderId="6" xfId="0" applyFont="1" applyFill="1" applyBorder="1" applyAlignment="1">
      <alignment horizontal="left" vertical="center"/>
    </xf>
    <xf numFmtId="0" fontId="53" fillId="2" borderId="6" xfId="0" applyFont="1" applyFill="1" applyBorder="1" applyAlignment="1">
      <alignment horizontal="center" vertical="center"/>
    </xf>
    <xf numFmtId="49" fontId="57" fillId="2" borderId="6" xfId="0" applyNumberFormat="1" applyFont="1" applyFill="1" applyBorder="1" applyAlignment="1">
      <alignment vertical="center" wrapText="1"/>
    </xf>
    <xf numFmtId="49" fontId="63" fillId="0" borderId="6" xfId="0" applyNumberFormat="1" applyFont="1" applyBorder="1" applyAlignment="1">
      <alignment horizontal="center" vertical="center"/>
    </xf>
    <xf numFmtId="49" fontId="115" fillId="0" borderId="6" xfId="0" applyNumberFormat="1" applyFont="1" applyBorder="1" applyAlignment="1">
      <alignment horizontal="center" vertical="center"/>
    </xf>
    <xf numFmtId="49" fontId="63" fillId="0" borderId="0" xfId="0" applyNumberFormat="1" applyFont="1" applyBorder="1" applyAlignment="1">
      <alignment horizontal="center" vertical="center"/>
    </xf>
    <xf numFmtId="49" fontId="84" fillId="2" borderId="0" xfId="0" applyNumberFormat="1" applyFont="1" applyFill="1" applyBorder="1" applyAlignment="1">
      <alignment horizontal="left" vertical="center" wrapText="1"/>
    </xf>
    <xf numFmtId="49" fontId="79" fillId="0" borderId="0" xfId="0" applyNumberFormat="1" applyFont="1"/>
    <xf numFmtId="0" fontId="121" fillId="3" borderId="6" xfId="0" applyFont="1" applyFill="1" applyBorder="1" applyAlignment="1">
      <alignment horizontal="center" vertical="center" wrapText="1"/>
    </xf>
    <xf numFmtId="0" fontId="54" fillId="3" borderId="6" xfId="0" applyFont="1" applyFill="1" applyBorder="1" applyAlignment="1">
      <alignment horizontal="center" vertical="center" wrapText="1"/>
    </xf>
    <xf numFmtId="0" fontId="123" fillId="3" borderId="6" xfId="0" applyFont="1" applyFill="1" applyBorder="1" applyAlignment="1">
      <alignment horizontal="center" vertical="center" wrapText="1"/>
    </xf>
    <xf numFmtId="0" fontId="124" fillId="0" borderId="6" xfId="0" applyFont="1" applyBorder="1" applyAlignment="1">
      <alignment horizontal="center" vertical="center" wrapText="1"/>
    </xf>
    <xf numFmtId="178" fontId="124" fillId="0" borderId="6" xfId="0" applyNumberFormat="1" applyFont="1" applyBorder="1" applyAlignment="1">
      <alignment horizontal="center" vertical="center" wrapText="1"/>
    </xf>
    <xf numFmtId="0" fontId="125" fillId="2" borderId="0" xfId="0" applyFont="1" applyFill="1" applyAlignment="1">
      <alignment horizontal="center" vertical="center" wrapText="1"/>
    </xf>
    <xf numFmtId="0" fontId="125" fillId="2" borderId="6" xfId="0" applyFont="1" applyFill="1" applyBorder="1" applyAlignment="1">
      <alignment horizontal="center" vertical="center" wrapText="1"/>
    </xf>
    <xf numFmtId="0" fontId="126" fillId="0" borderId="6" xfId="0" applyFont="1" applyBorder="1" applyAlignment="1">
      <alignment horizontal="center" vertical="center" wrapText="1"/>
    </xf>
    <xf numFmtId="178" fontId="127" fillId="0" borderId="6" xfId="0" applyNumberFormat="1" applyFont="1" applyBorder="1" applyAlignment="1">
      <alignment horizontal="center" vertical="center" wrapText="1"/>
    </xf>
    <xf numFmtId="0" fontId="124" fillId="0" borderId="0" xfId="0" applyFont="1" applyBorder="1" applyAlignment="1">
      <alignment horizontal="center" vertical="center" wrapText="1"/>
    </xf>
    <xf numFmtId="178" fontId="124" fillId="0" borderId="0" xfId="0" applyNumberFormat="1" applyFont="1" applyBorder="1" applyAlignment="1">
      <alignment horizontal="center" vertical="center" wrapText="1"/>
    </xf>
    <xf numFmtId="0" fontId="125" fillId="2" borderId="0" xfId="0" applyFont="1" applyFill="1" applyBorder="1" applyAlignment="1">
      <alignment horizontal="center" vertical="center" wrapText="1"/>
    </xf>
    <xf numFmtId="0" fontId="126" fillId="0" borderId="0" xfId="0" applyFont="1" applyBorder="1" applyAlignment="1">
      <alignment horizontal="center" vertical="center" wrapText="1"/>
    </xf>
    <xf numFmtId="0" fontId="127" fillId="0" borderId="6" xfId="0" applyFont="1" applyBorder="1" applyAlignment="1">
      <alignment horizontal="center" vertical="center" wrapText="1"/>
    </xf>
    <xf numFmtId="0" fontId="126" fillId="0" borderId="0" xfId="0" applyFont="1" applyAlignment="1">
      <alignment horizontal="center" vertical="center" wrapText="1"/>
    </xf>
    <xf numFmtId="0" fontId="126" fillId="0" borderId="0" xfId="0" applyFont="1" applyAlignment="1">
      <alignment vertical="center" wrapText="1"/>
    </xf>
    <xf numFmtId="0" fontId="128" fillId="0" borderId="0" xfId="0" applyFont="1" applyAlignment="1">
      <alignment vertical="center" wrapText="1"/>
    </xf>
    <xf numFmtId="0" fontId="126" fillId="0" borderId="0" xfId="0" applyFont="1" applyAlignment="1">
      <alignment horizontal="center" vertical="center"/>
    </xf>
    <xf numFmtId="49" fontId="129" fillId="0" borderId="0" xfId="0" applyNumberFormat="1" applyFont="1" applyAlignment="1">
      <alignment vertical="center"/>
    </xf>
    <xf numFmtId="0" fontId="123" fillId="0" borderId="6" xfId="0" applyFont="1" applyBorder="1" applyAlignment="1">
      <alignment vertical="center" wrapText="1"/>
    </xf>
    <xf numFmtId="49" fontId="91" fillId="0" borderId="6" xfId="0" applyNumberFormat="1" applyFont="1" applyBorder="1" applyAlignment="1">
      <alignment horizontal="center" vertical="center"/>
    </xf>
    <xf numFmtId="49" fontId="63" fillId="0" borderId="0" xfId="0" applyNumberFormat="1" applyFont="1" applyAlignment="1">
      <alignment horizontal="center" vertical="center"/>
    </xf>
    <xf numFmtId="49" fontId="117" fillId="0" borderId="0" xfId="0" applyNumberFormat="1" applyFont="1" applyAlignment="1">
      <alignment horizontal="center" vertical="center"/>
    </xf>
    <xf numFmtId="49" fontId="90" fillId="0" borderId="0" xfId="0" applyNumberFormat="1" applyFont="1" applyAlignment="1">
      <alignment vertical="center" wrapText="1"/>
    </xf>
    <xf numFmtId="49" fontId="63" fillId="0" borderId="6" xfId="0" applyNumberFormat="1" applyFont="1" applyBorder="1" applyAlignment="1">
      <alignment horizontal="center" vertical="center"/>
    </xf>
    <xf numFmtId="0" fontId="131" fillId="2" borderId="6" xfId="0" applyFont="1" applyFill="1" applyBorder="1" applyAlignment="1">
      <alignment horizontal="center" vertical="center" wrapText="1"/>
    </xf>
    <xf numFmtId="49" fontId="73" fillId="2" borderId="6" xfId="0" applyNumberFormat="1" applyFont="1" applyFill="1" applyBorder="1" applyAlignment="1">
      <alignment horizontal="center" vertical="center"/>
    </xf>
    <xf numFmtId="49" fontId="73" fillId="0" borderId="6" xfId="0" applyNumberFormat="1" applyFont="1" applyBorder="1" applyAlignment="1">
      <alignment horizontal="center" vertical="center"/>
    </xf>
    <xf numFmtId="49" fontId="73" fillId="2" borderId="6" xfId="0" applyNumberFormat="1" applyFont="1" applyFill="1" applyBorder="1" applyAlignment="1">
      <alignment horizontal="center" vertical="center" wrapText="1"/>
    </xf>
    <xf numFmtId="49" fontId="74" fillId="0" borderId="6" xfId="0" applyNumberFormat="1" applyFont="1" applyBorder="1" applyAlignment="1">
      <alignment horizontal="center" vertical="center"/>
    </xf>
    <xf numFmtId="49" fontId="0" fillId="0" borderId="0" xfId="0" applyNumberFormat="1" applyFont="1" applyAlignment="1">
      <alignment horizontal="center" vertical="center" wrapText="1"/>
    </xf>
    <xf numFmtId="49" fontId="79" fillId="0" borderId="0" xfId="0" applyNumberFormat="1" applyFont="1" applyAlignment="1">
      <alignment vertical="center"/>
    </xf>
    <xf numFmtId="49" fontId="74" fillId="0" borderId="0" xfId="0" applyNumberFormat="1" applyFont="1" applyAlignment="1">
      <alignment horizontal="center" vertical="center" wrapText="1"/>
    </xf>
    <xf numFmtId="49" fontId="134" fillId="0" borderId="0" xfId="0" applyNumberFormat="1" applyFont="1" applyAlignment="1">
      <alignment horizontal="center" vertical="center" wrapText="1"/>
    </xf>
    <xf numFmtId="49" fontId="135" fillId="0" borderId="0" xfId="0" applyNumberFormat="1" applyFont="1" applyAlignment="1">
      <alignment horizontal="center" vertical="center" wrapText="1"/>
    </xf>
    <xf numFmtId="49" fontId="106" fillId="0" borderId="6" xfId="0" applyNumberFormat="1" applyFont="1" applyBorder="1" applyAlignment="1">
      <alignment horizontal="center" vertical="center" wrapText="1"/>
    </xf>
    <xf numFmtId="49" fontId="136" fillId="0" borderId="6" xfId="0" applyNumberFormat="1" applyFont="1" applyBorder="1" applyAlignment="1">
      <alignment horizontal="center" vertical="center" wrapText="1"/>
    </xf>
    <xf numFmtId="49" fontId="134" fillId="0" borderId="6" xfId="0" applyNumberFormat="1" applyFont="1" applyBorder="1" applyAlignment="1">
      <alignment horizontal="center" vertical="center" wrapText="1"/>
    </xf>
    <xf numFmtId="49" fontId="135" fillId="0" borderId="6" xfId="0" applyNumberFormat="1" applyFont="1" applyBorder="1" applyAlignment="1">
      <alignment horizontal="center" vertical="center" wrapText="1"/>
    </xf>
    <xf numFmtId="49" fontId="137" fillId="0" borderId="6" xfId="0" applyNumberFormat="1" applyFont="1" applyBorder="1" applyAlignment="1">
      <alignment horizontal="center" vertical="center" wrapText="1"/>
    </xf>
    <xf numFmtId="49" fontId="135" fillId="2" borderId="6" xfId="0" applyNumberFormat="1" applyFont="1" applyFill="1" applyBorder="1" applyAlignment="1">
      <alignment horizontal="center" vertical="center" wrapText="1"/>
    </xf>
    <xf numFmtId="49" fontId="134" fillId="2" borderId="6" xfId="0" applyNumberFormat="1" applyFont="1" applyFill="1" applyBorder="1" applyAlignment="1">
      <alignment horizontal="center" vertical="center" wrapText="1"/>
    </xf>
    <xf numFmtId="49" fontId="138" fillId="0" borderId="6" xfId="0" applyNumberFormat="1" applyFont="1" applyBorder="1" applyAlignment="1">
      <alignment horizontal="center" vertical="center" wrapText="1"/>
    </xf>
    <xf numFmtId="49" fontId="57" fillId="0" borderId="6" xfId="0" applyNumberFormat="1" applyFont="1" applyBorder="1" applyAlignment="1">
      <alignment horizontal="center" vertical="center"/>
    </xf>
    <xf numFmtId="49" fontId="0" fillId="2" borderId="6" xfId="0" applyNumberFormat="1" applyFont="1" applyFill="1" applyBorder="1" applyAlignment="1">
      <alignment vertical="center" wrapText="1"/>
    </xf>
    <xf numFmtId="49" fontId="139" fillId="0" borderId="6" xfId="0" applyNumberFormat="1" applyFont="1" applyBorder="1" applyAlignment="1">
      <alignment vertical="center" wrapText="1"/>
    </xf>
    <xf numFmtId="49" fontId="74" fillId="0" borderId="0" xfId="0" applyNumberFormat="1" applyFont="1" applyBorder="1" applyAlignment="1">
      <alignment vertical="center"/>
    </xf>
    <xf numFmtId="49" fontId="74" fillId="0" borderId="0" xfId="0" applyNumberFormat="1" applyFont="1" applyBorder="1" applyAlignment="1">
      <alignment horizontal="center" vertical="center"/>
    </xf>
    <xf numFmtId="0" fontId="118" fillId="0" borderId="0" xfId="0" applyFont="1"/>
    <xf numFmtId="49" fontId="0" fillId="0" borderId="6" xfId="0" applyNumberFormat="1" applyFont="1" applyBorder="1" applyAlignment="1">
      <alignment vertical="center" wrapText="1"/>
    </xf>
    <xf numFmtId="49" fontId="15" fillId="0" borderId="6" xfId="0" applyNumberFormat="1" applyFont="1" applyBorder="1" applyAlignment="1">
      <alignment vertical="center" wrapText="1"/>
    </xf>
    <xf numFmtId="49" fontId="15" fillId="0" borderId="11" xfId="0" applyNumberFormat="1" applyFont="1" applyBorder="1" applyAlignment="1">
      <alignment vertical="center" wrapText="1"/>
    </xf>
    <xf numFmtId="49" fontId="0" fillId="0" borderId="6" xfId="0" applyNumberFormat="1" applyFont="1" applyBorder="1" applyAlignment="1">
      <alignment vertical="center"/>
    </xf>
    <xf numFmtId="49" fontId="0" fillId="0" borderId="2" xfId="0" applyNumberFormat="1" applyBorder="1" applyAlignment="1">
      <alignment vertical="center"/>
    </xf>
    <xf numFmtId="49" fontId="140" fillId="0" borderId="0" xfId="0" applyNumberFormat="1" applyFont="1" applyAlignment="1">
      <alignment vertical="center"/>
    </xf>
    <xf numFmtId="49" fontId="108" fillId="0" borderId="0" xfId="0" applyNumberFormat="1" applyFont="1" applyAlignment="1">
      <alignment vertical="center"/>
    </xf>
    <xf numFmtId="49" fontId="15" fillId="0" borderId="6" xfId="0" applyNumberFormat="1" applyFont="1" applyBorder="1" applyAlignment="1">
      <alignment vertical="center" wrapText="1"/>
    </xf>
    <xf numFmtId="49" fontId="74" fillId="0" borderId="0" xfId="0" applyNumberFormat="1" applyFont="1" applyAlignment="1">
      <alignment vertical="center" wrapText="1"/>
    </xf>
    <xf numFmtId="49" fontId="15" fillId="0" borderId="6" xfId="0" applyNumberFormat="1" applyFont="1" applyBorder="1" applyAlignment="1">
      <alignment vertical="center" wrapText="1"/>
    </xf>
    <xf numFmtId="49" fontId="91" fillId="11" borderId="6" xfId="0" applyNumberFormat="1" applyFont="1" applyFill="1" applyBorder="1" applyAlignment="1">
      <alignment horizontal="center" vertical="center"/>
    </xf>
    <xf numFmtId="49" fontId="91" fillId="10" borderId="6" xfId="0" applyNumberFormat="1" applyFont="1" applyFill="1" applyBorder="1" applyAlignment="1">
      <alignment horizontal="center" vertical="center"/>
    </xf>
    <xf numFmtId="49" fontId="59" fillId="2" borderId="6" xfId="0" applyNumberFormat="1" applyFont="1" applyFill="1" applyBorder="1" applyAlignment="1">
      <alignment vertical="center"/>
    </xf>
    <xf numFmtId="49" fontId="59" fillId="2" borderId="6" xfId="0" applyNumberFormat="1" applyFont="1" applyFill="1" applyBorder="1" applyAlignment="1">
      <alignment horizontal="center" vertical="center" wrapText="1"/>
    </xf>
    <xf numFmtId="49" fontId="59" fillId="2" borderId="6" xfId="0" applyNumberFormat="1" applyFont="1" applyFill="1" applyBorder="1" applyAlignment="1">
      <alignment horizontal="center" vertical="center"/>
    </xf>
    <xf numFmtId="49" fontId="74" fillId="0" borderId="0" xfId="0" applyNumberFormat="1" applyFont="1" applyAlignment="1">
      <alignment vertical="center" wrapText="1"/>
    </xf>
    <xf numFmtId="49" fontId="0" fillId="0" borderId="0" xfId="0" applyNumberFormat="1" applyAlignment="1">
      <alignment vertical="center"/>
    </xf>
    <xf numFmtId="49" fontId="60" fillId="0" borderId="6" xfId="0" applyNumberFormat="1" applyFont="1" applyBorder="1" applyAlignment="1">
      <alignment vertical="center"/>
    </xf>
    <xf numFmtId="49" fontId="68" fillId="0" borderId="0" xfId="0" applyNumberFormat="1" applyFont="1" applyAlignment="1">
      <alignment vertical="center" wrapText="1"/>
    </xf>
    <xf numFmtId="49" fontId="69" fillId="0" borderId="0" xfId="0" applyNumberFormat="1" applyFont="1" applyAlignment="1">
      <alignment wrapText="1"/>
    </xf>
    <xf numFmtId="49" fontId="77" fillId="0" borderId="0" xfId="0" applyNumberFormat="1" applyFont="1" applyAlignment="1">
      <alignment vertical="center" wrapText="1"/>
    </xf>
    <xf numFmtId="0" fontId="59" fillId="2" borderId="6" xfId="25" applyFont="1" applyFill="1" applyBorder="1" applyAlignment="1">
      <alignment horizontal="center" vertical="center"/>
    </xf>
    <xf numFmtId="0" fontId="59" fillId="2" borderId="6" xfId="26" applyFont="1" applyFill="1" applyBorder="1">
      <alignment vertical="center"/>
    </xf>
    <xf numFmtId="0" fontId="59" fillId="0" borderId="6" xfId="25" applyFont="1" applyBorder="1" applyAlignment="1">
      <alignment horizontal="center" vertical="center"/>
    </xf>
    <xf numFmtId="0" fontId="59" fillId="2" borderId="6" xfId="25" applyFont="1" applyFill="1" applyBorder="1" applyAlignment="1">
      <alignment vertical="center"/>
    </xf>
    <xf numFmtId="176" fontId="74" fillId="0" borderId="0" xfId="0" applyNumberFormat="1" applyFont="1" applyAlignment="1">
      <alignment horizontal="center" wrapText="1"/>
    </xf>
    <xf numFmtId="0" fontId="59" fillId="0" borderId="0" xfId="26" applyFont="1" applyAlignment="1">
      <alignment horizontal="center" vertical="center"/>
    </xf>
    <xf numFmtId="49" fontId="0" fillId="0" borderId="0" xfId="0" applyNumberFormat="1" applyAlignment="1">
      <alignment vertical="center"/>
    </xf>
    <xf numFmtId="49" fontId="84" fillId="2" borderId="6" xfId="0" applyNumberFormat="1" applyFont="1" applyFill="1" applyBorder="1" applyAlignment="1">
      <alignment horizontal="center" vertical="center"/>
    </xf>
    <xf numFmtId="49" fontId="79" fillId="0" borderId="6" xfId="0" applyNumberFormat="1" applyFont="1" applyBorder="1" applyAlignment="1">
      <alignment horizontal="center" vertical="center"/>
    </xf>
    <xf numFmtId="49" fontId="0" fillId="0" borderId="0" xfId="0" applyNumberFormat="1" applyAlignment="1">
      <alignment vertical="center"/>
    </xf>
    <xf numFmtId="49" fontId="79" fillId="0" borderId="0" xfId="0" applyNumberFormat="1" applyFont="1" applyAlignment="1">
      <alignment horizontal="center" vertical="center"/>
    </xf>
    <xf numFmtId="49" fontId="84" fillId="0" borderId="6" xfId="0" applyNumberFormat="1" applyFont="1" applyBorder="1" applyAlignment="1">
      <alignment horizontal="center" vertical="center"/>
    </xf>
    <xf numFmtId="49" fontId="0" fillId="0" borderId="6" xfId="0" applyNumberFormat="1" applyBorder="1" applyAlignment="1">
      <alignment horizontal="center" vertical="center"/>
    </xf>
    <xf numFmtId="0" fontId="0" fillId="0" borderId="6" xfId="0" applyNumberFormat="1" applyBorder="1" applyAlignment="1">
      <alignment horizontal="center" vertical="center"/>
    </xf>
    <xf numFmtId="0" fontId="0" fillId="5" borderId="6" xfId="0" applyNumberFormat="1" applyFill="1" applyBorder="1" applyAlignment="1">
      <alignment horizontal="center" vertical="center"/>
    </xf>
    <xf numFmtId="0" fontId="0" fillId="0" borderId="0" xfId="0" applyNumberFormat="1" applyAlignment="1">
      <alignment vertical="center"/>
    </xf>
    <xf numFmtId="0" fontId="0" fillId="0" borderId="0" xfId="0" applyNumberFormat="1" applyAlignment="1"/>
    <xf numFmtId="178" fontId="0" fillId="0" borderId="0" xfId="0" applyNumberFormat="1" applyAlignment="1"/>
    <xf numFmtId="49" fontId="141" fillId="0" borderId="0" xfId="0" applyNumberFormat="1" applyFont="1" applyAlignment="1">
      <alignment vertical="center"/>
    </xf>
    <xf numFmtId="49" fontId="142" fillId="0" borderId="0" xfId="0" applyNumberFormat="1" applyFont="1" applyAlignment="1">
      <alignment vertical="center"/>
    </xf>
    <xf numFmtId="0" fontId="15" fillId="4" borderId="6" xfId="13" applyFont="1" applyFill="1" applyBorder="1" applyAlignment="1">
      <alignment horizontal="center" vertical="center"/>
    </xf>
    <xf numFmtId="49" fontId="15" fillId="4" borderId="9" xfId="13" applyNumberFormat="1" applyFont="1" applyFill="1" applyBorder="1" applyAlignment="1">
      <alignment horizontal="center" vertical="center"/>
    </xf>
    <xf numFmtId="178" fontId="15" fillId="4" borderId="9" xfId="13" applyNumberFormat="1" applyFont="1" applyFill="1" applyBorder="1" applyAlignment="1">
      <alignment horizontal="center" vertical="center"/>
    </xf>
    <xf numFmtId="49" fontId="15" fillId="4" borderId="6" xfId="13" applyNumberFormat="1" applyFont="1" applyFill="1" applyBorder="1" applyAlignment="1">
      <alignment horizontal="center" vertical="center"/>
    </xf>
    <xf numFmtId="0" fontId="143" fillId="0" borderId="0" xfId="0" applyFont="1"/>
    <xf numFmtId="0" fontId="15" fillId="2" borderId="6" xfId="13" applyFont="1" applyFill="1" applyBorder="1" applyAlignment="1">
      <alignment horizontal="center" vertical="center"/>
    </xf>
    <xf numFmtId="0" fontId="15" fillId="2" borderId="6" xfId="4" applyFont="1" applyFill="1" applyBorder="1">
      <alignment vertical="center"/>
    </xf>
    <xf numFmtId="49" fontId="15" fillId="2" borderId="6" xfId="13" applyNumberFormat="1" applyFont="1" applyFill="1" applyBorder="1" applyAlignment="1">
      <alignment horizontal="center" vertical="center"/>
    </xf>
    <xf numFmtId="0" fontId="15" fillId="2" borderId="6" xfId="13" applyFont="1" applyFill="1" applyBorder="1">
      <alignment vertical="center"/>
    </xf>
    <xf numFmtId="178" fontId="15" fillId="2" borderId="6" xfId="13" applyNumberFormat="1" applyFont="1" applyFill="1" applyBorder="1" applyAlignment="1">
      <alignment horizontal="center" vertical="center"/>
    </xf>
    <xf numFmtId="49" fontId="143" fillId="2" borderId="6" xfId="13" applyNumberFormat="1" applyFont="1" applyFill="1" applyBorder="1" applyAlignment="1">
      <alignment horizontal="center" vertical="center"/>
    </xf>
    <xf numFmtId="0" fontId="143" fillId="0" borderId="6" xfId="0" applyFont="1" applyBorder="1"/>
    <xf numFmtId="49" fontId="66" fillId="2" borderId="6" xfId="48" applyNumberFormat="1" applyFont="1" applyFill="1" applyBorder="1" applyAlignment="1">
      <alignment horizontal="center" vertical="center"/>
    </xf>
    <xf numFmtId="49" fontId="66" fillId="2" borderId="6" xfId="17" applyNumberFormat="1" applyFont="1" applyFill="1" applyBorder="1" applyAlignment="1">
      <alignment horizontal="center" vertical="center"/>
    </xf>
    <xf numFmtId="49" fontId="64" fillId="2" borderId="6" xfId="17" applyNumberFormat="1" applyFont="1" applyFill="1" applyBorder="1" applyAlignment="1">
      <alignment horizontal="center" vertical="center"/>
    </xf>
    <xf numFmtId="49" fontId="66" fillId="29" borderId="6" xfId="17" applyNumberFormat="1" applyFont="1" applyFill="1" applyBorder="1" applyAlignment="1">
      <alignment horizontal="center" vertical="center"/>
    </xf>
    <xf numFmtId="49" fontId="66" fillId="0" borderId="6" xfId="17" applyNumberFormat="1" applyFont="1" applyBorder="1" applyAlignment="1">
      <alignment horizontal="center" vertical="center"/>
    </xf>
    <xf numFmtId="49" fontId="66" fillId="0" borderId="6" xfId="17" applyNumberFormat="1" applyFont="1" applyBorder="1" applyAlignment="1">
      <alignment vertical="center"/>
    </xf>
    <xf numFmtId="49" fontId="64" fillId="2" borderId="6" xfId="22" applyNumberFormat="1" applyFont="1" applyFill="1" applyBorder="1" applyAlignment="1">
      <alignment vertical="center"/>
    </xf>
    <xf numFmtId="49" fontId="66" fillId="21" borderId="6" xfId="17" applyNumberFormat="1" applyFont="1" applyFill="1" applyBorder="1" applyAlignment="1">
      <alignment horizontal="center" vertical="center"/>
    </xf>
    <xf numFmtId="49" fontId="66" fillId="0" borderId="0" xfId="48" applyNumberFormat="1" applyFont="1" applyBorder="1" applyAlignment="1">
      <alignment horizontal="center" vertical="center"/>
    </xf>
    <xf numFmtId="49" fontId="66" fillId="31" borderId="6" xfId="17" applyNumberFormat="1" applyFont="1" applyFill="1" applyBorder="1" applyAlignment="1">
      <alignment horizontal="center" vertical="center"/>
    </xf>
    <xf numFmtId="49" fontId="64" fillId="0" borderId="0" xfId="0" applyNumberFormat="1" applyFont="1" applyAlignment="1">
      <alignment horizontal="center" vertical="center"/>
    </xf>
    <xf numFmtId="49" fontId="64" fillId="0" borderId="6" xfId="0" applyNumberFormat="1" applyFont="1" applyBorder="1" applyAlignment="1">
      <alignment horizontal="center" vertical="center"/>
    </xf>
    <xf numFmtId="49" fontId="66" fillId="31" borderId="6" xfId="22" applyNumberFormat="1" applyFont="1" applyFill="1" applyBorder="1" applyAlignment="1">
      <alignment horizontal="center" vertical="center"/>
    </xf>
    <xf numFmtId="49" fontId="66" fillId="21" borderId="6" xfId="22" applyNumberFormat="1" applyFont="1" applyFill="1" applyBorder="1" applyAlignment="1">
      <alignment horizontal="center" vertical="center"/>
    </xf>
    <xf numFmtId="49" fontId="66" fillId="29" borderId="6" xfId="22" applyNumberFormat="1" applyFont="1" applyFill="1" applyBorder="1" applyAlignment="1">
      <alignment horizontal="center" vertical="center"/>
    </xf>
    <xf numFmtId="49" fontId="66" fillId="2" borderId="6" xfId="16" applyNumberFormat="1" applyFont="1" applyFill="1" applyBorder="1" applyAlignment="1">
      <alignment vertical="center"/>
    </xf>
    <xf numFmtId="0" fontId="66" fillId="2" borderId="6" xfId="22" applyFont="1" applyFill="1" applyBorder="1" applyAlignment="1">
      <alignment vertical="center"/>
    </xf>
    <xf numFmtId="49" fontId="66" fillId="2" borderId="6" xfId="22" applyNumberFormat="1" applyFont="1" applyFill="1" applyBorder="1" applyAlignment="1">
      <alignment horizontal="center" vertical="center" wrapText="1"/>
    </xf>
    <xf numFmtId="49" fontId="59" fillId="2" borderId="6" xfId="0" applyNumberFormat="1" applyFont="1" applyFill="1" applyBorder="1" applyAlignment="1">
      <alignment vertical="center" wrapText="1"/>
    </xf>
    <xf numFmtId="49" fontId="59" fillId="0" borderId="0" xfId="0" applyNumberFormat="1" applyFont="1" applyAlignment="1">
      <alignment vertical="center" wrapText="1"/>
    </xf>
    <xf numFmtId="49" fontId="59" fillId="0" borderId="0" xfId="0" applyNumberFormat="1" applyFont="1" applyAlignment="1">
      <alignment vertical="center"/>
    </xf>
    <xf numFmtId="49" fontId="59" fillId="2" borderId="6" xfId="63" applyNumberFormat="1" applyFont="1" applyFill="1" applyBorder="1" applyAlignment="1">
      <alignment horizontal="left" vertical="center" wrapText="1"/>
    </xf>
    <xf numFmtId="49" fontId="57" fillId="0" borderId="0" xfId="0" applyNumberFormat="1" applyFont="1" applyAlignment="1">
      <alignment horizontal="center" vertical="center"/>
    </xf>
    <xf numFmtId="49" fontId="73" fillId="0" borderId="0" xfId="0" applyNumberFormat="1" applyFont="1" applyBorder="1" applyAlignment="1">
      <alignment vertical="center"/>
    </xf>
    <xf numFmtId="49" fontId="73" fillId="0" borderId="0" xfId="0" applyNumberFormat="1" applyFont="1" applyAlignment="1">
      <alignment horizontal="center" vertical="center" wrapText="1"/>
    </xf>
    <xf numFmtId="49" fontId="0" fillId="0" borderId="0" xfId="0" applyNumberFormat="1" applyAlignment="1">
      <alignment vertical="center"/>
    </xf>
    <xf numFmtId="49" fontId="0" fillId="0" borderId="0" xfId="0" applyNumberFormat="1" applyAlignment="1">
      <alignment vertical="center"/>
    </xf>
    <xf numFmtId="49" fontId="0" fillId="0" borderId="0" xfId="0" applyNumberFormat="1" applyAlignment="1">
      <alignment vertical="center"/>
    </xf>
    <xf numFmtId="49" fontId="144" fillId="0" borderId="0" xfId="32" applyNumberFormat="1" applyFont="1">
      <alignment vertical="center"/>
    </xf>
    <xf numFmtId="49" fontId="145" fillId="0" borderId="0" xfId="32" applyNumberFormat="1" applyFont="1">
      <alignment vertical="center"/>
    </xf>
    <xf numFmtId="0" fontId="88" fillId="0" borderId="0" xfId="0" applyFont="1" applyAlignment="1">
      <alignment horizontal="center"/>
    </xf>
    <xf numFmtId="49" fontId="0" fillId="0" borderId="0" xfId="0" applyNumberFormat="1" applyAlignment="1">
      <alignment vertical="center"/>
    </xf>
    <xf numFmtId="49" fontId="74" fillId="0" borderId="0" xfId="0" applyNumberFormat="1" applyFont="1" applyAlignment="1">
      <alignment vertical="center" wrapText="1"/>
    </xf>
    <xf numFmtId="49" fontId="0" fillId="0" borderId="6" xfId="0" applyNumberFormat="1" applyBorder="1" applyAlignment="1">
      <alignment vertical="center" wrapText="1"/>
    </xf>
    <xf numFmtId="49" fontId="0" fillId="0" borderId="0" xfId="0" applyNumberFormat="1" applyAlignment="1">
      <alignment vertical="center"/>
    </xf>
    <xf numFmtId="49" fontId="81" fillId="0" borderId="6" xfId="0" applyNumberFormat="1" applyFont="1" applyBorder="1" applyAlignment="1">
      <alignment horizontal="center" vertical="center" wrapText="1"/>
    </xf>
    <xf numFmtId="49" fontId="90" fillId="0" borderId="0" xfId="0" applyNumberFormat="1" applyFont="1"/>
    <xf numFmtId="49" fontId="84" fillId="0" borderId="6" xfId="0" applyNumberFormat="1" applyFont="1" applyBorder="1" applyAlignment="1">
      <alignment horizontal="center"/>
    </xf>
    <xf numFmtId="49" fontId="84" fillId="0" borderId="0" xfId="0" applyNumberFormat="1" applyFont="1" applyAlignment="1">
      <alignment horizontal="center"/>
    </xf>
    <xf numFmtId="49" fontId="79" fillId="0" borderId="0" xfId="0" applyNumberFormat="1" applyFont="1" applyAlignment="1">
      <alignment horizontal="left"/>
    </xf>
    <xf numFmtId="0" fontId="60" fillId="2" borderId="6" xfId="11" applyFont="1" applyFill="1" applyBorder="1" applyAlignment="1">
      <alignment horizontal="center" vertical="center" wrapText="1"/>
    </xf>
    <xf numFmtId="49" fontId="0" fillId="0" borderId="0" xfId="0" applyNumberFormat="1" applyAlignment="1">
      <alignment vertical="center"/>
    </xf>
    <xf numFmtId="0" fontId="60" fillId="2" borderId="6" xfId="11" applyFont="1" applyFill="1" applyBorder="1" applyAlignment="1">
      <alignment horizontal="left" vertical="center" wrapText="1"/>
    </xf>
    <xf numFmtId="49" fontId="0" fillId="0" borderId="0" xfId="0" applyNumberFormat="1" applyAlignment="1">
      <alignment vertical="center"/>
    </xf>
    <xf numFmtId="0" fontId="145" fillId="0" borderId="6" xfId="0" applyFont="1" applyBorder="1" applyAlignment="1">
      <alignment horizontal="center" vertical="center"/>
    </xf>
    <xf numFmtId="0" fontId="145" fillId="0" borderId="6" xfId="0" applyFont="1" applyBorder="1" applyAlignment="1">
      <alignment horizontal="center"/>
    </xf>
    <xf numFmtId="49" fontId="0" fillId="0" borderId="0" xfId="0" applyNumberFormat="1" applyAlignment="1">
      <alignment vertical="center"/>
    </xf>
    <xf numFmtId="49" fontId="74" fillId="2" borderId="6" xfId="0" applyNumberFormat="1" applyFont="1" applyFill="1" applyBorder="1" applyAlignment="1">
      <alignment horizontal="center" vertical="center"/>
    </xf>
    <xf numFmtId="49" fontId="74" fillId="0" borderId="0" xfId="0" applyNumberFormat="1" applyFont="1" applyAlignment="1">
      <alignment horizontal="left" vertical="center"/>
    </xf>
    <xf numFmtId="49" fontId="0" fillId="0" borderId="0" xfId="0" applyNumberFormat="1" applyAlignment="1">
      <alignment vertical="center"/>
    </xf>
    <xf numFmtId="49" fontId="78" fillId="0" borderId="6" xfId="0" applyNumberFormat="1" applyFont="1" applyBorder="1" applyAlignment="1">
      <alignment vertical="center"/>
    </xf>
    <xf numFmtId="49" fontId="0" fillId="0" borderId="0" xfId="0" applyNumberFormat="1" applyAlignment="1">
      <alignment vertical="center"/>
    </xf>
    <xf numFmtId="0" fontId="69" fillId="0" borderId="0" xfId="0" applyNumberFormat="1" applyFont="1" applyAlignment="1">
      <alignment vertical="center"/>
    </xf>
    <xf numFmtId="0" fontId="119" fillId="0" borderId="0" xfId="0" applyFont="1"/>
    <xf numFmtId="0" fontId="139" fillId="0" borderId="0" xfId="0" applyFont="1"/>
    <xf numFmtId="178" fontId="84" fillId="0" borderId="6" xfId="19" applyNumberFormat="1" applyFont="1" applyBorder="1" applyAlignment="1">
      <alignment horizontal="center" vertical="center"/>
    </xf>
    <xf numFmtId="49" fontId="0" fillId="0" borderId="0" xfId="0" applyNumberFormat="1" applyAlignment="1">
      <alignment vertical="center"/>
    </xf>
    <xf numFmtId="49" fontId="0" fillId="0" borderId="0" xfId="0" applyNumberFormat="1" applyAlignment="1">
      <alignment vertical="center"/>
    </xf>
    <xf numFmtId="0" fontId="64" fillId="0" borderId="0" xfId="22" applyFont="1" applyBorder="1"/>
    <xf numFmtId="0" fontId="66" fillId="2" borderId="6" xfId="0" applyFont="1" applyFill="1" applyBorder="1" applyAlignment="1">
      <alignment horizontal="center" vertical="center"/>
    </xf>
    <xf numFmtId="0" fontId="64" fillId="2" borderId="6" xfId="0" applyFont="1" applyFill="1" applyBorder="1" applyAlignment="1">
      <alignment horizontal="center" vertical="center"/>
    </xf>
    <xf numFmtId="0" fontId="66" fillId="2" borderId="9" xfId="0" applyFont="1" applyFill="1" applyBorder="1" applyAlignment="1">
      <alignment horizontal="center" vertical="center"/>
    </xf>
    <xf numFmtId="0" fontId="64" fillId="2" borderId="6" xfId="22" applyFont="1" applyFill="1" applyBorder="1" applyAlignment="1">
      <alignment vertical="center" wrapText="1"/>
    </xf>
    <xf numFmtId="0" fontId="66" fillId="2" borderId="6" xfId="22" applyFont="1" applyFill="1" applyBorder="1" applyAlignment="1">
      <alignment vertical="center" wrapText="1"/>
    </xf>
    <xf numFmtId="0" fontId="146" fillId="0" borderId="0" xfId="22" applyFont="1" applyAlignment="1">
      <alignment horizontal="center" vertical="center"/>
    </xf>
    <xf numFmtId="0" fontId="146" fillId="2" borderId="19" xfId="22" applyFont="1" applyFill="1" applyBorder="1" applyAlignment="1">
      <alignment horizontal="center" vertical="center" wrapText="1"/>
    </xf>
    <xf numFmtId="0" fontId="146" fillId="0" borderId="0" xfId="22" applyFont="1" applyAlignment="1">
      <alignment horizontal="center" vertical="center" wrapText="1"/>
    </xf>
    <xf numFmtId="0" fontId="58" fillId="2" borderId="6" xfId="22" applyFont="1" applyFill="1" applyBorder="1" applyAlignment="1">
      <alignment vertical="center" wrapText="1"/>
    </xf>
    <xf numFmtId="0" fontId="58" fillId="0" borderId="0" xfId="22" applyFont="1"/>
    <xf numFmtId="0" fontId="58" fillId="2" borderId="9" xfId="22" applyFont="1" applyFill="1" applyBorder="1" applyAlignment="1">
      <alignment vertical="center" wrapText="1"/>
    </xf>
    <xf numFmtId="0" fontId="58" fillId="0" borderId="0" xfId="22" applyFont="1" applyAlignment="1">
      <alignment vertical="center" wrapText="1"/>
    </xf>
    <xf numFmtId="49" fontId="85" fillId="2" borderId="6" xfId="22" applyNumberFormat="1" applyFont="1" applyFill="1" applyBorder="1" applyAlignment="1">
      <alignment horizontal="center" vertical="center" wrapText="1"/>
    </xf>
    <xf numFmtId="49" fontId="66" fillId="0" borderId="6" xfId="17" applyNumberFormat="1" applyFont="1" applyBorder="1" applyAlignment="1">
      <alignment horizontal="center" vertical="center" wrapText="1"/>
    </xf>
    <xf numFmtId="49" fontId="64" fillId="21" borderId="6" xfId="0" applyNumberFormat="1" applyFont="1" applyFill="1" applyBorder="1" applyAlignment="1">
      <alignment horizontal="center" vertical="center"/>
    </xf>
    <xf numFmtId="49" fontId="110" fillId="21" borderId="0" xfId="0" applyNumberFormat="1" applyFont="1" applyFill="1" applyAlignment="1">
      <alignment horizontal="center" vertical="center"/>
    </xf>
    <xf numFmtId="49" fontId="66" fillId="2" borderId="6" xfId="16" applyNumberFormat="1" applyFont="1" applyFill="1" applyBorder="1" applyAlignment="1">
      <alignment horizontal="center" vertical="center" wrapText="1"/>
    </xf>
    <xf numFmtId="49" fontId="85" fillId="2" borderId="6" xfId="0" applyNumberFormat="1" applyFont="1" applyFill="1" applyBorder="1" applyAlignment="1">
      <alignment horizontal="center" vertical="center" wrapText="1"/>
    </xf>
    <xf numFmtId="49" fontId="0" fillId="0" borderId="0" xfId="0" applyNumberFormat="1" applyAlignment="1">
      <alignment vertical="center"/>
    </xf>
    <xf numFmtId="49" fontId="84" fillId="2" borderId="6" xfId="19" applyNumberFormat="1" applyFont="1" applyFill="1" applyBorder="1" applyAlignment="1">
      <alignment horizontal="center" vertical="center"/>
    </xf>
    <xf numFmtId="49" fontId="0" fillId="0" borderId="0" xfId="0" applyNumberFormat="1" applyAlignment="1">
      <alignment vertical="center"/>
    </xf>
    <xf numFmtId="49" fontId="64" fillId="2" borderId="6" xfId="0" applyNumberFormat="1" applyFont="1" applyFill="1" applyBorder="1" applyAlignment="1">
      <alignment horizontal="center" vertical="center"/>
    </xf>
    <xf numFmtId="49" fontId="0" fillId="0" borderId="0" xfId="0" applyNumberFormat="1" applyAlignment="1">
      <alignment vertical="center"/>
    </xf>
    <xf numFmtId="0" fontId="91" fillId="4" borderId="6" xfId="16" applyFont="1" applyFill="1" applyBorder="1" applyAlignment="1">
      <alignment horizontal="center" vertical="center"/>
    </xf>
    <xf numFmtId="0" fontId="66" fillId="2" borderId="6" xfId="48" applyNumberFormat="1" applyFont="1" applyFill="1" applyBorder="1" applyAlignment="1">
      <alignment horizontal="center" vertical="center"/>
    </xf>
    <xf numFmtId="0" fontId="66" fillId="2" borderId="6" xfId="17" applyNumberFormat="1" applyFont="1" applyFill="1" applyBorder="1" applyAlignment="1">
      <alignment horizontal="center" vertical="center"/>
    </xf>
    <xf numFmtId="0" fontId="66" fillId="2" borderId="6" xfId="48" applyNumberFormat="1" applyFont="1" applyFill="1" applyBorder="1" applyAlignment="1">
      <alignment horizontal="center" vertical="center" wrapText="1"/>
    </xf>
    <xf numFmtId="0" fontId="66" fillId="0" borderId="0" xfId="48" applyNumberFormat="1" applyFont="1" applyBorder="1" applyAlignment="1">
      <alignment horizontal="center" vertical="center"/>
    </xf>
    <xf numFmtId="0" fontId="66" fillId="30" borderId="6" xfId="17" applyNumberFormat="1" applyFont="1" applyFill="1" applyBorder="1" applyAlignment="1">
      <alignment horizontal="center" vertical="center"/>
    </xf>
    <xf numFmtId="0" fontId="66" fillId="0" borderId="6" xfId="17" applyNumberFormat="1" applyFont="1" applyBorder="1" applyAlignment="1">
      <alignment horizontal="center" vertical="center"/>
    </xf>
    <xf numFmtId="0" fontId="66" fillId="0" borderId="6" xfId="17" applyNumberFormat="1" applyFont="1" applyBorder="1" applyAlignment="1">
      <alignment vertical="center"/>
    </xf>
    <xf numFmtId="0" fontId="66" fillId="30" borderId="6" xfId="22" applyNumberFormat="1" applyFont="1" applyFill="1" applyBorder="1" applyAlignment="1">
      <alignment horizontal="center" vertical="center"/>
    </xf>
    <xf numFmtId="0" fontId="64" fillId="2" borderId="6" xfId="22" applyNumberFormat="1" applyFont="1" applyFill="1" applyBorder="1" applyAlignment="1">
      <alignment vertical="center"/>
    </xf>
    <xf numFmtId="0" fontId="64" fillId="2" borderId="6" xfId="17" applyNumberFormat="1" applyFont="1" applyFill="1" applyBorder="1" applyAlignment="1">
      <alignment horizontal="center" vertical="center"/>
    </xf>
    <xf numFmtId="0" fontId="96" fillId="21" borderId="6" xfId="16" applyNumberFormat="1" applyFont="1" applyFill="1" applyBorder="1" applyAlignment="1">
      <alignment horizontal="center" vertical="center" wrapText="1"/>
    </xf>
    <xf numFmtId="0" fontId="97" fillId="21" borderId="6" xfId="16" applyNumberFormat="1" applyFont="1" applyFill="1" applyBorder="1" applyAlignment="1">
      <alignment horizontal="center" vertical="center" wrapText="1"/>
    </xf>
    <xf numFmtId="0" fontId="64" fillId="0" borderId="6" xfId="47" applyNumberFormat="1" applyFont="1" applyBorder="1" applyAlignment="1">
      <alignment horizontal="center" vertical="center" wrapText="1"/>
    </xf>
    <xf numFmtId="0" fontId="66" fillId="2" borderId="6" xfId="16" applyNumberFormat="1" applyFont="1" applyFill="1" applyBorder="1" applyAlignment="1">
      <alignment horizontal="center" vertical="center" wrapText="1"/>
    </xf>
    <xf numFmtId="0" fontId="66" fillId="2" borderId="6" xfId="17" applyNumberFormat="1" applyFont="1" applyFill="1" applyBorder="1" applyAlignment="1">
      <alignment horizontal="center" vertical="center" wrapText="1"/>
    </xf>
    <xf numFmtId="0" fontId="66" fillId="2" borderId="6" xfId="16" applyNumberFormat="1" applyFont="1" applyFill="1" applyBorder="1" applyAlignment="1">
      <alignment vertical="center"/>
    </xf>
    <xf numFmtId="0" fontId="64" fillId="2" borderId="6" xfId="47" applyNumberFormat="1" applyFont="1" applyFill="1" applyBorder="1" applyAlignment="1">
      <alignment horizontal="center" vertical="center" wrapText="1"/>
    </xf>
    <xf numFmtId="0" fontId="66" fillId="2" borderId="6" xfId="47" applyNumberFormat="1" applyFont="1" applyFill="1" applyBorder="1" applyAlignment="1">
      <alignment horizontal="center" vertical="center" wrapText="1"/>
    </xf>
    <xf numFmtId="0" fontId="66" fillId="2" borderId="6" xfId="47" applyNumberFormat="1" applyFont="1" applyFill="1" applyBorder="1" applyAlignment="1">
      <alignment vertical="center"/>
    </xf>
    <xf numFmtId="0" fontId="28" fillId="2" borderId="6" xfId="16" applyNumberFormat="1" applyFont="1" applyFill="1" applyBorder="1" applyAlignment="1">
      <alignment horizontal="center" vertical="center" wrapText="1"/>
    </xf>
    <xf numFmtId="0" fontId="64" fillId="0" borderId="0" xfId="47" applyNumberFormat="1" applyFont="1" applyBorder="1" applyAlignment="1">
      <alignment horizontal="center" vertical="center" wrapText="1"/>
    </xf>
    <xf numFmtId="49" fontId="66" fillId="21" borderId="6" xfId="16" applyNumberFormat="1" applyFont="1" applyFill="1" applyBorder="1" applyAlignment="1">
      <alignment vertical="center" wrapText="1"/>
    </xf>
    <xf numFmtId="0" fontId="64" fillId="2" borderId="0" xfId="16" applyFont="1" applyFill="1" applyBorder="1" applyAlignment="1">
      <alignment vertical="center" wrapText="1"/>
    </xf>
    <xf numFmtId="0" fontId="84" fillId="33" borderId="6" xfId="64" applyFont="1" applyFill="1" applyBorder="1">
      <alignment vertical="center"/>
    </xf>
    <xf numFmtId="0" fontId="84" fillId="33" borderId="6" xfId="64" applyFont="1" applyFill="1" applyBorder="1" applyAlignment="1">
      <alignment horizontal="center" vertical="center"/>
    </xf>
    <xf numFmtId="0" fontId="74" fillId="0" borderId="0" xfId="0" applyFont="1"/>
    <xf numFmtId="49" fontId="147" fillId="0" borderId="0" xfId="0" applyNumberFormat="1" applyFont="1" applyAlignment="1">
      <alignment horizontal="center" vertical="center" wrapText="1"/>
    </xf>
    <xf numFmtId="49" fontId="143" fillId="0" borderId="0" xfId="0" applyNumberFormat="1" applyFont="1" applyAlignment="1">
      <alignment vertical="center" wrapText="1"/>
    </xf>
    <xf numFmtId="49" fontId="143" fillId="0" borderId="0" xfId="0" applyNumberFormat="1" applyFont="1" applyAlignment="1">
      <alignment vertical="center" wrapText="1"/>
    </xf>
    <xf numFmtId="49" fontId="143" fillId="0" borderId="0" xfId="0" applyNumberFormat="1" applyFont="1" applyAlignment="1">
      <alignment horizontal="center" vertical="center" wrapText="1"/>
    </xf>
    <xf numFmtId="49" fontId="84" fillId="2" borderId="6" xfId="0" applyNumberFormat="1" applyFont="1" applyFill="1" applyBorder="1" applyAlignment="1">
      <alignment horizontal="center" vertical="center" wrapText="1"/>
    </xf>
    <xf numFmtId="49" fontId="84" fillId="0" borderId="6" xfId="0" applyNumberFormat="1" applyFont="1" applyBorder="1" applyAlignment="1">
      <alignment wrapText="1"/>
    </xf>
    <xf numFmtId="49" fontId="84" fillId="2" borderId="6" xfId="0" applyNumberFormat="1" applyFont="1" applyFill="1" applyBorder="1" applyAlignment="1">
      <alignment wrapText="1"/>
    </xf>
    <xf numFmtId="49" fontId="84" fillId="0" borderId="6" xfId="0" applyNumberFormat="1" applyFont="1" applyBorder="1" applyAlignment="1">
      <alignment horizontal="left" wrapText="1"/>
    </xf>
    <xf numFmtId="49" fontId="84" fillId="0" borderId="0" xfId="0" applyNumberFormat="1" applyFont="1" applyAlignment="1">
      <alignment wrapText="1"/>
    </xf>
    <xf numFmtId="49" fontId="148" fillId="0" borderId="0" xfId="0" applyNumberFormat="1" applyFont="1" applyAlignment="1">
      <alignment horizontal="center" vertical="center" wrapText="1"/>
    </xf>
    <xf numFmtId="49" fontId="149" fillId="0" borderId="0" xfId="0" applyNumberFormat="1" applyFont="1" applyAlignment="1">
      <alignment vertical="center" wrapText="1"/>
    </xf>
    <xf numFmtId="0" fontId="129" fillId="0" borderId="0" xfId="0" applyFont="1" applyAlignment="1">
      <alignment horizontal="center"/>
    </xf>
    <xf numFmtId="0" fontId="90" fillId="0" borderId="0" xfId="0" applyFont="1" applyAlignment="1">
      <alignment horizontal="center" vertical="center" wrapText="1"/>
    </xf>
    <xf numFmtId="0" fontId="90" fillId="0" borderId="20" xfId="0" applyFont="1" applyBorder="1" applyAlignment="1">
      <alignment horizontal="center" vertical="center" wrapText="1"/>
    </xf>
    <xf numFmtId="0" fontId="129" fillId="0" borderId="20" xfId="0" applyFont="1" applyBorder="1" applyAlignment="1">
      <alignment horizontal="center"/>
    </xf>
    <xf numFmtId="0" fontId="129" fillId="0" borderId="20" xfId="0" applyFont="1" applyBorder="1" applyAlignment="1">
      <alignment horizontal="center" vertical="center"/>
    </xf>
    <xf numFmtId="0" fontId="129" fillId="0" borderId="0" xfId="0" applyFont="1" applyFill="1" applyBorder="1" applyAlignment="1">
      <alignment horizontal="center"/>
    </xf>
    <xf numFmtId="0" fontId="77" fillId="0" borderId="20" xfId="0" applyFont="1" applyBorder="1"/>
    <xf numFmtId="0" fontId="129" fillId="0" borderId="20" xfId="0" applyFont="1" applyFill="1" applyBorder="1" applyAlignment="1">
      <alignment horizontal="center"/>
    </xf>
    <xf numFmtId="0" fontId="129" fillId="0" borderId="20" xfId="0" applyFont="1" applyFill="1" applyBorder="1" applyAlignment="1">
      <alignment horizontal="center"/>
    </xf>
    <xf numFmtId="0" fontId="0" fillId="0" borderId="20" xfId="0" applyBorder="1" applyAlignment="1">
      <alignment horizontal="center"/>
    </xf>
    <xf numFmtId="0" fontId="90" fillId="0" borderId="20" xfId="0" applyFont="1" applyFill="1" applyBorder="1" applyAlignment="1">
      <alignment horizontal="center"/>
    </xf>
    <xf numFmtId="0" fontId="0" fillId="0" borderId="0" xfId="0" applyBorder="1" applyAlignment="1">
      <alignment horizontal="center"/>
    </xf>
    <xf numFmtId="49" fontId="15" fillId="0" borderId="6" xfId="0" applyNumberFormat="1" applyFont="1" applyBorder="1" applyAlignment="1">
      <alignment vertical="center" wrapText="1"/>
    </xf>
    <xf numFmtId="49" fontId="15" fillId="2" borderId="6" xfId="0" applyNumberFormat="1" applyFont="1" applyFill="1" applyBorder="1" applyAlignment="1">
      <alignment horizontal="center" vertical="center" wrapText="1"/>
    </xf>
    <xf numFmtId="49" fontId="84" fillId="0" borderId="6" xfId="19" applyNumberFormat="1" applyFont="1" applyBorder="1" applyAlignment="1">
      <alignment vertical="center"/>
    </xf>
    <xf numFmtId="49" fontId="78" fillId="0" borderId="6" xfId="0" applyNumberFormat="1" applyFont="1" applyBorder="1" applyAlignment="1">
      <alignment horizontal="center"/>
    </xf>
    <xf numFmtId="178" fontId="78" fillId="0" borderId="6" xfId="0" applyNumberFormat="1" applyFont="1" applyBorder="1" applyAlignment="1">
      <alignment vertical="center"/>
    </xf>
    <xf numFmtId="181" fontId="74" fillId="0" borderId="6" xfId="0" applyNumberFormat="1" applyFont="1" applyBorder="1" applyAlignment="1">
      <alignment horizontal="center" vertical="center"/>
    </xf>
    <xf numFmtId="49" fontId="0" fillId="0" borderId="6" xfId="0" applyNumberFormat="1" applyBorder="1" applyAlignment="1"/>
    <xf numFmtId="49" fontId="73" fillId="0" borderId="6" xfId="0" applyNumberFormat="1" applyFont="1" applyBorder="1" applyAlignment="1">
      <alignment horizontal="center"/>
    </xf>
    <xf numFmtId="49" fontId="74" fillId="0" borderId="6" xfId="0" applyNumberFormat="1" applyFont="1" applyBorder="1" applyAlignment="1">
      <alignment horizontal="center"/>
    </xf>
    <xf numFmtId="178" fontId="57" fillId="0" borderId="6" xfId="0" applyNumberFormat="1" applyFont="1" applyBorder="1" applyAlignment="1">
      <alignment vertical="center"/>
    </xf>
    <xf numFmtId="0" fontId="0" fillId="0" borderId="0" xfId="0" applyBorder="1" applyAlignment="1">
      <alignment vertical="center"/>
    </xf>
    <xf numFmtId="0" fontId="129" fillId="0" borderId="0" xfId="0" applyFont="1" applyFill="1" applyBorder="1" applyAlignment="1">
      <alignment vertical="center"/>
    </xf>
    <xf numFmtId="0" fontId="77" fillId="0" borderId="0" xfId="0" applyFont="1" applyFill="1" applyBorder="1" applyAlignment="1">
      <alignment vertical="center"/>
    </xf>
    <xf numFmtId="49" fontId="143" fillId="2" borderId="0" xfId="0" applyNumberFormat="1" applyFont="1" applyFill="1" applyAlignment="1">
      <alignment vertical="center" wrapText="1"/>
    </xf>
    <xf numFmtId="49" fontId="147" fillId="2" borderId="0" xfId="0" applyNumberFormat="1" applyFont="1" applyFill="1" applyAlignment="1">
      <alignment horizontal="center" vertical="center" wrapText="1"/>
    </xf>
    <xf numFmtId="49" fontId="57" fillId="0" borderId="0" xfId="0" applyNumberFormat="1" applyFont="1" applyAlignment="1">
      <alignment horizontal="center" vertical="center"/>
    </xf>
    <xf numFmtId="49" fontId="74" fillId="34" borderId="6" xfId="9" applyNumberFormat="1" applyFont="1" applyFill="1" applyBorder="1" applyAlignment="1">
      <alignment vertical="center" wrapText="1"/>
    </xf>
    <xf numFmtId="49" fontId="74" fillId="34" borderId="6" xfId="9" applyNumberFormat="1" applyFont="1" applyFill="1" applyBorder="1" applyAlignment="1">
      <alignment horizontal="center" vertical="center" wrapText="1"/>
    </xf>
    <xf numFmtId="49" fontId="74" fillId="0" borderId="6" xfId="0" applyNumberFormat="1" applyFont="1" applyBorder="1"/>
    <xf numFmtId="49" fontId="152" fillId="2" borderId="6" xfId="0" applyNumberFormat="1" applyFont="1" applyFill="1" applyBorder="1"/>
    <xf numFmtId="49" fontId="152" fillId="2" borderId="6" xfId="0" applyNumberFormat="1" applyFont="1" applyFill="1" applyBorder="1" applyAlignment="1">
      <alignment horizontal="center"/>
    </xf>
    <xf numFmtId="49" fontId="152" fillId="2" borderId="6" xfId="0" applyNumberFormat="1" applyFont="1" applyFill="1" applyBorder="1" applyAlignment="1">
      <alignment wrapText="1"/>
    </xf>
    <xf numFmtId="49" fontId="152" fillId="2" borderId="6" xfId="0" applyNumberFormat="1" applyFont="1" applyFill="1" applyBorder="1" applyAlignment="1">
      <alignment vertical="center"/>
    </xf>
    <xf numFmtId="49" fontId="152" fillId="2" borderId="6" xfId="0" applyNumberFormat="1" applyFont="1" applyFill="1" applyBorder="1" applyAlignment="1">
      <alignment horizontal="center" vertical="center"/>
    </xf>
    <xf numFmtId="49" fontId="152" fillId="2" borderId="6" xfId="0" applyNumberFormat="1" applyFont="1" applyFill="1" applyBorder="1" applyAlignment="1">
      <alignment vertical="center" wrapText="1"/>
    </xf>
    <xf numFmtId="49" fontId="150" fillId="0" borderId="6" xfId="0" applyNumberFormat="1" applyFont="1" applyBorder="1" applyAlignment="1">
      <alignment vertical="center" wrapText="1"/>
    </xf>
    <xf numFmtId="49" fontId="151" fillId="0" borderId="6" xfId="0" applyNumberFormat="1" applyFont="1" applyBorder="1" applyAlignment="1">
      <alignment vertical="center" wrapText="1"/>
    </xf>
    <xf numFmtId="49" fontId="150" fillId="0" borderId="0" xfId="0" applyNumberFormat="1" applyFont="1" applyAlignment="1"/>
    <xf numFmtId="49" fontId="151" fillId="0" borderId="0" xfId="0" applyNumberFormat="1" applyFont="1" applyAlignment="1"/>
    <xf numFmtId="181" fontId="57" fillId="2" borderId="6" xfId="0" applyNumberFormat="1" applyFont="1" applyFill="1" applyBorder="1" applyAlignment="1">
      <alignment horizontal="center" vertical="center"/>
    </xf>
    <xf numFmtId="49" fontId="64" fillId="2" borderId="6" xfId="32" applyNumberFormat="1" applyFont="1" applyFill="1" applyBorder="1" applyAlignment="1">
      <alignment horizontal="left" vertical="center" wrapText="1"/>
    </xf>
    <xf numFmtId="49" fontId="0" fillId="0" borderId="0" xfId="0" applyNumberFormat="1" applyFont="1"/>
    <xf numFmtId="49" fontId="57" fillId="0" borderId="0" xfId="0" applyNumberFormat="1" applyFont="1" applyAlignment="1">
      <alignment vertical="center" wrapText="1"/>
    </xf>
    <xf numFmtId="49" fontId="0" fillId="0" borderId="0" xfId="0" applyNumberFormat="1" applyFont="1" applyAlignment="1">
      <alignment vertical="center"/>
    </xf>
    <xf numFmtId="49" fontId="0" fillId="0" borderId="0" xfId="0" applyNumberFormat="1" applyFont="1" applyAlignment="1">
      <alignment vertical="center" wrapText="1"/>
    </xf>
    <xf numFmtId="0" fontId="63" fillId="2" borderId="6" xfId="64" applyFont="1" applyFill="1" applyBorder="1">
      <alignment vertical="center"/>
    </xf>
    <xf numFmtId="0" fontId="79" fillId="2" borderId="6" xfId="64" applyFont="1" applyFill="1" applyBorder="1" applyAlignment="1">
      <alignment horizontal="center" vertical="center"/>
    </xf>
    <xf numFmtId="0" fontId="129" fillId="0" borderId="20" xfId="0" applyFont="1" applyFill="1" applyBorder="1" applyAlignment="1">
      <alignment horizontal="center"/>
    </xf>
    <xf numFmtId="0" fontId="108" fillId="0" borderId="0" xfId="0" applyFont="1" applyAlignment="1">
      <alignment horizontal="center"/>
    </xf>
    <xf numFmtId="49" fontId="0" fillId="0" borderId="0" xfId="0" applyNumberFormat="1" applyAlignment="1">
      <alignment vertical="center"/>
    </xf>
    <xf numFmtId="49" fontId="0" fillId="0" borderId="0" xfId="0" applyNumberFormat="1" applyAlignment="1">
      <alignment vertical="center"/>
    </xf>
    <xf numFmtId="49" fontId="154" fillId="0" borderId="0" xfId="0" applyNumberFormat="1" applyFont="1" applyAlignment="1">
      <alignment vertical="center"/>
    </xf>
    <xf numFmtId="49" fontId="0" fillId="0" borderId="0" xfId="0" applyNumberFormat="1" applyAlignment="1">
      <alignment vertical="center"/>
    </xf>
    <xf numFmtId="49" fontId="155" fillId="0" borderId="0" xfId="0" applyNumberFormat="1" applyFont="1" applyAlignment="1">
      <alignment vertical="center"/>
    </xf>
    <xf numFmtId="49" fontId="0" fillId="0" borderId="0" xfId="0" applyNumberFormat="1" applyAlignment="1">
      <alignment vertical="center"/>
    </xf>
    <xf numFmtId="49" fontId="73" fillId="34" borderId="6" xfId="0" applyNumberFormat="1" applyFont="1" applyFill="1" applyBorder="1" applyAlignment="1">
      <alignment horizontal="center" vertical="center"/>
    </xf>
    <xf numFmtId="49" fontId="74" fillId="0" borderId="0" xfId="0" applyNumberFormat="1" applyFont="1" applyAlignment="1">
      <alignment horizontal="left" vertical="center"/>
    </xf>
    <xf numFmtId="49" fontId="0" fillId="0" borderId="0" xfId="0" applyNumberFormat="1" applyAlignment="1">
      <alignment vertical="center"/>
    </xf>
    <xf numFmtId="49" fontId="156" fillId="0" borderId="0" xfId="0" applyNumberFormat="1" applyFont="1" applyAlignment="1">
      <alignment vertical="center"/>
    </xf>
    <xf numFmtId="49" fontId="0" fillId="0" borderId="0" xfId="0" applyNumberFormat="1" applyAlignment="1">
      <alignment vertical="center"/>
    </xf>
    <xf numFmtId="49" fontId="57" fillId="0" borderId="0" xfId="0" applyNumberFormat="1" applyFont="1" applyAlignment="1">
      <alignment horizontal="left" vertical="center"/>
    </xf>
    <xf numFmtId="49" fontId="157" fillId="0" borderId="0" xfId="0" applyNumberFormat="1" applyFont="1" applyAlignment="1">
      <alignment horizontal="left" vertical="center"/>
    </xf>
    <xf numFmtId="49" fontId="74" fillId="0" borderId="0" xfId="0" applyNumberFormat="1" applyFont="1" applyAlignment="1">
      <alignment horizontal="left" vertical="center"/>
    </xf>
    <xf numFmtId="49" fontId="0" fillId="0" borderId="0" xfId="0" applyNumberFormat="1" applyAlignment="1">
      <alignment vertical="center"/>
    </xf>
    <xf numFmtId="49" fontId="154" fillId="0" borderId="0" xfId="0" applyNumberFormat="1" applyFont="1" applyAlignment="1">
      <alignment horizontal="center" vertical="center"/>
    </xf>
    <xf numFmtId="49" fontId="0" fillId="0" borderId="0" xfId="0" applyNumberFormat="1" applyAlignment="1">
      <alignment vertical="center"/>
    </xf>
    <xf numFmtId="0" fontId="0" fillId="0" borderId="0" xfId="0" applyAlignment="1">
      <alignment horizontal="center" vertical="center"/>
    </xf>
    <xf numFmtId="49" fontId="79" fillId="0" borderId="6" xfId="19" applyNumberFormat="1" applyFont="1" applyBorder="1" applyAlignment="1">
      <alignment horizontal="center" vertical="center"/>
    </xf>
    <xf numFmtId="49" fontId="0" fillId="0" borderId="0" xfId="0" applyNumberFormat="1" applyAlignment="1">
      <alignment vertical="center"/>
    </xf>
    <xf numFmtId="49" fontId="0" fillId="0" borderId="0" xfId="0" applyNumberFormat="1" applyAlignment="1">
      <alignment vertical="center"/>
    </xf>
    <xf numFmtId="177" fontId="158" fillId="0" borderId="0" xfId="0" applyNumberFormat="1" applyFont="1" applyAlignment="1">
      <alignment horizontal="center" vertical="center"/>
    </xf>
    <xf numFmtId="177" fontId="143" fillId="0" borderId="0" xfId="0" applyNumberFormat="1" applyFont="1" applyAlignment="1">
      <alignment horizontal="center" vertical="center"/>
    </xf>
    <xf numFmtId="177" fontId="143" fillId="0" borderId="0" xfId="0" applyNumberFormat="1" applyFont="1" applyAlignment="1">
      <alignment horizontal="center"/>
    </xf>
    <xf numFmtId="177" fontId="153" fillId="0" borderId="0" xfId="0" applyNumberFormat="1" applyFont="1" applyAlignment="1">
      <alignment horizontal="center" vertical="center"/>
    </xf>
    <xf numFmtId="177" fontId="153" fillId="0" borderId="0" xfId="0" applyNumberFormat="1" applyFont="1" applyAlignment="1">
      <alignment horizontal="center"/>
    </xf>
    <xf numFmtId="180" fontId="143" fillId="0" borderId="0" xfId="0" applyNumberFormat="1" applyFont="1" applyAlignment="1">
      <alignment horizontal="center"/>
    </xf>
    <xf numFmtId="176" fontId="143" fillId="0" borderId="0" xfId="0" applyNumberFormat="1" applyFont="1" applyAlignment="1">
      <alignment horizontal="center"/>
    </xf>
    <xf numFmtId="176" fontId="66" fillId="2" borderId="6" xfId="17" applyNumberFormat="1" applyFont="1" applyFill="1" applyBorder="1" applyAlignment="1">
      <alignment horizontal="center" vertical="center" wrapText="1"/>
    </xf>
    <xf numFmtId="182" fontId="64" fillId="2" borderId="6" xfId="16" applyNumberFormat="1" applyFont="1" applyFill="1" applyBorder="1" applyAlignment="1">
      <alignment horizontal="center" vertical="center" wrapText="1"/>
    </xf>
    <xf numFmtId="176" fontId="64" fillId="2" borderId="6" xfId="16" applyNumberFormat="1" applyFont="1" applyFill="1" applyBorder="1" applyAlignment="1">
      <alignment horizontal="center" vertical="center" wrapText="1"/>
    </xf>
    <xf numFmtId="49" fontId="0" fillId="0" borderId="0" xfId="0" applyNumberFormat="1" applyAlignment="1">
      <alignment vertical="center"/>
    </xf>
    <xf numFmtId="49" fontId="84" fillId="0" borderId="0" xfId="19" applyNumberFormat="1" applyFont="1" applyBorder="1" applyAlignment="1">
      <alignment horizontal="center" vertical="center"/>
    </xf>
    <xf numFmtId="178" fontId="84" fillId="0" borderId="0" xfId="19" applyNumberFormat="1" applyFont="1" applyBorder="1" applyAlignment="1">
      <alignment horizontal="center" vertical="center"/>
    </xf>
    <xf numFmtId="49" fontId="84" fillId="2" borderId="0" xfId="19" applyNumberFormat="1" applyFont="1" applyFill="1" applyBorder="1" applyAlignment="1">
      <alignment horizontal="center" vertical="center"/>
    </xf>
    <xf numFmtId="49" fontId="84" fillId="0" borderId="0" xfId="19" applyNumberFormat="1" applyFont="1" applyBorder="1" applyAlignment="1">
      <alignment vertical="center"/>
    </xf>
    <xf numFmtId="177" fontId="90" fillId="0" borderId="0" xfId="19" applyNumberFormat="1" applyFont="1" applyBorder="1" applyAlignment="1">
      <alignment horizontal="center" vertical="center"/>
    </xf>
    <xf numFmtId="177" fontId="84" fillId="0" borderId="0" xfId="19" applyNumberFormat="1" applyFont="1" applyBorder="1" applyAlignment="1">
      <alignment horizontal="center" vertical="center"/>
    </xf>
    <xf numFmtId="176" fontId="84" fillId="0" borderId="0" xfId="19" applyNumberFormat="1" applyFont="1" applyBorder="1" applyAlignment="1">
      <alignment horizontal="center" vertical="center"/>
    </xf>
    <xf numFmtId="49" fontId="0" fillId="0" borderId="0" xfId="0" applyNumberFormat="1" applyAlignment="1">
      <alignment vertical="center"/>
    </xf>
    <xf numFmtId="49" fontId="160" fillId="0" borderId="0" xfId="0" applyNumberFormat="1" applyFont="1" applyAlignment="1">
      <alignment horizontal="center" vertical="center" wrapText="1"/>
    </xf>
    <xf numFmtId="181" fontId="69" fillId="2" borderId="6" xfId="0" applyNumberFormat="1" applyFont="1" applyFill="1" applyBorder="1" applyAlignment="1">
      <alignment horizontal="center" vertical="center"/>
    </xf>
    <xf numFmtId="0" fontId="68" fillId="0" borderId="0" xfId="0" applyFont="1"/>
    <xf numFmtId="49" fontId="15" fillId="0" borderId="0" xfId="0" applyNumberFormat="1" applyFont="1" applyAlignment="1">
      <alignment horizontal="center" vertical="center"/>
    </xf>
    <xf numFmtId="49" fontId="0" fillId="0" borderId="0" xfId="0" applyNumberFormat="1" applyAlignment="1">
      <alignment vertical="center"/>
    </xf>
    <xf numFmtId="49" fontId="0" fillId="0" borderId="0" xfId="0" applyNumberFormat="1" applyAlignment="1">
      <alignment vertical="center"/>
    </xf>
    <xf numFmtId="49" fontId="85" fillId="2" borderId="6" xfId="13" applyNumberFormat="1" applyFont="1" applyFill="1" applyBorder="1" applyAlignment="1">
      <alignment horizontal="center" vertical="center"/>
    </xf>
    <xf numFmtId="49" fontId="0" fillId="0" borderId="0" xfId="0" applyNumberFormat="1" applyAlignment="1">
      <alignment vertical="center"/>
    </xf>
    <xf numFmtId="177" fontId="96" fillId="21" borderId="6" xfId="16" applyNumberFormat="1" applyFont="1" applyFill="1" applyBorder="1" applyAlignment="1">
      <alignment horizontal="center" vertical="center" wrapText="1"/>
    </xf>
    <xf numFmtId="177" fontId="64" fillId="0" borderId="0" xfId="47" applyNumberFormat="1" applyFont="1" applyBorder="1" applyAlignment="1">
      <alignment horizontal="center" vertical="center" wrapText="1"/>
    </xf>
    <xf numFmtId="180" fontId="59" fillId="2" borderId="6" xfId="26" applyNumberFormat="1" applyFont="1" applyFill="1" applyBorder="1" applyAlignment="1">
      <alignment horizontal="center" vertical="center"/>
    </xf>
    <xf numFmtId="177" fontId="59" fillId="2" borderId="6" xfId="26" applyNumberFormat="1" applyFont="1" applyFill="1" applyBorder="1" applyAlignment="1">
      <alignment horizontal="center" vertical="center"/>
    </xf>
    <xf numFmtId="177" fontId="66" fillId="2" borderId="6" xfId="16" applyNumberFormat="1" applyFont="1" applyFill="1" applyBorder="1" applyAlignment="1">
      <alignment horizontal="center" vertical="center" wrapText="1"/>
    </xf>
    <xf numFmtId="180" fontId="66" fillId="2" borderId="6" xfId="16" applyNumberFormat="1" applyFont="1" applyFill="1" applyBorder="1" applyAlignment="1">
      <alignment horizontal="center" vertical="center" wrapText="1"/>
    </xf>
    <xf numFmtId="178" fontId="66" fillId="0" borderId="6" xfId="17" applyNumberFormat="1" applyFont="1" applyBorder="1" applyAlignment="1">
      <alignment horizontal="center" vertical="center"/>
    </xf>
    <xf numFmtId="0" fontId="66" fillId="2" borderId="6" xfId="16" applyNumberFormat="1" applyFont="1" applyFill="1" applyBorder="1" applyAlignment="1">
      <alignment horizontal="center" vertical="center"/>
    </xf>
    <xf numFmtId="49" fontId="66" fillId="2" borderId="6" xfId="16" applyNumberFormat="1" applyFont="1" applyFill="1" applyBorder="1" applyAlignment="1">
      <alignment horizontal="center" vertical="center"/>
    </xf>
    <xf numFmtId="178" fontId="66" fillId="2" borderId="6" xfId="16" applyNumberFormat="1" applyFont="1" applyFill="1" applyBorder="1" applyAlignment="1">
      <alignment horizontal="center" vertical="center"/>
    </xf>
    <xf numFmtId="178" fontId="66" fillId="2" borderId="6" xfId="17" applyNumberFormat="1" applyFont="1" applyFill="1" applyBorder="1" applyAlignment="1">
      <alignment horizontal="center" vertical="center"/>
    </xf>
    <xf numFmtId="177" fontId="66" fillId="2" borderId="6" xfId="17" applyNumberFormat="1" applyFont="1" applyFill="1" applyBorder="1" applyAlignment="1">
      <alignment horizontal="center" vertical="center"/>
    </xf>
    <xf numFmtId="176" fontId="66" fillId="2" borderId="6" xfId="17" applyNumberFormat="1" applyFont="1" applyFill="1" applyBorder="1" applyAlignment="1">
      <alignment horizontal="center" vertical="center"/>
    </xf>
    <xf numFmtId="0" fontId="66" fillId="4" borderId="6" xfId="0" applyNumberFormat="1" applyFont="1" applyFill="1" applyBorder="1" applyAlignment="1">
      <alignment horizontal="center" vertical="center" wrapText="1"/>
    </xf>
    <xf numFmtId="0" fontId="66" fillId="27" borderId="6" xfId="0" applyNumberFormat="1" applyFont="1" applyFill="1" applyBorder="1" applyAlignment="1">
      <alignment horizontal="center" vertical="center" wrapText="1"/>
    </xf>
    <xf numFmtId="0" fontId="66" fillId="22" borderId="6" xfId="0" applyNumberFormat="1" applyFont="1" applyFill="1" applyBorder="1" applyAlignment="1">
      <alignment horizontal="center" vertical="center" wrapText="1"/>
    </xf>
    <xf numFmtId="0" fontId="66" fillId="26" borderId="6" xfId="0" applyNumberFormat="1" applyFont="1" applyFill="1" applyBorder="1" applyAlignment="1">
      <alignment horizontal="center" vertical="center" wrapText="1"/>
    </xf>
    <xf numFmtId="0" fontId="66" fillId="5" borderId="6" xfId="0" applyNumberFormat="1" applyFont="1" applyFill="1" applyBorder="1" applyAlignment="1">
      <alignment horizontal="center" vertical="center" wrapText="1"/>
    </xf>
    <xf numFmtId="0" fontId="59" fillId="2" borderId="6" xfId="26" applyNumberFormat="1" applyFont="1" applyFill="1" applyBorder="1" applyAlignment="1">
      <alignment horizontal="center" vertical="center"/>
    </xf>
    <xf numFmtId="49" fontId="84" fillId="2" borderId="6" xfId="19" applyNumberFormat="1" applyFont="1" applyFill="1" applyBorder="1" applyAlignment="1">
      <alignment vertical="center"/>
    </xf>
    <xf numFmtId="178" fontId="84" fillId="2" borderId="6" xfId="19" applyNumberFormat="1" applyFont="1" applyFill="1" applyBorder="1" applyAlignment="1">
      <alignment horizontal="center" vertical="center"/>
    </xf>
    <xf numFmtId="0" fontId="164" fillId="0" borderId="6" xfId="0" applyFont="1" applyBorder="1" applyAlignment="1">
      <alignment horizontal="center" vertical="center"/>
    </xf>
    <xf numFmtId="49" fontId="73" fillId="2" borderId="0" xfId="0" applyNumberFormat="1" applyFont="1" applyFill="1"/>
    <xf numFmtId="49" fontId="15" fillId="0" borderId="0" xfId="0" applyNumberFormat="1" applyFont="1" applyAlignment="1">
      <alignment horizontal="center"/>
    </xf>
    <xf numFmtId="49" fontId="15" fillId="0" borderId="0" xfId="0" applyNumberFormat="1" applyFont="1" applyAlignment="1"/>
    <xf numFmtId="178" fontId="69" fillId="0" borderId="6" xfId="0" applyNumberFormat="1" applyFont="1" applyBorder="1" applyAlignment="1">
      <alignment horizontal="center" vertical="center"/>
    </xf>
    <xf numFmtId="49" fontId="69" fillId="2" borderId="6" xfId="9" applyNumberFormat="1" applyFont="1" applyFill="1" applyBorder="1" applyAlignment="1">
      <alignment vertical="center" wrapText="1"/>
    </xf>
    <xf numFmtId="49" fontId="68" fillId="10" borderId="6" xfId="0" applyNumberFormat="1" applyFont="1" applyFill="1" applyBorder="1" applyAlignment="1">
      <alignment horizontal="center" vertical="center"/>
    </xf>
    <xf numFmtId="49" fontId="68" fillId="4" borderId="6" xfId="0" applyNumberFormat="1" applyFont="1" applyFill="1" applyBorder="1" applyAlignment="1">
      <alignment horizontal="center" vertical="center"/>
    </xf>
    <xf numFmtId="49" fontId="68" fillId="14" borderId="6" xfId="0" applyNumberFormat="1" applyFont="1" applyFill="1" applyBorder="1" applyAlignment="1">
      <alignment horizontal="center" vertical="center"/>
    </xf>
    <xf numFmtId="49" fontId="68" fillId="14" borderId="6" xfId="0" applyNumberFormat="1" applyFont="1" applyFill="1" applyBorder="1" applyAlignment="1">
      <alignment vertical="center" wrapText="1"/>
    </xf>
    <xf numFmtId="49" fontId="69" fillId="14" borderId="6" xfId="0" applyNumberFormat="1" applyFont="1" applyFill="1" applyBorder="1" applyAlignment="1">
      <alignment vertical="center" wrapText="1"/>
    </xf>
    <xf numFmtId="49" fontId="68" fillId="4" borderId="6" xfId="0" applyNumberFormat="1" applyFont="1" applyFill="1" applyBorder="1" applyAlignment="1">
      <alignment vertical="center" wrapText="1"/>
    </xf>
    <xf numFmtId="49" fontId="68" fillId="15" borderId="6" xfId="0" applyNumberFormat="1" applyFont="1" applyFill="1" applyBorder="1" applyAlignment="1">
      <alignment vertical="center" wrapText="1"/>
    </xf>
    <xf numFmtId="49" fontId="73" fillId="8" borderId="6" xfId="0" applyNumberFormat="1" applyFont="1" applyFill="1" applyBorder="1" applyAlignment="1">
      <alignment horizontal="center" vertical="center"/>
    </xf>
    <xf numFmtId="49" fontId="73" fillId="15" borderId="6" xfId="0" applyNumberFormat="1" applyFont="1" applyFill="1" applyBorder="1" applyAlignment="1">
      <alignment horizontal="center" vertical="center"/>
    </xf>
    <xf numFmtId="49" fontId="74" fillId="34" borderId="6" xfId="0" applyNumberFormat="1" applyFont="1" applyFill="1" applyBorder="1" applyAlignment="1">
      <alignment horizontal="center" vertical="center"/>
    </xf>
    <xf numFmtId="0" fontId="74" fillId="0" borderId="0" xfId="0" applyFont="1" applyAlignment="1">
      <alignment horizontal="center"/>
    </xf>
    <xf numFmtId="49" fontId="73" fillId="0" borderId="0" xfId="0" applyNumberFormat="1" applyFont="1" applyAlignment="1">
      <alignment horizontal="center"/>
    </xf>
    <xf numFmtId="49" fontId="0" fillId="0" borderId="0" xfId="0" applyNumberFormat="1" applyAlignment="1">
      <alignment vertical="center"/>
    </xf>
    <xf numFmtId="0" fontId="77" fillId="0" borderId="0" xfId="0" applyFont="1" applyAlignment="1">
      <alignment horizontal="center"/>
    </xf>
    <xf numFmtId="49" fontId="15" fillId="2" borderId="0" xfId="0" applyNumberFormat="1" applyFont="1" applyFill="1" applyAlignment="1">
      <alignment horizontal="center" vertical="center" wrapText="1"/>
    </xf>
    <xf numFmtId="0" fontId="0" fillId="0" borderId="0" xfId="0" applyAlignment="1">
      <alignment vertical="center" wrapText="1"/>
    </xf>
    <xf numFmtId="0" fontId="0" fillId="0" borderId="0" xfId="0" applyAlignment="1">
      <alignment wrapText="1"/>
    </xf>
    <xf numFmtId="0" fontId="77" fillId="0" borderId="0" xfId="0" applyFont="1" applyAlignment="1">
      <alignment horizontal="center" vertical="center"/>
    </xf>
    <xf numFmtId="0" fontId="145" fillId="0" borderId="0" xfId="0" applyFont="1" applyAlignment="1"/>
    <xf numFmtId="0" fontId="58" fillId="0" borderId="6" xfId="26" applyFont="1" applyBorder="1">
      <alignment vertical="center"/>
    </xf>
    <xf numFmtId="0" fontId="165" fillId="0" borderId="20" xfId="0" applyFont="1" applyBorder="1" applyAlignment="1">
      <alignment horizontal="center"/>
    </xf>
    <xf numFmtId="0" fontId="79" fillId="0" borderId="20" xfId="0" applyFont="1" applyBorder="1" applyAlignment="1">
      <alignment horizontal="center"/>
    </xf>
    <xf numFmtId="0" fontId="90" fillId="34" borderId="20" xfId="0" applyFont="1" applyFill="1" applyBorder="1" applyAlignment="1">
      <alignment horizontal="center" vertical="center" wrapText="1"/>
    </xf>
    <xf numFmtId="0" fontId="165" fillId="34" borderId="20" xfId="0" applyFont="1" applyFill="1" applyBorder="1" applyAlignment="1">
      <alignment horizontal="center"/>
    </xf>
    <xf numFmtId="0" fontId="79" fillId="34" borderId="20" xfId="0" applyFont="1" applyFill="1" applyBorder="1" applyAlignment="1">
      <alignment horizontal="center"/>
    </xf>
    <xf numFmtId="0" fontId="165" fillId="0" borderId="20" xfId="0" applyFont="1" applyBorder="1" applyAlignment="1">
      <alignment horizontal="center" vertical="center"/>
    </xf>
    <xf numFmtId="0" fontId="79" fillId="2" borderId="20" xfId="0" applyFont="1" applyFill="1" applyBorder="1" applyAlignment="1">
      <alignment horizontal="center"/>
    </xf>
    <xf numFmtId="49" fontId="0" fillId="0" borderId="0" xfId="0" applyNumberFormat="1" applyAlignment="1">
      <alignment vertical="center"/>
    </xf>
    <xf numFmtId="49" fontId="0" fillId="0" borderId="0" xfId="0" applyNumberFormat="1" applyAlignment="1">
      <alignment vertical="center"/>
    </xf>
    <xf numFmtId="0" fontId="69" fillId="0" borderId="0" xfId="0" applyFont="1" applyAlignment="1">
      <alignment horizontal="center"/>
    </xf>
    <xf numFmtId="0" fontId="73" fillId="0" borderId="0" xfId="0" applyFont="1" applyAlignment="1">
      <alignment horizontal="center"/>
    </xf>
    <xf numFmtId="49" fontId="162" fillId="2" borderId="6" xfId="0" applyNumberFormat="1" applyFont="1" applyFill="1" applyBorder="1" applyAlignment="1">
      <alignment horizontal="center" vertical="center" wrapText="1"/>
    </xf>
    <xf numFmtId="49" fontId="161" fillId="2" borderId="6" xfId="0" applyNumberFormat="1" applyFont="1" applyFill="1" applyBorder="1" applyAlignment="1">
      <alignment horizontal="center" vertical="center" wrapText="1"/>
    </xf>
    <xf numFmtId="49" fontId="162" fillId="2" borderId="6" xfId="0" applyNumberFormat="1" applyFont="1" applyFill="1" applyBorder="1" applyAlignment="1">
      <alignment horizontal="center" vertical="center"/>
    </xf>
    <xf numFmtId="49" fontId="161" fillId="2" borderId="6" xfId="0" applyNumberFormat="1" applyFont="1" applyFill="1" applyBorder="1" applyAlignment="1">
      <alignment horizontal="center" vertical="center"/>
    </xf>
    <xf numFmtId="49" fontId="163" fillId="2" borderId="6" xfId="13" applyNumberFormat="1" applyFont="1" applyFill="1" applyBorder="1" applyAlignment="1">
      <alignment horizontal="center" vertical="center"/>
    </xf>
    <xf numFmtId="0" fontId="69" fillId="0" borderId="0" xfId="0" applyFont="1"/>
    <xf numFmtId="49" fontId="68" fillId="2" borderId="6" xfId="0" applyNumberFormat="1" applyFont="1" applyFill="1" applyBorder="1" applyAlignment="1">
      <alignment horizontal="center" vertical="center" wrapText="1"/>
    </xf>
    <xf numFmtId="49" fontId="69" fillId="2" borderId="6" xfId="0" applyNumberFormat="1" applyFont="1" applyFill="1" applyBorder="1" applyAlignment="1">
      <alignment horizontal="center" vertical="center" wrapText="1"/>
    </xf>
    <xf numFmtId="49" fontId="79" fillId="3" borderId="6" xfId="19" applyNumberFormat="1" applyFont="1" applyFill="1" applyBorder="1" applyAlignment="1">
      <alignment horizontal="center" vertical="center"/>
    </xf>
    <xf numFmtId="49" fontId="79" fillId="3" borderId="6" xfId="19" applyNumberFormat="1" applyFont="1" applyFill="1" applyBorder="1" applyAlignment="1">
      <alignment vertical="center"/>
    </xf>
    <xf numFmtId="178" fontId="79" fillId="3" borderId="6" xfId="19" applyNumberFormat="1" applyFont="1" applyFill="1" applyBorder="1" applyAlignment="1">
      <alignment horizontal="center" vertical="center"/>
    </xf>
    <xf numFmtId="49" fontId="69" fillId="2" borderId="6" xfId="0" applyNumberFormat="1" applyFont="1" applyFill="1" applyBorder="1" applyAlignment="1">
      <alignment horizontal="center" vertical="center"/>
    </xf>
    <xf numFmtId="49" fontId="68" fillId="2" borderId="6" xfId="0" applyNumberFormat="1" applyFont="1" applyFill="1" applyBorder="1" applyAlignment="1">
      <alignment horizontal="center" vertical="center"/>
    </xf>
    <xf numFmtId="49" fontId="68" fillId="3" borderId="6" xfId="0" applyNumberFormat="1" applyFont="1" applyFill="1" applyBorder="1" applyAlignment="1">
      <alignment horizontal="center" vertical="center" wrapText="1"/>
    </xf>
    <xf numFmtId="49" fontId="69" fillId="3" borderId="6" xfId="0" applyNumberFormat="1" applyFont="1" applyFill="1" applyBorder="1" applyAlignment="1">
      <alignment horizontal="center" vertical="center" wrapText="1"/>
    </xf>
    <xf numFmtId="49" fontId="69" fillId="3" borderId="6" xfId="0" applyNumberFormat="1" applyFont="1" applyFill="1" applyBorder="1" applyAlignment="1">
      <alignment horizontal="center" vertical="center"/>
    </xf>
    <xf numFmtId="49" fontId="85" fillId="3" borderId="6" xfId="13" applyNumberFormat="1" applyFont="1" applyFill="1" applyBorder="1" applyAlignment="1">
      <alignment horizontal="center" vertical="center"/>
    </xf>
    <xf numFmtId="49" fontId="68" fillId="3" borderId="6" xfId="0" applyNumberFormat="1" applyFont="1" applyFill="1" applyBorder="1" applyAlignment="1">
      <alignment horizontal="center" vertical="center"/>
    </xf>
    <xf numFmtId="178" fontId="58" fillId="13" borderId="0" xfId="0" applyNumberFormat="1" applyFont="1" applyFill="1" applyAlignment="1">
      <alignment horizontal="center" vertical="center"/>
    </xf>
    <xf numFmtId="0" fontId="78" fillId="0" borderId="0" xfId="0" applyFont="1"/>
    <xf numFmtId="178" fontId="59" fillId="9" borderId="0" xfId="0" applyNumberFormat="1" applyFont="1" applyFill="1" applyAlignment="1">
      <alignment horizontal="center" vertical="center"/>
    </xf>
    <xf numFmtId="10" fontId="0" fillId="0" borderId="0" xfId="0" applyNumberFormat="1"/>
    <xf numFmtId="178" fontId="59" fillId="4" borderId="0" xfId="0" applyNumberFormat="1" applyFont="1" applyFill="1" applyAlignment="1">
      <alignment horizontal="center" vertical="center"/>
    </xf>
    <xf numFmtId="178" fontId="59" fillId="10" borderId="0" xfId="0" applyNumberFormat="1" applyFont="1" applyFill="1" applyAlignment="1">
      <alignment horizontal="center" vertical="center"/>
    </xf>
    <xf numFmtId="10" fontId="77" fillId="0" borderId="0" xfId="0" applyNumberFormat="1" applyFont="1"/>
    <xf numFmtId="178" fontId="59" fillId="14" borderId="0" xfId="0" applyNumberFormat="1" applyFont="1" applyFill="1" applyAlignment="1">
      <alignment horizontal="center" vertical="center"/>
    </xf>
    <xf numFmtId="178" fontId="59" fillId="8" borderId="0" xfId="0" applyNumberFormat="1" applyFont="1" applyFill="1" applyAlignment="1">
      <alignment horizontal="center" vertical="center"/>
    </xf>
    <xf numFmtId="178" fontId="59" fillId="15" borderId="0" xfId="0" applyNumberFormat="1" applyFont="1" applyFill="1" applyAlignment="1">
      <alignment horizontal="center" vertical="center"/>
    </xf>
    <xf numFmtId="178" fontId="59" fillId="23" borderId="0" xfId="0" applyNumberFormat="1" applyFont="1" applyFill="1" applyAlignment="1">
      <alignment horizontal="center" vertical="center"/>
    </xf>
    <xf numFmtId="178" fontId="59" fillId="17" borderId="0" xfId="0" applyNumberFormat="1" applyFont="1" applyFill="1" applyAlignment="1">
      <alignment horizontal="center" vertical="center"/>
    </xf>
    <xf numFmtId="178" fontId="0" fillId="0" borderId="0" xfId="0" applyNumberFormat="1"/>
    <xf numFmtId="10" fontId="110" fillId="0" borderId="0" xfId="0" applyNumberFormat="1" applyFont="1" applyAlignment="1">
      <alignment horizontal="center" vertical="center"/>
    </xf>
    <xf numFmtId="0" fontId="18" fillId="2" borderId="0" xfId="1" applyFont="1" applyFill="1" applyBorder="1" applyAlignment="1">
      <alignment horizontal="center" vertical="center"/>
    </xf>
    <xf numFmtId="0" fontId="16" fillId="2" borderId="0" xfId="1" applyFont="1" applyFill="1" applyBorder="1" applyAlignment="1">
      <alignment horizontal="center" vertical="center"/>
    </xf>
    <xf numFmtId="0" fontId="45" fillId="2" borderId="4" xfId="1" applyFont="1" applyFill="1" applyBorder="1" applyAlignment="1">
      <alignment horizontal="center" vertical="center"/>
    </xf>
    <xf numFmtId="0" fontId="46" fillId="2" borderId="0" xfId="1" applyFont="1" applyFill="1" applyBorder="1" applyAlignment="1">
      <alignment horizontal="center" vertical="center"/>
    </xf>
    <xf numFmtId="0" fontId="46" fillId="2" borderId="4" xfId="1" applyFont="1" applyFill="1" applyBorder="1" applyAlignment="1">
      <alignment horizontal="center" vertical="center"/>
    </xf>
    <xf numFmtId="0" fontId="46" fillId="2" borderId="15" xfId="1" applyFont="1" applyFill="1" applyBorder="1" applyAlignment="1">
      <alignment horizontal="center" vertical="center"/>
    </xf>
    <xf numFmtId="0" fontId="46" fillId="2" borderId="16" xfId="1" applyFont="1" applyFill="1" applyBorder="1" applyAlignment="1">
      <alignment horizontal="center" vertical="center"/>
    </xf>
    <xf numFmtId="0" fontId="47" fillId="2" borderId="0" xfId="1" applyFont="1" applyFill="1" applyBorder="1" applyAlignment="1">
      <alignment horizontal="center" vertical="center"/>
    </xf>
    <xf numFmtId="0" fontId="48" fillId="2" borderId="0" xfId="1" applyFont="1" applyFill="1" applyBorder="1" applyAlignment="1">
      <alignment horizontal="center" vertical="center"/>
    </xf>
    <xf numFmtId="0" fontId="48" fillId="2" borderId="16" xfId="1" applyFont="1" applyFill="1" applyBorder="1" applyAlignment="1">
      <alignment horizontal="center" vertical="center"/>
    </xf>
    <xf numFmtId="0" fontId="49" fillId="2" borderId="0" xfId="1" applyFont="1" applyFill="1" applyBorder="1" applyAlignment="1">
      <alignment horizontal="center" vertical="center"/>
    </xf>
    <xf numFmtId="0" fontId="50" fillId="2" borderId="0" xfId="1" applyFont="1" applyFill="1" applyBorder="1" applyAlignment="1">
      <alignment horizontal="center" vertical="center"/>
    </xf>
    <xf numFmtId="0" fontId="50" fillId="2" borderId="16" xfId="1" applyFont="1" applyFill="1" applyBorder="1" applyAlignment="1">
      <alignment horizontal="center" vertical="center"/>
    </xf>
    <xf numFmtId="0" fontId="16" fillId="7" borderId="7" xfId="1" applyFont="1" applyFill="1" applyBorder="1" applyAlignment="1">
      <alignment horizontal="center" vertical="center"/>
    </xf>
    <xf numFmtId="0" fontId="16" fillId="7" borderId="10" xfId="1" applyFont="1" applyFill="1" applyBorder="1" applyAlignment="1">
      <alignment horizontal="center" vertical="center"/>
    </xf>
    <xf numFmtId="0" fontId="16" fillId="7" borderId="8" xfId="1" applyFont="1" applyFill="1" applyBorder="1" applyAlignment="1">
      <alignment horizontal="center" vertical="center"/>
    </xf>
    <xf numFmtId="0" fontId="16" fillId="2" borderId="4" xfId="1" applyFont="1" applyFill="1" applyBorder="1" applyAlignment="1">
      <alignment horizontal="left" vertical="center"/>
    </xf>
    <xf numFmtId="0" fontId="16" fillId="2" borderId="0" xfId="1" applyFont="1" applyFill="1" applyBorder="1" applyAlignment="1">
      <alignment horizontal="left" vertical="center"/>
    </xf>
    <xf numFmtId="0" fontId="36" fillId="2" borderId="4" xfId="1" applyFont="1" applyFill="1" applyBorder="1" applyAlignment="1">
      <alignment horizontal="left" vertical="center"/>
    </xf>
    <xf numFmtId="0" fontId="36" fillId="2" borderId="0" xfId="1" applyFont="1" applyFill="1" applyBorder="1" applyAlignment="1">
      <alignment horizontal="left" vertical="center"/>
    </xf>
    <xf numFmtId="0" fontId="35" fillId="2" borderId="0" xfId="1" applyFont="1" applyFill="1" applyBorder="1" applyAlignment="1">
      <alignment horizontal="center" vertical="center"/>
    </xf>
    <xf numFmtId="0" fontId="14" fillId="2" borderId="1" xfId="1" applyFont="1" applyFill="1" applyBorder="1" applyAlignment="1">
      <alignment horizontal="center" vertical="center"/>
    </xf>
    <xf numFmtId="0" fontId="16" fillId="2" borderId="2" xfId="1" applyFont="1" applyFill="1" applyBorder="1" applyAlignment="1">
      <alignment horizontal="center" vertical="center"/>
    </xf>
    <xf numFmtId="0" fontId="16" fillId="2" borderId="4" xfId="1" applyFont="1" applyFill="1" applyBorder="1" applyAlignment="1">
      <alignment horizontal="center" vertical="center"/>
    </xf>
    <xf numFmtId="0" fontId="19" fillId="2" borderId="0" xfId="1" applyFont="1" applyFill="1" applyBorder="1" applyAlignment="1">
      <alignment horizontal="center" vertical="center"/>
    </xf>
    <xf numFmtId="0" fontId="20" fillId="2" borderId="0" xfId="1" applyFont="1" applyFill="1" applyBorder="1" applyAlignment="1">
      <alignment horizontal="center" vertical="center"/>
    </xf>
    <xf numFmtId="0" fontId="26" fillId="2" borderId="0" xfId="1" applyFont="1" applyFill="1" applyBorder="1" applyAlignment="1">
      <alignment horizontal="center" vertical="center"/>
    </xf>
    <xf numFmtId="0" fontId="27" fillId="2" borderId="0" xfId="1" applyFont="1" applyFill="1" applyBorder="1" applyAlignment="1">
      <alignment horizontal="center" vertical="center"/>
    </xf>
    <xf numFmtId="0" fontId="27" fillId="2" borderId="5" xfId="1" applyFont="1" applyFill="1" applyBorder="1" applyAlignment="1">
      <alignment horizontal="center" vertical="center"/>
    </xf>
    <xf numFmtId="0" fontId="58" fillId="2" borderId="0" xfId="0" applyNumberFormat="1" applyFont="1" applyFill="1" applyAlignment="1">
      <alignment horizontal="left" vertical="center" wrapText="1"/>
    </xf>
    <xf numFmtId="49" fontId="66" fillId="2" borderId="7" xfId="14" applyNumberFormat="1" applyFont="1" applyFill="1" applyBorder="1" applyAlignment="1">
      <alignment horizontal="left" vertical="center" wrapText="1"/>
    </xf>
    <xf numFmtId="49" fontId="66" fillId="2" borderId="10" xfId="14" applyNumberFormat="1" applyFont="1" applyFill="1" applyBorder="1" applyAlignment="1">
      <alignment horizontal="left" vertical="center" wrapText="1"/>
    </xf>
    <xf numFmtId="49" fontId="66" fillId="2" borderId="8" xfId="14" applyNumberFormat="1" applyFont="1" applyFill="1" applyBorder="1" applyAlignment="1">
      <alignment horizontal="left" vertical="center" wrapText="1"/>
    </xf>
    <xf numFmtId="49" fontId="66" fillId="2" borderId="6" xfId="14" applyNumberFormat="1" applyFont="1" applyFill="1" applyBorder="1" applyAlignment="1">
      <alignment horizontal="left" vertical="center" wrapText="1"/>
    </xf>
    <xf numFmtId="49" fontId="74" fillId="0" borderId="0" xfId="0" applyNumberFormat="1" applyFont="1" applyAlignment="1">
      <alignment vertical="center" wrapText="1"/>
    </xf>
    <xf numFmtId="0" fontId="59" fillId="2" borderId="16" xfId="11" applyFont="1" applyFill="1" applyBorder="1" applyAlignment="1">
      <alignment horizontal="left" vertical="center" wrapText="1"/>
    </xf>
    <xf numFmtId="0" fontId="59" fillId="2" borderId="16" xfId="11" applyFont="1" applyFill="1" applyBorder="1" applyAlignment="1">
      <alignment horizontal="left" vertical="center"/>
    </xf>
    <xf numFmtId="49" fontId="74" fillId="0" borderId="0" xfId="0" applyNumberFormat="1" applyFont="1" applyAlignment="1">
      <alignment horizontal="left" vertical="center" wrapText="1"/>
    </xf>
    <xf numFmtId="49" fontId="74" fillId="0" borderId="0" xfId="0" applyNumberFormat="1" applyFont="1" applyAlignment="1">
      <alignment horizontal="left" vertical="center"/>
    </xf>
    <xf numFmtId="0" fontId="58" fillId="0" borderId="6" xfId="26" applyFont="1" applyBorder="1">
      <alignment vertical="center"/>
    </xf>
    <xf numFmtId="0" fontId="82" fillId="2" borderId="6" xfId="26" applyFont="1" applyFill="1" applyBorder="1" applyAlignment="1">
      <alignment horizontal="center" vertical="center" wrapText="1"/>
    </xf>
    <xf numFmtId="0" fontId="59" fillId="2" borderId="6" xfId="26" applyFont="1" applyFill="1" applyBorder="1" applyAlignment="1">
      <alignment vertical="center" wrapText="1"/>
    </xf>
    <xf numFmtId="0" fontId="59" fillId="2" borderId="6" xfId="25" applyFont="1" applyFill="1" applyBorder="1" applyAlignment="1">
      <alignment vertical="center" wrapText="1"/>
    </xf>
    <xf numFmtId="0" fontId="82" fillId="2" borderId="9" xfId="26" applyFont="1" applyFill="1" applyBorder="1" applyAlignment="1">
      <alignment horizontal="center" vertical="center" wrapText="1"/>
    </xf>
    <xf numFmtId="0" fontId="82" fillId="2" borderId="18" xfId="26" applyFont="1" applyFill="1" applyBorder="1" applyAlignment="1">
      <alignment horizontal="center" vertical="center" wrapText="1"/>
    </xf>
    <xf numFmtId="0" fontId="82" fillId="2" borderId="11" xfId="26" applyFont="1" applyFill="1" applyBorder="1" applyAlignment="1">
      <alignment horizontal="center" vertical="center" wrapText="1"/>
    </xf>
    <xf numFmtId="49" fontId="75" fillId="0" borderId="0" xfId="0" applyNumberFormat="1" applyFont="1" applyAlignment="1">
      <alignment vertical="center" wrapText="1"/>
    </xf>
    <xf numFmtId="49" fontId="77" fillId="0" borderId="0" xfId="0" applyNumberFormat="1" applyFont="1" applyAlignment="1">
      <alignment horizontal="left" vertical="center" wrapText="1"/>
    </xf>
    <xf numFmtId="49" fontId="57" fillId="0" borderId="0" xfId="0" applyNumberFormat="1" applyFont="1" applyAlignment="1">
      <alignment horizontal="left" vertical="center" wrapText="1"/>
    </xf>
    <xf numFmtId="49" fontId="69" fillId="2" borderId="0" xfId="0" applyNumberFormat="1" applyFont="1" applyFill="1" applyAlignment="1">
      <alignment horizontal="left" vertical="center" wrapText="1"/>
    </xf>
    <xf numFmtId="49" fontId="69" fillId="0" borderId="0" xfId="0" applyNumberFormat="1" applyFont="1" applyAlignment="1">
      <alignment horizontal="left" vertical="center" wrapText="1"/>
    </xf>
    <xf numFmtId="49" fontId="69" fillId="0" borderId="5" xfId="0" applyNumberFormat="1" applyFont="1" applyBorder="1" applyAlignment="1">
      <alignment horizontal="left" vertical="center" wrapText="1"/>
    </xf>
    <xf numFmtId="49" fontId="57" fillId="0" borderId="0" xfId="0" applyNumberFormat="1" applyFont="1" applyAlignment="1">
      <alignment horizontal="center" vertical="center"/>
    </xf>
    <xf numFmtId="49" fontId="120" fillId="0" borderId="0" xfId="0" applyNumberFormat="1" applyFont="1" applyAlignment="1">
      <alignment vertical="center" wrapText="1"/>
    </xf>
    <xf numFmtId="49" fontId="0" fillId="0" borderId="6" xfId="0" applyNumberFormat="1" applyBorder="1" applyAlignment="1">
      <alignment vertical="center" wrapText="1"/>
    </xf>
    <xf numFmtId="49" fontId="0" fillId="0" borderId="9" xfId="0" applyNumberFormat="1" applyBorder="1" applyAlignment="1">
      <alignment vertical="center" wrapText="1"/>
    </xf>
    <xf numFmtId="49" fontId="0" fillId="0" borderId="18" xfId="0" applyNumberFormat="1" applyBorder="1" applyAlignment="1">
      <alignment vertical="center" wrapText="1"/>
    </xf>
    <xf numFmtId="49" fontId="0" fillId="0" borderId="11" xfId="0" applyNumberFormat="1" applyBorder="1" applyAlignment="1">
      <alignment vertical="center" wrapText="1"/>
    </xf>
    <xf numFmtId="49" fontId="0" fillId="0" borderId="6" xfId="0" applyNumberFormat="1" applyFont="1" applyBorder="1" applyAlignment="1">
      <alignment vertical="center" wrapText="1"/>
    </xf>
    <xf numFmtId="0" fontId="64" fillId="4" borderId="6" xfId="61" applyFont="1" applyFill="1" applyBorder="1" applyAlignment="1">
      <alignment horizontal="center" vertical="center"/>
    </xf>
    <xf numFmtId="0" fontId="64" fillId="4" borderId="6" xfId="61" applyFont="1" applyFill="1" applyBorder="1" applyAlignment="1">
      <alignment horizontal="center" vertical="center" wrapText="1"/>
    </xf>
    <xf numFmtId="0" fontId="64" fillId="4" borderId="9" xfId="61" applyFont="1" applyFill="1" applyBorder="1" applyAlignment="1">
      <alignment horizontal="center" vertical="center"/>
    </xf>
    <xf numFmtId="0" fontId="64" fillId="4" borderId="11" xfId="61" applyFont="1" applyFill="1" applyBorder="1" applyAlignment="1">
      <alignment horizontal="center" vertical="center"/>
    </xf>
    <xf numFmtId="0" fontId="0" fillId="2" borderId="6" xfId="0" applyFill="1" applyBorder="1" applyAlignment="1">
      <alignment horizontal="left" vertical="center" wrapText="1"/>
    </xf>
    <xf numFmtId="0" fontId="0" fillId="2" borderId="6" xfId="0" applyFill="1" applyBorder="1" applyAlignment="1">
      <alignment horizontal="left" vertical="center"/>
    </xf>
    <xf numFmtId="49" fontId="101" fillId="0" borderId="6" xfId="0" applyNumberFormat="1" applyFont="1" applyBorder="1" applyAlignment="1">
      <alignment vertical="center"/>
    </xf>
    <xf numFmtId="49" fontId="101" fillId="2" borderId="6" xfId="0" applyNumberFormat="1" applyFont="1" applyFill="1" applyBorder="1" applyAlignment="1">
      <alignment vertical="center"/>
    </xf>
    <xf numFmtId="49" fontId="101" fillId="2" borderId="7" xfId="0" applyNumberFormat="1" applyFont="1" applyFill="1" applyBorder="1" applyAlignment="1">
      <alignment vertical="center"/>
    </xf>
    <xf numFmtId="49" fontId="101" fillId="2" borderId="10" xfId="0" applyNumberFormat="1" applyFont="1" applyFill="1" applyBorder="1" applyAlignment="1">
      <alignment vertical="center"/>
    </xf>
    <xf numFmtId="49" fontId="101" fillId="2" borderId="8" xfId="0" applyNumberFormat="1" applyFont="1" applyFill="1" applyBorder="1" applyAlignment="1">
      <alignment vertical="center"/>
    </xf>
    <xf numFmtId="49" fontId="101" fillId="0" borderId="6" xfId="0" applyNumberFormat="1" applyFont="1" applyBorder="1" applyAlignment="1">
      <alignment vertical="center" wrapText="1"/>
    </xf>
    <xf numFmtId="0" fontId="60" fillId="30" borderId="9" xfId="65" applyFont="1" applyFill="1" applyBorder="1" applyAlignment="1">
      <alignment horizontal="center" vertical="center"/>
    </xf>
    <xf numFmtId="0" fontId="60" fillId="30" borderId="18" xfId="65" applyFont="1" applyFill="1" applyBorder="1" applyAlignment="1">
      <alignment horizontal="center" vertical="center"/>
    </xf>
    <xf numFmtId="0" fontId="60" fillId="30" borderId="11" xfId="65" applyFont="1" applyFill="1" applyBorder="1" applyAlignment="1">
      <alignment horizontal="center" vertical="center"/>
    </xf>
    <xf numFmtId="0" fontId="59" fillId="21" borderId="9" xfId="65" applyFont="1" applyFill="1" applyBorder="1" applyAlignment="1">
      <alignment horizontal="center" vertical="center"/>
    </xf>
    <xf numFmtId="0" fontId="59" fillId="21" borderId="18" xfId="65" applyFont="1" applyFill="1" applyBorder="1" applyAlignment="1">
      <alignment horizontal="center" vertical="center"/>
    </xf>
    <xf numFmtId="0" fontId="59" fillId="21" borderId="11" xfId="65" applyFont="1" applyFill="1" applyBorder="1" applyAlignment="1">
      <alignment horizontal="center" vertical="center"/>
    </xf>
    <xf numFmtId="0" fontId="58" fillId="18" borderId="9" xfId="65" applyFont="1" applyFill="1" applyBorder="1" applyAlignment="1">
      <alignment horizontal="center" vertical="center"/>
    </xf>
    <xf numFmtId="0" fontId="58" fillId="18" borderId="18" xfId="65" applyFont="1" applyFill="1" applyBorder="1" applyAlignment="1">
      <alignment horizontal="center" vertical="center"/>
    </xf>
    <xf numFmtId="0" fontId="58" fillId="18" borderId="11" xfId="65" applyFont="1" applyFill="1" applyBorder="1" applyAlignment="1">
      <alignment horizontal="center" vertical="center"/>
    </xf>
    <xf numFmtId="0" fontId="58" fillId="31" borderId="9" xfId="65" applyFont="1" applyFill="1" applyBorder="1" applyAlignment="1">
      <alignment horizontal="center" vertical="center"/>
    </xf>
    <xf numFmtId="0" fontId="58" fillId="31" borderId="18" xfId="65" applyFont="1" applyFill="1" applyBorder="1" applyAlignment="1">
      <alignment horizontal="center" vertical="center"/>
    </xf>
    <xf numFmtId="0" fontId="60" fillId="32" borderId="9" xfId="65" applyFont="1" applyFill="1" applyBorder="1" applyAlignment="1">
      <alignment horizontal="center" vertical="center"/>
    </xf>
    <xf numFmtId="0" fontId="60" fillId="32" borderId="18" xfId="65" applyFont="1" applyFill="1" applyBorder="1" applyAlignment="1">
      <alignment horizontal="center" vertical="center"/>
    </xf>
    <xf numFmtId="0" fontId="60" fillId="32" borderId="11" xfId="65" applyFont="1" applyFill="1" applyBorder="1" applyAlignment="1">
      <alignment horizontal="center" vertical="center"/>
    </xf>
    <xf numFmtId="0" fontId="58" fillId="19" borderId="9" xfId="65" applyFont="1" applyFill="1" applyBorder="1" applyAlignment="1">
      <alignment horizontal="center" vertical="center"/>
    </xf>
    <xf numFmtId="0" fontId="58" fillId="19" borderId="18" xfId="65" applyFont="1" applyFill="1" applyBorder="1" applyAlignment="1">
      <alignment horizontal="center" vertical="center"/>
    </xf>
    <xf numFmtId="0" fontId="58" fillId="19" borderId="11" xfId="65" applyFont="1" applyFill="1" applyBorder="1" applyAlignment="1">
      <alignment horizontal="center" vertical="center"/>
    </xf>
    <xf numFmtId="0" fontId="60" fillId="20" borderId="9" xfId="65" applyFont="1" applyFill="1" applyBorder="1" applyAlignment="1">
      <alignment horizontal="center" vertical="center"/>
    </xf>
    <xf numFmtId="0" fontId="60" fillId="20" borderId="18" xfId="65" applyFont="1" applyFill="1" applyBorder="1" applyAlignment="1">
      <alignment horizontal="center" vertical="center"/>
    </xf>
    <xf numFmtId="0" fontId="58" fillId="31" borderId="11" xfId="65" applyFont="1" applyFill="1" applyBorder="1" applyAlignment="1">
      <alignment horizontal="center" vertical="center"/>
    </xf>
    <xf numFmtId="0" fontId="58" fillId="29" borderId="9" xfId="65" applyFont="1" applyFill="1" applyBorder="1" applyAlignment="1">
      <alignment horizontal="center" vertical="center"/>
    </xf>
    <xf numFmtId="0" fontId="58" fillId="29" borderId="11" xfId="65" applyFont="1" applyFill="1" applyBorder="1" applyAlignment="1">
      <alignment horizontal="center" vertical="center"/>
    </xf>
    <xf numFmtId="0" fontId="60" fillId="28" borderId="9" xfId="65" applyFont="1" applyFill="1" applyBorder="1" applyAlignment="1">
      <alignment horizontal="center" vertical="center"/>
    </xf>
    <xf numFmtId="0" fontId="60" fillId="28" borderId="18" xfId="65" applyFont="1" applyFill="1" applyBorder="1" applyAlignment="1">
      <alignment horizontal="center" vertical="center"/>
    </xf>
    <xf numFmtId="0" fontId="60" fillId="28" borderId="11" xfId="65" applyFont="1" applyFill="1" applyBorder="1" applyAlignment="1">
      <alignment horizontal="center" vertical="center"/>
    </xf>
    <xf numFmtId="0" fontId="58" fillId="29" borderId="18" xfId="65" applyFont="1" applyFill="1" applyBorder="1" applyAlignment="1">
      <alignment horizontal="center" vertical="center"/>
    </xf>
    <xf numFmtId="0" fontId="58" fillId="20" borderId="9" xfId="65" applyFont="1" applyFill="1" applyBorder="1" applyAlignment="1">
      <alignment horizontal="center" vertical="center"/>
    </xf>
    <xf numFmtId="0" fontId="58" fillId="20" borderId="18" xfId="65" applyFont="1" applyFill="1" applyBorder="1" applyAlignment="1">
      <alignment horizontal="center" vertical="center"/>
    </xf>
    <xf numFmtId="0" fontId="58" fillId="20" borderId="11" xfId="65" applyFont="1" applyFill="1" applyBorder="1" applyAlignment="1">
      <alignment horizontal="center" vertical="center"/>
    </xf>
    <xf numFmtId="0" fontId="60" fillId="20" borderId="11" xfId="65" applyFont="1" applyFill="1" applyBorder="1" applyAlignment="1">
      <alignment horizontal="center" vertical="center"/>
    </xf>
    <xf numFmtId="0" fontId="60" fillId="18" borderId="9" xfId="65" applyFont="1" applyFill="1" applyBorder="1" applyAlignment="1">
      <alignment horizontal="center" vertical="center"/>
    </xf>
    <xf numFmtId="0" fontId="60" fillId="18" borderId="18" xfId="65" applyFont="1" applyFill="1" applyBorder="1" applyAlignment="1">
      <alignment horizontal="center" vertical="center"/>
    </xf>
    <xf numFmtId="0" fontId="60" fillId="18" borderId="11" xfId="65" applyFont="1" applyFill="1" applyBorder="1" applyAlignment="1">
      <alignment horizontal="center" vertical="center"/>
    </xf>
    <xf numFmtId="0" fontId="58" fillId="30" borderId="9" xfId="65" applyFont="1" applyFill="1" applyBorder="1" applyAlignment="1">
      <alignment horizontal="center" vertical="center"/>
    </xf>
    <xf numFmtId="0" fontId="58" fillId="30" borderId="18" xfId="65" applyFont="1" applyFill="1" applyBorder="1" applyAlignment="1">
      <alignment horizontal="center" vertical="center"/>
    </xf>
    <xf numFmtId="0" fontId="58" fillId="30" borderId="11" xfId="65" applyFont="1" applyFill="1" applyBorder="1" applyAlignment="1">
      <alignment horizontal="center" vertical="center"/>
    </xf>
    <xf numFmtId="49" fontId="88" fillId="2" borderId="7" xfId="9" applyNumberFormat="1" applyFont="1" applyFill="1" applyBorder="1" applyAlignment="1">
      <alignment vertical="center" wrapText="1"/>
    </xf>
    <xf numFmtId="49" fontId="88" fillId="2" borderId="10" xfId="9" applyNumberFormat="1" applyFont="1" applyFill="1" applyBorder="1" applyAlignment="1">
      <alignment vertical="center" wrapText="1"/>
    </xf>
    <xf numFmtId="49" fontId="88" fillId="2" borderId="8" xfId="9" applyNumberFormat="1" applyFont="1" applyFill="1" applyBorder="1" applyAlignment="1">
      <alignment vertical="center" wrapText="1"/>
    </xf>
    <xf numFmtId="49" fontId="74" fillId="2" borderId="7" xfId="9" applyNumberFormat="1" applyFont="1" applyFill="1" applyBorder="1" applyAlignment="1">
      <alignment vertical="center" wrapText="1"/>
    </xf>
    <xf numFmtId="49" fontId="74" fillId="2" borderId="10" xfId="9" applyNumberFormat="1" applyFont="1" applyFill="1" applyBorder="1" applyAlignment="1">
      <alignment vertical="center" wrapText="1"/>
    </xf>
    <xf numFmtId="49" fontId="74" fillId="2" borderId="8" xfId="9" applyNumberFormat="1" applyFont="1" applyFill="1" applyBorder="1" applyAlignment="1">
      <alignment vertical="center" wrapText="1"/>
    </xf>
    <xf numFmtId="49" fontId="75" fillId="34" borderId="7" xfId="9" applyNumberFormat="1" applyFont="1" applyFill="1" applyBorder="1" applyAlignment="1">
      <alignment vertical="center" wrapText="1"/>
    </xf>
    <xf numFmtId="49" fontId="75" fillId="34" borderId="10" xfId="9" applyNumberFormat="1" applyFont="1" applyFill="1" applyBorder="1" applyAlignment="1">
      <alignment vertical="center" wrapText="1"/>
    </xf>
    <xf numFmtId="49" fontId="75" fillId="34" borderId="8" xfId="9" applyNumberFormat="1" applyFont="1" applyFill="1" applyBorder="1" applyAlignment="1">
      <alignment vertical="center" wrapText="1"/>
    </xf>
    <xf numFmtId="49" fontId="74" fillId="34" borderId="7" xfId="9" applyNumberFormat="1" applyFont="1" applyFill="1" applyBorder="1" applyAlignment="1">
      <alignment vertical="center" wrapText="1"/>
    </xf>
    <xf numFmtId="49" fontId="74" fillId="34" borderId="10" xfId="9" applyNumberFormat="1" applyFont="1" applyFill="1" applyBorder="1" applyAlignment="1">
      <alignment vertical="center" wrapText="1"/>
    </xf>
    <xf numFmtId="49" fontId="74" fillId="34" borderId="8" xfId="9" applyNumberFormat="1" applyFont="1" applyFill="1" applyBorder="1" applyAlignment="1">
      <alignment vertical="center" wrapText="1"/>
    </xf>
    <xf numFmtId="49" fontId="15" fillId="0" borderId="6" xfId="0" applyNumberFormat="1" applyFont="1" applyBorder="1" applyAlignment="1">
      <alignment vertical="center" wrapText="1"/>
    </xf>
    <xf numFmtId="49" fontId="15" fillId="0" borderId="9" xfId="0" applyNumberFormat="1" applyFont="1" applyBorder="1" applyAlignment="1">
      <alignment vertical="center" wrapText="1"/>
    </xf>
    <xf numFmtId="49" fontId="15" fillId="0" borderId="18" xfId="0" applyNumberFormat="1" applyFont="1" applyBorder="1" applyAlignment="1">
      <alignment vertical="center" wrapText="1"/>
    </xf>
    <xf numFmtId="49" fontId="15" fillId="0" borderId="11" xfId="0" applyNumberFormat="1" applyFont="1" applyBorder="1" applyAlignment="1">
      <alignment vertical="center" wrapText="1"/>
    </xf>
    <xf numFmtId="49" fontId="63" fillId="10" borderId="6" xfId="0" applyNumberFormat="1" applyFont="1" applyFill="1" applyBorder="1" applyAlignment="1">
      <alignment horizontal="center" vertical="center"/>
    </xf>
    <xf numFmtId="49" fontId="63" fillId="11" borderId="6" xfId="0" applyNumberFormat="1" applyFont="1" applyFill="1" applyBorder="1" applyAlignment="1">
      <alignment horizontal="center" vertical="center"/>
    </xf>
    <xf numFmtId="49" fontId="115" fillId="0" borderId="6" xfId="0" applyNumberFormat="1" applyFont="1" applyBorder="1" applyAlignment="1">
      <alignment horizontal="center" vertical="center"/>
    </xf>
    <xf numFmtId="49" fontId="63" fillId="11" borderId="6" xfId="0" applyNumberFormat="1" applyFont="1" applyFill="1" applyBorder="1" applyAlignment="1">
      <alignment horizontal="center" vertical="center" wrapText="1"/>
    </xf>
    <xf numFmtId="49" fontId="63" fillId="11" borderId="7" xfId="0" applyNumberFormat="1" applyFont="1" applyFill="1" applyBorder="1" applyAlignment="1">
      <alignment horizontal="center" vertical="center" wrapText="1"/>
    </xf>
    <xf numFmtId="49" fontId="63" fillId="11" borderId="10" xfId="0" applyNumberFormat="1" applyFont="1" applyFill="1" applyBorder="1" applyAlignment="1">
      <alignment horizontal="center" vertical="center" wrapText="1"/>
    </xf>
    <xf numFmtId="49" fontId="63" fillId="11" borderId="8" xfId="0" applyNumberFormat="1" applyFont="1" applyFill="1" applyBorder="1" applyAlignment="1">
      <alignment horizontal="center" vertical="center" wrapText="1"/>
    </xf>
    <xf numFmtId="49" fontId="63" fillId="10" borderId="6" xfId="0" applyNumberFormat="1" applyFont="1" applyFill="1" applyBorder="1" applyAlignment="1">
      <alignment horizontal="center" vertical="center" wrapText="1"/>
    </xf>
    <xf numFmtId="49" fontId="84" fillId="10" borderId="6" xfId="0" applyNumberFormat="1" applyFont="1" applyFill="1" applyBorder="1" applyAlignment="1">
      <alignment horizontal="center" vertical="center" wrapText="1"/>
    </xf>
    <xf numFmtId="49" fontId="114" fillId="0" borderId="6" xfId="0" applyNumberFormat="1" applyFont="1" applyBorder="1" applyAlignment="1">
      <alignment horizontal="center" vertical="center"/>
    </xf>
    <xf numFmtId="49" fontId="63" fillId="0" borderId="6" xfId="0" applyNumberFormat="1" applyFont="1" applyBorder="1" applyAlignment="1">
      <alignment horizontal="center" vertical="center"/>
    </xf>
    <xf numFmtId="49" fontId="63" fillId="0" borderId="7" xfId="0" applyNumberFormat="1" applyFont="1" applyBorder="1" applyAlignment="1">
      <alignment horizontal="center" vertical="center"/>
    </xf>
    <xf numFmtId="49" fontId="63" fillId="0" borderId="8" xfId="0" applyNumberFormat="1" applyFont="1" applyBorder="1" applyAlignment="1">
      <alignment horizontal="center" vertical="center"/>
    </xf>
    <xf numFmtId="49" fontId="63" fillId="0" borderId="6" xfId="0" applyNumberFormat="1" applyFont="1" applyBorder="1" applyAlignment="1">
      <alignment horizontal="center" vertical="center" wrapText="1"/>
    </xf>
    <xf numFmtId="0" fontId="53" fillId="2" borderId="6" xfId="0" applyFont="1" applyFill="1" applyBorder="1" applyAlignment="1">
      <alignment horizontal="center" vertical="center"/>
    </xf>
    <xf numFmtId="0" fontId="63" fillId="2" borderId="6" xfId="0" applyFont="1" applyFill="1" applyBorder="1" applyAlignment="1">
      <alignment horizontal="left" vertical="center"/>
    </xf>
    <xf numFmtId="0" fontId="84" fillId="2" borderId="6" xfId="0" applyFont="1" applyFill="1" applyBorder="1" applyAlignment="1">
      <alignment horizontal="center" vertical="center"/>
    </xf>
    <xf numFmtId="0" fontId="63" fillId="2" borderId="6" xfId="0" applyFont="1" applyFill="1" applyBorder="1" applyAlignment="1">
      <alignment horizontal="center" vertical="center"/>
    </xf>
    <xf numFmtId="0" fontId="124" fillId="0" borderId="6" xfId="0" applyFont="1" applyBorder="1" applyAlignment="1">
      <alignment horizontal="left" vertical="center" wrapText="1"/>
    </xf>
    <xf numFmtId="49" fontId="63" fillId="0" borderId="7" xfId="0" applyNumberFormat="1" applyFont="1" applyBorder="1" applyAlignment="1">
      <alignment horizontal="center" vertical="center" wrapText="1"/>
    </xf>
    <xf numFmtId="49" fontId="63" fillId="0" borderId="10" xfId="0" applyNumberFormat="1" applyFont="1" applyBorder="1" applyAlignment="1">
      <alignment horizontal="center" vertical="center" wrapText="1"/>
    </xf>
    <xf numFmtId="49" fontId="63" fillId="0" borderId="8" xfId="0" applyNumberFormat="1" applyFont="1" applyBorder="1" applyAlignment="1">
      <alignment horizontal="center" vertical="center" wrapText="1"/>
    </xf>
    <xf numFmtId="49" fontId="79" fillId="0" borderId="6" xfId="0" applyNumberFormat="1" applyFont="1" applyBorder="1" applyAlignment="1">
      <alignment horizontal="center" vertical="center"/>
    </xf>
    <xf numFmtId="0" fontId="123" fillId="3" borderId="6" xfId="0" applyFont="1" applyFill="1" applyBorder="1" applyAlignment="1">
      <alignment horizontal="left" vertical="center" wrapText="1"/>
    </xf>
    <xf numFmtId="49" fontId="84" fillId="2" borderId="6" xfId="0" applyNumberFormat="1" applyFont="1" applyFill="1" applyBorder="1" applyAlignment="1">
      <alignment horizontal="center" vertical="center"/>
    </xf>
    <xf numFmtId="49" fontId="79" fillId="2" borderId="6" xfId="0" applyNumberFormat="1" applyFont="1" applyFill="1" applyBorder="1" applyAlignment="1">
      <alignment horizontal="center" vertical="center"/>
    </xf>
    <xf numFmtId="49" fontId="63" fillId="0" borderId="6" xfId="0" applyNumberFormat="1" applyFont="1" applyBorder="1" applyAlignment="1">
      <alignment vertical="center"/>
    </xf>
    <xf numFmtId="49" fontId="84" fillId="0" borderId="6" xfId="0" applyNumberFormat="1" applyFont="1" applyBorder="1" applyAlignment="1">
      <alignment horizontal="center" vertical="center"/>
    </xf>
    <xf numFmtId="49" fontId="63" fillId="0" borderId="7" xfId="0" applyNumberFormat="1" applyFont="1" applyBorder="1" applyAlignment="1">
      <alignment vertical="center" wrapText="1"/>
    </xf>
    <xf numFmtId="49" fontId="63" fillId="0" borderId="8" xfId="0" applyNumberFormat="1" applyFont="1" applyBorder="1" applyAlignment="1">
      <alignment vertical="center" wrapText="1"/>
    </xf>
    <xf numFmtId="49" fontId="84" fillId="2" borderId="7" xfId="0" applyNumberFormat="1" applyFont="1" applyFill="1" applyBorder="1" applyAlignment="1">
      <alignment horizontal="center" vertical="center"/>
    </xf>
    <xf numFmtId="49" fontId="84" fillId="2" borderId="10" xfId="0" applyNumberFormat="1" applyFont="1" applyFill="1" applyBorder="1" applyAlignment="1">
      <alignment horizontal="center" vertical="center"/>
    </xf>
    <xf numFmtId="49" fontId="84" fillId="2" borderId="8" xfId="0" applyNumberFormat="1" applyFont="1" applyFill="1" applyBorder="1" applyAlignment="1">
      <alignment horizontal="center" vertical="center"/>
    </xf>
    <xf numFmtId="49" fontId="130" fillId="0" borderId="7" xfId="0" applyNumberFormat="1" applyFont="1" applyBorder="1" applyAlignment="1">
      <alignment horizontal="center" vertical="center"/>
    </xf>
    <xf numFmtId="49" fontId="115" fillId="0" borderId="8" xfId="0" applyNumberFormat="1" applyFont="1" applyBorder="1" applyAlignment="1">
      <alignment horizontal="center" vertical="center"/>
    </xf>
    <xf numFmtId="49" fontId="84" fillId="2" borderId="6" xfId="0" applyNumberFormat="1" applyFont="1" applyFill="1" applyBorder="1" applyAlignment="1">
      <alignment horizontal="center" vertical="center" wrapText="1"/>
    </xf>
    <xf numFmtId="49" fontId="63" fillId="0" borderId="7" xfId="0" applyNumberFormat="1" applyFont="1" applyBorder="1" applyAlignment="1">
      <alignment vertical="center"/>
    </xf>
    <xf numFmtId="49" fontId="63" fillId="0" borderId="8" xfId="0" applyNumberFormat="1" applyFont="1" applyBorder="1" applyAlignment="1">
      <alignment vertical="center"/>
    </xf>
    <xf numFmtId="49" fontId="0" fillId="0" borderId="0" xfId="0" applyNumberFormat="1" applyAlignment="1">
      <alignment vertical="center"/>
    </xf>
    <xf numFmtId="49" fontId="57" fillId="0" borderId="16" xfId="0" applyNumberFormat="1" applyFont="1" applyBorder="1" applyAlignment="1">
      <alignment vertical="center" wrapText="1"/>
    </xf>
    <xf numFmtId="49" fontId="0" fillId="0" borderId="2" xfId="0" applyNumberFormat="1" applyBorder="1" applyAlignment="1">
      <alignment vertical="center"/>
    </xf>
    <xf numFmtId="49" fontId="143" fillId="2" borderId="6" xfId="0" applyNumberFormat="1" applyFont="1" applyFill="1" applyBorder="1" applyAlignment="1">
      <alignment vertical="center" wrapText="1"/>
    </xf>
    <xf numFmtId="49" fontId="147" fillId="2" borderId="9" xfId="0" applyNumberFormat="1" applyFont="1" applyFill="1" applyBorder="1" applyAlignment="1">
      <alignment horizontal="center" vertical="center" wrapText="1"/>
    </xf>
    <xf numFmtId="49" fontId="147" fillId="2" borderId="18" xfId="0" applyNumberFormat="1" applyFont="1" applyFill="1" applyBorder="1" applyAlignment="1">
      <alignment horizontal="center" vertical="center" wrapText="1"/>
    </xf>
    <xf numFmtId="49" fontId="147" fillId="2" borderId="11" xfId="0" applyNumberFormat="1" applyFont="1" applyFill="1" applyBorder="1" applyAlignment="1">
      <alignment horizontal="center" vertical="center" wrapText="1"/>
    </xf>
    <xf numFmtId="49" fontId="143" fillId="0" borderId="9" xfId="0" applyNumberFormat="1" applyFont="1" applyBorder="1" applyAlignment="1">
      <alignment horizontal="center" vertical="center" wrapText="1"/>
    </xf>
    <xf numFmtId="49" fontId="143" fillId="0" borderId="18" xfId="0" applyNumberFormat="1" applyFont="1" applyBorder="1" applyAlignment="1">
      <alignment horizontal="center" vertical="center" wrapText="1"/>
    </xf>
    <xf numFmtId="49" fontId="143" fillId="0" borderId="11" xfId="0" applyNumberFormat="1" applyFont="1" applyBorder="1" applyAlignment="1">
      <alignment horizontal="center" vertical="center" wrapText="1"/>
    </xf>
    <xf numFmtId="49" fontId="143" fillId="0" borderId="9" xfId="0" applyNumberFormat="1" applyFont="1" applyBorder="1" applyAlignment="1">
      <alignment vertical="center" wrapText="1"/>
    </xf>
    <xf numFmtId="49" fontId="143" fillId="0" borderId="18" xfId="0" applyNumberFormat="1" applyFont="1" applyBorder="1" applyAlignment="1">
      <alignment vertical="center" wrapText="1"/>
    </xf>
    <xf numFmtId="49" fontId="143" fillId="0" borderId="11" xfId="0" applyNumberFormat="1" applyFont="1" applyBorder="1" applyAlignment="1">
      <alignment vertical="center" wrapText="1"/>
    </xf>
    <xf numFmtId="49" fontId="147" fillId="0" borderId="9" xfId="0" applyNumberFormat="1" applyFont="1" applyBorder="1" applyAlignment="1">
      <alignment horizontal="center" vertical="center" wrapText="1"/>
    </xf>
    <xf numFmtId="49" fontId="147" fillId="0" borderId="18" xfId="0" applyNumberFormat="1" applyFont="1" applyBorder="1" applyAlignment="1">
      <alignment horizontal="center" vertical="center" wrapText="1"/>
    </xf>
    <xf numFmtId="49" fontId="147" fillId="0" borderId="11" xfId="0" applyNumberFormat="1" applyFont="1" applyBorder="1" applyAlignment="1">
      <alignment horizontal="center" vertical="center" wrapText="1"/>
    </xf>
    <xf numFmtId="49" fontId="143" fillId="2" borderId="6" xfId="0" applyNumberFormat="1" applyFont="1" applyFill="1" applyBorder="1" applyAlignment="1">
      <alignment horizontal="center" vertical="center" wrapText="1"/>
    </xf>
    <xf numFmtId="49" fontId="143" fillId="0" borderId="6" xfId="0" applyNumberFormat="1" applyFont="1" applyBorder="1" applyAlignment="1">
      <alignment vertical="center" wrapText="1"/>
    </xf>
    <xf numFmtId="49" fontId="143" fillId="0" borderId="6" xfId="0" applyNumberFormat="1" applyFont="1" applyBorder="1" applyAlignment="1">
      <alignment horizontal="center" vertical="center" wrapText="1"/>
    </xf>
    <xf numFmtId="49" fontId="15" fillId="0" borderId="9" xfId="0" applyNumberFormat="1" applyFont="1" applyBorder="1" applyAlignment="1">
      <alignment horizontal="center" vertical="center" wrapText="1"/>
    </xf>
    <xf numFmtId="49" fontId="15" fillId="0" borderId="18" xfId="0" applyNumberFormat="1" applyFont="1" applyBorder="1" applyAlignment="1">
      <alignment horizontal="center" vertical="center" wrapText="1"/>
    </xf>
    <xf numFmtId="49" fontId="15" fillId="0" borderId="11" xfId="0" applyNumberFormat="1" applyFont="1" applyBorder="1" applyAlignment="1">
      <alignment horizontal="center" vertical="center" wrapText="1"/>
    </xf>
    <xf numFmtId="0" fontId="129" fillId="0" borderId="20" xfId="0" applyFont="1" applyFill="1" applyBorder="1" applyAlignment="1">
      <alignment horizontal="center"/>
    </xf>
    <xf numFmtId="0" fontId="90" fillId="0" borderId="20" xfId="0" applyFont="1" applyFill="1" applyBorder="1" applyAlignment="1">
      <alignment horizontal="center"/>
    </xf>
  </cellXfs>
  <cellStyles count="66">
    <cellStyle name="常规" xfId="0" builtinId="0"/>
    <cellStyle name="常规 10" xfId="3"/>
    <cellStyle name="常规 10 2" xfId="4"/>
    <cellStyle name="常规 10 3" xfId="2"/>
    <cellStyle name="常规 11" xfId="5"/>
    <cellStyle name="常规 11 2" xfId="6"/>
    <cellStyle name="常规 11 2 2" xfId="33"/>
    <cellStyle name="常规 11 2 2 2" xfId="64"/>
    <cellStyle name="常规 11 3" xfId="34"/>
    <cellStyle name="常规 11 4" xfId="63"/>
    <cellStyle name="常规 11 5" xfId="65"/>
    <cellStyle name="常规 12" xfId="7"/>
    <cellStyle name="常规 12 2" xfId="35"/>
    <cellStyle name="常规 13" xfId="8"/>
    <cellStyle name="常规 13 2" xfId="36"/>
    <cellStyle name="常规 14" xfId="9"/>
    <cellStyle name="常规 15" xfId="10"/>
    <cellStyle name="常规 15 2" xfId="45"/>
    <cellStyle name="常规 16" xfId="11"/>
    <cellStyle name="常规 17" xfId="12"/>
    <cellStyle name="常规 17 2" xfId="47"/>
    <cellStyle name="常规 18" xfId="13"/>
    <cellStyle name="常规 19" xfId="14"/>
    <cellStyle name="常规 2" xfId="15"/>
    <cellStyle name="常规 2 2" xfId="16"/>
    <cellStyle name="常规 2 2 2" xfId="17"/>
    <cellStyle name="常规 20" xfId="18"/>
    <cellStyle name="常规 20 2" xfId="31"/>
    <cellStyle name="常规 21" xfId="19"/>
    <cellStyle name="常规 22" xfId="20"/>
    <cellStyle name="常规 23" xfId="37"/>
    <cellStyle name="常规 24" xfId="38"/>
    <cellStyle name="常规 25" xfId="39"/>
    <cellStyle name="常规 3" xfId="21"/>
    <cellStyle name="常规 4" xfId="22"/>
    <cellStyle name="常规 5" xfId="23"/>
    <cellStyle name="常规 5 2" xfId="62"/>
    <cellStyle name="常规 5 2 2" xfId="48"/>
    <cellStyle name="常规 5 3" xfId="40"/>
    <cellStyle name="常规 6" xfId="61"/>
    <cellStyle name="常规 6 2" xfId="24"/>
    <cellStyle name="常规 6 3" xfId="41"/>
    <cellStyle name="常规 6 3 2" xfId="46"/>
    <cellStyle name="常规 7" xfId="25"/>
    <cellStyle name="常规 7 2" xfId="26"/>
    <cellStyle name="常规 7 2 2" xfId="42"/>
    <cellStyle name="常规 7 3" xfId="43"/>
    <cellStyle name="常规 8" xfId="27"/>
    <cellStyle name="常规 8 2" xfId="28"/>
    <cellStyle name="常规 8 3" xfId="1"/>
    <cellStyle name="常规 9" xfId="29"/>
    <cellStyle name="常规 9 2" xfId="30"/>
    <cellStyle name="常规 9 2 2" xfId="32"/>
    <cellStyle name="常规 9 3" xfId="44"/>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s>
  <dxfs count="10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7.jpeg"/><Relationship Id="rId3" Type="http://schemas.openxmlformats.org/officeDocument/2006/relationships/image" Target="../media/image12.jpeg"/><Relationship Id="rId7" Type="http://schemas.openxmlformats.org/officeDocument/2006/relationships/image" Target="../media/image16.jpeg"/><Relationship Id="rId2" Type="http://schemas.openxmlformats.org/officeDocument/2006/relationships/image" Target="../media/image11.jpeg"/><Relationship Id="rId1" Type="http://schemas.openxmlformats.org/officeDocument/2006/relationships/image" Target="../media/image10.jpeg"/><Relationship Id="rId6" Type="http://schemas.openxmlformats.org/officeDocument/2006/relationships/image" Target="../media/image15.jpeg"/><Relationship Id="rId5" Type="http://schemas.openxmlformats.org/officeDocument/2006/relationships/image" Target="../media/image14.jpeg"/><Relationship Id="rId4" Type="http://schemas.openxmlformats.org/officeDocument/2006/relationships/image" Target="../media/image13.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2</xdr:col>
      <xdr:colOff>304800</xdr:colOff>
      <xdr:row>5</xdr:row>
      <xdr:rowOff>0</xdr:rowOff>
    </xdr:to>
    <xdr:sp macro="" textlink="">
      <xdr:nvSpPr>
        <xdr:cNvPr id="2" name="AutoShape 6" descr="C:\Program Files\Tencent\QQ\Users\45404766\Image\@1G_0~4MV~49OHN$WE)D1.jpg">
          <a:extLst>
            <a:ext uri="{FF2B5EF4-FFF2-40B4-BE49-F238E27FC236}">
              <a16:creationId xmlns:a16="http://schemas.microsoft.com/office/drawing/2014/main" id="{00000000-0008-0000-0200-000002000000}"/>
            </a:ext>
          </a:extLst>
        </xdr:cNvPr>
        <xdr:cNvSpPr>
          <a:spLocks noChangeAspect="1" noChangeArrowheads="1"/>
        </xdr:cNvSpPr>
      </xdr:nvSpPr>
      <xdr:spPr bwMode="auto">
        <a:xfrm>
          <a:off x="1371600" y="838200"/>
          <a:ext cx="304800" cy="171450"/>
        </a:xfrm>
        <a:prstGeom prst="rect">
          <a:avLst/>
        </a:prstGeom>
        <a:noFill/>
      </xdr:spPr>
      <xdr:txBody>
        <a:bodyPr/>
        <a:lstStyle/>
        <a:p>
          <a:endParaRPr lang="zh-CN" altLang="en-US"/>
        </a:p>
      </xdr:txBody>
    </xdr:sp>
    <xdr:clientData/>
  </xdr:twoCellAnchor>
  <xdr:twoCellAnchor editAs="oneCell">
    <xdr:from>
      <xdr:col>0</xdr:col>
      <xdr:colOff>361950</xdr:colOff>
      <xdr:row>43</xdr:row>
      <xdr:rowOff>152400</xdr:rowOff>
    </xdr:from>
    <xdr:to>
      <xdr:col>0</xdr:col>
      <xdr:colOff>666750</xdr:colOff>
      <xdr:row>44</xdr:row>
      <xdr:rowOff>66675</xdr:rowOff>
    </xdr:to>
    <xdr:sp macro="" textlink="">
      <xdr:nvSpPr>
        <xdr:cNvPr id="3" name="AutoShape 6" descr="C:\Program Files\Tencent\QQ\Users\45404766\Image\@1G_0~4MV~49OHN$WE)D1.jpg">
          <a:extLst>
            <a:ext uri="{FF2B5EF4-FFF2-40B4-BE49-F238E27FC236}">
              <a16:creationId xmlns:a16="http://schemas.microsoft.com/office/drawing/2014/main" id="{00000000-0008-0000-0200-000003000000}"/>
            </a:ext>
          </a:extLst>
        </xdr:cNvPr>
        <xdr:cNvSpPr>
          <a:spLocks noChangeAspect="1" noChangeArrowheads="1"/>
        </xdr:cNvSpPr>
      </xdr:nvSpPr>
      <xdr:spPr bwMode="auto">
        <a:xfrm>
          <a:off x="361950" y="9163050"/>
          <a:ext cx="304800" cy="161925"/>
        </a:xfrm>
        <a:prstGeom prst="rect">
          <a:avLst/>
        </a:prstGeom>
        <a:noFill/>
      </xdr:spPr>
      <xdr:txBody>
        <a:bodyPr/>
        <a:lstStyle/>
        <a:p>
          <a:endParaRPr lang="zh-CN" altLang="en-US"/>
        </a:p>
      </xdr:txBody>
    </xdr:sp>
    <xdr:clientData/>
  </xdr:twoCellAnchor>
  <xdr:twoCellAnchor editAs="oneCell">
    <xdr:from>
      <xdr:col>6</xdr:col>
      <xdr:colOff>0</xdr:colOff>
      <xdr:row>4</xdr:row>
      <xdr:rowOff>0</xdr:rowOff>
    </xdr:from>
    <xdr:to>
      <xdr:col>6</xdr:col>
      <xdr:colOff>304800</xdr:colOff>
      <xdr:row>5</xdr:row>
      <xdr:rowOff>0</xdr:rowOff>
    </xdr:to>
    <xdr:sp macro="" textlink="">
      <xdr:nvSpPr>
        <xdr:cNvPr id="4" name="AutoShape 6" descr="C:\Program Files\Tencent\QQ\Users\45404766\Image\@1G_0~4MV~49OHN$WE)D1.jpg">
          <a:extLst>
            <a:ext uri="{FF2B5EF4-FFF2-40B4-BE49-F238E27FC236}">
              <a16:creationId xmlns:a16="http://schemas.microsoft.com/office/drawing/2014/main" id="{00000000-0008-0000-0200-000004000000}"/>
            </a:ext>
          </a:extLst>
        </xdr:cNvPr>
        <xdr:cNvSpPr>
          <a:spLocks noChangeAspect="1" noChangeArrowheads="1"/>
        </xdr:cNvSpPr>
      </xdr:nvSpPr>
      <xdr:spPr bwMode="auto">
        <a:xfrm>
          <a:off x="4114800" y="838200"/>
          <a:ext cx="304800" cy="171450"/>
        </a:xfrm>
        <a:prstGeom prst="rect">
          <a:avLst/>
        </a:prstGeom>
        <a:noFill/>
      </xdr:spPr>
      <xdr:txBody>
        <a:bodyPr/>
        <a:lstStyle/>
        <a:p>
          <a:endParaRPr lang="zh-CN" altLang="en-US"/>
        </a:p>
      </xdr:txBody>
    </xdr:sp>
    <xdr:clientData/>
  </xdr:twoCellAnchor>
  <xdr:twoCellAnchor editAs="oneCell">
    <xdr:from>
      <xdr:col>4</xdr:col>
      <xdr:colOff>361950</xdr:colOff>
      <xdr:row>43</xdr:row>
      <xdr:rowOff>152400</xdr:rowOff>
    </xdr:from>
    <xdr:to>
      <xdr:col>4</xdr:col>
      <xdr:colOff>666750</xdr:colOff>
      <xdr:row>44</xdr:row>
      <xdr:rowOff>66675</xdr:rowOff>
    </xdr:to>
    <xdr:sp macro="" textlink="">
      <xdr:nvSpPr>
        <xdr:cNvPr id="5" name="AutoShape 6" descr="C:\Program Files\Tencent\QQ\Users\45404766\Image\@1G_0~4MV~49OHN$WE)D1.jpg">
          <a:extLst>
            <a:ext uri="{FF2B5EF4-FFF2-40B4-BE49-F238E27FC236}">
              <a16:creationId xmlns:a16="http://schemas.microsoft.com/office/drawing/2014/main" id="{00000000-0008-0000-0200-000005000000}"/>
            </a:ext>
          </a:extLst>
        </xdr:cNvPr>
        <xdr:cNvSpPr>
          <a:spLocks noChangeAspect="1" noChangeArrowheads="1"/>
        </xdr:cNvSpPr>
      </xdr:nvSpPr>
      <xdr:spPr bwMode="auto">
        <a:xfrm>
          <a:off x="3105150" y="9163050"/>
          <a:ext cx="304800" cy="161925"/>
        </a:xfrm>
        <a:prstGeom prst="rect">
          <a:avLst/>
        </a:prstGeom>
        <a:noFill/>
      </xdr:spPr>
      <xdr:txBody>
        <a:bodyPr/>
        <a:lstStyle/>
        <a:p>
          <a:endParaRPr lang="zh-CN" altLang="en-US"/>
        </a:p>
      </xdr:txBody>
    </xdr:sp>
    <xdr:clientData/>
  </xdr:twoCellAnchor>
  <xdr:twoCellAnchor editAs="oneCell">
    <xdr:from>
      <xdr:col>6</xdr:col>
      <xdr:colOff>0</xdr:colOff>
      <xdr:row>5</xdr:row>
      <xdr:rowOff>0</xdr:rowOff>
    </xdr:from>
    <xdr:to>
      <xdr:col>6</xdr:col>
      <xdr:colOff>304800</xdr:colOff>
      <xdr:row>6</xdr:row>
      <xdr:rowOff>0</xdr:rowOff>
    </xdr:to>
    <xdr:sp macro="" textlink="">
      <xdr:nvSpPr>
        <xdr:cNvPr id="6" name="AutoShape 6" descr="C:\Program Files\Tencent\QQ\Users\45404766\Image\@1G_0~4MV~49OHN$WE)D1.jpg">
          <a:extLst>
            <a:ext uri="{FF2B5EF4-FFF2-40B4-BE49-F238E27FC236}">
              <a16:creationId xmlns:a16="http://schemas.microsoft.com/office/drawing/2014/main" id="{00000000-0008-0000-0200-000006000000}"/>
            </a:ext>
          </a:extLst>
        </xdr:cNvPr>
        <xdr:cNvSpPr>
          <a:spLocks noChangeAspect="1" noChangeArrowheads="1"/>
        </xdr:cNvSpPr>
      </xdr:nvSpPr>
      <xdr:spPr bwMode="auto">
        <a:xfrm>
          <a:off x="4114800" y="1047750"/>
          <a:ext cx="304800" cy="171450"/>
        </a:xfrm>
        <a:prstGeom prst="rect">
          <a:avLst/>
        </a:prstGeom>
        <a:noFill/>
      </xdr:spPr>
      <xdr:txBody>
        <a:bodyPr/>
        <a:lstStyle/>
        <a:p>
          <a:endParaRPr lang="zh-CN" altLang="en-US"/>
        </a:p>
      </xdr:txBody>
    </xdr:sp>
    <xdr:clientData/>
  </xdr:twoCellAnchor>
  <xdr:twoCellAnchor editAs="oneCell">
    <xdr:from>
      <xdr:col>6</xdr:col>
      <xdr:colOff>0</xdr:colOff>
      <xdr:row>6</xdr:row>
      <xdr:rowOff>0</xdr:rowOff>
    </xdr:from>
    <xdr:to>
      <xdr:col>6</xdr:col>
      <xdr:colOff>304800</xdr:colOff>
      <xdr:row>7</xdr:row>
      <xdr:rowOff>0</xdr:rowOff>
    </xdr:to>
    <xdr:sp macro="" textlink="">
      <xdr:nvSpPr>
        <xdr:cNvPr id="7" name="AutoShape 6" descr="C:\Program Files\Tencent\QQ\Users\45404766\Image\@1G_0~4MV~49OHN$WE)D1.jpg">
          <a:extLst>
            <a:ext uri="{FF2B5EF4-FFF2-40B4-BE49-F238E27FC236}">
              <a16:creationId xmlns:a16="http://schemas.microsoft.com/office/drawing/2014/main" id="{00000000-0008-0000-0200-000007000000}"/>
            </a:ext>
          </a:extLst>
        </xdr:cNvPr>
        <xdr:cNvSpPr>
          <a:spLocks noChangeAspect="1" noChangeArrowheads="1"/>
        </xdr:cNvSpPr>
      </xdr:nvSpPr>
      <xdr:spPr bwMode="auto">
        <a:xfrm>
          <a:off x="4114800" y="1257300"/>
          <a:ext cx="304800" cy="171450"/>
        </a:xfrm>
        <a:prstGeom prst="rect">
          <a:avLst/>
        </a:prstGeom>
        <a:noFill/>
      </xdr:spPr>
      <xdr:txBody>
        <a:bodyPr/>
        <a:lstStyle/>
        <a:p>
          <a:endParaRPr lang="zh-CN" altLang="en-US"/>
        </a:p>
      </xdr:txBody>
    </xdr:sp>
    <xdr:clientData/>
  </xdr:twoCellAnchor>
  <xdr:twoCellAnchor editAs="oneCell">
    <xdr:from>
      <xdr:col>6</xdr:col>
      <xdr:colOff>0</xdr:colOff>
      <xdr:row>7</xdr:row>
      <xdr:rowOff>0</xdr:rowOff>
    </xdr:from>
    <xdr:to>
      <xdr:col>6</xdr:col>
      <xdr:colOff>304800</xdr:colOff>
      <xdr:row>8</xdr:row>
      <xdr:rowOff>0</xdr:rowOff>
    </xdr:to>
    <xdr:sp macro="" textlink="">
      <xdr:nvSpPr>
        <xdr:cNvPr id="8" name="AutoShape 6" descr="C:\Program Files\Tencent\QQ\Users\45404766\Image\@1G_0~4MV~49OHN$WE)D1.jpg">
          <a:extLst>
            <a:ext uri="{FF2B5EF4-FFF2-40B4-BE49-F238E27FC236}">
              <a16:creationId xmlns:a16="http://schemas.microsoft.com/office/drawing/2014/main" id="{00000000-0008-0000-0200-000008000000}"/>
            </a:ext>
          </a:extLst>
        </xdr:cNvPr>
        <xdr:cNvSpPr>
          <a:spLocks noChangeAspect="1" noChangeArrowheads="1"/>
        </xdr:cNvSpPr>
      </xdr:nvSpPr>
      <xdr:spPr bwMode="auto">
        <a:xfrm>
          <a:off x="4114800" y="1466850"/>
          <a:ext cx="304800" cy="171450"/>
        </a:xfrm>
        <a:prstGeom prst="rect">
          <a:avLst/>
        </a:prstGeom>
        <a:noFill/>
      </xdr:spPr>
      <xdr:txBody>
        <a:bodyPr/>
        <a:lstStyle/>
        <a:p>
          <a:endParaRPr lang="zh-CN" altLang="en-US"/>
        </a:p>
      </xdr:txBody>
    </xdr:sp>
    <xdr:clientData/>
  </xdr:twoCellAnchor>
  <xdr:twoCellAnchor editAs="oneCell">
    <xdr:from>
      <xdr:col>6</xdr:col>
      <xdr:colOff>0</xdr:colOff>
      <xdr:row>8</xdr:row>
      <xdr:rowOff>0</xdr:rowOff>
    </xdr:from>
    <xdr:to>
      <xdr:col>6</xdr:col>
      <xdr:colOff>304800</xdr:colOff>
      <xdr:row>9</xdr:row>
      <xdr:rowOff>0</xdr:rowOff>
    </xdr:to>
    <xdr:sp macro="" textlink="">
      <xdr:nvSpPr>
        <xdr:cNvPr id="9" name="AutoShape 6" descr="C:\Program Files\Tencent\QQ\Users\45404766\Image\@1G_0~4MV~49OHN$WE)D1.jpg">
          <a:extLst>
            <a:ext uri="{FF2B5EF4-FFF2-40B4-BE49-F238E27FC236}">
              <a16:creationId xmlns:a16="http://schemas.microsoft.com/office/drawing/2014/main" id="{00000000-0008-0000-0200-000009000000}"/>
            </a:ext>
          </a:extLst>
        </xdr:cNvPr>
        <xdr:cNvSpPr>
          <a:spLocks noChangeAspect="1" noChangeArrowheads="1"/>
        </xdr:cNvSpPr>
      </xdr:nvSpPr>
      <xdr:spPr bwMode="auto">
        <a:xfrm>
          <a:off x="4114800" y="1676400"/>
          <a:ext cx="304800" cy="171450"/>
        </a:xfrm>
        <a:prstGeom prst="rect">
          <a:avLst/>
        </a:prstGeom>
        <a:noFill/>
      </xdr:spPr>
      <xdr:txBody>
        <a:bodyPr/>
        <a:lstStyle/>
        <a:p>
          <a:endParaRPr lang="zh-CN" altLang="en-US"/>
        </a:p>
      </xdr:txBody>
    </xdr:sp>
    <xdr:clientData/>
  </xdr:twoCellAnchor>
  <xdr:twoCellAnchor editAs="oneCell">
    <xdr:from>
      <xdr:col>6</xdr:col>
      <xdr:colOff>0</xdr:colOff>
      <xdr:row>9</xdr:row>
      <xdr:rowOff>0</xdr:rowOff>
    </xdr:from>
    <xdr:to>
      <xdr:col>6</xdr:col>
      <xdr:colOff>304800</xdr:colOff>
      <xdr:row>10</xdr:row>
      <xdr:rowOff>0</xdr:rowOff>
    </xdr:to>
    <xdr:sp macro="" textlink="">
      <xdr:nvSpPr>
        <xdr:cNvPr id="10" name="AutoShape 6" descr="C:\Program Files\Tencent\QQ\Users\45404766\Image\@1G_0~4MV~49OHN$WE)D1.jpg">
          <a:extLst>
            <a:ext uri="{FF2B5EF4-FFF2-40B4-BE49-F238E27FC236}">
              <a16:creationId xmlns:a16="http://schemas.microsoft.com/office/drawing/2014/main" id="{00000000-0008-0000-0200-00000A000000}"/>
            </a:ext>
          </a:extLst>
        </xdr:cNvPr>
        <xdr:cNvSpPr>
          <a:spLocks noChangeAspect="1" noChangeArrowheads="1"/>
        </xdr:cNvSpPr>
      </xdr:nvSpPr>
      <xdr:spPr bwMode="auto">
        <a:xfrm>
          <a:off x="4114800" y="1885950"/>
          <a:ext cx="304800" cy="171450"/>
        </a:xfrm>
        <a:prstGeom prst="rect">
          <a:avLst/>
        </a:prstGeom>
        <a:noFill/>
      </xdr:spPr>
      <xdr:txBody>
        <a:bodyPr/>
        <a:lstStyle/>
        <a:p>
          <a:endParaRPr lang="zh-CN" altLang="en-US"/>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0</xdr:colOff>
      <xdr:row>101</xdr:row>
      <xdr:rowOff>0</xdr:rowOff>
    </xdr:from>
    <xdr:to>
      <xdr:col>20</xdr:col>
      <xdr:colOff>304800</xdr:colOff>
      <xdr:row>101</xdr:row>
      <xdr:rowOff>200025</xdr:rowOff>
    </xdr:to>
    <xdr:sp macro="" textlink="">
      <xdr:nvSpPr>
        <xdr:cNvPr id="2" name="AutoShape 6" descr="C:\Program Files\Tencent\QQ\Users\45404766\Image\@1G_0~4MV~49OHN$WE)D1.jpg">
          <a:extLst>
            <a:ext uri="{FF2B5EF4-FFF2-40B4-BE49-F238E27FC236}">
              <a16:creationId xmlns:a16="http://schemas.microsoft.com/office/drawing/2014/main" id="{00000000-0008-0000-0300-000002000000}"/>
            </a:ext>
          </a:extLst>
        </xdr:cNvPr>
        <xdr:cNvSpPr>
          <a:spLocks noChangeAspect="1" noChangeArrowheads="1"/>
        </xdr:cNvSpPr>
      </xdr:nvSpPr>
      <xdr:spPr bwMode="auto">
        <a:xfrm>
          <a:off x="17735550" y="22888575"/>
          <a:ext cx="304800" cy="200025"/>
        </a:xfrm>
        <a:prstGeom prst="rect">
          <a:avLst/>
        </a:prstGeom>
        <a:noFill/>
      </xdr:spPr>
      <xdr:txBody>
        <a:bodyPr/>
        <a:lstStyle/>
        <a:p>
          <a:endParaRPr lang="zh-CN" altLang="en-US"/>
        </a:p>
      </xdr:txBody>
    </xdr:sp>
    <xdr:clientData/>
  </xdr:twoCellAnchor>
  <xdr:twoCellAnchor editAs="oneCell">
    <xdr:from>
      <xdr:col>2</xdr:col>
      <xdr:colOff>0</xdr:colOff>
      <xdr:row>101</xdr:row>
      <xdr:rowOff>0</xdr:rowOff>
    </xdr:from>
    <xdr:to>
      <xdr:col>2</xdr:col>
      <xdr:colOff>304800</xdr:colOff>
      <xdr:row>101</xdr:row>
      <xdr:rowOff>200025</xdr:rowOff>
    </xdr:to>
    <xdr:sp macro="" textlink="">
      <xdr:nvSpPr>
        <xdr:cNvPr id="3" name="AutoShape 6" descr="C:\Program Files\Tencent\QQ\Users\45404766\Image\@1G_0~4MV~49OHN$WE)D1.jpg">
          <a:extLst>
            <a:ext uri="{FF2B5EF4-FFF2-40B4-BE49-F238E27FC236}">
              <a16:creationId xmlns:a16="http://schemas.microsoft.com/office/drawing/2014/main" id="{00000000-0008-0000-0300-000003000000}"/>
            </a:ext>
          </a:extLst>
        </xdr:cNvPr>
        <xdr:cNvSpPr>
          <a:spLocks noChangeAspect="1" noChangeArrowheads="1"/>
        </xdr:cNvSpPr>
      </xdr:nvSpPr>
      <xdr:spPr bwMode="auto">
        <a:xfrm>
          <a:off x="2019300" y="22888575"/>
          <a:ext cx="304800" cy="200025"/>
        </a:xfrm>
        <a:prstGeom prst="rect">
          <a:avLst/>
        </a:prstGeom>
        <a:noFill/>
      </xdr:spPr>
      <xdr:txBody>
        <a:bodyPr/>
        <a:lstStyle/>
        <a:p>
          <a:endParaRPr lang="zh-CN" altLang="en-US"/>
        </a:p>
      </xdr:txBody>
    </xdr:sp>
    <xdr:clientData/>
  </xdr:twoCellAnchor>
  <xdr:twoCellAnchor editAs="oneCell">
    <xdr:from>
      <xdr:col>6</xdr:col>
      <xdr:colOff>0</xdr:colOff>
      <xdr:row>101</xdr:row>
      <xdr:rowOff>0</xdr:rowOff>
    </xdr:from>
    <xdr:to>
      <xdr:col>6</xdr:col>
      <xdr:colOff>304800</xdr:colOff>
      <xdr:row>101</xdr:row>
      <xdr:rowOff>200025</xdr:rowOff>
    </xdr:to>
    <xdr:sp macro="" textlink="">
      <xdr:nvSpPr>
        <xdr:cNvPr id="4" name="AutoShape 6" descr="C:\Program Files\Tencent\QQ\Users\45404766\Image\@1G_0~4MV~49OHN$WE)D1.jpg">
          <a:extLst>
            <a:ext uri="{FF2B5EF4-FFF2-40B4-BE49-F238E27FC236}">
              <a16:creationId xmlns:a16="http://schemas.microsoft.com/office/drawing/2014/main" id="{00000000-0008-0000-0300-000004000000}"/>
            </a:ext>
          </a:extLst>
        </xdr:cNvPr>
        <xdr:cNvSpPr>
          <a:spLocks noChangeAspect="1" noChangeArrowheads="1"/>
        </xdr:cNvSpPr>
      </xdr:nvSpPr>
      <xdr:spPr bwMode="auto">
        <a:xfrm>
          <a:off x="4114800" y="22888575"/>
          <a:ext cx="304800" cy="200025"/>
        </a:xfrm>
        <a:prstGeom prst="rect">
          <a:avLst/>
        </a:prstGeom>
        <a:noFill/>
      </xdr:spPr>
      <xdr:txBody>
        <a:bodyPr/>
        <a:lstStyle/>
        <a:p>
          <a:endParaRPr lang="zh-CN" altLang="en-US"/>
        </a:p>
      </xdr:txBody>
    </xdr:sp>
    <xdr:clientData/>
  </xdr:twoCellAnchor>
  <xdr:twoCellAnchor editAs="oneCell">
    <xdr:from>
      <xdr:col>6</xdr:col>
      <xdr:colOff>0</xdr:colOff>
      <xdr:row>101</xdr:row>
      <xdr:rowOff>0</xdr:rowOff>
    </xdr:from>
    <xdr:to>
      <xdr:col>6</xdr:col>
      <xdr:colOff>304800</xdr:colOff>
      <xdr:row>101</xdr:row>
      <xdr:rowOff>200025</xdr:rowOff>
    </xdr:to>
    <xdr:sp macro="" textlink="">
      <xdr:nvSpPr>
        <xdr:cNvPr id="5" name="AutoShape 6" descr="C:\Program Files\Tencent\QQ\Users\45404766\Image\@1G_0~4MV~49OHN$WE)D1.jpg">
          <a:extLst>
            <a:ext uri="{FF2B5EF4-FFF2-40B4-BE49-F238E27FC236}">
              <a16:creationId xmlns:a16="http://schemas.microsoft.com/office/drawing/2014/main" id="{00000000-0008-0000-0300-000005000000}"/>
            </a:ext>
          </a:extLst>
        </xdr:cNvPr>
        <xdr:cNvSpPr>
          <a:spLocks noChangeAspect="1" noChangeArrowheads="1"/>
        </xdr:cNvSpPr>
      </xdr:nvSpPr>
      <xdr:spPr bwMode="auto">
        <a:xfrm>
          <a:off x="4114800" y="22888575"/>
          <a:ext cx="304800" cy="200025"/>
        </a:xfrm>
        <a:prstGeom prst="rect">
          <a:avLst/>
        </a:prstGeom>
        <a:noFill/>
      </xdr:spPr>
      <xdr:txBody>
        <a:bodyPr/>
        <a:lstStyle/>
        <a:p>
          <a:endParaRPr lang="zh-CN" altLang="en-US"/>
        </a:p>
      </xdr:txBody>
    </xdr:sp>
    <xdr:clientData/>
  </xdr:twoCellAnchor>
  <xdr:twoCellAnchor editAs="oneCell">
    <xdr:from>
      <xdr:col>6</xdr:col>
      <xdr:colOff>0</xdr:colOff>
      <xdr:row>101</xdr:row>
      <xdr:rowOff>0</xdr:rowOff>
    </xdr:from>
    <xdr:to>
      <xdr:col>6</xdr:col>
      <xdr:colOff>304800</xdr:colOff>
      <xdr:row>101</xdr:row>
      <xdr:rowOff>200025</xdr:rowOff>
    </xdr:to>
    <xdr:sp macro="" textlink="">
      <xdr:nvSpPr>
        <xdr:cNvPr id="6" name="AutoShape 6" descr="C:\Program Files\Tencent\QQ\Users\45404766\Image\@1G_0~4MV~49OHN$WE)D1.jpg">
          <a:extLst>
            <a:ext uri="{FF2B5EF4-FFF2-40B4-BE49-F238E27FC236}">
              <a16:creationId xmlns:a16="http://schemas.microsoft.com/office/drawing/2014/main" id="{00000000-0008-0000-0300-000006000000}"/>
            </a:ext>
          </a:extLst>
        </xdr:cNvPr>
        <xdr:cNvSpPr>
          <a:spLocks noChangeAspect="1" noChangeArrowheads="1"/>
        </xdr:cNvSpPr>
      </xdr:nvSpPr>
      <xdr:spPr bwMode="auto">
        <a:xfrm>
          <a:off x="4114800" y="22888575"/>
          <a:ext cx="304800" cy="200025"/>
        </a:xfrm>
        <a:prstGeom prst="rect">
          <a:avLst/>
        </a:prstGeom>
        <a:noFill/>
      </xdr:spPr>
      <xdr:txBody>
        <a:bodyPr/>
        <a:lstStyle/>
        <a:p>
          <a:endParaRPr lang="zh-CN" altLang="en-US"/>
        </a:p>
      </xdr:txBody>
    </xdr:sp>
    <xdr:clientData/>
  </xdr:twoCellAnchor>
  <xdr:twoCellAnchor editAs="oneCell">
    <xdr:from>
      <xdr:col>6</xdr:col>
      <xdr:colOff>0</xdr:colOff>
      <xdr:row>101</xdr:row>
      <xdr:rowOff>0</xdr:rowOff>
    </xdr:from>
    <xdr:to>
      <xdr:col>6</xdr:col>
      <xdr:colOff>304800</xdr:colOff>
      <xdr:row>101</xdr:row>
      <xdr:rowOff>200025</xdr:rowOff>
    </xdr:to>
    <xdr:sp macro="" textlink="">
      <xdr:nvSpPr>
        <xdr:cNvPr id="7" name="AutoShape 6" descr="C:\Program Files\Tencent\QQ\Users\45404766\Image\@1G_0~4MV~49OHN$WE)D1.jpg">
          <a:extLst>
            <a:ext uri="{FF2B5EF4-FFF2-40B4-BE49-F238E27FC236}">
              <a16:creationId xmlns:a16="http://schemas.microsoft.com/office/drawing/2014/main" id="{00000000-0008-0000-0300-000007000000}"/>
            </a:ext>
          </a:extLst>
        </xdr:cNvPr>
        <xdr:cNvSpPr>
          <a:spLocks noChangeAspect="1" noChangeArrowheads="1"/>
        </xdr:cNvSpPr>
      </xdr:nvSpPr>
      <xdr:spPr bwMode="auto">
        <a:xfrm>
          <a:off x="4114800" y="22888575"/>
          <a:ext cx="304800" cy="200025"/>
        </a:xfrm>
        <a:prstGeom prst="rect">
          <a:avLst/>
        </a:prstGeom>
        <a:noFill/>
      </xdr:spPr>
      <xdr:txBody>
        <a:bodyPr/>
        <a:lstStyle/>
        <a:p>
          <a:endParaRPr lang="zh-CN" altLang="en-US"/>
        </a:p>
      </xdr:txBody>
    </xdr:sp>
    <xdr:clientData/>
  </xdr:twoCellAnchor>
  <xdr:twoCellAnchor editAs="oneCell">
    <xdr:from>
      <xdr:col>6</xdr:col>
      <xdr:colOff>0</xdr:colOff>
      <xdr:row>101</xdr:row>
      <xdr:rowOff>0</xdr:rowOff>
    </xdr:from>
    <xdr:to>
      <xdr:col>6</xdr:col>
      <xdr:colOff>304800</xdr:colOff>
      <xdr:row>101</xdr:row>
      <xdr:rowOff>200025</xdr:rowOff>
    </xdr:to>
    <xdr:sp macro="" textlink="">
      <xdr:nvSpPr>
        <xdr:cNvPr id="8" name="AutoShape 6" descr="C:\Program Files\Tencent\QQ\Users\45404766\Image\@1G_0~4MV~49OHN$WE)D1.jpg">
          <a:extLst>
            <a:ext uri="{FF2B5EF4-FFF2-40B4-BE49-F238E27FC236}">
              <a16:creationId xmlns:a16="http://schemas.microsoft.com/office/drawing/2014/main" id="{00000000-0008-0000-0300-000008000000}"/>
            </a:ext>
          </a:extLst>
        </xdr:cNvPr>
        <xdr:cNvSpPr>
          <a:spLocks noChangeAspect="1" noChangeArrowheads="1"/>
        </xdr:cNvSpPr>
      </xdr:nvSpPr>
      <xdr:spPr bwMode="auto">
        <a:xfrm>
          <a:off x="4114800" y="22888575"/>
          <a:ext cx="304800" cy="200025"/>
        </a:xfrm>
        <a:prstGeom prst="rect">
          <a:avLst/>
        </a:prstGeom>
        <a:noFill/>
      </xdr:spPr>
      <xdr:txBody>
        <a:bodyPr/>
        <a:lstStyle/>
        <a:p>
          <a:endParaRPr lang="zh-CN" altLang="en-US"/>
        </a:p>
      </xdr:txBody>
    </xdr:sp>
    <xdr:clientData/>
  </xdr:twoCellAnchor>
  <xdr:twoCellAnchor editAs="oneCell">
    <xdr:from>
      <xdr:col>6</xdr:col>
      <xdr:colOff>0</xdr:colOff>
      <xdr:row>101</xdr:row>
      <xdr:rowOff>0</xdr:rowOff>
    </xdr:from>
    <xdr:to>
      <xdr:col>6</xdr:col>
      <xdr:colOff>304800</xdr:colOff>
      <xdr:row>101</xdr:row>
      <xdr:rowOff>200025</xdr:rowOff>
    </xdr:to>
    <xdr:sp macro="" textlink="">
      <xdr:nvSpPr>
        <xdr:cNvPr id="9" name="AutoShape 6" descr="C:\Program Files\Tencent\QQ\Users\45404766\Image\@1G_0~4MV~49OHN$WE)D1.jpg">
          <a:extLst>
            <a:ext uri="{FF2B5EF4-FFF2-40B4-BE49-F238E27FC236}">
              <a16:creationId xmlns:a16="http://schemas.microsoft.com/office/drawing/2014/main" id="{00000000-0008-0000-0300-000009000000}"/>
            </a:ext>
          </a:extLst>
        </xdr:cNvPr>
        <xdr:cNvSpPr>
          <a:spLocks noChangeAspect="1" noChangeArrowheads="1"/>
        </xdr:cNvSpPr>
      </xdr:nvSpPr>
      <xdr:spPr bwMode="auto">
        <a:xfrm>
          <a:off x="4114800" y="22888575"/>
          <a:ext cx="304800" cy="200025"/>
        </a:xfrm>
        <a:prstGeom prst="rect">
          <a:avLst/>
        </a:prstGeom>
        <a:noFill/>
      </xdr:spPr>
      <xdr:txBody>
        <a:bodyPr/>
        <a:lstStyle/>
        <a:p>
          <a:endParaRPr lang="zh-CN" altLang="en-US"/>
        </a:p>
      </xdr:txBody>
    </xdr:sp>
    <xdr:clientData/>
  </xdr:twoCellAnchor>
  <xdr:twoCellAnchor editAs="oneCell">
    <xdr:from>
      <xdr:col>6</xdr:col>
      <xdr:colOff>0</xdr:colOff>
      <xdr:row>101</xdr:row>
      <xdr:rowOff>0</xdr:rowOff>
    </xdr:from>
    <xdr:to>
      <xdr:col>6</xdr:col>
      <xdr:colOff>304800</xdr:colOff>
      <xdr:row>101</xdr:row>
      <xdr:rowOff>200025</xdr:rowOff>
    </xdr:to>
    <xdr:sp macro="" textlink="">
      <xdr:nvSpPr>
        <xdr:cNvPr id="10" name="AutoShape 6" descr="C:\Program Files\Tencent\QQ\Users\45404766\Image\@1G_0~4MV~49OHN$WE)D1.jpg">
          <a:extLst>
            <a:ext uri="{FF2B5EF4-FFF2-40B4-BE49-F238E27FC236}">
              <a16:creationId xmlns:a16="http://schemas.microsoft.com/office/drawing/2014/main" id="{00000000-0008-0000-0300-00000A000000}"/>
            </a:ext>
          </a:extLst>
        </xdr:cNvPr>
        <xdr:cNvSpPr>
          <a:spLocks noChangeAspect="1" noChangeArrowheads="1"/>
        </xdr:cNvSpPr>
      </xdr:nvSpPr>
      <xdr:spPr bwMode="auto">
        <a:xfrm>
          <a:off x="4114800" y="22888575"/>
          <a:ext cx="304800" cy="200025"/>
        </a:xfrm>
        <a:prstGeom prst="rect">
          <a:avLst/>
        </a:prstGeom>
        <a:noFill/>
      </xdr:spPr>
      <xdr:txBody>
        <a:bodyPr/>
        <a:lstStyle/>
        <a:p>
          <a:endParaRPr lang="zh-CN" altLang="en-US"/>
        </a:p>
      </xdr:txBody>
    </xdr:sp>
    <xdr:clientData/>
  </xdr:twoCellAnchor>
  <xdr:twoCellAnchor editAs="oneCell">
    <xdr:from>
      <xdr:col>20</xdr:col>
      <xdr:colOff>0</xdr:colOff>
      <xdr:row>4</xdr:row>
      <xdr:rowOff>0</xdr:rowOff>
    </xdr:from>
    <xdr:to>
      <xdr:col>20</xdr:col>
      <xdr:colOff>304800</xdr:colOff>
      <xdr:row>4</xdr:row>
      <xdr:rowOff>200025</xdr:rowOff>
    </xdr:to>
    <xdr:sp macro="" textlink="">
      <xdr:nvSpPr>
        <xdr:cNvPr id="11" name="AutoShape 6" descr="C:\Program Files\Tencent\QQ\Users\45404766\Image\@1G_0~4MV~49OHN$WE)D1.jpg">
          <a:extLst>
            <a:ext uri="{FF2B5EF4-FFF2-40B4-BE49-F238E27FC236}">
              <a16:creationId xmlns:a16="http://schemas.microsoft.com/office/drawing/2014/main" id="{00000000-0008-0000-0300-00000B000000}"/>
            </a:ext>
          </a:extLst>
        </xdr:cNvPr>
        <xdr:cNvSpPr>
          <a:spLocks noChangeAspect="1" noChangeArrowheads="1"/>
        </xdr:cNvSpPr>
      </xdr:nvSpPr>
      <xdr:spPr bwMode="auto">
        <a:xfrm>
          <a:off x="17735550" y="2562225"/>
          <a:ext cx="304800" cy="200025"/>
        </a:xfrm>
        <a:prstGeom prst="rect">
          <a:avLst/>
        </a:prstGeom>
        <a:noFill/>
      </xdr:spPr>
      <xdr:txBody>
        <a:bodyPr/>
        <a:lstStyle/>
        <a:p>
          <a:endParaRPr lang="zh-CN" altLang="en-US"/>
        </a:p>
      </xdr:txBody>
    </xdr:sp>
    <xdr:clientData/>
  </xdr:twoCellAnchor>
  <xdr:twoCellAnchor editAs="oneCell">
    <xdr:from>
      <xdr:col>2</xdr:col>
      <xdr:colOff>0</xdr:colOff>
      <xdr:row>5</xdr:row>
      <xdr:rowOff>0</xdr:rowOff>
    </xdr:from>
    <xdr:to>
      <xdr:col>2</xdr:col>
      <xdr:colOff>304800</xdr:colOff>
      <xdr:row>5</xdr:row>
      <xdr:rowOff>200025</xdr:rowOff>
    </xdr:to>
    <xdr:sp macro="" textlink="">
      <xdr:nvSpPr>
        <xdr:cNvPr id="12" name="AutoShape 6" descr="C:\Program Files\Tencent\QQ\Users\45404766\Image\@1G_0~4MV~49OHN$WE)D1.jpg">
          <a:extLst>
            <a:ext uri="{FF2B5EF4-FFF2-40B4-BE49-F238E27FC236}">
              <a16:creationId xmlns:a16="http://schemas.microsoft.com/office/drawing/2014/main" id="{00000000-0008-0000-0300-00000C000000}"/>
            </a:ext>
          </a:extLst>
        </xdr:cNvPr>
        <xdr:cNvSpPr>
          <a:spLocks noChangeAspect="1" noChangeArrowheads="1"/>
        </xdr:cNvSpPr>
      </xdr:nvSpPr>
      <xdr:spPr bwMode="auto">
        <a:xfrm>
          <a:off x="2019300" y="2771775"/>
          <a:ext cx="304800" cy="200025"/>
        </a:xfrm>
        <a:prstGeom prst="rect">
          <a:avLst/>
        </a:prstGeom>
        <a:noFill/>
      </xdr:spPr>
      <xdr:txBody>
        <a:bodyPr/>
        <a:lstStyle/>
        <a:p>
          <a:endParaRPr lang="zh-CN" altLang="en-US"/>
        </a:p>
      </xdr:txBody>
    </xdr:sp>
    <xdr:clientData/>
  </xdr:twoCellAnchor>
  <xdr:twoCellAnchor editAs="oneCell">
    <xdr:from>
      <xdr:col>6</xdr:col>
      <xdr:colOff>0</xdr:colOff>
      <xdr:row>5</xdr:row>
      <xdr:rowOff>0</xdr:rowOff>
    </xdr:from>
    <xdr:to>
      <xdr:col>6</xdr:col>
      <xdr:colOff>304800</xdr:colOff>
      <xdr:row>5</xdr:row>
      <xdr:rowOff>200025</xdr:rowOff>
    </xdr:to>
    <xdr:sp macro="" textlink="">
      <xdr:nvSpPr>
        <xdr:cNvPr id="13" name="AutoShape 6" descr="C:\Program Files\Tencent\QQ\Users\45404766\Image\@1G_0~4MV~49OHN$WE)D1.jpg">
          <a:extLst>
            <a:ext uri="{FF2B5EF4-FFF2-40B4-BE49-F238E27FC236}">
              <a16:creationId xmlns:a16="http://schemas.microsoft.com/office/drawing/2014/main" id="{00000000-0008-0000-0300-00000D000000}"/>
            </a:ext>
          </a:extLst>
        </xdr:cNvPr>
        <xdr:cNvSpPr>
          <a:spLocks noChangeAspect="1" noChangeArrowheads="1"/>
        </xdr:cNvSpPr>
      </xdr:nvSpPr>
      <xdr:spPr bwMode="auto">
        <a:xfrm>
          <a:off x="4114800" y="2771775"/>
          <a:ext cx="304800" cy="200025"/>
        </a:xfrm>
        <a:prstGeom prst="rect">
          <a:avLst/>
        </a:prstGeom>
        <a:noFill/>
      </xdr:spPr>
      <xdr:txBody>
        <a:bodyPr/>
        <a:lstStyle/>
        <a:p>
          <a:endParaRPr lang="zh-CN" altLang="en-US"/>
        </a:p>
      </xdr:txBody>
    </xdr:sp>
    <xdr:clientData/>
  </xdr:twoCellAnchor>
  <xdr:twoCellAnchor editAs="oneCell">
    <xdr:from>
      <xdr:col>6</xdr:col>
      <xdr:colOff>0</xdr:colOff>
      <xdr:row>33</xdr:row>
      <xdr:rowOff>0</xdr:rowOff>
    </xdr:from>
    <xdr:to>
      <xdr:col>6</xdr:col>
      <xdr:colOff>304800</xdr:colOff>
      <xdr:row>33</xdr:row>
      <xdr:rowOff>200025</xdr:rowOff>
    </xdr:to>
    <xdr:sp macro="" textlink="">
      <xdr:nvSpPr>
        <xdr:cNvPr id="14" name="AutoShape 6" descr="C:\Program Files\Tencent\QQ\Users\45404766\Image\@1G_0~4MV~49OHN$WE)D1.jpg">
          <a:extLst>
            <a:ext uri="{FF2B5EF4-FFF2-40B4-BE49-F238E27FC236}">
              <a16:creationId xmlns:a16="http://schemas.microsoft.com/office/drawing/2014/main" id="{00000000-0008-0000-0300-00000E000000}"/>
            </a:ext>
          </a:extLst>
        </xdr:cNvPr>
        <xdr:cNvSpPr>
          <a:spLocks noChangeAspect="1" noChangeArrowheads="1"/>
        </xdr:cNvSpPr>
      </xdr:nvSpPr>
      <xdr:spPr bwMode="auto">
        <a:xfrm>
          <a:off x="4114800" y="8639175"/>
          <a:ext cx="304800" cy="200025"/>
        </a:xfrm>
        <a:prstGeom prst="rect">
          <a:avLst/>
        </a:prstGeom>
        <a:noFill/>
      </xdr:spPr>
      <xdr:txBody>
        <a:bodyPr/>
        <a:lstStyle/>
        <a:p>
          <a:endParaRPr lang="zh-CN" altLang="en-US"/>
        </a:p>
      </xdr:txBody>
    </xdr:sp>
    <xdr:clientData/>
  </xdr:twoCellAnchor>
  <xdr:twoCellAnchor editAs="oneCell">
    <xdr:from>
      <xdr:col>6</xdr:col>
      <xdr:colOff>0</xdr:colOff>
      <xdr:row>40</xdr:row>
      <xdr:rowOff>0</xdr:rowOff>
    </xdr:from>
    <xdr:to>
      <xdr:col>6</xdr:col>
      <xdr:colOff>304800</xdr:colOff>
      <xdr:row>40</xdr:row>
      <xdr:rowOff>200025</xdr:rowOff>
    </xdr:to>
    <xdr:sp macro="" textlink="">
      <xdr:nvSpPr>
        <xdr:cNvPr id="15" name="AutoShape 6" descr="C:\Program Files\Tencent\QQ\Users\45404766\Image\@1G_0~4MV~49OHN$WE)D1.jpg">
          <a:extLst>
            <a:ext uri="{FF2B5EF4-FFF2-40B4-BE49-F238E27FC236}">
              <a16:creationId xmlns:a16="http://schemas.microsoft.com/office/drawing/2014/main" id="{00000000-0008-0000-0300-00000F000000}"/>
            </a:ext>
          </a:extLst>
        </xdr:cNvPr>
        <xdr:cNvSpPr>
          <a:spLocks noChangeAspect="1" noChangeArrowheads="1"/>
        </xdr:cNvSpPr>
      </xdr:nvSpPr>
      <xdr:spPr bwMode="auto">
        <a:xfrm>
          <a:off x="4114800" y="10106025"/>
          <a:ext cx="304800" cy="200025"/>
        </a:xfrm>
        <a:prstGeom prst="rect">
          <a:avLst/>
        </a:prstGeom>
        <a:noFill/>
      </xdr:spPr>
      <xdr:txBody>
        <a:bodyPr/>
        <a:lstStyle/>
        <a:p>
          <a:endParaRPr lang="zh-CN" altLang="en-US"/>
        </a:p>
      </xdr:txBody>
    </xdr:sp>
    <xdr:clientData/>
  </xdr:twoCellAnchor>
  <xdr:twoCellAnchor editAs="oneCell">
    <xdr:from>
      <xdr:col>0</xdr:col>
      <xdr:colOff>361950</xdr:colOff>
      <xdr:row>44</xdr:row>
      <xdr:rowOff>152400</xdr:rowOff>
    </xdr:from>
    <xdr:to>
      <xdr:col>0</xdr:col>
      <xdr:colOff>666750</xdr:colOff>
      <xdr:row>45</xdr:row>
      <xdr:rowOff>142875</xdr:rowOff>
    </xdr:to>
    <xdr:sp macro="" textlink="">
      <xdr:nvSpPr>
        <xdr:cNvPr id="16" name="AutoShape 6" descr="C:\Program Files\Tencent\QQ\Users\45404766\Image\@1G_0~4MV~49OHN$WE)D1.jpg">
          <a:extLst>
            <a:ext uri="{FF2B5EF4-FFF2-40B4-BE49-F238E27FC236}">
              <a16:creationId xmlns:a16="http://schemas.microsoft.com/office/drawing/2014/main" id="{00000000-0008-0000-0300-000010000000}"/>
            </a:ext>
          </a:extLst>
        </xdr:cNvPr>
        <xdr:cNvSpPr>
          <a:spLocks noChangeAspect="1" noChangeArrowheads="1"/>
        </xdr:cNvSpPr>
      </xdr:nvSpPr>
      <xdr:spPr bwMode="auto">
        <a:xfrm>
          <a:off x="361950" y="10972800"/>
          <a:ext cx="304800" cy="200025"/>
        </a:xfrm>
        <a:prstGeom prst="rect">
          <a:avLst/>
        </a:prstGeom>
        <a:noFill/>
      </xdr:spPr>
      <xdr:txBody>
        <a:bodyPr/>
        <a:lstStyle/>
        <a:p>
          <a:endParaRPr lang="zh-CN" altLang="en-US"/>
        </a:p>
      </xdr:txBody>
    </xdr:sp>
    <xdr:clientData/>
  </xdr:twoCellAnchor>
  <xdr:twoCellAnchor editAs="oneCell">
    <xdr:from>
      <xdr:col>6</xdr:col>
      <xdr:colOff>0</xdr:colOff>
      <xdr:row>54</xdr:row>
      <xdr:rowOff>0</xdr:rowOff>
    </xdr:from>
    <xdr:to>
      <xdr:col>6</xdr:col>
      <xdr:colOff>304800</xdr:colOff>
      <xdr:row>54</xdr:row>
      <xdr:rowOff>200025</xdr:rowOff>
    </xdr:to>
    <xdr:sp macro="" textlink="">
      <xdr:nvSpPr>
        <xdr:cNvPr id="17" name="AutoShape 6" descr="C:\Program Files\Tencent\QQ\Users\45404766\Image\@1G_0~4MV~49OHN$WE)D1.jpg">
          <a:extLst>
            <a:ext uri="{FF2B5EF4-FFF2-40B4-BE49-F238E27FC236}">
              <a16:creationId xmlns:a16="http://schemas.microsoft.com/office/drawing/2014/main" id="{00000000-0008-0000-0300-000011000000}"/>
            </a:ext>
          </a:extLst>
        </xdr:cNvPr>
        <xdr:cNvSpPr>
          <a:spLocks noChangeAspect="1" noChangeArrowheads="1"/>
        </xdr:cNvSpPr>
      </xdr:nvSpPr>
      <xdr:spPr bwMode="auto">
        <a:xfrm>
          <a:off x="4114800" y="13039725"/>
          <a:ext cx="304800" cy="200025"/>
        </a:xfrm>
        <a:prstGeom prst="rect">
          <a:avLst/>
        </a:prstGeom>
        <a:noFill/>
      </xdr:spPr>
      <xdr:txBody>
        <a:bodyPr/>
        <a:lstStyle/>
        <a:p>
          <a:endParaRPr lang="zh-CN" altLang="en-US"/>
        </a:p>
      </xdr:txBody>
    </xdr:sp>
    <xdr:clientData/>
  </xdr:twoCellAnchor>
  <xdr:twoCellAnchor editAs="oneCell">
    <xdr:from>
      <xdr:col>6</xdr:col>
      <xdr:colOff>0</xdr:colOff>
      <xdr:row>61</xdr:row>
      <xdr:rowOff>0</xdr:rowOff>
    </xdr:from>
    <xdr:to>
      <xdr:col>6</xdr:col>
      <xdr:colOff>304800</xdr:colOff>
      <xdr:row>61</xdr:row>
      <xdr:rowOff>200025</xdr:rowOff>
    </xdr:to>
    <xdr:sp macro="" textlink="">
      <xdr:nvSpPr>
        <xdr:cNvPr id="18" name="AutoShape 6" descr="C:\Program Files\Tencent\QQ\Users\45404766\Image\@1G_0~4MV~49OHN$WE)D1.jpg">
          <a:extLst>
            <a:ext uri="{FF2B5EF4-FFF2-40B4-BE49-F238E27FC236}">
              <a16:creationId xmlns:a16="http://schemas.microsoft.com/office/drawing/2014/main" id="{00000000-0008-0000-0300-000012000000}"/>
            </a:ext>
          </a:extLst>
        </xdr:cNvPr>
        <xdr:cNvSpPr>
          <a:spLocks noChangeAspect="1" noChangeArrowheads="1"/>
        </xdr:cNvSpPr>
      </xdr:nvSpPr>
      <xdr:spPr bwMode="auto">
        <a:xfrm>
          <a:off x="4114800" y="14506575"/>
          <a:ext cx="304800" cy="200025"/>
        </a:xfrm>
        <a:prstGeom prst="rect">
          <a:avLst/>
        </a:prstGeom>
        <a:noFill/>
      </xdr:spPr>
      <xdr:txBody>
        <a:bodyPr/>
        <a:lstStyle/>
        <a:p>
          <a:endParaRPr lang="zh-CN" altLang="en-US"/>
        </a:p>
      </xdr:txBody>
    </xdr:sp>
    <xdr:clientData/>
  </xdr:twoCellAnchor>
  <xdr:twoCellAnchor editAs="oneCell">
    <xdr:from>
      <xdr:col>6</xdr:col>
      <xdr:colOff>0</xdr:colOff>
      <xdr:row>68</xdr:row>
      <xdr:rowOff>0</xdr:rowOff>
    </xdr:from>
    <xdr:to>
      <xdr:col>6</xdr:col>
      <xdr:colOff>304800</xdr:colOff>
      <xdr:row>68</xdr:row>
      <xdr:rowOff>200025</xdr:rowOff>
    </xdr:to>
    <xdr:sp macro="" textlink="">
      <xdr:nvSpPr>
        <xdr:cNvPr id="19" name="AutoShape 6" descr="C:\Program Files\Tencent\QQ\Users\45404766\Image\@1G_0~4MV~49OHN$WE)D1.jpg">
          <a:extLst>
            <a:ext uri="{FF2B5EF4-FFF2-40B4-BE49-F238E27FC236}">
              <a16:creationId xmlns:a16="http://schemas.microsoft.com/office/drawing/2014/main" id="{00000000-0008-0000-0300-000013000000}"/>
            </a:ext>
          </a:extLst>
        </xdr:cNvPr>
        <xdr:cNvSpPr>
          <a:spLocks noChangeAspect="1" noChangeArrowheads="1"/>
        </xdr:cNvSpPr>
      </xdr:nvSpPr>
      <xdr:spPr bwMode="auto">
        <a:xfrm>
          <a:off x="4114800" y="15973425"/>
          <a:ext cx="304800" cy="200025"/>
        </a:xfrm>
        <a:prstGeom prst="rect">
          <a:avLst/>
        </a:prstGeom>
        <a:noFill/>
      </xdr:spPr>
      <xdr:txBody>
        <a:bodyPr/>
        <a:lstStyle/>
        <a:p>
          <a:endParaRPr lang="zh-CN" altLang="en-US"/>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47</xdr:row>
      <xdr:rowOff>36739</xdr:rowOff>
    </xdr:from>
    <xdr:to>
      <xdr:col>4</xdr:col>
      <xdr:colOff>352019</xdr:colOff>
      <xdr:row>59</xdr:row>
      <xdr:rowOff>122168</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8304439"/>
          <a:ext cx="3247619" cy="2371429"/>
        </a:xfrm>
        <a:prstGeom prst="rect">
          <a:avLst/>
        </a:prstGeom>
      </xdr:spPr>
    </xdr:pic>
    <xdr:clientData/>
  </xdr:twoCellAnchor>
  <xdr:twoCellAnchor editAs="oneCell">
    <xdr:from>
      <xdr:col>0</xdr:col>
      <xdr:colOff>0</xdr:colOff>
      <xdr:row>62</xdr:row>
      <xdr:rowOff>57150</xdr:rowOff>
    </xdr:from>
    <xdr:to>
      <xdr:col>5</xdr:col>
      <xdr:colOff>266211</xdr:colOff>
      <xdr:row>74</xdr:row>
      <xdr:rowOff>66388</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0" y="11182350"/>
          <a:ext cx="3914286" cy="2295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495300</xdr:colOff>
      <xdr:row>39</xdr:row>
      <xdr:rowOff>0</xdr:rowOff>
    </xdr:from>
    <xdr:to>
      <xdr:col>11</xdr:col>
      <xdr:colOff>752188</xdr:colOff>
      <xdr:row>40</xdr:row>
      <xdr:rowOff>171338</xdr:rowOff>
    </xdr:to>
    <xdr:pic>
      <xdr:nvPicPr>
        <xdr:cNvPr id="2" name="图片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12630150" y="13163550"/>
          <a:ext cx="2295238" cy="8952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146</xdr:row>
      <xdr:rowOff>67235</xdr:rowOff>
    </xdr:from>
    <xdr:to>
      <xdr:col>7</xdr:col>
      <xdr:colOff>524114</xdr:colOff>
      <xdr:row>149</xdr:row>
      <xdr:rowOff>48684</xdr:rowOff>
    </xdr:to>
    <xdr:pic>
      <xdr:nvPicPr>
        <xdr:cNvPr id="2" name="图片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0" y="32553088"/>
          <a:ext cx="7057143" cy="4857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188</xdr:row>
      <xdr:rowOff>142875</xdr:rowOff>
    </xdr:from>
    <xdr:to>
      <xdr:col>4</xdr:col>
      <xdr:colOff>409186</xdr:colOff>
      <xdr:row>202</xdr:row>
      <xdr:rowOff>171147</xdr:rowOff>
    </xdr:to>
    <xdr:pic>
      <xdr:nvPicPr>
        <xdr:cNvPr id="3" name="图片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1"/>
        <a:stretch>
          <a:fillRect/>
        </a:stretch>
      </xdr:blipFill>
      <xdr:spPr>
        <a:xfrm>
          <a:off x="0" y="31175325"/>
          <a:ext cx="3114286" cy="242857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63</xdr:row>
      <xdr:rowOff>152400</xdr:rowOff>
    </xdr:from>
    <xdr:to>
      <xdr:col>2</xdr:col>
      <xdr:colOff>999735</xdr:colOff>
      <xdr:row>72</xdr:row>
      <xdr:rowOff>28398</xdr:rowOff>
    </xdr:to>
    <xdr:pic>
      <xdr:nvPicPr>
        <xdr:cNvPr id="5" name="图片 4">
          <a:extLst>
            <a:ext uri="{FF2B5EF4-FFF2-40B4-BE49-F238E27FC236}">
              <a16:creationId xmlns:a16="http://schemas.microsoft.com/office/drawing/2014/main" id="{00000000-0008-0000-2500-000005000000}"/>
            </a:ext>
          </a:extLst>
        </xdr:cNvPr>
        <xdr:cNvPicPr>
          <a:picLocks noChangeAspect="1"/>
        </xdr:cNvPicPr>
      </xdr:nvPicPr>
      <xdr:blipFill>
        <a:blip xmlns:r="http://schemas.openxmlformats.org/officeDocument/2006/relationships" r:embed="rId1"/>
        <a:stretch>
          <a:fillRect/>
        </a:stretch>
      </xdr:blipFill>
      <xdr:spPr>
        <a:xfrm>
          <a:off x="0" y="12268200"/>
          <a:ext cx="3123810" cy="141904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819150</xdr:colOff>
      <xdr:row>0</xdr:row>
      <xdr:rowOff>133350</xdr:rowOff>
    </xdr:from>
    <xdr:to>
      <xdr:col>13</xdr:col>
      <xdr:colOff>104150</xdr:colOff>
      <xdr:row>10</xdr:row>
      <xdr:rowOff>85517</xdr:rowOff>
    </xdr:to>
    <xdr:pic>
      <xdr:nvPicPr>
        <xdr:cNvPr id="2" name="图片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a:stretch>
          <a:fillRect/>
        </a:stretch>
      </xdr:blipFill>
      <xdr:spPr>
        <a:xfrm>
          <a:off x="5781675" y="133350"/>
          <a:ext cx="5000000" cy="166666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723026</xdr:colOff>
      <xdr:row>4</xdr:row>
      <xdr:rowOff>140804</xdr:rowOff>
    </xdr:from>
    <xdr:to>
      <xdr:col>9</xdr:col>
      <xdr:colOff>1215300</xdr:colOff>
      <xdr:row>16</xdr:row>
      <xdr:rowOff>166327</xdr:rowOff>
    </xdr:to>
    <xdr:pic>
      <xdr:nvPicPr>
        <xdr:cNvPr id="2" name="图片 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1"/>
        <a:stretch>
          <a:fillRect/>
        </a:stretch>
      </xdr:blipFill>
      <xdr:spPr>
        <a:xfrm>
          <a:off x="11523548" y="969065"/>
          <a:ext cx="2587774" cy="292443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133350</xdr:colOff>
      <xdr:row>13</xdr:row>
      <xdr:rowOff>123825</xdr:rowOff>
    </xdr:from>
    <xdr:to>
      <xdr:col>1</xdr:col>
      <xdr:colOff>1580682</xdr:colOff>
      <xdr:row>17</xdr:row>
      <xdr:rowOff>47549</xdr:rowOff>
    </xdr:to>
    <xdr:pic>
      <xdr:nvPicPr>
        <xdr:cNvPr id="2" name="图片 1">
          <a:extLst>
            <a:ext uri="{FF2B5EF4-FFF2-40B4-BE49-F238E27FC236}">
              <a16:creationId xmlns:a16="http://schemas.microsoft.com/office/drawing/2014/main" id="{00000000-0008-0000-3400-000002000000}"/>
            </a:ext>
          </a:extLst>
        </xdr:cNvPr>
        <xdr:cNvPicPr>
          <a:picLocks noChangeAspect="1"/>
        </xdr:cNvPicPr>
      </xdr:nvPicPr>
      <xdr:blipFill>
        <a:blip xmlns:r="http://schemas.openxmlformats.org/officeDocument/2006/relationships" r:embed="rId1"/>
        <a:stretch>
          <a:fillRect/>
        </a:stretch>
      </xdr:blipFill>
      <xdr:spPr>
        <a:xfrm>
          <a:off x="133350" y="3943350"/>
          <a:ext cx="3742857" cy="60952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85725</xdr:colOff>
      <xdr:row>70</xdr:row>
      <xdr:rowOff>38100</xdr:rowOff>
    </xdr:from>
    <xdr:to>
      <xdr:col>9</xdr:col>
      <xdr:colOff>53959</xdr:colOff>
      <xdr:row>111</xdr:row>
      <xdr:rowOff>54396</xdr:rowOff>
    </xdr:to>
    <xdr:grpSp>
      <xdr:nvGrpSpPr>
        <xdr:cNvPr id="2" name="组合 1">
          <a:extLst>
            <a:ext uri="{FF2B5EF4-FFF2-40B4-BE49-F238E27FC236}">
              <a16:creationId xmlns:a16="http://schemas.microsoft.com/office/drawing/2014/main" id="{00000000-0008-0000-3800-000002000000}"/>
            </a:ext>
          </a:extLst>
        </xdr:cNvPr>
        <xdr:cNvGrpSpPr/>
      </xdr:nvGrpSpPr>
      <xdr:grpSpPr>
        <a:xfrm>
          <a:off x="85725" y="10972800"/>
          <a:ext cx="8350234" cy="6264696"/>
          <a:chOff x="494420" y="44624"/>
          <a:chExt cx="8350234" cy="6264696"/>
        </a:xfrm>
      </xdr:grpSpPr>
      <xdr:sp macro="" textlink="">
        <xdr:nvSpPr>
          <xdr:cNvPr id="3" name="矩形 2">
            <a:extLst>
              <a:ext uri="{FF2B5EF4-FFF2-40B4-BE49-F238E27FC236}">
                <a16:creationId xmlns:a16="http://schemas.microsoft.com/office/drawing/2014/main" id="{00000000-0008-0000-3800-000003000000}"/>
              </a:ext>
            </a:extLst>
          </xdr:cNvPr>
          <xdr:cNvSpPr/>
        </xdr:nvSpPr>
        <xdr:spPr>
          <a:xfrm>
            <a:off x="7626164" y="552533"/>
            <a:ext cx="834268" cy="1795554"/>
          </a:xfrm>
          <a:prstGeom prst="rect">
            <a:avLst/>
          </a:prstGeom>
        </xdr:spPr>
        <xdr:style>
          <a:lnRef idx="2">
            <a:schemeClr val="accent4"/>
          </a:lnRef>
          <a:fillRef idx="1">
            <a:schemeClr val="lt1"/>
          </a:fillRef>
          <a:effectRef idx="0">
            <a:schemeClr val="accent4"/>
          </a:effectRef>
          <a:fontRef idx="minor">
            <a:schemeClr val="dk1"/>
          </a:fontRef>
        </xdr:style>
        <xdr:txBody>
          <a:bodyPr wrap="square" rtlCol="0" anchor="ctr"/>
          <a:lstStyle>
            <a:defPPr>
              <a:defRPr lang="zh-CN"/>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zh-CN" altLang="en-US">
              <a:latin typeface="微软雅黑" pitchFamily="34" charset="-122"/>
              <a:ea typeface="微软雅黑" pitchFamily="34" charset="-122"/>
            </a:endParaRPr>
          </a:p>
        </xdr:txBody>
      </xdr:sp>
      <xdr:sp macro="" textlink="">
        <xdr:nvSpPr>
          <xdr:cNvPr id="4" name="矩形 3">
            <a:extLst>
              <a:ext uri="{FF2B5EF4-FFF2-40B4-BE49-F238E27FC236}">
                <a16:creationId xmlns:a16="http://schemas.microsoft.com/office/drawing/2014/main" id="{00000000-0008-0000-3800-000004000000}"/>
              </a:ext>
            </a:extLst>
          </xdr:cNvPr>
          <xdr:cNvSpPr/>
        </xdr:nvSpPr>
        <xdr:spPr>
          <a:xfrm>
            <a:off x="7632340" y="2507323"/>
            <a:ext cx="834268" cy="1867562"/>
          </a:xfrm>
          <a:prstGeom prst="rect">
            <a:avLst/>
          </a:prstGeom>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zh-CN"/>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zh-CN" altLang="en-US">
              <a:latin typeface="微软雅黑" pitchFamily="34" charset="-122"/>
              <a:ea typeface="微软雅黑" pitchFamily="34" charset="-122"/>
            </a:endParaRPr>
          </a:p>
        </xdr:txBody>
      </xdr:sp>
      <xdr:sp macro="" textlink="">
        <xdr:nvSpPr>
          <xdr:cNvPr id="5" name="矩形 4">
            <a:extLst>
              <a:ext uri="{FF2B5EF4-FFF2-40B4-BE49-F238E27FC236}">
                <a16:creationId xmlns:a16="http://schemas.microsoft.com/office/drawing/2014/main" id="{00000000-0008-0000-3800-000005000000}"/>
              </a:ext>
            </a:extLst>
          </xdr:cNvPr>
          <xdr:cNvSpPr/>
        </xdr:nvSpPr>
        <xdr:spPr>
          <a:xfrm>
            <a:off x="7626164" y="4524340"/>
            <a:ext cx="834268" cy="1640171"/>
          </a:xfrm>
          <a:prstGeom prst="rect">
            <a:avLst/>
          </a:prstGeom>
        </xdr:spPr>
        <xdr:style>
          <a:lnRef idx="2">
            <a:schemeClr val="accent5"/>
          </a:lnRef>
          <a:fillRef idx="1">
            <a:schemeClr val="lt1"/>
          </a:fillRef>
          <a:effectRef idx="0">
            <a:schemeClr val="accent5"/>
          </a:effectRef>
          <a:fontRef idx="minor">
            <a:schemeClr val="dk1"/>
          </a:fontRef>
        </xdr:style>
        <xdr:txBody>
          <a:bodyPr wrap="square" rtlCol="0" anchor="ctr"/>
          <a:lstStyle>
            <a:defPPr>
              <a:defRPr lang="zh-CN"/>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zh-CN" altLang="en-US">
              <a:latin typeface="微软雅黑" pitchFamily="34" charset="-122"/>
              <a:ea typeface="微软雅黑" pitchFamily="34" charset="-122"/>
            </a:endParaRPr>
          </a:p>
        </xdr:txBody>
      </xdr:sp>
      <xdr:sp macro="" textlink="">
        <xdr:nvSpPr>
          <xdr:cNvPr id="6" name="矩形 5">
            <a:extLst>
              <a:ext uri="{FF2B5EF4-FFF2-40B4-BE49-F238E27FC236}">
                <a16:creationId xmlns:a16="http://schemas.microsoft.com/office/drawing/2014/main" id="{00000000-0008-0000-3800-000006000000}"/>
              </a:ext>
            </a:extLst>
          </xdr:cNvPr>
          <xdr:cNvSpPr/>
        </xdr:nvSpPr>
        <xdr:spPr>
          <a:xfrm>
            <a:off x="494420" y="547887"/>
            <a:ext cx="1197260" cy="5616623"/>
          </a:xfrm>
          <a:prstGeom prst="rect">
            <a:avLst/>
          </a:prstGeom>
        </xdr:spPr>
        <xdr:style>
          <a:lnRef idx="2">
            <a:schemeClr val="accent2"/>
          </a:lnRef>
          <a:fillRef idx="1">
            <a:schemeClr val="lt1"/>
          </a:fillRef>
          <a:effectRef idx="0">
            <a:schemeClr val="accent2"/>
          </a:effectRef>
          <a:fontRef idx="minor">
            <a:schemeClr val="dk1"/>
          </a:fontRef>
        </xdr:style>
        <xdr:txBody>
          <a:bodyPr wrap="square" rtlCol="0" anchor="ctr"/>
          <a:lstStyle>
            <a:defPPr>
              <a:defRPr lang="zh-CN"/>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zh-CN" altLang="en-US">
              <a:latin typeface="微软雅黑" pitchFamily="34" charset="-122"/>
              <a:ea typeface="微软雅黑" pitchFamily="34" charset="-122"/>
            </a:endParaRPr>
          </a:p>
        </xdr:txBody>
      </xdr:sp>
      <xdr:sp macro="" textlink="">
        <xdr:nvSpPr>
          <xdr:cNvPr id="7" name="圆角矩形 6">
            <a:extLst>
              <a:ext uri="{FF2B5EF4-FFF2-40B4-BE49-F238E27FC236}">
                <a16:creationId xmlns:a16="http://schemas.microsoft.com/office/drawing/2014/main" id="{00000000-0008-0000-3800-000007000000}"/>
              </a:ext>
            </a:extLst>
          </xdr:cNvPr>
          <xdr:cNvSpPr/>
        </xdr:nvSpPr>
        <xdr:spPr>
          <a:xfrm>
            <a:off x="494420" y="552533"/>
            <a:ext cx="7966012" cy="921189"/>
          </a:xfrm>
          <a:prstGeom prst="roundRect">
            <a:avLst/>
          </a:prstGeom>
          <a:solidFill>
            <a:schemeClr val="accent3">
              <a:alpha val="20000"/>
            </a:schemeClr>
          </a:solidFill>
          <a:ln w="0">
            <a:noFill/>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zh-CN" altLang="en-US">
                <a:solidFill>
                  <a:schemeClr val="tx1">
                    <a:lumMod val="95000"/>
                    <a:lumOff val="5000"/>
                  </a:schemeClr>
                </a:solidFill>
                <a:latin typeface="微软雅黑" pitchFamily="34" charset="-122"/>
                <a:ea typeface="微软雅黑" pitchFamily="34" charset="-122"/>
              </a:rPr>
              <a:t>同盟操作</a:t>
            </a:r>
          </a:p>
        </xdr:txBody>
      </xdr:sp>
      <xdr:sp macro="" textlink="">
        <xdr:nvSpPr>
          <xdr:cNvPr id="8" name="矩形 7">
            <a:extLst>
              <a:ext uri="{FF2B5EF4-FFF2-40B4-BE49-F238E27FC236}">
                <a16:creationId xmlns:a16="http://schemas.microsoft.com/office/drawing/2014/main" id="{00000000-0008-0000-3800-000008000000}"/>
              </a:ext>
            </a:extLst>
          </xdr:cNvPr>
          <xdr:cNvSpPr/>
        </xdr:nvSpPr>
        <xdr:spPr>
          <a:xfrm>
            <a:off x="755576" y="44624"/>
            <a:ext cx="773832" cy="488403"/>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b="1">
                <a:solidFill>
                  <a:schemeClr val="bg2">
                    <a:lumMod val="50000"/>
                  </a:schemeClr>
                </a:solidFill>
                <a:latin typeface="微软雅黑" pitchFamily="34" charset="-122"/>
                <a:ea typeface="微软雅黑" pitchFamily="34" charset="-122"/>
              </a:rPr>
              <a:t>华夏</a:t>
            </a:r>
          </a:p>
        </xdr:txBody>
      </xdr:sp>
      <xdr:sp macro="" textlink="">
        <xdr:nvSpPr>
          <xdr:cNvPr id="9" name="矩形 8">
            <a:extLst>
              <a:ext uri="{FF2B5EF4-FFF2-40B4-BE49-F238E27FC236}">
                <a16:creationId xmlns:a16="http://schemas.microsoft.com/office/drawing/2014/main" id="{00000000-0008-0000-3800-000009000000}"/>
              </a:ext>
            </a:extLst>
          </xdr:cNvPr>
          <xdr:cNvSpPr/>
        </xdr:nvSpPr>
        <xdr:spPr>
          <a:xfrm rot="5400000">
            <a:off x="7816379" y="1356631"/>
            <a:ext cx="165618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b="1">
                <a:solidFill>
                  <a:srgbClr val="7030A0"/>
                </a:solidFill>
                <a:latin typeface="微软雅黑" pitchFamily="34" charset="-122"/>
                <a:ea typeface="微软雅黑" pitchFamily="34" charset="-122"/>
              </a:rPr>
              <a:t>加勒比（</a:t>
            </a:r>
            <a:r>
              <a:rPr lang="zh-CN" altLang="en-US" sz="1400" b="1">
                <a:latin typeface="微软雅黑" pitchFamily="34" charset="-122"/>
                <a:ea typeface="微软雅黑" pitchFamily="34" charset="-122"/>
              </a:rPr>
              <a:t>初始</a:t>
            </a:r>
            <a:r>
              <a:rPr lang="en-US" altLang="zh-CN" sz="1400" b="1">
                <a:latin typeface="微软雅黑" pitchFamily="34" charset="-122"/>
                <a:ea typeface="微软雅黑" pitchFamily="34" charset="-122"/>
              </a:rPr>
              <a:t>:</a:t>
            </a:r>
            <a:r>
              <a:rPr lang="zh-CN" altLang="en-US" sz="1400" b="1">
                <a:latin typeface="微软雅黑" pitchFamily="34" charset="-122"/>
                <a:ea typeface="微软雅黑" pitchFamily="34" charset="-122"/>
              </a:rPr>
              <a:t>普通</a:t>
            </a:r>
            <a:r>
              <a:rPr lang="zh-CN" altLang="en-US" sz="1400" b="1">
                <a:solidFill>
                  <a:srgbClr val="7030A0"/>
                </a:solidFill>
                <a:latin typeface="微软雅黑" pitchFamily="34" charset="-122"/>
                <a:ea typeface="微软雅黑" pitchFamily="34" charset="-122"/>
              </a:rPr>
              <a:t>）</a:t>
            </a:r>
          </a:p>
        </xdr:txBody>
      </xdr:sp>
      <xdr:sp macro="" textlink="">
        <xdr:nvSpPr>
          <xdr:cNvPr id="10" name="矩形 9">
            <a:extLst>
              <a:ext uri="{FF2B5EF4-FFF2-40B4-BE49-F238E27FC236}">
                <a16:creationId xmlns:a16="http://schemas.microsoft.com/office/drawing/2014/main" id="{00000000-0008-0000-3800-00000A000000}"/>
              </a:ext>
            </a:extLst>
          </xdr:cNvPr>
          <xdr:cNvSpPr/>
        </xdr:nvSpPr>
        <xdr:spPr>
          <a:xfrm rot="5400000">
            <a:off x="7853445" y="3275639"/>
            <a:ext cx="165618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b="1">
                <a:solidFill>
                  <a:schemeClr val="accent6">
                    <a:lumMod val="75000"/>
                  </a:schemeClr>
                </a:solidFill>
                <a:latin typeface="微软雅黑" pitchFamily="34" charset="-122"/>
                <a:ea typeface="微软雅黑" pitchFamily="34" charset="-122"/>
              </a:rPr>
              <a:t>英格兰（</a:t>
            </a:r>
            <a:r>
              <a:rPr lang="zh-CN" altLang="en-US" sz="1400" b="1">
                <a:latin typeface="微软雅黑" pitchFamily="34" charset="-122"/>
                <a:ea typeface="微软雅黑" pitchFamily="34" charset="-122"/>
              </a:rPr>
              <a:t>初始</a:t>
            </a:r>
            <a:r>
              <a:rPr lang="en-US" altLang="zh-CN" sz="1400" b="1">
                <a:latin typeface="微软雅黑" pitchFamily="34" charset="-122"/>
                <a:ea typeface="微软雅黑" pitchFamily="34" charset="-122"/>
              </a:rPr>
              <a:t>:</a:t>
            </a:r>
            <a:r>
              <a:rPr lang="zh-CN" altLang="en-US" sz="1400" b="1">
                <a:latin typeface="微软雅黑" pitchFamily="34" charset="-122"/>
                <a:ea typeface="微软雅黑" pitchFamily="34" charset="-122"/>
              </a:rPr>
              <a:t>同盟</a:t>
            </a:r>
            <a:r>
              <a:rPr lang="zh-CN" altLang="en-US" sz="1400" b="1">
                <a:solidFill>
                  <a:schemeClr val="accent6">
                    <a:lumMod val="75000"/>
                  </a:schemeClr>
                </a:solidFill>
                <a:latin typeface="微软雅黑" pitchFamily="34" charset="-122"/>
                <a:ea typeface="微软雅黑" pitchFamily="34" charset="-122"/>
              </a:rPr>
              <a:t>）</a:t>
            </a:r>
          </a:p>
        </xdr:txBody>
      </xdr:sp>
      <xdr:sp macro="" textlink="">
        <xdr:nvSpPr>
          <xdr:cNvPr id="11" name="矩形 10">
            <a:extLst>
              <a:ext uri="{FF2B5EF4-FFF2-40B4-BE49-F238E27FC236}">
                <a16:creationId xmlns:a16="http://schemas.microsoft.com/office/drawing/2014/main" id="{00000000-0008-0000-3800-00000B000000}"/>
              </a:ext>
            </a:extLst>
          </xdr:cNvPr>
          <xdr:cNvSpPr/>
        </xdr:nvSpPr>
        <xdr:spPr>
          <a:xfrm rot="5400000">
            <a:off x="7816379" y="5281045"/>
            <a:ext cx="1656184" cy="400366"/>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b="1">
                <a:solidFill>
                  <a:srgbClr val="00B0F0"/>
                </a:solidFill>
                <a:latin typeface="微软雅黑" pitchFamily="34" charset="-122"/>
                <a:ea typeface="微软雅黑" pitchFamily="34" charset="-122"/>
              </a:rPr>
              <a:t>奥斯曼（</a:t>
            </a:r>
            <a:r>
              <a:rPr lang="zh-CN" altLang="en-US" sz="1400" b="1">
                <a:latin typeface="微软雅黑" pitchFamily="34" charset="-122"/>
                <a:ea typeface="微软雅黑" pitchFamily="34" charset="-122"/>
              </a:rPr>
              <a:t>初始</a:t>
            </a:r>
            <a:r>
              <a:rPr lang="en-US" altLang="zh-CN" sz="1400" b="1">
                <a:latin typeface="微软雅黑" pitchFamily="34" charset="-122"/>
                <a:ea typeface="微软雅黑" pitchFamily="34" charset="-122"/>
              </a:rPr>
              <a:t>:</a:t>
            </a:r>
            <a:r>
              <a:rPr lang="zh-CN" altLang="en-US" sz="1400" b="1">
                <a:latin typeface="微软雅黑" pitchFamily="34" charset="-122"/>
                <a:ea typeface="微软雅黑" pitchFamily="34" charset="-122"/>
              </a:rPr>
              <a:t>敌对</a:t>
            </a:r>
            <a:r>
              <a:rPr lang="zh-CN" altLang="en-US" sz="1400" b="1">
                <a:solidFill>
                  <a:srgbClr val="00B0F0"/>
                </a:solidFill>
                <a:latin typeface="微软雅黑" pitchFamily="34" charset="-122"/>
                <a:ea typeface="微软雅黑" pitchFamily="34" charset="-122"/>
              </a:rPr>
              <a:t>）</a:t>
            </a:r>
          </a:p>
        </xdr:txBody>
      </xdr:sp>
      <xdr:cxnSp macro="">
        <xdr:nvCxnSpPr>
          <xdr:cNvPr id="12" name="直接箭头连接符 11">
            <a:extLst>
              <a:ext uri="{FF2B5EF4-FFF2-40B4-BE49-F238E27FC236}">
                <a16:creationId xmlns:a16="http://schemas.microsoft.com/office/drawing/2014/main" id="{00000000-0008-0000-3800-00000C000000}"/>
              </a:ext>
            </a:extLst>
          </xdr:cNvPr>
          <xdr:cNvCxnSpPr/>
        </xdr:nvCxnSpPr>
        <xdr:spPr>
          <a:xfrm>
            <a:off x="1763688" y="701777"/>
            <a:ext cx="5862476" cy="0"/>
          </a:xfrm>
          <a:prstGeom prst="straightConnector1">
            <a:avLst/>
          </a:prstGeom>
          <a:ln w="19050">
            <a:headEnd type="diamond"/>
            <a:tailEnd type="arrow"/>
          </a:ln>
        </xdr:spPr>
        <xdr:style>
          <a:lnRef idx="3">
            <a:schemeClr val="accent4"/>
          </a:lnRef>
          <a:fillRef idx="0">
            <a:schemeClr val="accent4"/>
          </a:fillRef>
          <a:effectRef idx="2">
            <a:schemeClr val="accent4"/>
          </a:effectRef>
          <a:fontRef idx="minor">
            <a:schemeClr val="tx1"/>
          </a:fontRef>
        </xdr:style>
      </xdr:cxnSp>
      <xdr:sp macro="" textlink="">
        <xdr:nvSpPr>
          <xdr:cNvPr id="13" name="矩形 12">
            <a:extLst>
              <a:ext uri="{FF2B5EF4-FFF2-40B4-BE49-F238E27FC236}">
                <a16:creationId xmlns:a16="http://schemas.microsoft.com/office/drawing/2014/main" id="{00000000-0008-0000-3800-00000D000000}"/>
              </a:ext>
            </a:extLst>
          </xdr:cNvPr>
          <xdr:cNvSpPr/>
        </xdr:nvSpPr>
        <xdr:spPr>
          <a:xfrm>
            <a:off x="3582144" y="168895"/>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b="1" u="sng">
                <a:solidFill>
                  <a:schemeClr val="tx1">
                    <a:lumMod val="95000"/>
                    <a:lumOff val="5000"/>
                  </a:schemeClr>
                </a:solidFill>
                <a:latin typeface="微软雅黑" pitchFamily="34" charset="-122"/>
                <a:ea typeface="微软雅黑" pitchFamily="34" charset="-122"/>
              </a:rPr>
              <a:t>外交次数</a:t>
            </a:r>
          </a:p>
        </xdr:txBody>
      </xdr:sp>
      <xdr:sp macro="" textlink="">
        <xdr:nvSpPr>
          <xdr:cNvPr id="14" name="矩形 13">
            <a:extLst>
              <a:ext uri="{FF2B5EF4-FFF2-40B4-BE49-F238E27FC236}">
                <a16:creationId xmlns:a16="http://schemas.microsoft.com/office/drawing/2014/main" id="{00000000-0008-0000-3800-00000E000000}"/>
              </a:ext>
            </a:extLst>
          </xdr:cNvPr>
          <xdr:cNvSpPr/>
        </xdr:nvSpPr>
        <xdr:spPr>
          <a:xfrm>
            <a:off x="4950296" y="168895"/>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b="1" u="sng">
                <a:solidFill>
                  <a:schemeClr val="tx1">
                    <a:lumMod val="95000"/>
                    <a:lumOff val="5000"/>
                  </a:schemeClr>
                </a:solidFill>
                <a:latin typeface="微软雅黑" pitchFamily="34" charset="-122"/>
                <a:ea typeface="微软雅黑" pitchFamily="34" charset="-122"/>
              </a:rPr>
              <a:t>声望变化</a:t>
            </a:r>
          </a:p>
        </xdr:txBody>
      </xdr:sp>
      <xdr:sp macro="" textlink="">
        <xdr:nvSpPr>
          <xdr:cNvPr id="15" name="矩形 14">
            <a:extLst>
              <a:ext uri="{FF2B5EF4-FFF2-40B4-BE49-F238E27FC236}">
                <a16:creationId xmlns:a16="http://schemas.microsoft.com/office/drawing/2014/main" id="{00000000-0008-0000-3800-00000F000000}"/>
              </a:ext>
            </a:extLst>
          </xdr:cNvPr>
          <xdr:cNvSpPr/>
        </xdr:nvSpPr>
        <xdr:spPr>
          <a:xfrm>
            <a:off x="2195736" y="168895"/>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b="1" u="sng">
                <a:solidFill>
                  <a:schemeClr val="tx1">
                    <a:lumMod val="95000"/>
                    <a:lumOff val="5000"/>
                  </a:schemeClr>
                </a:solidFill>
                <a:latin typeface="微软雅黑" pitchFamily="34" charset="-122"/>
                <a:ea typeface="微软雅黑" pitchFamily="34" charset="-122"/>
              </a:rPr>
              <a:t>外交操作</a:t>
            </a:r>
          </a:p>
        </xdr:txBody>
      </xdr:sp>
      <xdr:sp macro="" textlink="">
        <xdr:nvSpPr>
          <xdr:cNvPr id="16" name="矩形 15">
            <a:extLst>
              <a:ext uri="{FF2B5EF4-FFF2-40B4-BE49-F238E27FC236}">
                <a16:creationId xmlns:a16="http://schemas.microsoft.com/office/drawing/2014/main" id="{00000000-0008-0000-3800-000010000000}"/>
              </a:ext>
            </a:extLst>
          </xdr:cNvPr>
          <xdr:cNvSpPr/>
        </xdr:nvSpPr>
        <xdr:spPr>
          <a:xfrm>
            <a:off x="2228776" y="547888"/>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发起同盟</a:t>
            </a:r>
          </a:p>
        </xdr:txBody>
      </xdr:sp>
      <xdr:sp macro="" textlink="">
        <xdr:nvSpPr>
          <xdr:cNvPr id="17" name="矩形 16">
            <a:extLst>
              <a:ext uri="{FF2B5EF4-FFF2-40B4-BE49-F238E27FC236}">
                <a16:creationId xmlns:a16="http://schemas.microsoft.com/office/drawing/2014/main" id="{00000000-0008-0000-3800-000011000000}"/>
              </a:ext>
            </a:extLst>
          </xdr:cNvPr>
          <xdr:cNvSpPr/>
        </xdr:nvSpPr>
        <xdr:spPr>
          <a:xfrm>
            <a:off x="3582144" y="547887"/>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ltLang="zh-CN" sz="1400">
                <a:solidFill>
                  <a:schemeClr val="tx1">
                    <a:lumMod val="95000"/>
                    <a:lumOff val="5000"/>
                  </a:schemeClr>
                </a:solidFill>
                <a:latin typeface="微软雅黑" pitchFamily="34" charset="-122"/>
                <a:ea typeface="微软雅黑" pitchFamily="34" charset="-122"/>
              </a:rPr>
              <a:t>-1</a:t>
            </a:r>
            <a:endParaRPr lang="zh-CN" altLang="en-US" sz="1400">
              <a:solidFill>
                <a:schemeClr val="tx1">
                  <a:lumMod val="95000"/>
                  <a:lumOff val="5000"/>
                </a:schemeClr>
              </a:solidFill>
              <a:latin typeface="微软雅黑" pitchFamily="34" charset="-122"/>
              <a:ea typeface="微软雅黑" pitchFamily="34" charset="-122"/>
            </a:endParaRPr>
          </a:p>
        </xdr:txBody>
      </xdr:sp>
      <xdr:sp macro="" textlink="">
        <xdr:nvSpPr>
          <xdr:cNvPr id="18" name="矩形 17">
            <a:extLst>
              <a:ext uri="{FF2B5EF4-FFF2-40B4-BE49-F238E27FC236}">
                <a16:creationId xmlns:a16="http://schemas.microsoft.com/office/drawing/2014/main" id="{00000000-0008-0000-3800-000012000000}"/>
              </a:ext>
            </a:extLst>
          </xdr:cNvPr>
          <xdr:cNvSpPr/>
        </xdr:nvSpPr>
        <xdr:spPr>
          <a:xfrm>
            <a:off x="4950296" y="557761"/>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不变</a:t>
            </a:r>
          </a:p>
        </xdr:txBody>
      </xdr:sp>
      <xdr:cxnSp macro="">
        <xdr:nvCxnSpPr>
          <xdr:cNvPr id="19" name="直接箭头连接符 18">
            <a:extLst>
              <a:ext uri="{FF2B5EF4-FFF2-40B4-BE49-F238E27FC236}">
                <a16:creationId xmlns:a16="http://schemas.microsoft.com/office/drawing/2014/main" id="{00000000-0008-0000-3800-000013000000}"/>
              </a:ext>
            </a:extLst>
          </xdr:cNvPr>
          <xdr:cNvCxnSpPr/>
        </xdr:nvCxnSpPr>
        <xdr:spPr>
          <a:xfrm>
            <a:off x="1763688" y="917801"/>
            <a:ext cx="5868652" cy="0"/>
          </a:xfrm>
          <a:prstGeom prst="straightConnector1">
            <a:avLst/>
          </a:prstGeom>
          <a:ln w="19050">
            <a:headEnd type="arrow"/>
            <a:tailEnd type="diamond"/>
          </a:ln>
        </xdr:spPr>
        <xdr:style>
          <a:lnRef idx="3">
            <a:schemeClr val="accent4"/>
          </a:lnRef>
          <a:fillRef idx="0">
            <a:schemeClr val="accent4"/>
          </a:fillRef>
          <a:effectRef idx="2">
            <a:schemeClr val="accent4"/>
          </a:effectRef>
          <a:fontRef idx="minor">
            <a:schemeClr val="tx1"/>
          </a:fontRef>
        </xdr:style>
      </xdr:cxnSp>
      <xdr:sp macro="" textlink="">
        <xdr:nvSpPr>
          <xdr:cNvPr id="20" name="矩形 19">
            <a:extLst>
              <a:ext uri="{FF2B5EF4-FFF2-40B4-BE49-F238E27FC236}">
                <a16:creationId xmlns:a16="http://schemas.microsoft.com/office/drawing/2014/main" id="{00000000-0008-0000-3800-000014000000}"/>
              </a:ext>
            </a:extLst>
          </xdr:cNvPr>
          <xdr:cNvSpPr/>
        </xdr:nvSpPr>
        <xdr:spPr>
          <a:xfrm>
            <a:off x="2228776" y="763912"/>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接受同盟</a:t>
            </a:r>
          </a:p>
        </xdr:txBody>
      </xdr:sp>
      <xdr:sp macro="" textlink="">
        <xdr:nvSpPr>
          <xdr:cNvPr id="21" name="矩形 20">
            <a:extLst>
              <a:ext uri="{FF2B5EF4-FFF2-40B4-BE49-F238E27FC236}">
                <a16:creationId xmlns:a16="http://schemas.microsoft.com/office/drawing/2014/main" id="{00000000-0008-0000-3800-000015000000}"/>
              </a:ext>
            </a:extLst>
          </xdr:cNvPr>
          <xdr:cNvSpPr/>
        </xdr:nvSpPr>
        <xdr:spPr>
          <a:xfrm>
            <a:off x="3582144" y="763911"/>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ltLang="zh-CN" sz="1400">
                <a:solidFill>
                  <a:schemeClr val="tx1">
                    <a:lumMod val="95000"/>
                    <a:lumOff val="5000"/>
                  </a:schemeClr>
                </a:solidFill>
                <a:latin typeface="微软雅黑" pitchFamily="34" charset="-122"/>
                <a:ea typeface="微软雅黑" pitchFamily="34" charset="-122"/>
              </a:rPr>
              <a:t>-1</a:t>
            </a:r>
            <a:endParaRPr lang="zh-CN" altLang="en-US" sz="1400">
              <a:solidFill>
                <a:schemeClr val="tx1">
                  <a:lumMod val="95000"/>
                  <a:lumOff val="5000"/>
                </a:schemeClr>
              </a:solidFill>
              <a:latin typeface="微软雅黑" pitchFamily="34" charset="-122"/>
              <a:ea typeface="微软雅黑" pitchFamily="34" charset="-122"/>
            </a:endParaRPr>
          </a:p>
        </xdr:txBody>
      </xdr:sp>
      <xdr:sp macro="" textlink="">
        <xdr:nvSpPr>
          <xdr:cNvPr id="22" name="矩形 21">
            <a:extLst>
              <a:ext uri="{FF2B5EF4-FFF2-40B4-BE49-F238E27FC236}">
                <a16:creationId xmlns:a16="http://schemas.microsoft.com/office/drawing/2014/main" id="{00000000-0008-0000-3800-000016000000}"/>
              </a:ext>
            </a:extLst>
          </xdr:cNvPr>
          <xdr:cNvSpPr/>
        </xdr:nvSpPr>
        <xdr:spPr>
          <a:xfrm>
            <a:off x="4860032" y="773785"/>
            <a:ext cx="1277888"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双方</a:t>
            </a:r>
            <a:r>
              <a:rPr lang="en-US" altLang="zh-CN" sz="1400">
                <a:solidFill>
                  <a:schemeClr val="tx1">
                    <a:lumMod val="95000"/>
                    <a:lumOff val="5000"/>
                  </a:schemeClr>
                </a:solidFill>
                <a:latin typeface="微软雅黑" pitchFamily="34" charset="-122"/>
                <a:ea typeface="微软雅黑" pitchFamily="34" charset="-122"/>
              </a:rPr>
              <a:t>+1000</a:t>
            </a:r>
            <a:endParaRPr lang="zh-CN" altLang="en-US" sz="1400">
              <a:solidFill>
                <a:schemeClr val="tx1">
                  <a:lumMod val="95000"/>
                  <a:lumOff val="5000"/>
                </a:schemeClr>
              </a:solidFill>
              <a:latin typeface="微软雅黑" pitchFamily="34" charset="-122"/>
              <a:ea typeface="微软雅黑" pitchFamily="34" charset="-122"/>
            </a:endParaRPr>
          </a:p>
        </xdr:txBody>
      </xdr:sp>
      <xdr:cxnSp macro="">
        <xdr:nvCxnSpPr>
          <xdr:cNvPr id="23" name="直接箭头连接符 22">
            <a:extLst>
              <a:ext uri="{FF2B5EF4-FFF2-40B4-BE49-F238E27FC236}">
                <a16:creationId xmlns:a16="http://schemas.microsoft.com/office/drawing/2014/main" id="{00000000-0008-0000-3800-000017000000}"/>
              </a:ext>
            </a:extLst>
          </xdr:cNvPr>
          <xdr:cNvCxnSpPr/>
        </xdr:nvCxnSpPr>
        <xdr:spPr>
          <a:xfrm>
            <a:off x="1763688" y="1176214"/>
            <a:ext cx="5862476" cy="0"/>
          </a:xfrm>
          <a:prstGeom prst="straightConnector1">
            <a:avLst/>
          </a:prstGeom>
          <a:ln w="19050">
            <a:headEnd type="arrow"/>
            <a:tailEnd type="diamond"/>
          </a:ln>
        </xdr:spPr>
        <xdr:style>
          <a:lnRef idx="3">
            <a:schemeClr val="accent4"/>
          </a:lnRef>
          <a:fillRef idx="0">
            <a:schemeClr val="accent4"/>
          </a:fillRef>
          <a:effectRef idx="2">
            <a:schemeClr val="accent4"/>
          </a:effectRef>
          <a:fontRef idx="minor">
            <a:schemeClr val="tx1"/>
          </a:fontRef>
        </xdr:style>
      </xdr:cxnSp>
      <xdr:sp macro="" textlink="">
        <xdr:nvSpPr>
          <xdr:cNvPr id="24" name="矩形 23">
            <a:extLst>
              <a:ext uri="{FF2B5EF4-FFF2-40B4-BE49-F238E27FC236}">
                <a16:creationId xmlns:a16="http://schemas.microsoft.com/office/drawing/2014/main" id="{00000000-0008-0000-3800-000018000000}"/>
              </a:ext>
            </a:extLst>
          </xdr:cNvPr>
          <xdr:cNvSpPr/>
        </xdr:nvSpPr>
        <xdr:spPr>
          <a:xfrm>
            <a:off x="2228776" y="1022325"/>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拒绝同盟</a:t>
            </a:r>
          </a:p>
        </xdr:txBody>
      </xdr:sp>
      <xdr:sp macro="" textlink="">
        <xdr:nvSpPr>
          <xdr:cNvPr id="25" name="矩形 24">
            <a:extLst>
              <a:ext uri="{FF2B5EF4-FFF2-40B4-BE49-F238E27FC236}">
                <a16:creationId xmlns:a16="http://schemas.microsoft.com/office/drawing/2014/main" id="{00000000-0008-0000-3800-000019000000}"/>
              </a:ext>
            </a:extLst>
          </xdr:cNvPr>
          <xdr:cNvSpPr/>
        </xdr:nvSpPr>
        <xdr:spPr>
          <a:xfrm>
            <a:off x="3582144" y="1022324"/>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不变</a:t>
            </a:r>
          </a:p>
        </xdr:txBody>
      </xdr:sp>
      <xdr:sp macro="" textlink="">
        <xdr:nvSpPr>
          <xdr:cNvPr id="26" name="矩形 25">
            <a:extLst>
              <a:ext uri="{FF2B5EF4-FFF2-40B4-BE49-F238E27FC236}">
                <a16:creationId xmlns:a16="http://schemas.microsoft.com/office/drawing/2014/main" id="{00000000-0008-0000-3800-00001A000000}"/>
              </a:ext>
            </a:extLst>
          </xdr:cNvPr>
          <xdr:cNvSpPr/>
        </xdr:nvSpPr>
        <xdr:spPr>
          <a:xfrm>
            <a:off x="4860032" y="1032198"/>
            <a:ext cx="1277888"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不变</a:t>
            </a:r>
          </a:p>
        </xdr:txBody>
      </xdr:sp>
      <xdr:sp macro="" textlink="">
        <xdr:nvSpPr>
          <xdr:cNvPr id="27" name="圆角矩形 26">
            <a:extLst>
              <a:ext uri="{FF2B5EF4-FFF2-40B4-BE49-F238E27FC236}">
                <a16:creationId xmlns:a16="http://schemas.microsoft.com/office/drawing/2014/main" id="{00000000-0008-0000-3800-00001B000000}"/>
              </a:ext>
            </a:extLst>
          </xdr:cNvPr>
          <xdr:cNvSpPr/>
        </xdr:nvSpPr>
        <xdr:spPr>
          <a:xfrm>
            <a:off x="494420" y="1473722"/>
            <a:ext cx="7966012" cy="864890"/>
          </a:xfrm>
          <a:prstGeom prst="roundRect">
            <a:avLst/>
          </a:prstGeom>
          <a:solidFill>
            <a:srgbClr val="FF0000">
              <a:alpha val="20000"/>
            </a:srgbClr>
          </a:solidFill>
          <a:ln w="0">
            <a:noFill/>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zh-CN" altLang="en-US">
                <a:solidFill>
                  <a:schemeClr val="tx1">
                    <a:lumMod val="95000"/>
                    <a:lumOff val="5000"/>
                  </a:schemeClr>
                </a:solidFill>
                <a:latin typeface="微软雅黑" pitchFamily="34" charset="-122"/>
                <a:ea typeface="微软雅黑" pitchFamily="34" charset="-122"/>
              </a:rPr>
              <a:t>敌对操作</a:t>
            </a:r>
          </a:p>
        </xdr:txBody>
      </xdr:sp>
      <xdr:cxnSp macro="">
        <xdr:nvCxnSpPr>
          <xdr:cNvPr id="28" name="直接箭头连接符 27">
            <a:extLst>
              <a:ext uri="{FF2B5EF4-FFF2-40B4-BE49-F238E27FC236}">
                <a16:creationId xmlns:a16="http://schemas.microsoft.com/office/drawing/2014/main" id="{00000000-0008-0000-3800-00001C000000}"/>
              </a:ext>
            </a:extLst>
          </xdr:cNvPr>
          <xdr:cNvCxnSpPr/>
        </xdr:nvCxnSpPr>
        <xdr:spPr>
          <a:xfrm>
            <a:off x="1763688" y="1886025"/>
            <a:ext cx="5862476" cy="0"/>
          </a:xfrm>
          <a:prstGeom prst="straightConnector1">
            <a:avLst/>
          </a:prstGeom>
          <a:ln w="19050">
            <a:headEnd type="diamond"/>
            <a:tailEnd type="arrow"/>
          </a:ln>
        </xdr:spPr>
        <xdr:style>
          <a:lnRef idx="3">
            <a:schemeClr val="accent4"/>
          </a:lnRef>
          <a:fillRef idx="0">
            <a:schemeClr val="accent4"/>
          </a:fillRef>
          <a:effectRef idx="2">
            <a:schemeClr val="accent4"/>
          </a:effectRef>
          <a:fontRef idx="minor">
            <a:schemeClr val="tx1"/>
          </a:fontRef>
        </xdr:style>
      </xdr:cxnSp>
      <xdr:sp macro="" textlink="">
        <xdr:nvSpPr>
          <xdr:cNvPr id="29" name="矩形 28">
            <a:extLst>
              <a:ext uri="{FF2B5EF4-FFF2-40B4-BE49-F238E27FC236}">
                <a16:creationId xmlns:a16="http://schemas.microsoft.com/office/drawing/2014/main" id="{00000000-0008-0000-3800-00001D000000}"/>
              </a:ext>
            </a:extLst>
          </xdr:cNvPr>
          <xdr:cNvSpPr/>
        </xdr:nvSpPr>
        <xdr:spPr>
          <a:xfrm>
            <a:off x="2228776" y="1732136"/>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发起敌对</a:t>
            </a:r>
          </a:p>
        </xdr:txBody>
      </xdr:sp>
      <xdr:sp macro="" textlink="">
        <xdr:nvSpPr>
          <xdr:cNvPr id="30" name="矩形 29">
            <a:extLst>
              <a:ext uri="{FF2B5EF4-FFF2-40B4-BE49-F238E27FC236}">
                <a16:creationId xmlns:a16="http://schemas.microsoft.com/office/drawing/2014/main" id="{00000000-0008-0000-3800-00001E000000}"/>
              </a:ext>
            </a:extLst>
          </xdr:cNvPr>
          <xdr:cNvSpPr/>
        </xdr:nvSpPr>
        <xdr:spPr>
          <a:xfrm>
            <a:off x="3582144" y="1732135"/>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ltLang="zh-CN" sz="1400">
                <a:solidFill>
                  <a:schemeClr val="tx1">
                    <a:lumMod val="95000"/>
                    <a:lumOff val="5000"/>
                  </a:schemeClr>
                </a:solidFill>
                <a:latin typeface="微软雅黑" pitchFamily="34" charset="-122"/>
                <a:ea typeface="微软雅黑" pitchFamily="34" charset="-122"/>
              </a:rPr>
              <a:t>-1</a:t>
            </a:r>
            <a:endParaRPr lang="zh-CN" altLang="en-US" sz="1400">
              <a:solidFill>
                <a:schemeClr val="tx1">
                  <a:lumMod val="95000"/>
                  <a:lumOff val="5000"/>
                </a:schemeClr>
              </a:solidFill>
              <a:latin typeface="微软雅黑" pitchFamily="34" charset="-122"/>
              <a:ea typeface="微软雅黑" pitchFamily="34" charset="-122"/>
            </a:endParaRPr>
          </a:p>
        </xdr:txBody>
      </xdr:sp>
      <xdr:sp macro="" textlink="">
        <xdr:nvSpPr>
          <xdr:cNvPr id="31" name="矩形 30">
            <a:extLst>
              <a:ext uri="{FF2B5EF4-FFF2-40B4-BE49-F238E27FC236}">
                <a16:creationId xmlns:a16="http://schemas.microsoft.com/office/drawing/2014/main" id="{00000000-0008-0000-3800-00001F000000}"/>
              </a:ext>
            </a:extLst>
          </xdr:cNvPr>
          <xdr:cNvSpPr/>
        </xdr:nvSpPr>
        <xdr:spPr>
          <a:xfrm>
            <a:off x="4896544" y="1742009"/>
            <a:ext cx="118762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双方</a:t>
            </a:r>
            <a:r>
              <a:rPr lang="en-US" altLang="zh-CN" sz="1400">
                <a:solidFill>
                  <a:schemeClr val="tx1">
                    <a:lumMod val="95000"/>
                    <a:lumOff val="5000"/>
                  </a:schemeClr>
                </a:solidFill>
                <a:latin typeface="微软雅黑" pitchFamily="34" charset="-122"/>
                <a:ea typeface="微软雅黑" pitchFamily="34" charset="-122"/>
              </a:rPr>
              <a:t>-10000</a:t>
            </a:r>
            <a:endParaRPr lang="zh-CN" altLang="en-US" sz="1400">
              <a:solidFill>
                <a:schemeClr val="tx1">
                  <a:lumMod val="95000"/>
                  <a:lumOff val="5000"/>
                </a:schemeClr>
              </a:solidFill>
              <a:latin typeface="微软雅黑" pitchFamily="34" charset="-122"/>
              <a:ea typeface="微软雅黑" pitchFamily="34" charset="-122"/>
            </a:endParaRPr>
          </a:p>
        </xdr:txBody>
      </xdr:sp>
      <xdr:sp macro="" textlink="">
        <xdr:nvSpPr>
          <xdr:cNvPr id="32" name="矩形 31">
            <a:extLst>
              <a:ext uri="{FF2B5EF4-FFF2-40B4-BE49-F238E27FC236}">
                <a16:creationId xmlns:a16="http://schemas.microsoft.com/office/drawing/2014/main" id="{00000000-0008-0000-3800-000020000000}"/>
              </a:ext>
            </a:extLst>
          </xdr:cNvPr>
          <xdr:cNvSpPr/>
        </xdr:nvSpPr>
        <xdr:spPr>
          <a:xfrm>
            <a:off x="6172572" y="168895"/>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b="1" u="sng">
                <a:solidFill>
                  <a:schemeClr val="tx1">
                    <a:lumMod val="95000"/>
                    <a:lumOff val="5000"/>
                  </a:schemeClr>
                </a:solidFill>
                <a:latin typeface="微软雅黑" pitchFamily="34" charset="-122"/>
                <a:ea typeface="微软雅黑" pitchFamily="34" charset="-122"/>
              </a:rPr>
              <a:t>关系变化</a:t>
            </a:r>
          </a:p>
        </xdr:txBody>
      </xdr:sp>
      <xdr:sp macro="" textlink="">
        <xdr:nvSpPr>
          <xdr:cNvPr id="33" name="矩形 32">
            <a:extLst>
              <a:ext uri="{FF2B5EF4-FFF2-40B4-BE49-F238E27FC236}">
                <a16:creationId xmlns:a16="http://schemas.microsoft.com/office/drawing/2014/main" id="{00000000-0008-0000-3800-000021000000}"/>
              </a:ext>
            </a:extLst>
          </xdr:cNvPr>
          <xdr:cNvSpPr/>
        </xdr:nvSpPr>
        <xdr:spPr>
          <a:xfrm>
            <a:off x="6137920" y="557761"/>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不变</a:t>
            </a:r>
          </a:p>
        </xdr:txBody>
      </xdr:sp>
      <xdr:sp macro="" textlink="">
        <xdr:nvSpPr>
          <xdr:cNvPr id="34" name="矩形 33">
            <a:extLst>
              <a:ext uri="{FF2B5EF4-FFF2-40B4-BE49-F238E27FC236}">
                <a16:creationId xmlns:a16="http://schemas.microsoft.com/office/drawing/2014/main" id="{00000000-0008-0000-3800-000022000000}"/>
              </a:ext>
            </a:extLst>
          </xdr:cNvPr>
          <xdr:cNvSpPr/>
        </xdr:nvSpPr>
        <xdr:spPr>
          <a:xfrm>
            <a:off x="6047656" y="773785"/>
            <a:ext cx="1277888"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互为同盟</a:t>
            </a:r>
          </a:p>
        </xdr:txBody>
      </xdr:sp>
      <xdr:sp macro="" textlink="">
        <xdr:nvSpPr>
          <xdr:cNvPr id="35" name="矩形 34">
            <a:extLst>
              <a:ext uri="{FF2B5EF4-FFF2-40B4-BE49-F238E27FC236}">
                <a16:creationId xmlns:a16="http://schemas.microsoft.com/office/drawing/2014/main" id="{00000000-0008-0000-3800-000023000000}"/>
              </a:ext>
            </a:extLst>
          </xdr:cNvPr>
          <xdr:cNvSpPr/>
        </xdr:nvSpPr>
        <xdr:spPr>
          <a:xfrm>
            <a:off x="6047656" y="1032198"/>
            <a:ext cx="1277888"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不变</a:t>
            </a:r>
          </a:p>
        </xdr:txBody>
      </xdr:sp>
      <xdr:sp macro="" textlink="">
        <xdr:nvSpPr>
          <xdr:cNvPr id="36" name="矩形 35">
            <a:extLst>
              <a:ext uri="{FF2B5EF4-FFF2-40B4-BE49-F238E27FC236}">
                <a16:creationId xmlns:a16="http://schemas.microsoft.com/office/drawing/2014/main" id="{00000000-0008-0000-3800-000024000000}"/>
              </a:ext>
            </a:extLst>
          </xdr:cNvPr>
          <xdr:cNvSpPr/>
        </xdr:nvSpPr>
        <xdr:spPr>
          <a:xfrm>
            <a:off x="6084168" y="1742009"/>
            <a:ext cx="118762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互为敌对</a:t>
            </a:r>
          </a:p>
        </xdr:txBody>
      </xdr:sp>
      <xdr:sp macro="" textlink="">
        <xdr:nvSpPr>
          <xdr:cNvPr id="37" name="圆角矩形 36">
            <a:extLst>
              <a:ext uri="{FF2B5EF4-FFF2-40B4-BE49-F238E27FC236}">
                <a16:creationId xmlns:a16="http://schemas.microsoft.com/office/drawing/2014/main" id="{00000000-0008-0000-3800-000025000000}"/>
              </a:ext>
            </a:extLst>
          </xdr:cNvPr>
          <xdr:cNvSpPr/>
        </xdr:nvSpPr>
        <xdr:spPr>
          <a:xfrm>
            <a:off x="494420" y="2492103"/>
            <a:ext cx="7966012" cy="921189"/>
          </a:xfrm>
          <a:prstGeom prst="roundRect">
            <a:avLst/>
          </a:prstGeom>
          <a:solidFill>
            <a:schemeClr val="accent3">
              <a:alpha val="20000"/>
            </a:schemeClr>
          </a:solidFill>
          <a:ln w="0">
            <a:noFill/>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zh-CN" altLang="en-US">
                <a:solidFill>
                  <a:schemeClr val="tx1">
                    <a:lumMod val="95000"/>
                    <a:lumOff val="5000"/>
                  </a:schemeClr>
                </a:solidFill>
                <a:latin typeface="微软雅黑" pitchFamily="34" charset="-122"/>
                <a:ea typeface="微软雅黑" pitchFamily="34" charset="-122"/>
              </a:rPr>
              <a:t>同盟操作</a:t>
            </a:r>
          </a:p>
        </xdr:txBody>
      </xdr:sp>
      <xdr:cxnSp macro="">
        <xdr:nvCxnSpPr>
          <xdr:cNvPr id="38" name="直接箭头连接符 37">
            <a:extLst>
              <a:ext uri="{FF2B5EF4-FFF2-40B4-BE49-F238E27FC236}">
                <a16:creationId xmlns:a16="http://schemas.microsoft.com/office/drawing/2014/main" id="{00000000-0008-0000-3800-000026000000}"/>
              </a:ext>
            </a:extLst>
          </xdr:cNvPr>
          <xdr:cNvCxnSpPr/>
        </xdr:nvCxnSpPr>
        <xdr:spPr>
          <a:xfrm>
            <a:off x="1763688" y="2976414"/>
            <a:ext cx="5862476" cy="0"/>
          </a:xfrm>
          <a:prstGeom prst="straightConnector1">
            <a:avLst/>
          </a:prstGeom>
          <a:ln w="19050">
            <a:solidFill>
              <a:srgbClr val="FFC000"/>
            </a:solidFill>
            <a:headEnd type="diamond"/>
            <a:tailEnd type="arrow"/>
          </a:ln>
        </xdr:spPr>
        <xdr:style>
          <a:lnRef idx="3">
            <a:schemeClr val="accent4"/>
          </a:lnRef>
          <a:fillRef idx="0">
            <a:schemeClr val="accent4"/>
          </a:fillRef>
          <a:effectRef idx="2">
            <a:schemeClr val="accent4"/>
          </a:effectRef>
          <a:fontRef idx="minor">
            <a:schemeClr val="tx1"/>
          </a:fontRef>
        </xdr:style>
      </xdr:cxnSp>
      <xdr:sp macro="" textlink="">
        <xdr:nvSpPr>
          <xdr:cNvPr id="39" name="矩形 38">
            <a:extLst>
              <a:ext uri="{FF2B5EF4-FFF2-40B4-BE49-F238E27FC236}">
                <a16:creationId xmlns:a16="http://schemas.microsoft.com/office/drawing/2014/main" id="{00000000-0008-0000-3800-000027000000}"/>
              </a:ext>
            </a:extLst>
          </xdr:cNvPr>
          <xdr:cNvSpPr/>
        </xdr:nvSpPr>
        <xdr:spPr>
          <a:xfrm>
            <a:off x="2228776" y="2822525"/>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解除同盟</a:t>
            </a:r>
          </a:p>
        </xdr:txBody>
      </xdr:sp>
      <xdr:sp macro="" textlink="">
        <xdr:nvSpPr>
          <xdr:cNvPr id="40" name="矩形 39">
            <a:extLst>
              <a:ext uri="{FF2B5EF4-FFF2-40B4-BE49-F238E27FC236}">
                <a16:creationId xmlns:a16="http://schemas.microsoft.com/office/drawing/2014/main" id="{00000000-0008-0000-3800-000028000000}"/>
              </a:ext>
            </a:extLst>
          </xdr:cNvPr>
          <xdr:cNvSpPr/>
        </xdr:nvSpPr>
        <xdr:spPr>
          <a:xfrm>
            <a:off x="3582144" y="2822524"/>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ltLang="zh-CN" sz="1400">
                <a:solidFill>
                  <a:schemeClr val="tx1">
                    <a:lumMod val="95000"/>
                    <a:lumOff val="5000"/>
                  </a:schemeClr>
                </a:solidFill>
                <a:latin typeface="微软雅黑" pitchFamily="34" charset="-122"/>
                <a:ea typeface="微软雅黑" pitchFamily="34" charset="-122"/>
              </a:rPr>
              <a:t>-1</a:t>
            </a:r>
            <a:endParaRPr lang="zh-CN" altLang="en-US" sz="1400">
              <a:solidFill>
                <a:schemeClr val="tx1">
                  <a:lumMod val="95000"/>
                  <a:lumOff val="5000"/>
                </a:schemeClr>
              </a:solidFill>
              <a:latin typeface="微软雅黑" pitchFamily="34" charset="-122"/>
              <a:ea typeface="微软雅黑" pitchFamily="34" charset="-122"/>
            </a:endParaRPr>
          </a:p>
        </xdr:txBody>
      </xdr:sp>
      <xdr:sp macro="" textlink="">
        <xdr:nvSpPr>
          <xdr:cNvPr id="41" name="矩形 40">
            <a:extLst>
              <a:ext uri="{FF2B5EF4-FFF2-40B4-BE49-F238E27FC236}">
                <a16:creationId xmlns:a16="http://schemas.microsoft.com/office/drawing/2014/main" id="{00000000-0008-0000-3800-000029000000}"/>
              </a:ext>
            </a:extLst>
          </xdr:cNvPr>
          <xdr:cNvSpPr/>
        </xdr:nvSpPr>
        <xdr:spPr>
          <a:xfrm>
            <a:off x="4950296" y="2832398"/>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双方</a:t>
            </a:r>
            <a:r>
              <a:rPr lang="en-US" altLang="zh-CN" sz="1400">
                <a:solidFill>
                  <a:schemeClr val="tx1">
                    <a:lumMod val="95000"/>
                    <a:lumOff val="5000"/>
                  </a:schemeClr>
                </a:solidFill>
                <a:latin typeface="微软雅黑" pitchFamily="34" charset="-122"/>
                <a:ea typeface="微软雅黑" pitchFamily="34" charset="-122"/>
              </a:rPr>
              <a:t>-1000</a:t>
            </a:r>
            <a:endParaRPr lang="zh-CN" altLang="en-US" sz="1400">
              <a:solidFill>
                <a:schemeClr val="tx1">
                  <a:lumMod val="95000"/>
                  <a:lumOff val="5000"/>
                </a:schemeClr>
              </a:solidFill>
              <a:latin typeface="微软雅黑" pitchFamily="34" charset="-122"/>
              <a:ea typeface="微软雅黑" pitchFamily="34" charset="-122"/>
            </a:endParaRPr>
          </a:p>
        </xdr:txBody>
      </xdr:sp>
      <xdr:sp macro="" textlink="">
        <xdr:nvSpPr>
          <xdr:cNvPr id="42" name="圆角矩形 41">
            <a:extLst>
              <a:ext uri="{FF2B5EF4-FFF2-40B4-BE49-F238E27FC236}">
                <a16:creationId xmlns:a16="http://schemas.microsoft.com/office/drawing/2014/main" id="{00000000-0008-0000-3800-00002A000000}"/>
              </a:ext>
            </a:extLst>
          </xdr:cNvPr>
          <xdr:cNvSpPr/>
        </xdr:nvSpPr>
        <xdr:spPr>
          <a:xfrm>
            <a:off x="494420" y="3441104"/>
            <a:ext cx="7966012" cy="924001"/>
          </a:xfrm>
          <a:prstGeom prst="roundRect">
            <a:avLst/>
          </a:prstGeom>
          <a:solidFill>
            <a:srgbClr val="FF0000">
              <a:alpha val="20000"/>
            </a:srgbClr>
          </a:solidFill>
          <a:ln w="0">
            <a:noFill/>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zh-CN" altLang="en-US">
                <a:solidFill>
                  <a:schemeClr val="tx1">
                    <a:lumMod val="95000"/>
                    <a:lumOff val="5000"/>
                  </a:schemeClr>
                </a:solidFill>
                <a:latin typeface="微软雅黑" pitchFamily="34" charset="-122"/>
                <a:ea typeface="微软雅黑" pitchFamily="34" charset="-122"/>
              </a:rPr>
              <a:t>敌对操作</a:t>
            </a:r>
          </a:p>
        </xdr:txBody>
      </xdr:sp>
      <xdr:cxnSp macro="">
        <xdr:nvCxnSpPr>
          <xdr:cNvPr id="43" name="直接箭头连接符 42">
            <a:extLst>
              <a:ext uri="{FF2B5EF4-FFF2-40B4-BE49-F238E27FC236}">
                <a16:creationId xmlns:a16="http://schemas.microsoft.com/office/drawing/2014/main" id="{00000000-0008-0000-3800-00002B000000}"/>
              </a:ext>
            </a:extLst>
          </xdr:cNvPr>
          <xdr:cNvCxnSpPr/>
        </xdr:nvCxnSpPr>
        <xdr:spPr>
          <a:xfrm>
            <a:off x="1763688" y="3902249"/>
            <a:ext cx="5862476" cy="0"/>
          </a:xfrm>
          <a:prstGeom prst="straightConnector1">
            <a:avLst/>
          </a:prstGeom>
          <a:ln w="19050">
            <a:solidFill>
              <a:srgbClr val="FFC000"/>
            </a:solidFill>
            <a:headEnd type="diamond"/>
            <a:tailEnd type="arrow"/>
          </a:ln>
        </xdr:spPr>
        <xdr:style>
          <a:lnRef idx="3">
            <a:schemeClr val="accent4"/>
          </a:lnRef>
          <a:fillRef idx="0">
            <a:schemeClr val="accent4"/>
          </a:fillRef>
          <a:effectRef idx="2">
            <a:schemeClr val="accent4"/>
          </a:effectRef>
          <a:fontRef idx="minor">
            <a:schemeClr val="tx1"/>
          </a:fontRef>
        </xdr:style>
      </xdr:cxnSp>
      <xdr:sp macro="" textlink="">
        <xdr:nvSpPr>
          <xdr:cNvPr id="44" name="矩形 43">
            <a:extLst>
              <a:ext uri="{FF2B5EF4-FFF2-40B4-BE49-F238E27FC236}">
                <a16:creationId xmlns:a16="http://schemas.microsoft.com/office/drawing/2014/main" id="{00000000-0008-0000-3800-00002C000000}"/>
              </a:ext>
            </a:extLst>
          </xdr:cNvPr>
          <xdr:cNvSpPr/>
        </xdr:nvSpPr>
        <xdr:spPr>
          <a:xfrm>
            <a:off x="2228776" y="3748360"/>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发起敌对</a:t>
            </a:r>
          </a:p>
        </xdr:txBody>
      </xdr:sp>
      <xdr:sp macro="" textlink="">
        <xdr:nvSpPr>
          <xdr:cNvPr id="45" name="矩形 44">
            <a:extLst>
              <a:ext uri="{FF2B5EF4-FFF2-40B4-BE49-F238E27FC236}">
                <a16:creationId xmlns:a16="http://schemas.microsoft.com/office/drawing/2014/main" id="{00000000-0008-0000-3800-00002D000000}"/>
              </a:ext>
            </a:extLst>
          </xdr:cNvPr>
          <xdr:cNvSpPr/>
        </xdr:nvSpPr>
        <xdr:spPr>
          <a:xfrm>
            <a:off x="3582144" y="3748359"/>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ltLang="zh-CN" sz="1400">
                <a:solidFill>
                  <a:schemeClr val="tx1">
                    <a:lumMod val="95000"/>
                    <a:lumOff val="5000"/>
                  </a:schemeClr>
                </a:solidFill>
                <a:latin typeface="微软雅黑" pitchFamily="34" charset="-122"/>
                <a:ea typeface="微软雅黑" pitchFamily="34" charset="-122"/>
              </a:rPr>
              <a:t>-1</a:t>
            </a:r>
            <a:endParaRPr lang="zh-CN" altLang="en-US" sz="1400">
              <a:solidFill>
                <a:schemeClr val="tx1">
                  <a:lumMod val="95000"/>
                  <a:lumOff val="5000"/>
                </a:schemeClr>
              </a:solidFill>
              <a:latin typeface="微软雅黑" pitchFamily="34" charset="-122"/>
              <a:ea typeface="微软雅黑" pitchFamily="34" charset="-122"/>
            </a:endParaRPr>
          </a:p>
        </xdr:txBody>
      </xdr:sp>
      <xdr:sp macro="" textlink="">
        <xdr:nvSpPr>
          <xdr:cNvPr id="46" name="矩形 45">
            <a:extLst>
              <a:ext uri="{FF2B5EF4-FFF2-40B4-BE49-F238E27FC236}">
                <a16:creationId xmlns:a16="http://schemas.microsoft.com/office/drawing/2014/main" id="{00000000-0008-0000-3800-00002E000000}"/>
              </a:ext>
            </a:extLst>
          </xdr:cNvPr>
          <xdr:cNvSpPr/>
        </xdr:nvSpPr>
        <xdr:spPr>
          <a:xfrm>
            <a:off x="4896544" y="3758233"/>
            <a:ext cx="118762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双方</a:t>
            </a:r>
            <a:r>
              <a:rPr lang="en-US" altLang="zh-CN" sz="1400">
                <a:solidFill>
                  <a:schemeClr val="tx1">
                    <a:lumMod val="95000"/>
                    <a:lumOff val="5000"/>
                  </a:schemeClr>
                </a:solidFill>
                <a:latin typeface="微软雅黑" pitchFamily="34" charset="-122"/>
                <a:ea typeface="微软雅黑" pitchFamily="34" charset="-122"/>
              </a:rPr>
              <a:t>-11000</a:t>
            </a:r>
            <a:endParaRPr lang="zh-CN" altLang="en-US" sz="1400">
              <a:solidFill>
                <a:schemeClr val="tx1">
                  <a:lumMod val="95000"/>
                  <a:lumOff val="5000"/>
                </a:schemeClr>
              </a:solidFill>
              <a:latin typeface="微软雅黑" pitchFamily="34" charset="-122"/>
              <a:ea typeface="微软雅黑" pitchFamily="34" charset="-122"/>
            </a:endParaRPr>
          </a:p>
        </xdr:txBody>
      </xdr:sp>
      <xdr:sp macro="" textlink="">
        <xdr:nvSpPr>
          <xdr:cNvPr id="47" name="矩形 46">
            <a:extLst>
              <a:ext uri="{FF2B5EF4-FFF2-40B4-BE49-F238E27FC236}">
                <a16:creationId xmlns:a16="http://schemas.microsoft.com/office/drawing/2014/main" id="{00000000-0008-0000-3800-00002F000000}"/>
              </a:ext>
            </a:extLst>
          </xdr:cNvPr>
          <xdr:cNvSpPr/>
        </xdr:nvSpPr>
        <xdr:spPr>
          <a:xfrm>
            <a:off x="6137920" y="2832398"/>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互为普通</a:t>
            </a:r>
          </a:p>
        </xdr:txBody>
      </xdr:sp>
      <xdr:sp macro="" textlink="">
        <xdr:nvSpPr>
          <xdr:cNvPr id="48" name="矩形 47">
            <a:extLst>
              <a:ext uri="{FF2B5EF4-FFF2-40B4-BE49-F238E27FC236}">
                <a16:creationId xmlns:a16="http://schemas.microsoft.com/office/drawing/2014/main" id="{00000000-0008-0000-3800-000030000000}"/>
              </a:ext>
            </a:extLst>
          </xdr:cNvPr>
          <xdr:cNvSpPr/>
        </xdr:nvSpPr>
        <xdr:spPr>
          <a:xfrm>
            <a:off x="6084168" y="3758233"/>
            <a:ext cx="118762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互为敌对</a:t>
            </a:r>
          </a:p>
        </xdr:txBody>
      </xdr:sp>
      <xdr:sp macro="" textlink="">
        <xdr:nvSpPr>
          <xdr:cNvPr id="49" name="圆角矩形 48">
            <a:extLst>
              <a:ext uri="{FF2B5EF4-FFF2-40B4-BE49-F238E27FC236}">
                <a16:creationId xmlns:a16="http://schemas.microsoft.com/office/drawing/2014/main" id="{00000000-0008-0000-3800-000031000000}"/>
              </a:ext>
            </a:extLst>
          </xdr:cNvPr>
          <xdr:cNvSpPr/>
        </xdr:nvSpPr>
        <xdr:spPr>
          <a:xfrm>
            <a:off x="494420" y="4508327"/>
            <a:ext cx="7966012" cy="792882"/>
          </a:xfrm>
          <a:prstGeom prst="roundRect">
            <a:avLst/>
          </a:prstGeom>
          <a:solidFill>
            <a:schemeClr val="accent3">
              <a:alpha val="20000"/>
            </a:schemeClr>
          </a:solidFill>
          <a:ln w="0">
            <a:noFill/>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zh-CN" altLang="en-US">
                <a:solidFill>
                  <a:schemeClr val="tx1">
                    <a:lumMod val="95000"/>
                    <a:lumOff val="5000"/>
                  </a:schemeClr>
                </a:solidFill>
                <a:latin typeface="微软雅黑" pitchFamily="34" charset="-122"/>
                <a:ea typeface="微软雅黑" pitchFamily="34" charset="-122"/>
              </a:rPr>
              <a:t>同盟操作</a:t>
            </a:r>
            <a:r>
              <a:rPr lang="en-US" altLang="zh-CN">
                <a:solidFill>
                  <a:schemeClr val="tx1">
                    <a:lumMod val="95000"/>
                    <a:lumOff val="5000"/>
                  </a:schemeClr>
                </a:solidFill>
                <a:latin typeface="微软雅黑" pitchFamily="34" charset="-122"/>
                <a:ea typeface="微软雅黑" pitchFamily="34" charset="-122"/>
              </a:rPr>
              <a:t>1</a:t>
            </a:r>
            <a:endParaRPr lang="zh-CN" altLang="en-US">
              <a:solidFill>
                <a:schemeClr val="tx1">
                  <a:lumMod val="95000"/>
                  <a:lumOff val="5000"/>
                </a:schemeClr>
              </a:solidFill>
              <a:latin typeface="微软雅黑" pitchFamily="34" charset="-122"/>
              <a:ea typeface="微软雅黑" pitchFamily="34" charset="-122"/>
            </a:endParaRPr>
          </a:p>
        </xdr:txBody>
      </xdr:sp>
      <xdr:sp macro="" textlink="">
        <xdr:nvSpPr>
          <xdr:cNvPr id="50" name="圆角矩形 49">
            <a:extLst>
              <a:ext uri="{FF2B5EF4-FFF2-40B4-BE49-F238E27FC236}">
                <a16:creationId xmlns:a16="http://schemas.microsoft.com/office/drawing/2014/main" id="{00000000-0008-0000-3800-000032000000}"/>
              </a:ext>
            </a:extLst>
          </xdr:cNvPr>
          <xdr:cNvSpPr/>
        </xdr:nvSpPr>
        <xdr:spPr>
          <a:xfrm>
            <a:off x="494420" y="5373216"/>
            <a:ext cx="7966012" cy="792088"/>
          </a:xfrm>
          <a:prstGeom prst="roundRect">
            <a:avLst/>
          </a:prstGeom>
          <a:solidFill>
            <a:srgbClr val="FF0000">
              <a:alpha val="20000"/>
            </a:srgbClr>
          </a:solidFill>
          <a:ln w="0">
            <a:noFill/>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zh-CN"/>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zh-CN" altLang="en-US">
                <a:solidFill>
                  <a:schemeClr val="tx1">
                    <a:lumMod val="95000"/>
                    <a:lumOff val="5000"/>
                  </a:schemeClr>
                </a:solidFill>
                <a:latin typeface="微软雅黑" pitchFamily="34" charset="-122"/>
                <a:ea typeface="微软雅黑" pitchFamily="34" charset="-122"/>
              </a:rPr>
              <a:t>敌对操作</a:t>
            </a:r>
          </a:p>
        </xdr:txBody>
      </xdr:sp>
      <xdr:cxnSp macro="">
        <xdr:nvCxnSpPr>
          <xdr:cNvPr id="51" name="直接箭头连接符 50">
            <a:extLst>
              <a:ext uri="{FF2B5EF4-FFF2-40B4-BE49-F238E27FC236}">
                <a16:creationId xmlns:a16="http://schemas.microsoft.com/office/drawing/2014/main" id="{00000000-0008-0000-3800-000033000000}"/>
              </a:ext>
            </a:extLst>
          </xdr:cNvPr>
          <xdr:cNvCxnSpPr/>
        </xdr:nvCxnSpPr>
        <xdr:spPr>
          <a:xfrm>
            <a:off x="1727684" y="5743130"/>
            <a:ext cx="5868652" cy="0"/>
          </a:xfrm>
          <a:prstGeom prst="straightConnector1">
            <a:avLst/>
          </a:prstGeom>
          <a:ln w="19050">
            <a:solidFill>
              <a:srgbClr val="00B0F0"/>
            </a:solidFill>
            <a:headEnd type="arrow"/>
            <a:tailEnd type="diamond"/>
          </a:ln>
        </xdr:spPr>
        <xdr:style>
          <a:lnRef idx="3">
            <a:schemeClr val="accent4"/>
          </a:lnRef>
          <a:fillRef idx="0">
            <a:schemeClr val="accent4"/>
          </a:fillRef>
          <a:effectRef idx="2">
            <a:schemeClr val="accent4"/>
          </a:effectRef>
          <a:fontRef idx="minor">
            <a:schemeClr val="tx1"/>
          </a:fontRef>
        </xdr:style>
      </xdr:cxnSp>
      <xdr:cxnSp macro="">
        <xdr:nvCxnSpPr>
          <xdr:cNvPr id="52" name="直接箭头连接符 51">
            <a:extLst>
              <a:ext uri="{FF2B5EF4-FFF2-40B4-BE49-F238E27FC236}">
                <a16:creationId xmlns:a16="http://schemas.microsoft.com/office/drawing/2014/main" id="{00000000-0008-0000-3800-000034000000}"/>
              </a:ext>
            </a:extLst>
          </xdr:cNvPr>
          <xdr:cNvCxnSpPr/>
        </xdr:nvCxnSpPr>
        <xdr:spPr>
          <a:xfrm>
            <a:off x="1727684" y="6001543"/>
            <a:ext cx="5862476" cy="0"/>
          </a:xfrm>
          <a:prstGeom prst="straightConnector1">
            <a:avLst/>
          </a:prstGeom>
          <a:ln w="19050">
            <a:solidFill>
              <a:srgbClr val="00B0F0"/>
            </a:solidFill>
            <a:headEnd type="arrow"/>
            <a:tailEnd type="diamond"/>
          </a:ln>
        </xdr:spPr>
        <xdr:style>
          <a:lnRef idx="3">
            <a:schemeClr val="accent4"/>
          </a:lnRef>
          <a:fillRef idx="0">
            <a:schemeClr val="accent4"/>
          </a:fillRef>
          <a:effectRef idx="2">
            <a:schemeClr val="accent4"/>
          </a:effectRef>
          <a:fontRef idx="minor">
            <a:schemeClr val="tx1"/>
          </a:fontRef>
        </xdr:style>
      </xdr:cxnSp>
      <xdr:sp macro="" textlink="">
        <xdr:nvSpPr>
          <xdr:cNvPr id="53" name="矩形 52">
            <a:extLst>
              <a:ext uri="{FF2B5EF4-FFF2-40B4-BE49-F238E27FC236}">
                <a16:creationId xmlns:a16="http://schemas.microsoft.com/office/drawing/2014/main" id="{00000000-0008-0000-3800-000035000000}"/>
              </a:ext>
            </a:extLst>
          </xdr:cNvPr>
          <xdr:cNvSpPr/>
        </xdr:nvSpPr>
        <xdr:spPr>
          <a:xfrm>
            <a:off x="2192772" y="5589241"/>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接受解除</a:t>
            </a:r>
          </a:p>
        </xdr:txBody>
      </xdr:sp>
      <xdr:sp macro="" textlink="">
        <xdr:nvSpPr>
          <xdr:cNvPr id="54" name="矩形 53">
            <a:extLst>
              <a:ext uri="{FF2B5EF4-FFF2-40B4-BE49-F238E27FC236}">
                <a16:creationId xmlns:a16="http://schemas.microsoft.com/office/drawing/2014/main" id="{00000000-0008-0000-3800-000036000000}"/>
              </a:ext>
            </a:extLst>
          </xdr:cNvPr>
          <xdr:cNvSpPr/>
        </xdr:nvSpPr>
        <xdr:spPr>
          <a:xfrm>
            <a:off x="3546140" y="5589240"/>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ltLang="zh-CN" sz="1400">
                <a:solidFill>
                  <a:schemeClr val="tx1">
                    <a:lumMod val="95000"/>
                    <a:lumOff val="5000"/>
                  </a:schemeClr>
                </a:solidFill>
                <a:latin typeface="微软雅黑" pitchFamily="34" charset="-122"/>
                <a:ea typeface="微软雅黑" pitchFamily="34" charset="-122"/>
              </a:rPr>
              <a:t>-1</a:t>
            </a:r>
            <a:endParaRPr lang="zh-CN" altLang="en-US" sz="1400">
              <a:solidFill>
                <a:schemeClr val="tx1">
                  <a:lumMod val="95000"/>
                  <a:lumOff val="5000"/>
                </a:schemeClr>
              </a:solidFill>
              <a:latin typeface="微软雅黑" pitchFamily="34" charset="-122"/>
              <a:ea typeface="微软雅黑" pitchFamily="34" charset="-122"/>
            </a:endParaRPr>
          </a:p>
        </xdr:txBody>
      </xdr:sp>
      <xdr:sp macro="" textlink="">
        <xdr:nvSpPr>
          <xdr:cNvPr id="55" name="矩形 54">
            <a:extLst>
              <a:ext uri="{FF2B5EF4-FFF2-40B4-BE49-F238E27FC236}">
                <a16:creationId xmlns:a16="http://schemas.microsoft.com/office/drawing/2014/main" id="{00000000-0008-0000-3800-000037000000}"/>
              </a:ext>
            </a:extLst>
          </xdr:cNvPr>
          <xdr:cNvSpPr/>
        </xdr:nvSpPr>
        <xdr:spPr>
          <a:xfrm>
            <a:off x="4824028" y="5599114"/>
            <a:ext cx="1277888"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双方</a:t>
            </a:r>
            <a:r>
              <a:rPr lang="en-US" altLang="zh-CN" sz="1400">
                <a:solidFill>
                  <a:schemeClr val="tx1">
                    <a:lumMod val="95000"/>
                    <a:lumOff val="5000"/>
                  </a:schemeClr>
                </a:solidFill>
                <a:latin typeface="微软雅黑" pitchFamily="34" charset="-122"/>
                <a:ea typeface="微软雅黑" pitchFamily="34" charset="-122"/>
              </a:rPr>
              <a:t>+10000</a:t>
            </a:r>
            <a:endParaRPr lang="zh-CN" altLang="en-US" sz="1400">
              <a:solidFill>
                <a:schemeClr val="tx1">
                  <a:lumMod val="95000"/>
                  <a:lumOff val="5000"/>
                </a:schemeClr>
              </a:solidFill>
              <a:latin typeface="微软雅黑" pitchFamily="34" charset="-122"/>
              <a:ea typeface="微软雅黑" pitchFamily="34" charset="-122"/>
            </a:endParaRPr>
          </a:p>
        </xdr:txBody>
      </xdr:sp>
      <xdr:sp macro="" textlink="">
        <xdr:nvSpPr>
          <xdr:cNvPr id="56" name="矩形 55">
            <a:extLst>
              <a:ext uri="{FF2B5EF4-FFF2-40B4-BE49-F238E27FC236}">
                <a16:creationId xmlns:a16="http://schemas.microsoft.com/office/drawing/2014/main" id="{00000000-0008-0000-3800-000038000000}"/>
              </a:ext>
            </a:extLst>
          </xdr:cNvPr>
          <xdr:cNvSpPr/>
        </xdr:nvSpPr>
        <xdr:spPr>
          <a:xfrm>
            <a:off x="2192772" y="5847654"/>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拒绝解除</a:t>
            </a:r>
          </a:p>
        </xdr:txBody>
      </xdr:sp>
      <xdr:sp macro="" textlink="">
        <xdr:nvSpPr>
          <xdr:cNvPr id="57" name="矩形 56">
            <a:extLst>
              <a:ext uri="{FF2B5EF4-FFF2-40B4-BE49-F238E27FC236}">
                <a16:creationId xmlns:a16="http://schemas.microsoft.com/office/drawing/2014/main" id="{00000000-0008-0000-3800-000039000000}"/>
              </a:ext>
            </a:extLst>
          </xdr:cNvPr>
          <xdr:cNvSpPr/>
        </xdr:nvSpPr>
        <xdr:spPr>
          <a:xfrm>
            <a:off x="3546140" y="5847653"/>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不变</a:t>
            </a:r>
          </a:p>
        </xdr:txBody>
      </xdr:sp>
      <xdr:sp macro="" textlink="">
        <xdr:nvSpPr>
          <xdr:cNvPr id="58" name="矩形 57">
            <a:extLst>
              <a:ext uri="{FF2B5EF4-FFF2-40B4-BE49-F238E27FC236}">
                <a16:creationId xmlns:a16="http://schemas.microsoft.com/office/drawing/2014/main" id="{00000000-0008-0000-3800-00003A000000}"/>
              </a:ext>
            </a:extLst>
          </xdr:cNvPr>
          <xdr:cNvSpPr/>
        </xdr:nvSpPr>
        <xdr:spPr>
          <a:xfrm>
            <a:off x="4824028" y="5857527"/>
            <a:ext cx="1277888"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不变</a:t>
            </a:r>
          </a:p>
        </xdr:txBody>
      </xdr:sp>
      <xdr:sp macro="" textlink="">
        <xdr:nvSpPr>
          <xdr:cNvPr id="59" name="矩形 58">
            <a:extLst>
              <a:ext uri="{FF2B5EF4-FFF2-40B4-BE49-F238E27FC236}">
                <a16:creationId xmlns:a16="http://schemas.microsoft.com/office/drawing/2014/main" id="{00000000-0008-0000-3800-00003B000000}"/>
              </a:ext>
            </a:extLst>
          </xdr:cNvPr>
          <xdr:cNvSpPr/>
        </xdr:nvSpPr>
        <xdr:spPr>
          <a:xfrm>
            <a:off x="6011652" y="5599114"/>
            <a:ext cx="1277888"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互为普通</a:t>
            </a:r>
          </a:p>
        </xdr:txBody>
      </xdr:sp>
      <xdr:sp macro="" textlink="">
        <xdr:nvSpPr>
          <xdr:cNvPr id="60" name="矩形 59">
            <a:extLst>
              <a:ext uri="{FF2B5EF4-FFF2-40B4-BE49-F238E27FC236}">
                <a16:creationId xmlns:a16="http://schemas.microsoft.com/office/drawing/2014/main" id="{00000000-0008-0000-3800-00003C000000}"/>
              </a:ext>
            </a:extLst>
          </xdr:cNvPr>
          <xdr:cNvSpPr/>
        </xdr:nvSpPr>
        <xdr:spPr>
          <a:xfrm>
            <a:off x="6011652" y="5857527"/>
            <a:ext cx="1277888"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不变</a:t>
            </a:r>
          </a:p>
        </xdr:txBody>
      </xdr:sp>
      <xdr:cxnSp macro="">
        <xdr:nvCxnSpPr>
          <xdr:cNvPr id="61" name="直接箭头连接符 60">
            <a:extLst>
              <a:ext uri="{FF2B5EF4-FFF2-40B4-BE49-F238E27FC236}">
                <a16:creationId xmlns:a16="http://schemas.microsoft.com/office/drawing/2014/main" id="{00000000-0008-0000-3800-00003D000000}"/>
              </a:ext>
            </a:extLst>
          </xdr:cNvPr>
          <xdr:cNvCxnSpPr/>
        </xdr:nvCxnSpPr>
        <xdr:spPr>
          <a:xfrm>
            <a:off x="1727684" y="4591002"/>
            <a:ext cx="5862476" cy="0"/>
          </a:xfrm>
          <a:prstGeom prst="straightConnector1">
            <a:avLst/>
          </a:prstGeom>
          <a:ln w="19050">
            <a:solidFill>
              <a:srgbClr val="00B0F0"/>
            </a:solidFill>
            <a:headEnd type="diamond"/>
            <a:tailEnd type="arrow"/>
          </a:ln>
        </xdr:spPr>
        <xdr:style>
          <a:lnRef idx="3">
            <a:schemeClr val="accent4"/>
          </a:lnRef>
          <a:fillRef idx="0">
            <a:schemeClr val="accent4"/>
          </a:fillRef>
          <a:effectRef idx="2">
            <a:schemeClr val="accent4"/>
          </a:effectRef>
          <a:fontRef idx="minor">
            <a:schemeClr val="tx1"/>
          </a:fontRef>
        </xdr:style>
      </xdr:cxnSp>
      <xdr:sp macro="" textlink="">
        <xdr:nvSpPr>
          <xdr:cNvPr id="62" name="矩形 61">
            <a:extLst>
              <a:ext uri="{FF2B5EF4-FFF2-40B4-BE49-F238E27FC236}">
                <a16:creationId xmlns:a16="http://schemas.microsoft.com/office/drawing/2014/main" id="{00000000-0008-0000-3800-00003E000000}"/>
              </a:ext>
            </a:extLst>
          </xdr:cNvPr>
          <xdr:cNvSpPr/>
        </xdr:nvSpPr>
        <xdr:spPr>
          <a:xfrm>
            <a:off x="2192772" y="4436319"/>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发起同盟</a:t>
            </a:r>
          </a:p>
        </xdr:txBody>
      </xdr:sp>
      <xdr:sp macro="" textlink="">
        <xdr:nvSpPr>
          <xdr:cNvPr id="63" name="矩形 62">
            <a:extLst>
              <a:ext uri="{FF2B5EF4-FFF2-40B4-BE49-F238E27FC236}">
                <a16:creationId xmlns:a16="http://schemas.microsoft.com/office/drawing/2014/main" id="{00000000-0008-0000-3800-00003F000000}"/>
              </a:ext>
            </a:extLst>
          </xdr:cNvPr>
          <xdr:cNvSpPr/>
        </xdr:nvSpPr>
        <xdr:spPr>
          <a:xfrm>
            <a:off x="3546140" y="4436319"/>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ltLang="zh-CN" sz="1400">
                <a:solidFill>
                  <a:schemeClr val="tx1">
                    <a:lumMod val="95000"/>
                    <a:lumOff val="5000"/>
                  </a:schemeClr>
                </a:solidFill>
                <a:latin typeface="微软雅黑" pitchFamily="34" charset="-122"/>
                <a:ea typeface="微软雅黑" pitchFamily="34" charset="-122"/>
              </a:rPr>
              <a:t>-1</a:t>
            </a:r>
            <a:endParaRPr lang="zh-CN" altLang="en-US" sz="1400">
              <a:solidFill>
                <a:schemeClr val="tx1">
                  <a:lumMod val="95000"/>
                  <a:lumOff val="5000"/>
                </a:schemeClr>
              </a:solidFill>
              <a:latin typeface="微软雅黑" pitchFamily="34" charset="-122"/>
              <a:ea typeface="微软雅黑" pitchFamily="34" charset="-122"/>
            </a:endParaRPr>
          </a:p>
        </xdr:txBody>
      </xdr:sp>
      <xdr:sp macro="" textlink="">
        <xdr:nvSpPr>
          <xdr:cNvPr id="64" name="矩形 63">
            <a:extLst>
              <a:ext uri="{FF2B5EF4-FFF2-40B4-BE49-F238E27FC236}">
                <a16:creationId xmlns:a16="http://schemas.microsoft.com/office/drawing/2014/main" id="{00000000-0008-0000-3800-000040000000}"/>
              </a:ext>
            </a:extLst>
          </xdr:cNvPr>
          <xdr:cNvSpPr/>
        </xdr:nvSpPr>
        <xdr:spPr>
          <a:xfrm>
            <a:off x="4914292" y="4446193"/>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不变</a:t>
            </a:r>
          </a:p>
        </xdr:txBody>
      </xdr:sp>
      <xdr:cxnSp macro="">
        <xdr:nvCxnSpPr>
          <xdr:cNvPr id="65" name="直接箭头连接符 64">
            <a:extLst>
              <a:ext uri="{FF2B5EF4-FFF2-40B4-BE49-F238E27FC236}">
                <a16:creationId xmlns:a16="http://schemas.microsoft.com/office/drawing/2014/main" id="{00000000-0008-0000-3800-000041000000}"/>
              </a:ext>
            </a:extLst>
          </xdr:cNvPr>
          <xdr:cNvCxnSpPr/>
        </xdr:nvCxnSpPr>
        <xdr:spPr>
          <a:xfrm>
            <a:off x="1727684" y="4879034"/>
            <a:ext cx="5868652" cy="0"/>
          </a:xfrm>
          <a:prstGeom prst="straightConnector1">
            <a:avLst/>
          </a:prstGeom>
          <a:ln w="19050">
            <a:solidFill>
              <a:srgbClr val="00B0F0"/>
            </a:solidFill>
            <a:headEnd type="arrow"/>
            <a:tailEnd type="diamond"/>
          </a:ln>
        </xdr:spPr>
        <xdr:style>
          <a:lnRef idx="3">
            <a:schemeClr val="accent4"/>
          </a:lnRef>
          <a:fillRef idx="0">
            <a:schemeClr val="accent4"/>
          </a:fillRef>
          <a:effectRef idx="2">
            <a:schemeClr val="accent4"/>
          </a:effectRef>
          <a:fontRef idx="minor">
            <a:schemeClr val="tx1"/>
          </a:fontRef>
        </xdr:style>
      </xdr:cxnSp>
      <xdr:sp macro="" textlink="">
        <xdr:nvSpPr>
          <xdr:cNvPr id="66" name="矩形 65">
            <a:extLst>
              <a:ext uri="{FF2B5EF4-FFF2-40B4-BE49-F238E27FC236}">
                <a16:creationId xmlns:a16="http://schemas.microsoft.com/office/drawing/2014/main" id="{00000000-0008-0000-3800-000042000000}"/>
              </a:ext>
            </a:extLst>
          </xdr:cNvPr>
          <xdr:cNvSpPr/>
        </xdr:nvSpPr>
        <xdr:spPr>
          <a:xfrm>
            <a:off x="2192772" y="4725145"/>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接受同盟</a:t>
            </a:r>
          </a:p>
        </xdr:txBody>
      </xdr:sp>
      <xdr:sp macro="" textlink="">
        <xdr:nvSpPr>
          <xdr:cNvPr id="67" name="矩形 66">
            <a:extLst>
              <a:ext uri="{FF2B5EF4-FFF2-40B4-BE49-F238E27FC236}">
                <a16:creationId xmlns:a16="http://schemas.microsoft.com/office/drawing/2014/main" id="{00000000-0008-0000-3800-000043000000}"/>
              </a:ext>
            </a:extLst>
          </xdr:cNvPr>
          <xdr:cNvSpPr/>
        </xdr:nvSpPr>
        <xdr:spPr>
          <a:xfrm>
            <a:off x="3546140" y="4725144"/>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ltLang="zh-CN" sz="1400">
                <a:solidFill>
                  <a:schemeClr val="tx1">
                    <a:lumMod val="95000"/>
                    <a:lumOff val="5000"/>
                  </a:schemeClr>
                </a:solidFill>
                <a:latin typeface="微软雅黑" pitchFamily="34" charset="-122"/>
                <a:ea typeface="微软雅黑" pitchFamily="34" charset="-122"/>
              </a:rPr>
              <a:t>-1</a:t>
            </a:r>
            <a:endParaRPr lang="zh-CN" altLang="en-US" sz="1400">
              <a:solidFill>
                <a:schemeClr val="tx1">
                  <a:lumMod val="95000"/>
                  <a:lumOff val="5000"/>
                </a:schemeClr>
              </a:solidFill>
              <a:latin typeface="微软雅黑" pitchFamily="34" charset="-122"/>
              <a:ea typeface="微软雅黑" pitchFamily="34" charset="-122"/>
            </a:endParaRPr>
          </a:p>
        </xdr:txBody>
      </xdr:sp>
      <xdr:sp macro="" textlink="">
        <xdr:nvSpPr>
          <xdr:cNvPr id="68" name="矩形 67">
            <a:extLst>
              <a:ext uri="{FF2B5EF4-FFF2-40B4-BE49-F238E27FC236}">
                <a16:creationId xmlns:a16="http://schemas.microsoft.com/office/drawing/2014/main" id="{00000000-0008-0000-3800-000044000000}"/>
              </a:ext>
            </a:extLst>
          </xdr:cNvPr>
          <xdr:cNvSpPr/>
        </xdr:nvSpPr>
        <xdr:spPr>
          <a:xfrm>
            <a:off x="4824028" y="4735018"/>
            <a:ext cx="1277888"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双方</a:t>
            </a:r>
            <a:r>
              <a:rPr lang="en-US" altLang="zh-CN" sz="1400">
                <a:solidFill>
                  <a:schemeClr val="tx1">
                    <a:lumMod val="95000"/>
                    <a:lumOff val="5000"/>
                  </a:schemeClr>
                </a:solidFill>
                <a:latin typeface="微软雅黑" pitchFamily="34" charset="-122"/>
                <a:ea typeface="微软雅黑" pitchFamily="34" charset="-122"/>
              </a:rPr>
              <a:t>+11000</a:t>
            </a:r>
            <a:endParaRPr lang="zh-CN" altLang="en-US" sz="1400">
              <a:solidFill>
                <a:schemeClr val="tx1">
                  <a:lumMod val="95000"/>
                  <a:lumOff val="5000"/>
                </a:schemeClr>
              </a:solidFill>
              <a:latin typeface="微软雅黑" pitchFamily="34" charset="-122"/>
              <a:ea typeface="微软雅黑" pitchFamily="34" charset="-122"/>
            </a:endParaRPr>
          </a:p>
        </xdr:txBody>
      </xdr:sp>
      <xdr:cxnSp macro="">
        <xdr:nvCxnSpPr>
          <xdr:cNvPr id="69" name="直接箭头连接符 68">
            <a:extLst>
              <a:ext uri="{FF2B5EF4-FFF2-40B4-BE49-F238E27FC236}">
                <a16:creationId xmlns:a16="http://schemas.microsoft.com/office/drawing/2014/main" id="{00000000-0008-0000-3800-000045000000}"/>
              </a:ext>
            </a:extLst>
          </xdr:cNvPr>
          <xdr:cNvCxnSpPr/>
        </xdr:nvCxnSpPr>
        <xdr:spPr>
          <a:xfrm>
            <a:off x="1716094" y="5156399"/>
            <a:ext cx="5868652" cy="0"/>
          </a:xfrm>
          <a:prstGeom prst="straightConnector1">
            <a:avLst/>
          </a:prstGeom>
          <a:ln w="19050">
            <a:solidFill>
              <a:srgbClr val="00B0F0"/>
            </a:solidFill>
            <a:headEnd type="arrow"/>
            <a:tailEnd type="diamond"/>
          </a:ln>
        </xdr:spPr>
        <xdr:style>
          <a:lnRef idx="3">
            <a:schemeClr val="accent4"/>
          </a:lnRef>
          <a:fillRef idx="0">
            <a:schemeClr val="accent4"/>
          </a:fillRef>
          <a:effectRef idx="2">
            <a:schemeClr val="accent4"/>
          </a:effectRef>
          <a:fontRef idx="minor">
            <a:schemeClr val="tx1"/>
          </a:fontRef>
        </xdr:style>
      </xdr:cxnSp>
      <xdr:sp macro="" textlink="">
        <xdr:nvSpPr>
          <xdr:cNvPr id="70" name="矩形 69">
            <a:extLst>
              <a:ext uri="{FF2B5EF4-FFF2-40B4-BE49-F238E27FC236}">
                <a16:creationId xmlns:a16="http://schemas.microsoft.com/office/drawing/2014/main" id="{00000000-0008-0000-3800-000046000000}"/>
              </a:ext>
            </a:extLst>
          </xdr:cNvPr>
          <xdr:cNvSpPr/>
        </xdr:nvSpPr>
        <xdr:spPr>
          <a:xfrm>
            <a:off x="6101916" y="4446193"/>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不变</a:t>
            </a:r>
          </a:p>
        </xdr:txBody>
      </xdr:sp>
      <xdr:sp macro="" textlink="">
        <xdr:nvSpPr>
          <xdr:cNvPr id="71" name="矩形 70">
            <a:extLst>
              <a:ext uri="{FF2B5EF4-FFF2-40B4-BE49-F238E27FC236}">
                <a16:creationId xmlns:a16="http://schemas.microsoft.com/office/drawing/2014/main" id="{00000000-0008-0000-3800-000047000000}"/>
              </a:ext>
            </a:extLst>
          </xdr:cNvPr>
          <xdr:cNvSpPr/>
        </xdr:nvSpPr>
        <xdr:spPr>
          <a:xfrm>
            <a:off x="6011652" y="4735018"/>
            <a:ext cx="1277888"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互为同盟</a:t>
            </a:r>
          </a:p>
        </xdr:txBody>
      </xdr:sp>
      <xdr:sp macro="" textlink="">
        <xdr:nvSpPr>
          <xdr:cNvPr id="72" name="矩形 71">
            <a:extLst>
              <a:ext uri="{FF2B5EF4-FFF2-40B4-BE49-F238E27FC236}">
                <a16:creationId xmlns:a16="http://schemas.microsoft.com/office/drawing/2014/main" id="{00000000-0008-0000-3800-000048000000}"/>
              </a:ext>
            </a:extLst>
          </xdr:cNvPr>
          <xdr:cNvSpPr/>
        </xdr:nvSpPr>
        <xdr:spPr>
          <a:xfrm>
            <a:off x="2192772" y="4983558"/>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拒绝同盟</a:t>
            </a:r>
          </a:p>
        </xdr:txBody>
      </xdr:sp>
      <xdr:sp macro="" textlink="">
        <xdr:nvSpPr>
          <xdr:cNvPr id="73" name="矩形 72">
            <a:extLst>
              <a:ext uri="{FF2B5EF4-FFF2-40B4-BE49-F238E27FC236}">
                <a16:creationId xmlns:a16="http://schemas.microsoft.com/office/drawing/2014/main" id="{00000000-0008-0000-3800-000049000000}"/>
              </a:ext>
            </a:extLst>
          </xdr:cNvPr>
          <xdr:cNvSpPr/>
        </xdr:nvSpPr>
        <xdr:spPr>
          <a:xfrm>
            <a:off x="3546140" y="4983557"/>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不变</a:t>
            </a:r>
          </a:p>
        </xdr:txBody>
      </xdr:sp>
      <xdr:cxnSp macro="">
        <xdr:nvCxnSpPr>
          <xdr:cNvPr id="74" name="直接箭头连接符 73">
            <a:extLst>
              <a:ext uri="{FF2B5EF4-FFF2-40B4-BE49-F238E27FC236}">
                <a16:creationId xmlns:a16="http://schemas.microsoft.com/office/drawing/2014/main" id="{00000000-0008-0000-3800-00004A000000}"/>
              </a:ext>
            </a:extLst>
          </xdr:cNvPr>
          <xdr:cNvCxnSpPr/>
        </xdr:nvCxnSpPr>
        <xdr:spPr>
          <a:xfrm>
            <a:off x="1769864" y="5518025"/>
            <a:ext cx="5862476" cy="0"/>
          </a:xfrm>
          <a:prstGeom prst="straightConnector1">
            <a:avLst/>
          </a:prstGeom>
          <a:ln w="19050">
            <a:solidFill>
              <a:srgbClr val="00B0F0"/>
            </a:solidFill>
            <a:headEnd type="diamond"/>
            <a:tailEnd type="arrow"/>
          </a:ln>
        </xdr:spPr>
        <xdr:style>
          <a:lnRef idx="3">
            <a:schemeClr val="accent4"/>
          </a:lnRef>
          <a:fillRef idx="0">
            <a:schemeClr val="accent4"/>
          </a:fillRef>
          <a:effectRef idx="2">
            <a:schemeClr val="accent4"/>
          </a:effectRef>
          <a:fontRef idx="minor">
            <a:schemeClr val="tx1"/>
          </a:fontRef>
        </xdr:style>
      </xdr:cxnSp>
      <xdr:sp macro="" textlink="">
        <xdr:nvSpPr>
          <xdr:cNvPr id="75" name="矩形 74">
            <a:extLst>
              <a:ext uri="{FF2B5EF4-FFF2-40B4-BE49-F238E27FC236}">
                <a16:creationId xmlns:a16="http://schemas.microsoft.com/office/drawing/2014/main" id="{00000000-0008-0000-3800-00004B000000}"/>
              </a:ext>
            </a:extLst>
          </xdr:cNvPr>
          <xdr:cNvSpPr/>
        </xdr:nvSpPr>
        <xdr:spPr>
          <a:xfrm>
            <a:off x="4824028" y="4993431"/>
            <a:ext cx="1277888"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不变</a:t>
            </a:r>
          </a:p>
        </xdr:txBody>
      </xdr:sp>
      <xdr:sp macro="" textlink="">
        <xdr:nvSpPr>
          <xdr:cNvPr id="76" name="矩形 75">
            <a:extLst>
              <a:ext uri="{FF2B5EF4-FFF2-40B4-BE49-F238E27FC236}">
                <a16:creationId xmlns:a16="http://schemas.microsoft.com/office/drawing/2014/main" id="{00000000-0008-0000-3800-00004C000000}"/>
              </a:ext>
            </a:extLst>
          </xdr:cNvPr>
          <xdr:cNvSpPr/>
        </xdr:nvSpPr>
        <xdr:spPr>
          <a:xfrm>
            <a:off x="6011652" y="4993431"/>
            <a:ext cx="1277888"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不变</a:t>
            </a:r>
          </a:p>
        </xdr:txBody>
      </xdr:sp>
      <xdr:sp macro="" textlink="">
        <xdr:nvSpPr>
          <xdr:cNvPr id="77" name="矩形 76">
            <a:extLst>
              <a:ext uri="{FF2B5EF4-FFF2-40B4-BE49-F238E27FC236}">
                <a16:creationId xmlns:a16="http://schemas.microsoft.com/office/drawing/2014/main" id="{00000000-0008-0000-3800-00004D000000}"/>
              </a:ext>
            </a:extLst>
          </xdr:cNvPr>
          <xdr:cNvSpPr/>
        </xdr:nvSpPr>
        <xdr:spPr>
          <a:xfrm>
            <a:off x="2228776" y="5383091"/>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解除敌对</a:t>
            </a:r>
          </a:p>
        </xdr:txBody>
      </xdr:sp>
      <xdr:sp macro="" textlink="">
        <xdr:nvSpPr>
          <xdr:cNvPr id="78" name="矩形 77">
            <a:extLst>
              <a:ext uri="{FF2B5EF4-FFF2-40B4-BE49-F238E27FC236}">
                <a16:creationId xmlns:a16="http://schemas.microsoft.com/office/drawing/2014/main" id="{00000000-0008-0000-3800-00004E000000}"/>
              </a:ext>
            </a:extLst>
          </xdr:cNvPr>
          <xdr:cNvSpPr/>
        </xdr:nvSpPr>
        <xdr:spPr>
          <a:xfrm>
            <a:off x="3563888" y="5383090"/>
            <a:ext cx="106186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ltLang="zh-CN" sz="1400">
                <a:solidFill>
                  <a:schemeClr val="tx1">
                    <a:lumMod val="95000"/>
                    <a:lumOff val="5000"/>
                  </a:schemeClr>
                </a:solidFill>
                <a:latin typeface="微软雅黑" pitchFamily="34" charset="-122"/>
                <a:ea typeface="微软雅黑" pitchFamily="34" charset="-122"/>
              </a:rPr>
              <a:t>-1</a:t>
            </a:r>
            <a:endParaRPr lang="zh-CN" altLang="en-US" sz="1400">
              <a:solidFill>
                <a:schemeClr val="tx1">
                  <a:lumMod val="95000"/>
                  <a:lumOff val="5000"/>
                </a:schemeClr>
              </a:solidFill>
              <a:latin typeface="微软雅黑" pitchFamily="34" charset="-122"/>
              <a:ea typeface="微软雅黑" pitchFamily="34" charset="-122"/>
            </a:endParaRPr>
          </a:p>
        </xdr:txBody>
      </xdr:sp>
      <xdr:sp macro="" textlink="">
        <xdr:nvSpPr>
          <xdr:cNvPr id="79" name="矩形 78">
            <a:extLst>
              <a:ext uri="{FF2B5EF4-FFF2-40B4-BE49-F238E27FC236}">
                <a16:creationId xmlns:a16="http://schemas.microsoft.com/office/drawing/2014/main" id="{00000000-0008-0000-3800-00004F000000}"/>
              </a:ext>
            </a:extLst>
          </xdr:cNvPr>
          <xdr:cNvSpPr/>
        </xdr:nvSpPr>
        <xdr:spPr>
          <a:xfrm>
            <a:off x="4896544" y="5392964"/>
            <a:ext cx="118762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不变</a:t>
            </a:r>
          </a:p>
        </xdr:txBody>
      </xdr:sp>
      <xdr:sp macro="" textlink="">
        <xdr:nvSpPr>
          <xdr:cNvPr id="80" name="矩形 79">
            <a:extLst>
              <a:ext uri="{FF2B5EF4-FFF2-40B4-BE49-F238E27FC236}">
                <a16:creationId xmlns:a16="http://schemas.microsoft.com/office/drawing/2014/main" id="{00000000-0008-0000-3800-000050000000}"/>
              </a:ext>
            </a:extLst>
          </xdr:cNvPr>
          <xdr:cNvSpPr/>
        </xdr:nvSpPr>
        <xdr:spPr>
          <a:xfrm>
            <a:off x="6084168" y="5392964"/>
            <a:ext cx="1187624" cy="307777"/>
          </a:xfrm>
          <a:prstGeom prst="rect">
            <a:avLst/>
          </a:prstGeom>
        </xdr:spPr>
        <xdr:txBody>
          <a:bodyPr wrap="square">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zh-CN" altLang="en-US" sz="1400">
                <a:solidFill>
                  <a:schemeClr val="tx1">
                    <a:lumMod val="95000"/>
                    <a:lumOff val="5000"/>
                  </a:schemeClr>
                </a:solidFill>
                <a:latin typeface="微软雅黑" pitchFamily="34" charset="-122"/>
                <a:ea typeface="微软雅黑" pitchFamily="34" charset="-122"/>
              </a:rPr>
              <a:t>不变</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266700</xdr:colOff>
      <xdr:row>141</xdr:row>
      <xdr:rowOff>135930</xdr:rowOff>
    </xdr:from>
    <xdr:to>
      <xdr:col>6</xdr:col>
      <xdr:colOff>438150</xdr:colOff>
      <xdr:row>163</xdr:row>
      <xdr:rowOff>8899</xdr:rowOff>
    </xdr:to>
    <xdr:pic>
      <xdr:nvPicPr>
        <xdr:cNvPr id="2" name="图片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a:stretch>
          <a:fillRect/>
        </a:stretch>
      </xdr:blipFill>
      <xdr:spPr>
        <a:xfrm>
          <a:off x="266700" y="9394230"/>
          <a:ext cx="5095875" cy="3644869"/>
        </a:xfrm>
        <a:prstGeom prst="rect">
          <a:avLst/>
        </a:prstGeom>
      </xdr:spPr>
    </xdr:pic>
    <xdr:clientData/>
  </xdr:twoCellAnchor>
  <xdr:twoCellAnchor editAs="oneCell">
    <xdr:from>
      <xdr:col>6</xdr:col>
      <xdr:colOff>247651</xdr:colOff>
      <xdr:row>144</xdr:row>
      <xdr:rowOff>47624</xdr:rowOff>
    </xdr:from>
    <xdr:to>
      <xdr:col>13</xdr:col>
      <xdr:colOff>210115</xdr:colOff>
      <xdr:row>156</xdr:row>
      <xdr:rowOff>123461</xdr:rowOff>
    </xdr:to>
    <xdr:pic>
      <xdr:nvPicPr>
        <xdr:cNvPr id="3" name="图片 2">
          <a:extLst>
            <a:ext uri="{FF2B5EF4-FFF2-40B4-BE49-F238E27FC236}">
              <a16:creationId xmlns:a16="http://schemas.microsoft.com/office/drawing/2014/main" id="{00000000-0008-0000-3D00-000003000000}"/>
            </a:ext>
          </a:extLst>
        </xdr:cNvPr>
        <xdr:cNvPicPr>
          <a:picLocks noChangeAspect="1"/>
        </xdr:cNvPicPr>
      </xdr:nvPicPr>
      <xdr:blipFill>
        <a:blip xmlns:r="http://schemas.openxmlformats.org/officeDocument/2006/relationships" r:embed="rId2"/>
        <a:stretch>
          <a:fillRect/>
        </a:stretch>
      </xdr:blipFill>
      <xdr:spPr>
        <a:xfrm>
          <a:off x="5172076" y="24050624"/>
          <a:ext cx="4763064" cy="2133237"/>
        </a:xfrm>
        <a:prstGeom prst="rect">
          <a:avLst/>
        </a:prstGeom>
      </xdr:spPr>
    </xdr:pic>
    <xdr:clientData/>
  </xdr:twoCellAnchor>
  <xdr:twoCellAnchor editAs="oneCell">
    <xdr:from>
      <xdr:col>0</xdr:col>
      <xdr:colOff>704850</xdr:colOff>
      <xdr:row>166</xdr:row>
      <xdr:rowOff>142708</xdr:rowOff>
    </xdr:from>
    <xdr:to>
      <xdr:col>6</xdr:col>
      <xdr:colOff>95250</xdr:colOff>
      <xdr:row>189</xdr:row>
      <xdr:rowOff>27909</xdr:rowOff>
    </xdr:to>
    <xdr:pic>
      <xdr:nvPicPr>
        <xdr:cNvPr id="4" name="图片 3">
          <a:extLst>
            <a:ext uri="{FF2B5EF4-FFF2-40B4-BE49-F238E27FC236}">
              <a16:creationId xmlns:a16="http://schemas.microsoft.com/office/drawing/2014/main" id="{00000000-0008-0000-3D00-000004000000}"/>
            </a:ext>
          </a:extLst>
        </xdr:cNvPr>
        <xdr:cNvPicPr>
          <a:picLocks noChangeAspect="1"/>
        </xdr:cNvPicPr>
      </xdr:nvPicPr>
      <xdr:blipFill>
        <a:blip xmlns:r="http://schemas.openxmlformats.org/officeDocument/2006/relationships" r:embed="rId3"/>
        <a:stretch>
          <a:fillRect/>
        </a:stretch>
      </xdr:blipFill>
      <xdr:spPr>
        <a:xfrm>
          <a:off x="704850" y="13687258"/>
          <a:ext cx="4314825" cy="3828551"/>
        </a:xfrm>
        <a:prstGeom prst="rect">
          <a:avLst/>
        </a:prstGeom>
      </xdr:spPr>
    </xdr:pic>
    <xdr:clientData/>
  </xdr:twoCellAnchor>
  <xdr:twoCellAnchor editAs="oneCell">
    <xdr:from>
      <xdr:col>6</xdr:col>
      <xdr:colOff>419100</xdr:colOff>
      <xdr:row>166</xdr:row>
      <xdr:rowOff>16421</xdr:rowOff>
    </xdr:from>
    <xdr:to>
      <xdr:col>13</xdr:col>
      <xdr:colOff>409575</xdr:colOff>
      <xdr:row>184</xdr:row>
      <xdr:rowOff>18436</xdr:rowOff>
    </xdr:to>
    <xdr:pic>
      <xdr:nvPicPr>
        <xdr:cNvPr id="5" name="图片 4">
          <a:extLst>
            <a:ext uri="{FF2B5EF4-FFF2-40B4-BE49-F238E27FC236}">
              <a16:creationId xmlns:a16="http://schemas.microsoft.com/office/drawing/2014/main" id="{00000000-0008-0000-3D00-000005000000}"/>
            </a:ext>
          </a:extLst>
        </xdr:cNvPr>
        <xdr:cNvPicPr>
          <a:picLocks noChangeAspect="1"/>
        </xdr:cNvPicPr>
      </xdr:nvPicPr>
      <xdr:blipFill>
        <a:blip xmlns:r="http://schemas.openxmlformats.org/officeDocument/2006/relationships" r:embed="rId4"/>
        <a:stretch>
          <a:fillRect/>
        </a:stretch>
      </xdr:blipFill>
      <xdr:spPr>
        <a:xfrm>
          <a:off x="5343525" y="27962771"/>
          <a:ext cx="4791075" cy="3088115"/>
        </a:xfrm>
        <a:prstGeom prst="rect">
          <a:avLst/>
        </a:prstGeom>
      </xdr:spPr>
    </xdr:pic>
    <xdr:clientData/>
  </xdr:twoCellAnchor>
  <xdr:twoCellAnchor editAs="oneCell">
    <xdr:from>
      <xdr:col>0</xdr:col>
      <xdr:colOff>581026</xdr:colOff>
      <xdr:row>190</xdr:row>
      <xdr:rowOff>142875</xdr:rowOff>
    </xdr:from>
    <xdr:to>
      <xdr:col>6</xdr:col>
      <xdr:colOff>87305</xdr:colOff>
      <xdr:row>211</xdr:row>
      <xdr:rowOff>6303</xdr:rowOff>
    </xdr:to>
    <xdr:pic>
      <xdr:nvPicPr>
        <xdr:cNvPr id="6" name="图片 5">
          <a:extLst>
            <a:ext uri="{FF2B5EF4-FFF2-40B4-BE49-F238E27FC236}">
              <a16:creationId xmlns:a16="http://schemas.microsoft.com/office/drawing/2014/main" id="{00000000-0008-0000-3D00-000006000000}"/>
            </a:ext>
          </a:extLst>
        </xdr:cNvPr>
        <xdr:cNvPicPr>
          <a:picLocks noChangeAspect="1"/>
        </xdr:cNvPicPr>
      </xdr:nvPicPr>
      <xdr:blipFill>
        <a:blip xmlns:r="http://schemas.openxmlformats.org/officeDocument/2006/relationships" r:embed="rId5"/>
        <a:stretch>
          <a:fillRect/>
        </a:stretch>
      </xdr:blipFill>
      <xdr:spPr>
        <a:xfrm>
          <a:off x="581026" y="17802225"/>
          <a:ext cx="4430704" cy="3463878"/>
        </a:xfrm>
        <a:prstGeom prst="rect">
          <a:avLst/>
        </a:prstGeom>
      </xdr:spPr>
    </xdr:pic>
    <xdr:clientData/>
  </xdr:twoCellAnchor>
  <xdr:twoCellAnchor editAs="oneCell">
    <xdr:from>
      <xdr:col>5</xdr:col>
      <xdr:colOff>295275</xdr:colOff>
      <xdr:row>193</xdr:row>
      <xdr:rowOff>55244</xdr:rowOff>
    </xdr:from>
    <xdr:to>
      <xdr:col>12</xdr:col>
      <xdr:colOff>438150</xdr:colOff>
      <xdr:row>202</xdr:row>
      <xdr:rowOff>47273</xdr:rowOff>
    </xdr:to>
    <xdr:pic>
      <xdr:nvPicPr>
        <xdr:cNvPr id="7" name="图片 6">
          <a:extLst>
            <a:ext uri="{FF2B5EF4-FFF2-40B4-BE49-F238E27FC236}">
              <a16:creationId xmlns:a16="http://schemas.microsoft.com/office/drawing/2014/main" id="{00000000-0008-0000-3D00-000007000000}"/>
            </a:ext>
          </a:extLst>
        </xdr:cNvPr>
        <xdr:cNvPicPr>
          <a:picLocks noChangeAspect="1"/>
        </xdr:cNvPicPr>
      </xdr:nvPicPr>
      <xdr:blipFill>
        <a:blip xmlns:r="http://schemas.openxmlformats.org/officeDocument/2006/relationships" r:embed="rId6"/>
        <a:stretch>
          <a:fillRect/>
        </a:stretch>
      </xdr:blipFill>
      <xdr:spPr>
        <a:xfrm>
          <a:off x="4533900" y="32630744"/>
          <a:ext cx="4943475" cy="1535079"/>
        </a:xfrm>
        <a:prstGeom prst="rect">
          <a:avLst/>
        </a:prstGeom>
      </xdr:spPr>
    </xdr:pic>
    <xdr:clientData/>
  </xdr:twoCellAnchor>
  <xdr:twoCellAnchor editAs="oneCell">
    <xdr:from>
      <xdr:col>0</xdr:col>
      <xdr:colOff>581025</xdr:colOff>
      <xdr:row>210</xdr:row>
      <xdr:rowOff>48292</xdr:rowOff>
    </xdr:from>
    <xdr:to>
      <xdr:col>5</xdr:col>
      <xdr:colOff>466725</xdr:colOff>
      <xdr:row>227</xdr:row>
      <xdr:rowOff>28012</xdr:rowOff>
    </xdr:to>
    <xdr:pic>
      <xdr:nvPicPr>
        <xdr:cNvPr id="8" name="图片 7">
          <a:extLst>
            <a:ext uri="{FF2B5EF4-FFF2-40B4-BE49-F238E27FC236}">
              <a16:creationId xmlns:a16="http://schemas.microsoft.com/office/drawing/2014/main" id="{00000000-0008-0000-3D00-000008000000}"/>
            </a:ext>
          </a:extLst>
        </xdr:cNvPr>
        <xdr:cNvPicPr>
          <a:picLocks noChangeAspect="1"/>
        </xdr:cNvPicPr>
      </xdr:nvPicPr>
      <xdr:blipFill>
        <a:blip xmlns:r="http://schemas.openxmlformats.org/officeDocument/2006/relationships" r:embed="rId7"/>
        <a:stretch>
          <a:fillRect/>
        </a:stretch>
      </xdr:blipFill>
      <xdr:spPr>
        <a:xfrm>
          <a:off x="581025" y="21136642"/>
          <a:ext cx="4124325" cy="2894370"/>
        </a:xfrm>
        <a:prstGeom prst="rect">
          <a:avLst/>
        </a:prstGeom>
      </xdr:spPr>
    </xdr:pic>
    <xdr:clientData/>
  </xdr:twoCellAnchor>
  <xdr:twoCellAnchor editAs="oneCell">
    <xdr:from>
      <xdr:col>5</xdr:col>
      <xdr:colOff>561300</xdr:colOff>
      <xdr:row>210</xdr:row>
      <xdr:rowOff>28575</xdr:rowOff>
    </xdr:from>
    <xdr:to>
      <xdr:col>15</xdr:col>
      <xdr:colOff>409576</xdr:colOff>
      <xdr:row>230</xdr:row>
      <xdr:rowOff>170778</xdr:rowOff>
    </xdr:to>
    <xdr:pic>
      <xdr:nvPicPr>
        <xdr:cNvPr id="9" name="图片 8">
          <a:extLst>
            <a:ext uri="{FF2B5EF4-FFF2-40B4-BE49-F238E27FC236}">
              <a16:creationId xmlns:a16="http://schemas.microsoft.com/office/drawing/2014/main" id="{00000000-0008-0000-3D00-000009000000}"/>
            </a:ext>
          </a:extLst>
        </xdr:cNvPr>
        <xdr:cNvPicPr>
          <a:picLocks noChangeAspect="1"/>
        </xdr:cNvPicPr>
      </xdr:nvPicPr>
      <xdr:blipFill>
        <a:blip xmlns:r="http://schemas.openxmlformats.org/officeDocument/2006/relationships" r:embed="rId8"/>
        <a:stretch>
          <a:fillRect/>
        </a:stretch>
      </xdr:blipFill>
      <xdr:spPr>
        <a:xfrm>
          <a:off x="4799925" y="35347275"/>
          <a:ext cx="6706276" cy="357120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19050</xdr:colOff>
      <xdr:row>59</xdr:row>
      <xdr:rowOff>66675</xdr:rowOff>
    </xdr:from>
    <xdr:to>
      <xdr:col>13</xdr:col>
      <xdr:colOff>399831</xdr:colOff>
      <xdr:row>68</xdr:row>
      <xdr:rowOff>37911</xdr:rowOff>
    </xdr:to>
    <xdr:pic>
      <xdr:nvPicPr>
        <xdr:cNvPr id="4" name="图片 3">
          <a:extLst>
            <a:ext uri="{FF2B5EF4-FFF2-40B4-BE49-F238E27FC236}">
              <a16:creationId xmlns:a16="http://schemas.microsoft.com/office/drawing/2014/main" id="{00000000-0008-0000-4400-000004000000}"/>
            </a:ext>
          </a:extLst>
        </xdr:cNvPr>
        <xdr:cNvPicPr>
          <a:picLocks noChangeAspect="1"/>
        </xdr:cNvPicPr>
      </xdr:nvPicPr>
      <xdr:blipFill>
        <a:blip xmlns:r="http://schemas.openxmlformats.org/officeDocument/2006/relationships" r:embed="rId1"/>
        <a:stretch>
          <a:fillRect/>
        </a:stretch>
      </xdr:blipFill>
      <xdr:spPr>
        <a:xfrm>
          <a:off x="7562850" y="9324975"/>
          <a:ext cx="1752381" cy="1514286"/>
        </a:xfrm>
        <a:prstGeom prst="rect">
          <a:avLst/>
        </a:prstGeom>
      </xdr:spPr>
    </xdr:pic>
    <xdr:clientData/>
  </xdr:twoCellAnchor>
  <xdr:twoCellAnchor editAs="oneCell">
    <xdr:from>
      <xdr:col>11</xdr:col>
      <xdr:colOff>323850</xdr:colOff>
      <xdr:row>90</xdr:row>
      <xdr:rowOff>28575</xdr:rowOff>
    </xdr:from>
    <xdr:to>
      <xdr:col>15</xdr:col>
      <xdr:colOff>152079</xdr:colOff>
      <xdr:row>100</xdr:row>
      <xdr:rowOff>47408</xdr:rowOff>
    </xdr:to>
    <xdr:pic>
      <xdr:nvPicPr>
        <xdr:cNvPr id="2" name="图片 1">
          <a:extLst>
            <a:ext uri="{FF2B5EF4-FFF2-40B4-BE49-F238E27FC236}">
              <a16:creationId xmlns:a16="http://schemas.microsoft.com/office/drawing/2014/main" id="{00000000-0008-0000-4400-000002000000}"/>
            </a:ext>
          </a:extLst>
        </xdr:cNvPr>
        <xdr:cNvPicPr>
          <a:picLocks noChangeAspect="1"/>
        </xdr:cNvPicPr>
      </xdr:nvPicPr>
      <xdr:blipFill>
        <a:blip xmlns:r="http://schemas.openxmlformats.org/officeDocument/2006/relationships" r:embed="rId2"/>
        <a:stretch>
          <a:fillRect/>
        </a:stretch>
      </xdr:blipFill>
      <xdr:spPr>
        <a:xfrm>
          <a:off x="7867650" y="15287625"/>
          <a:ext cx="2571429" cy="173333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495300</xdr:colOff>
      <xdr:row>58</xdr:row>
      <xdr:rowOff>123825</xdr:rowOff>
    </xdr:from>
    <xdr:to>
      <xdr:col>13</xdr:col>
      <xdr:colOff>656901</xdr:colOff>
      <xdr:row>79</xdr:row>
      <xdr:rowOff>151947</xdr:rowOff>
    </xdr:to>
    <xdr:pic>
      <xdr:nvPicPr>
        <xdr:cNvPr id="3" name="图片 2">
          <a:extLst>
            <a:ext uri="{FF2B5EF4-FFF2-40B4-BE49-F238E27FC236}">
              <a16:creationId xmlns:a16="http://schemas.microsoft.com/office/drawing/2014/main" id="{00000000-0008-0000-4600-000003000000}"/>
            </a:ext>
          </a:extLst>
        </xdr:cNvPr>
        <xdr:cNvPicPr>
          <a:picLocks noChangeAspect="1"/>
        </xdr:cNvPicPr>
      </xdr:nvPicPr>
      <xdr:blipFill>
        <a:blip xmlns:r="http://schemas.openxmlformats.org/officeDocument/2006/relationships" r:embed="rId1"/>
        <a:stretch>
          <a:fillRect/>
        </a:stretch>
      </xdr:blipFill>
      <xdr:spPr>
        <a:xfrm>
          <a:off x="9305925" y="10448925"/>
          <a:ext cx="2590476" cy="362857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11.xm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9.bin"/></Relationships>
</file>

<file path=xl/worksheets/_rels/sheet6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7.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9.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7"/>
  <sheetViews>
    <sheetView topLeftCell="L37" zoomScale="115" zoomScaleNormal="115" zoomScalePageLayoutView="115" workbookViewId="0">
      <selection activeCell="Y75" sqref="Y75"/>
    </sheetView>
  </sheetViews>
  <sheetFormatPr baseColWidth="10" defaultColWidth="8.83203125" defaultRowHeight="12"/>
  <cols>
    <col min="1" max="1" width="8.33203125" style="6" bestFit="1" customWidth="1"/>
    <col min="2" max="2" width="8.83203125" style="6"/>
    <col min="3" max="4" width="8.33203125" style="6" bestFit="1" customWidth="1"/>
    <col min="5" max="5" width="7" style="6" bestFit="1" customWidth="1"/>
    <col min="6" max="8" width="8.83203125" style="6"/>
    <col min="9" max="9" width="7" style="6" bestFit="1" customWidth="1"/>
    <col min="10" max="10" width="8.83203125" style="6"/>
    <col min="11" max="11" width="7" style="6" bestFit="1" customWidth="1"/>
    <col min="12" max="12" width="8.83203125" style="6"/>
    <col min="13" max="13" width="8.33203125" style="6" bestFit="1" customWidth="1"/>
    <col min="14" max="14" width="7.1640625" style="6" bestFit="1" customWidth="1"/>
    <col min="15" max="15" width="7" style="6" bestFit="1" customWidth="1"/>
    <col min="16" max="16" width="8.83203125" style="6"/>
    <col min="17" max="17" width="3.6640625" style="6" bestFit="1" customWidth="1"/>
    <col min="18" max="18" width="8.5" style="6" bestFit="1" customWidth="1"/>
    <col min="19" max="19" width="8.83203125" style="6"/>
    <col min="20" max="20" width="5.6640625" style="6" bestFit="1" customWidth="1"/>
    <col min="21" max="21" width="11.1640625" style="6" bestFit="1" customWidth="1"/>
    <col min="22" max="22" width="8.83203125" style="6"/>
    <col min="23" max="23" width="7" style="6" bestFit="1" customWidth="1"/>
    <col min="24" max="24" width="5.6640625" style="6" bestFit="1" customWidth="1"/>
    <col min="25" max="25" width="7" style="6" bestFit="1" customWidth="1"/>
    <col min="26" max="26" width="9.6640625" style="6" bestFit="1" customWidth="1"/>
    <col min="27" max="28" width="7" style="6" bestFit="1" customWidth="1"/>
    <col min="29" max="29" width="8.83203125" style="6"/>
    <col min="30" max="30" width="8.33203125" style="6" bestFit="1" customWidth="1"/>
    <col min="31" max="31" width="7" style="6" bestFit="1" customWidth="1"/>
    <col min="32" max="32" width="8.33203125" style="6" bestFit="1" customWidth="1"/>
    <col min="33" max="33" width="8.83203125" style="6"/>
    <col min="34" max="34" width="7" style="6" bestFit="1" customWidth="1"/>
    <col min="35" max="35" width="8.33203125" style="6" bestFit="1" customWidth="1"/>
    <col min="36" max="36" width="7.5" style="6" customWidth="1"/>
    <col min="37" max="37" width="8.83203125" style="6"/>
    <col min="38" max="38" width="7" style="6" bestFit="1" customWidth="1"/>
    <col min="39" max="42" width="8.83203125" style="6"/>
    <col min="43" max="43" width="9.6640625" style="6" bestFit="1" customWidth="1"/>
    <col min="44" max="58" width="8.83203125" style="6"/>
    <col min="59" max="59" width="8.33203125" style="6" bestFit="1" customWidth="1"/>
    <col min="60" max="16384" width="8.83203125" style="6"/>
  </cols>
  <sheetData>
    <row r="1" spans="1:63" ht="10.5" customHeight="1">
      <c r="A1" s="1141" t="s">
        <v>0</v>
      </c>
      <c r="B1" s="1142"/>
      <c r="C1" s="1142"/>
      <c r="D1" s="1142"/>
      <c r="E1" s="1142"/>
      <c r="F1" s="1142"/>
      <c r="G1" s="1142"/>
      <c r="H1" s="1142"/>
      <c r="I1" s="1142"/>
      <c r="J1" s="1142"/>
      <c r="K1" s="1142"/>
      <c r="L1" s="1142"/>
      <c r="M1" s="1142"/>
      <c r="N1" s="1142"/>
      <c r="O1" s="1142"/>
      <c r="P1" s="1142"/>
      <c r="Q1" s="1142"/>
      <c r="R1" s="1142"/>
      <c r="S1" s="1"/>
      <c r="T1" s="2"/>
      <c r="U1" s="2"/>
      <c r="V1" s="2"/>
      <c r="W1" s="2"/>
      <c r="X1" s="2"/>
      <c r="Y1" s="2"/>
      <c r="Z1" s="2"/>
      <c r="AA1" s="2"/>
      <c r="AB1" s="2"/>
      <c r="AC1" s="2"/>
      <c r="AD1" s="3">
        <v>2</v>
      </c>
      <c r="AE1" s="2"/>
      <c r="AF1" s="2"/>
      <c r="AG1" s="2"/>
      <c r="AH1" s="2"/>
      <c r="AI1" s="2"/>
      <c r="AJ1" s="2"/>
      <c r="AK1" s="2"/>
      <c r="AL1" s="2"/>
      <c r="AM1" s="2"/>
      <c r="AN1" s="2"/>
      <c r="AO1" s="2"/>
      <c r="AP1" s="2"/>
      <c r="AQ1" s="2"/>
      <c r="AR1" s="2"/>
      <c r="AS1" s="2"/>
      <c r="AT1" s="2"/>
      <c r="AU1" s="2"/>
      <c r="AV1" s="1"/>
      <c r="AW1" s="2"/>
      <c r="AX1" s="2"/>
      <c r="AY1" s="2"/>
      <c r="AZ1" s="2"/>
      <c r="BA1" s="2"/>
      <c r="BB1" s="2"/>
      <c r="BC1" s="4"/>
      <c r="BD1" s="2"/>
      <c r="BE1" s="2"/>
      <c r="BF1" s="2"/>
      <c r="BG1" s="2"/>
      <c r="BH1" s="2"/>
      <c r="BI1" s="2"/>
      <c r="BJ1" s="2"/>
      <c r="BK1" s="5"/>
    </row>
    <row r="2" spans="1:63" ht="10.5" customHeight="1">
      <c r="A2" s="1143"/>
      <c r="B2" s="1121"/>
      <c r="C2" s="1121"/>
      <c r="D2" s="1121"/>
      <c r="E2" s="1121"/>
      <c r="F2" s="1121"/>
      <c r="G2" s="1121"/>
      <c r="H2" s="1121"/>
      <c r="I2" s="1121"/>
      <c r="J2" s="1121"/>
      <c r="K2" s="1121"/>
      <c r="L2" s="1121"/>
      <c r="M2" s="1121"/>
      <c r="N2" s="1121"/>
      <c r="O2" s="1121"/>
      <c r="P2" s="1121"/>
      <c r="Q2" s="1121"/>
      <c r="R2" s="1121"/>
      <c r="S2" s="7"/>
      <c r="T2" s="8"/>
      <c r="U2" s="8"/>
      <c r="V2" s="8"/>
      <c r="W2" s="8"/>
      <c r="X2" s="8"/>
      <c r="Y2" s="8"/>
      <c r="Z2" s="8"/>
      <c r="AA2" s="8"/>
      <c r="AB2" s="8"/>
      <c r="AC2" s="8"/>
      <c r="AD2" s="1120" t="s">
        <v>1</v>
      </c>
      <c r="AE2" s="1120"/>
      <c r="AF2" s="8"/>
      <c r="AG2" s="8"/>
      <c r="AH2" s="1144" t="s">
        <v>2</v>
      </c>
      <c r="AI2" s="1145"/>
      <c r="AJ2" s="1145"/>
      <c r="AK2" s="1145"/>
      <c r="AL2" s="1145"/>
      <c r="AM2" s="8"/>
      <c r="AN2" s="8"/>
      <c r="AO2" s="8"/>
      <c r="AP2" s="8"/>
      <c r="AQ2" s="8"/>
      <c r="AR2" s="8"/>
      <c r="AS2" s="8"/>
      <c r="AT2" s="8"/>
      <c r="AU2" s="8"/>
      <c r="AV2" s="7"/>
      <c r="AW2" s="8"/>
      <c r="AX2" s="8"/>
      <c r="AY2" s="8"/>
      <c r="AZ2" s="8"/>
      <c r="BA2" s="8"/>
      <c r="BB2" s="8"/>
      <c r="BC2" s="9"/>
      <c r="BD2" s="8"/>
      <c r="BE2" s="8"/>
      <c r="BF2" s="8"/>
      <c r="BG2" s="8"/>
      <c r="BH2" s="8"/>
      <c r="BI2" s="8"/>
      <c r="BJ2" s="8"/>
      <c r="BK2" s="10"/>
    </row>
    <row r="3" spans="1:63" ht="10.5" customHeight="1">
      <c r="A3" s="1143"/>
      <c r="B3" s="1121"/>
      <c r="C3" s="1121"/>
      <c r="D3" s="1121"/>
      <c r="E3" s="1121"/>
      <c r="F3" s="1121"/>
      <c r="G3" s="1121"/>
      <c r="H3" s="1121"/>
      <c r="I3" s="1121"/>
      <c r="J3" s="1121"/>
      <c r="K3" s="1121"/>
      <c r="L3" s="1121"/>
      <c r="M3" s="1121"/>
      <c r="N3" s="1121"/>
      <c r="O3" s="1121"/>
      <c r="P3" s="1121"/>
      <c r="Q3" s="1121"/>
      <c r="R3" s="1121"/>
      <c r="S3" s="7"/>
      <c r="T3" s="8"/>
      <c r="U3" s="1120" t="s">
        <v>3</v>
      </c>
      <c r="V3" s="1120"/>
      <c r="W3" s="11"/>
      <c r="X3" s="11"/>
      <c r="Y3" s="11"/>
      <c r="Z3" s="11"/>
      <c r="AA3" s="11"/>
      <c r="AB3" s="9"/>
      <c r="AC3" s="9"/>
      <c r="AD3" s="1120"/>
      <c r="AE3" s="1120"/>
      <c r="AF3" s="9"/>
      <c r="AG3" s="8"/>
      <c r="AH3" s="1145"/>
      <c r="AI3" s="1145"/>
      <c r="AJ3" s="1145"/>
      <c r="AK3" s="1145"/>
      <c r="AL3" s="1145"/>
      <c r="AM3" s="8"/>
      <c r="AN3" s="8"/>
      <c r="AO3" s="8"/>
      <c r="AP3" s="8"/>
      <c r="AQ3" s="8"/>
      <c r="AR3" s="8"/>
      <c r="AS3" s="8"/>
      <c r="AT3" s="8"/>
      <c r="AU3" s="8"/>
      <c r="AV3" s="7"/>
      <c r="AW3" s="8"/>
      <c r="AX3" s="8"/>
      <c r="AY3" s="8"/>
      <c r="AZ3" s="8"/>
      <c r="BA3" s="8"/>
      <c r="BB3" s="8"/>
      <c r="BC3" s="9"/>
      <c r="BD3" s="8"/>
      <c r="BE3" s="8"/>
      <c r="BF3" s="8"/>
      <c r="BG3" s="8"/>
      <c r="BH3" s="8"/>
      <c r="BI3" s="8"/>
      <c r="BJ3" s="8"/>
      <c r="BK3" s="10"/>
    </row>
    <row r="4" spans="1:63" ht="10.5" customHeight="1">
      <c r="A4" s="1136" t="s">
        <v>4</v>
      </c>
      <c r="B4" s="1137"/>
      <c r="C4" s="1137"/>
      <c r="D4" s="1137"/>
      <c r="E4" s="1137"/>
      <c r="F4" s="1137"/>
      <c r="G4" s="1137"/>
      <c r="H4" s="1137"/>
      <c r="I4" s="1137"/>
      <c r="J4" s="1137"/>
      <c r="K4" s="1137"/>
      <c r="L4" s="1137"/>
      <c r="M4" s="1137"/>
      <c r="N4" s="1137"/>
      <c r="O4" s="1137"/>
      <c r="P4" s="1137"/>
      <c r="Q4" s="1137"/>
      <c r="R4" s="1137"/>
      <c r="S4" s="7"/>
      <c r="T4" s="8"/>
      <c r="U4" s="1120"/>
      <c r="V4" s="1120"/>
      <c r="W4" s="12"/>
      <c r="X4" s="13" t="s">
        <v>5</v>
      </c>
      <c r="Y4" s="14" t="s">
        <v>6</v>
      </c>
      <c r="Z4" s="14" t="s">
        <v>6</v>
      </c>
      <c r="AA4" s="15" t="s">
        <v>7</v>
      </c>
      <c r="AB4" s="16" t="s">
        <v>8</v>
      </c>
      <c r="AC4" s="17"/>
      <c r="AD4" s="1120"/>
      <c r="AE4" s="1120"/>
      <c r="AF4" s="18"/>
      <c r="AG4" s="8"/>
      <c r="AH4" s="1145"/>
      <c r="AI4" s="1145"/>
      <c r="AJ4" s="1145"/>
      <c r="AK4" s="1145"/>
      <c r="AL4" s="1145"/>
      <c r="AM4" s="8"/>
      <c r="AN4" s="8"/>
      <c r="AO4" s="8"/>
      <c r="AP4" s="8"/>
      <c r="AQ4" s="8"/>
      <c r="AR4" s="8"/>
      <c r="AS4" s="8"/>
      <c r="AT4" s="8"/>
      <c r="AU4" s="8"/>
      <c r="AV4" s="7"/>
      <c r="AW4" s="8"/>
      <c r="AX4" s="8"/>
      <c r="AY4" s="8"/>
      <c r="AZ4" s="8"/>
      <c r="BA4" s="8"/>
      <c r="BB4" s="8"/>
      <c r="BC4" s="9"/>
      <c r="BD4" s="8"/>
      <c r="BE4" s="8"/>
      <c r="BF4" s="8"/>
      <c r="BG4" s="1146" t="s">
        <v>9</v>
      </c>
      <c r="BH4" s="1147"/>
      <c r="BI4" s="1147"/>
      <c r="BJ4" s="1147"/>
      <c r="BK4" s="1148"/>
    </row>
    <row r="5" spans="1:63" ht="10.5" customHeight="1">
      <c r="A5" s="1136" t="s">
        <v>10</v>
      </c>
      <c r="B5" s="1137"/>
      <c r="C5" s="1137"/>
      <c r="D5" s="1137"/>
      <c r="E5" s="1137"/>
      <c r="F5" s="1137"/>
      <c r="G5" s="1137"/>
      <c r="H5" s="1137"/>
      <c r="I5" s="1137"/>
      <c r="J5" s="1137"/>
      <c r="K5" s="1137"/>
      <c r="L5" s="1137"/>
      <c r="M5" s="1137"/>
      <c r="N5" s="1137"/>
      <c r="O5" s="1137"/>
      <c r="P5" s="1137"/>
      <c r="Q5" s="1137"/>
      <c r="R5" s="1137"/>
      <c r="S5" s="7"/>
      <c r="T5" s="8"/>
      <c r="U5" s="1120"/>
      <c r="V5" s="1120"/>
      <c r="W5" s="19" t="s">
        <v>11</v>
      </c>
      <c r="X5" s="14" t="s">
        <v>6</v>
      </c>
      <c r="Y5" s="20"/>
      <c r="Z5" s="20"/>
      <c r="AA5" s="14" t="s">
        <v>6</v>
      </c>
      <c r="AB5" s="14" t="s">
        <v>6</v>
      </c>
      <c r="AC5" s="17"/>
      <c r="AD5" s="16" t="s">
        <v>12</v>
      </c>
      <c r="AE5" s="14" t="s">
        <v>6</v>
      </c>
      <c r="AF5" s="21" t="s">
        <v>13</v>
      </c>
      <c r="AG5" s="8"/>
      <c r="AH5" s="1145"/>
      <c r="AI5" s="1145"/>
      <c r="AJ5" s="1145"/>
      <c r="AK5" s="1145"/>
      <c r="AL5" s="1145"/>
      <c r="AM5" s="8"/>
      <c r="AN5" s="8"/>
      <c r="AO5" s="8"/>
      <c r="AP5" s="8"/>
      <c r="AQ5" s="8"/>
      <c r="AR5" s="8"/>
      <c r="AS5" s="8"/>
      <c r="AT5" s="8"/>
      <c r="AU5" s="8"/>
      <c r="AV5" s="7"/>
      <c r="AW5" s="8"/>
      <c r="AX5" s="8"/>
      <c r="AY5" s="8"/>
      <c r="AZ5" s="8"/>
      <c r="BA5" s="8"/>
      <c r="BB5" s="8"/>
      <c r="BC5" s="9"/>
      <c r="BD5" s="8"/>
      <c r="BE5" s="8"/>
      <c r="BF5" s="8"/>
      <c r="BG5" s="1147"/>
      <c r="BH5" s="1147"/>
      <c r="BI5" s="1147"/>
      <c r="BJ5" s="1147"/>
      <c r="BK5" s="1148"/>
    </row>
    <row r="6" spans="1:63" ht="10.5" customHeight="1">
      <c r="A6" s="1136" t="s">
        <v>14</v>
      </c>
      <c r="B6" s="1137"/>
      <c r="C6" s="1137"/>
      <c r="D6" s="1137"/>
      <c r="E6" s="1137"/>
      <c r="F6" s="1137"/>
      <c r="G6" s="1137"/>
      <c r="H6" s="1137"/>
      <c r="I6" s="1137"/>
      <c r="J6" s="1137"/>
      <c r="K6" s="1137"/>
      <c r="L6" s="1137"/>
      <c r="M6" s="1137"/>
      <c r="N6" s="1137"/>
      <c r="O6" s="1137"/>
      <c r="P6" s="1137"/>
      <c r="Q6" s="1137"/>
      <c r="R6" s="1137"/>
      <c r="S6" s="7"/>
      <c r="T6" s="8"/>
      <c r="U6" s="3">
        <v>1</v>
      </c>
      <c r="V6" s="8"/>
      <c r="W6" s="14" t="s">
        <v>6</v>
      </c>
      <c r="X6" s="14" t="s">
        <v>6</v>
      </c>
      <c r="Y6" s="20"/>
      <c r="Z6" s="20"/>
      <c r="AA6" s="14" t="s">
        <v>6</v>
      </c>
      <c r="AB6" s="14" t="s">
        <v>6</v>
      </c>
      <c r="AC6" s="17"/>
      <c r="AD6" s="16" t="s">
        <v>15</v>
      </c>
      <c r="AE6" s="17"/>
      <c r="AF6" s="18"/>
      <c r="AG6" s="8"/>
      <c r="AH6" s="1145"/>
      <c r="AI6" s="1145"/>
      <c r="AJ6" s="1145"/>
      <c r="AK6" s="1145"/>
      <c r="AL6" s="1145"/>
      <c r="AM6" s="8"/>
      <c r="AN6" s="8"/>
      <c r="AO6" s="8"/>
      <c r="AP6" s="8"/>
      <c r="AQ6" s="8"/>
      <c r="AR6" s="8"/>
      <c r="AS6" s="8"/>
      <c r="AT6" s="8"/>
      <c r="AU6" s="8"/>
      <c r="AV6" s="7"/>
      <c r="AW6" s="8"/>
      <c r="AX6" s="8"/>
      <c r="AY6" s="8"/>
      <c r="AZ6" s="8"/>
      <c r="BA6" s="8"/>
      <c r="BB6" s="8"/>
      <c r="BC6" s="9"/>
      <c r="BD6" s="8"/>
      <c r="BE6" s="8"/>
      <c r="BF6" s="8"/>
      <c r="BG6" s="1147"/>
      <c r="BH6" s="1147"/>
      <c r="BI6" s="1147"/>
      <c r="BJ6" s="1147"/>
      <c r="BK6" s="1148"/>
    </row>
    <row r="7" spans="1:63" ht="10.5" customHeight="1">
      <c r="A7" s="1136" t="s">
        <v>16</v>
      </c>
      <c r="B7" s="1137"/>
      <c r="C7" s="1137"/>
      <c r="D7" s="1137"/>
      <c r="E7" s="1137"/>
      <c r="F7" s="1137"/>
      <c r="G7" s="1137"/>
      <c r="H7" s="1137"/>
      <c r="I7" s="1137"/>
      <c r="J7" s="1137"/>
      <c r="K7" s="1137"/>
      <c r="L7" s="1137"/>
      <c r="M7" s="1137"/>
      <c r="N7" s="1137"/>
      <c r="O7" s="1137"/>
      <c r="P7" s="1137"/>
      <c r="Q7" s="1137"/>
      <c r="R7" s="1137"/>
      <c r="S7" s="7"/>
      <c r="T7" s="8"/>
      <c r="U7" s="8"/>
      <c r="V7" s="8"/>
      <c r="W7" s="14" t="s">
        <v>6</v>
      </c>
      <c r="X7" s="14" t="s">
        <v>6</v>
      </c>
      <c r="Y7" s="20"/>
      <c r="Z7" s="20"/>
      <c r="AA7" s="14" t="s">
        <v>6</v>
      </c>
      <c r="AB7" s="16" t="s">
        <v>17</v>
      </c>
      <c r="AC7" s="17"/>
      <c r="AD7" s="22" t="s">
        <v>18</v>
      </c>
      <c r="AE7" s="17"/>
      <c r="AF7" s="18"/>
      <c r="AG7" s="8"/>
      <c r="AH7" s="1145"/>
      <c r="AI7" s="1145"/>
      <c r="AJ7" s="1145"/>
      <c r="AK7" s="1145"/>
      <c r="AL7" s="1145"/>
      <c r="AM7" s="8"/>
      <c r="AN7" s="8"/>
      <c r="AO7" s="8"/>
      <c r="AP7" s="8"/>
      <c r="AQ7" s="8"/>
      <c r="AR7" s="8"/>
      <c r="AS7" s="8"/>
      <c r="AT7" s="8"/>
      <c r="AU7" s="8"/>
      <c r="AV7" s="7"/>
      <c r="AW7" s="8"/>
      <c r="AX7" s="3">
        <v>1</v>
      </c>
      <c r="AY7" s="8"/>
      <c r="AZ7" s="8"/>
      <c r="BA7" s="8"/>
      <c r="BB7" s="8"/>
      <c r="BC7" s="9"/>
      <c r="BD7" s="8"/>
      <c r="BE7" s="8"/>
      <c r="BF7" s="8"/>
      <c r="BG7" s="1147"/>
      <c r="BH7" s="1147"/>
      <c r="BI7" s="1147"/>
      <c r="BJ7" s="1147"/>
      <c r="BK7" s="1148"/>
    </row>
    <row r="8" spans="1:63" ht="10.5" customHeight="1">
      <c r="A8" s="8" t="s">
        <v>19</v>
      </c>
      <c r="B8" s="23"/>
      <c r="C8" s="24" t="s">
        <v>20</v>
      </c>
      <c r="D8" s="24" t="s">
        <v>21</v>
      </c>
      <c r="E8" s="24" t="s">
        <v>22</v>
      </c>
      <c r="F8" s="24" t="s">
        <v>23</v>
      </c>
      <c r="G8" s="24" t="s">
        <v>24</v>
      </c>
      <c r="H8" s="25"/>
      <c r="I8" s="25"/>
      <c r="J8" s="1137"/>
      <c r="K8" s="1137"/>
      <c r="L8" s="1137"/>
      <c r="M8" s="1137"/>
      <c r="N8" s="1137"/>
      <c r="O8" s="25"/>
      <c r="P8" s="25"/>
      <c r="Q8" s="25"/>
      <c r="R8" s="25"/>
      <c r="S8" s="7"/>
      <c r="T8" s="8"/>
      <c r="U8" s="8"/>
      <c r="V8" s="8"/>
      <c r="W8" s="14" t="s">
        <v>6</v>
      </c>
      <c r="X8" s="396" t="s">
        <v>25</v>
      </c>
      <c r="Y8" s="26" t="s">
        <v>26</v>
      </c>
      <c r="Z8" s="13" t="s">
        <v>27</v>
      </c>
      <c r="AA8" s="27" t="s">
        <v>28</v>
      </c>
      <c r="AB8" s="16" t="s">
        <v>29</v>
      </c>
      <c r="AC8" s="14" t="s">
        <v>6</v>
      </c>
      <c r="AD8" s="16" t="s">
        <v>30</v>
      </c>
      <c r="AE8" s="17"/>
      <c r="AF8" s="18"/>
      <c r="AG8" s="8"/>
      <c r="AH8" s="1145"/>
      <c r="AI8" s="1145"/>
      <c r="AJ8" s="1145"/>
      <c r="AK8" s="1145"/>
      <c r="AL8" s="1145"/>
      <c r="AM8" s="8"/>
      <c r="AN8" s="8"/>
      <c r="AO8" s="8"/>
      <c r="AP8" s="8"/>
      <c r="AQ8" s="8"/>
      <c r="AR8" s="8"/>
      <c r="AS8" s="8"/>
      <c r="AT8" s="8"/>
      <c r="AU8" s="8"/>
      <c r="AV8" s="7"/>
      <c r="AW8" s="8"/>
      <c r="AX8" s="8"/>
      <c r="AY8" s="8"/>
      <c r="AZ8" s="8"/>
      <c r="BA8" s="8"/>
      <c r="BB8" s="8"/>
      <c r="BC8" s="9"/>
      <c r="BD8" s="8"/>
      <c r="BE8" s="8"/>
      <c r="BF8" s="8"/>
      <c r="BG8" s="1147"/>
      <c r="BH8" s="1147"/>
      <c r="BI8" s="1147"/>
      <c r="BJ8" s="1147"/>
      <c r="BK8" s="1148"/>
    </row>
    <row r="9" spans="1:63" ht="10.5" customHeight="1">
      <c r="A9" s="8"/>
      <c r="B9" s="23"/>
      <c r="C9" s="24" t="s">
        <v>31</v>
      </c>
      <c r="D9" s="24" t="s">
        <v>21</v>
      </c>
      <c r="E9" s="24" t="s">
        <v>32</v>
      </c>
      <c r="F9" s="24" t="s">
        <v>33</v>
      </c>
      <c r="G9" s="24" t="s">
        <v>24</v>
      </c>
      <c r="H9" s="25"/>
      <c r="I9" s="25"/>
      <c r="J9" s="25"/>
      <c r="K9" s="25"/>
      <c r="L9" s="25"/>
      <c r="M9" s="25"/>
      <c r="N9" s="25"/>
      <c r="O9" s="25"/>
      <c r="P9" s="25"/>
      <c r="Q9" s="25"/>
      <c r="R9" s="25"/>
      <c r="S9" s="7"/>
      <c r="T9" s="8"/>
      <c r="U9" s="8"/>
      <c r="V9" s="8"/>
      <c r="W9" s="19" t="s">
        <v>34</v>
      </c>
      <c r="X9" s="13" t="s">
        <v>35</v>
      </c>
      <c r="Y9" s="14" t="s">
        <v>6</v>
      </c>
      <c r="Z9" s="13" t="s">
        <v>36</v>
      </c>
      <c r="AA9" s="12"/>
      <c r="AB9" s="17"/>
      <c r="AC9" s="17"/>
      <c r="AD9" s="17"/>
      <c r="AE9" s="17"/>
      <c r="AF9" s="18"/>
      <c r="AG9" s="8"/>
      <c r="AH9" s="1145"/>
      <c r="AI9" s="1145"/>
      <c r="AJ9" s="1145"/>
      <c r="AK9" s="1145"/>
      <c r="AL9" s="1145"/>
      <c r="AM9" s="8"/>
      <c r="AN9" s="8"/>
      <c r="AO9" s="8"/>
      <c r="AP9" s="8"/>
      <c r="AQ9" s="8"/>
      <c r="AR9" s="8"/>
      <c r="AS9" s="8"/>
      <c r="AT9" s="8"/>
      <c r="AU9" s="8"/>
      <c r="AV9" s="7"/>
      <c r="AW9" s="8"/>
      <c r="AX9" s="8"/>
      <c r="AY9" s="8"/>
      <c r="AZ9" s="8"/>
      <c r="BA9" s="8"/>
      <c r="BB9" s="8"/>
      <c r="BC9" s="9"/>
      <c r="BD9" s="8"/>
      <c r="BE9" s="8"/>
      <c r="BF9" s="8"/>
      <c r="BG9" s="1147"/>
      <c r="BH9" s="1147"/>
      <c r="BI9" s="1147"/>
      <c r="BJ9" s="1147"/>
      <c r="BK9" s="1148"/>
    </row>
    <row r="10" spans="1:63" ht="14">
      <c r="A10" s="8"/>
      <c r="B10" s="23"/>
      <c r="C10" s="24" t="s">
        <v>37</v>
      </c>
      <c r="D10" s="28" t="s">
        <v>38</v>
      </c>
      <c r="E10" s="24" t="s">
        <v>39</v>
      </c>
      <c r="F10" s="28" t="s">
        <v>40</v>
      </c>
      <c r="G10" s="24" t="s">
        <v>41</v>
      </c>
      <c r="H10" s="25"/>
      <c r="I10" s="25"/>
      <c r="J10" s="25"/>
      <c r="K10" s="25"/>
      <c r="L10" s="25"/>
      <c r="M10" s="25"/>
      <c r="N10" s="25"/>
      <c r="O10" s="25"/>
      <c r="P10" s="25"/>
      <c r="Q10" s="25"/>
      <c r="R10" s="25"/>
      <c r="S10" s="7"/>
      <c r="T10" s="8"/>
      <c r="U10" s="8"/>
      <c r="V10" s="8"/>
      <c r="W10" s="12"/>
      <c r="X10" s="13" t="s">
        <v>42</v>
      </c>
      <c r="Y10" s="26" t="s">
        <v>43</v>
      </c>
      <c r="Z10" s="13" t="s">
        <v>44</v>
      </c>
      <c r="AA10" s="12"/>
      <c r="AB10" s="17"/>
      <c r="AC10" s="17"/>
      <c r="AD10" s="3">
        <v>3</v>
      </c>
      <c r="AE10" s="17"/>
      <c r="AF10" s="18"/>
      <c r="AG10" s="8"/>
      <c r="AH10" s="8"/>
      <c r="AI10" s="8"/>
      <c r="AJ10" s="8"/>
      <c r="AK10" s="8"/>
      <c r="AL10" s="8"/>
      <c r="AM10" s="8"/>
      <c r="AN10" s="8"/>
      <c r="AO10" s="8"/>
      <c r="AP10" s="8"/>
      <c r="AQ10" s="8"/>
      <c r="AR10" s="8"/>
      <c r="AS10" s="8"/>
      <c r="AT10" s="8"/>
      <c r="AU10" s="8"/>
      <c r="AV10" s="7"/>
      <c r="AW10" s="29"/>
      <c r="AX10" s="29"/>
      <c r="AY10" s="29"/>
      <c r="AZ10" s="29"/>
      <c r="BA10" s="29"/>
      <c r="BB10" s="29"/>
      <c r="BC10" s="9"/>
      <c r="BD10" s="8"/>
      <c r="BE10" s="8"/>
      <c r="BF10" s="8"/>
      <c r="BG10" s="8"/>
      <c r="BH10" s="8"/>
      <c r="BI10" s="8"/>
      <c r="BJ10" s="8"/>
      <c r="BK10" s="10"/>
    </row>
    <row r="11" spans="1:63">
      <c r="A11" s="8"/>
      <c r="B11" s="23"/>
      <c r="C11" s="24" t="s">
        <v>45</v>
      </c>
      <c r="D11" s="28" t="s">
        <v>46</v>
      </c>
      <c r="E11" s="24" t="s">
        <v>47</v>
      </c>
      <c r="F11" s="28" t="s">
        <v>48</v>
      </c>
      <c r="G11" s="24" t="s">
        <v>49</v>
      </c>
      <c r="H11" s="25"/>
      <c r="I11" s="25"/>
      <c r="J11" s="25"/>
      <c r="K11" s="25"/>
      <c r="L11" s="25"/>
      <c r="M11" s="25"/>
      <c r="N11" s="25"/>
      <c r="O11" s="25"/>
      <c r="P11" s="25"/>
      <c r="Q11" s="25"/>
      <c r="R11" s="25"/>
      <c r="S11" s="7"/>
      <c r="T11" s="8"/>
      <c r="U11" s="8"/>
      <c r="V11" s="8"/>
      <c r="W11" s="12"/>
      <c r="X11" s="14" t="s">
        <v>6</v>
      </c>
      <c r="Y11" s="12"/>
      <c r="Z11" s="12"/>
      <c r="AA11" s="12"/>
      <c r="AB11" s="18"/>
      <c r="AC11" s="17"/>
      <c r="AD11" s="17"/>
      <c r="AE11" s="17"/>
      <c r="AF11" s="18"/>
      <c r="AG11" s="8"/>
      <c r="AH11" s="8"/>
      <c r="AI11" s="8"/>
      <c r="AJ11" s="8"/>
      <c r="AK11" s="8"/>
      <c r="AL11" s="8"/>
      <c r="AM11" s="8"/>
      <c r="AN11" s="8"/>
      <c r="AO11" s="8"/>
      <c r="AP11" s="8"/>
      <c r="AQ11" s="8"/>
      <c r="AR11" s="8"/>
      <c r="AS11" s="8"/>
      <c r="AT11" s="8"/>
      <c r="AU11" s="8"/>
      <c r="AV11" s="7"/>
      <c r="AW11" s="29"/>
      <c r="AX11" s="29"/>
      <c r="AY11" s="29"/>
      <c r="AZ11" s="29"/>
      <c r="BA11" s="29"/>
      <c r="BB11" s="29"/>
      <c r="BC11" s="9"/>
      <c r="BD11" s="30"/>
      <c r="BE11" s="30"/>
      <c r="BF11" s="30"/>
      <c r="BG11" s="30"/>
      <c r="BH11" s="30"/>
      <c r="BI11" s="8"/>
      <c r="BJ11" s="8"/>
      <c r="BK11" s="10"/>
    </row>
    <row r="12" spans="1:63" ht="10.5" customHeight="1">
      <c r="A12" s="8"/>
      <c r="B12" s="23"/>
      <c r="C12" s="24" t="s">
        <v>50</v>
      </c>
      <c r="D12" s="28" t="s">
        <v>51</v>
      </c>
      <c r="E12" s="28" t="s">
        <v>52</v>
      </c>
      <c r="F12" s="28" t="s">
        <v>53</v>
      </c>
      <c r="G12" s="28" t="s">
        <v>54</v>
      </c>
      <c r="H12" s="25"/>
      <c r="I12" s="25"/>
      <c r="J12" s="25"/>
      <c r="K12" s="25"/>
      <c r="L12" s="25"/>
      <c r="M12" s="25"/>
      <c r="N12" s="25"/>
      <c r="O12" s="25"/>
      <c r="P12" s="25"/>
      <c r="Q12" s="25"/>
      <c r="R12" s="25"/>
      <c r="S12" s="7"/>
      <c r="T12" s="8"/>
      <c r="U12" s="8"/>
      <c r="V12" s="8"/>
      <c r="W12" s="9"/>
      <c r="X12" s="31" t="s">
        <v>55</v>
      </c>
      <c r="Y12" s="32"/>
      <c r="Z12" s="32"/>
      <c r="AA12" s="32"/>
      <c r="AB12" s="33"/>
      <c r="AC12" s="1120" t="s">
        <v>56</v>
      </c>
      <c r="AD12" s="1120"/>
      <c r="AE12" s="34" t="s">
        <v>57</v>
      </c>
      <c r="AF12" s="35" t="s">
        <v>58</v>
      </c>
      <c r="AG12" s="9"/>
      <c r="AH12" s="9"/>
      <c r="AI12" s="9"/>
      <c r="AJ12" s="9"/>
      <c r="AK12" s="9"/>
      <c r="AL12" s="9"/>
      <c r="AM12" s="8"/>
      <c r="AN12" s="8"/>
      <c r="AO12" s="8"/>
      <c r="AP12" s="8"/>
      <c r="AQ12" s="8"/>
      <c r="AR12" s="8"/>
      <c r="AS12" s="8"/>
      <c r="AT12" s="8"/>
      <c r="AU12" s="8"/>
      <c r="AV12" s="7"/>
      <c r="AW12" s="29"/>
      <c r="AX12" s="36" t="s">
        <v>59</v>
      </c>
      <c r="AY12" s="14" t="s">
        <v>6</v>
      </c>
      <c r="AZ12" s="37" t="s">
        <v>60</v>
      </c>
      <c r="BA12" s="29"/>
      <c r="BB12" s="29"/>
      <c r="BC12" s="9"/>
      <c r="BD12" s="30"/>
      <c r="BE12" s="30"/>
      <c r="BF12" s="30"/>
      <c r="BG12" s="30"/>
      <c r="BH12" s="30"/>
      <c r="BI12" s="8"/>
      <c r="BJ12" s="8"/>
      <c r="BK12" s="10"/>
    </row>
    <row r="13" spans="1:63" ht="10.5" customHeight="1">
      <c r="A13" s="8"/>
      <c r="B13" s="23"/>
      <c r="C13" s="24" t="s">
        <v>61</v>
      </c>
      <c r="D13" s="28" t="s">
        <v>62</v>
      </c>
      <c r="E13" s="28" t="s">
        <v>62</v>
      </c>
      <c r="F13" s="28" t="s">
        <v>63</v>
      </c>
      <c r="G13" s="28" t="s">
        <v>63</v>
      </c>
      <c r="H13" s="25"/>
      <c r="I13" s="25"/>
      <c r="J13" s="25"/>
      <c r="K13" s="25"/>
      <c r="L13" s="25"/>
      <c r="M13" s="25"/>
      <c r="N13" s="25"/>
      <c r="O13" s="25"/>
      <c r="P13" s="25"/>
      <c r="Q13" s="25"/>
      <c r="R13" s="25"/>
      <c r="S13" s="7"/>
      <c r="T13" s="8"/>
      <c r="U13" s="8"/>
      <c r="V13" s="8"/>
      <c r="W13" s="9"/>
      <c r="X13" s="31" t="s">
        <v>64</v>
      </c>
      <c r="Y13" s="1120" t="s">
        <v>65</v>
      </c>
      <c r="Z13" s="1120"/>
      <c r="AA13" s="32"/>
      <c r="AB13" s="33"/>
      <c r="AC13" s="1120"/>
      <c r="AD13" s="1120"/>
      <c r="AE13" s="37" t="s">
        <v>66</v>
      </c>
      <c r="AF13" s="35" t="s">
        <v>67</v>
      </c>
      <c r="AG13" s="38"/>
      <c r="AH13" s="38"/>
      <c r="AI13" s="38"/>
      <c r="AJ13" s="38"/>
      <c r="AK13" s="38"/>
      <c r="AL13" s="39"/>
      <c r="AM13" s="8"/>
      <c r="AN13" s="8"/>
      <c r="AO13" s="8"/>
      <c r="AP13" s="8"/>
      <c r="AQ13" s="8"/>
      <c r="AR13" s="8"/>
      <c r="AS13" s="8"/>
      <c r="AT13" s="8"/>
      <c r="AU13" s="8"/>
      <c r="AV13" s="7"/>
      <c r="AW13" s="29"/>
      <c r="AX13" s="29"/>
      <c r="AY13" s="29"/>
      <c r="AZ13" s="14" t="s">
        <v>6</v>
      </c>
      <c r="BA13" s="29"/>
      <c r="BB13" s="29"/>
      <c r="BC13" s="9"/>
      <c r="BD13" s="30"/>
      <c r="BE13" s="40" t="s">
        <v>68</v>
      </c>
      <c r="BF13" s="14" t="s">
        <v>6</v>
      </c>
      <c r="BG13" s="41" t="s">
        <v>69</v>
      </c>
      <c r="BH13" s="30"/>
      <c r="BI13" s="3">
        <v>2</v>
      </c>
      <c r="BJ13" s="8"/>
      <c r="BK13" s="10"/>
    </row>
    <row r="14" spans="1:63" ht="10.5" customHeight="1">
      <c r="A14" s="8"/>
      <c r="B14" s="23"/>
      <c r="C14" s="24" t="s">
        <v>70</v>
      </c>
      <c r="D14" s="28" t="s">
        <v>63</v>
      </c>
      <c r="E14" s="28" t="s">
        <v>63</v>
      </c>
      <c r="F14" s="28" t="s">
        <v>62</v>
      </c>
      <c r="G14" s="28" t="s">
        <v>62</v>
      </c>
      <c r="H14" s="8"/>
      <c r="I14" s="594"/>
      <c r="J14" s="1137"/>
      <c r="K14" s="1137"/>
      <c r="L14" s="1137"/>
      <c r="M14" s="1137"/>
      <c r="N14" s="1137"/>
      <c r="O14" s="1137"/>
      <c r="P14" s="8"/>
      <c r="Q14" s="8"/>
      <c r="R14" s="8"/>
      <c r="S14" s="7"/>
      <c r="T14" s="8"/>
      <c r="U14" s="8"/>
      <c r="V14" s="8"/>
      <c r="W14" s="9"/>
      <c r="X14" s="31" t="s">
        <v>71</v>
      </c>
      <c r="Y14" s="1120"/>
      <c r="Z14" s="1120"/>
      <c r="AA14" s="32"/>
      <c r="AB14" s="33"/>
      <c r="AC14" s="1120"/>
      <c r="AD14" s="1120"/>
      <c r="AE14" s="14" t="s">
        <v>6</v>
      </c>
      <c r="AF14" s="14" t="s">
        <v>6</v>
      </c>
      <c r="AG14" s="42"/>
      <c r="AH14" s="42"/>
      <c r="AI14" s="43" t="s">
        <v>72</v>
      </c>
      <c r="AJ14" s="44" t="s">
        <v>73</v>
      </c>
      <c r="AK14" s="45" t="s">
        <v>74</v>
      </c>
      <c r="AL14" s="39"/>
      <c r="AM14" s="8"/>
      <c r="AN14" s="1120" t="s">
        <v>75</v>
      </c>
      <c r="AO14" s="1120"/>
      <c r="AP14" s="8"/>
      <c r="AQ14" s="8"/>
      <c r="AR14" s="8"/>
      <c r="AS14" s="8"/>
      <c r="AT14" s="8"/>
      <c r="AU14" s="8"/>
      <c r="AV14" s="7"/>
      <c r="AW14" s="29"/>
      <c r="AX14" s="29"/>
      <c r="AY14" s="29"/>
      <c r="AZ14" s="14" t="s">
        <v>6</v>
      </c>
      <c r="BA14" s="29"/>
      <c r="BB14" s="29"/>
      <c r="BC14" s="9"/>
      <c r="BD14" s="41" t="s">
        <v>76</v>
      </c>
      <c r="BE14" s="14" t="s">
        <v>6</v>
      </c>
      <c r="BF14" s="30"/>
      <c r="BG14" s="14" t="s">
        <v>6</v>
      </c>
      <c r="BH14" s="30"/>
      <c r="BI14" s="8"/>
      <c r="BJ14" s="8"/>
      <c r="BK14" s="10"/>
    </row>
    <row r="15" spans="1:63" ht="10.5" customHeight="1">
      <c r="A15" s="8"/>
      <c r="B15" s="23"/>
      <c r="C15" s="24" t="s">
        <v>77</v>
      </c>
      <c r="D15" s="1133" t="s">
        <v>78</v>
      </c>
      <c r="E15" s="1134"/>
      <c r="F15" s="1134"/>
      <c r="G15" s="1135"/>
      <c r="H15" s="8"/>
      <c r="I15" s="594"/>
      <c r="J15" s="8"/>
      <c r="K15" s="8"/>
      <c r="L15" s="8"/>
      <c r="M15" s="8"/>
      <c r="N15" s="8"/>
      <c r="O15" s="8"/>
      <c r="P15" s="8"/>
      <c r="Q15" s="8"/>
      <c r="R15" s="8"/>
      <c r="S15" s="7"/>
      <c r="T15" s="8"/>
      <c r="U15" s="8"/>
      <c r="V15" s="8"/>
      <c r="W15" s="9"/>
      <c r="X15" s="14" t="s">
        <v>6</v>
      </c>
      <c r="Y15" s="1120"/>
      <c r="Z15" s="1120"/>
      <c r="AA15" s="32"/>
      <c r="AB15" s="46" t="s">
        <v>79</v>
      </c>
      <c r="AC15" s="37" t="s">
        <v>80</v>
      </c>
      <c r="AD15" s="37" t="s">
        <v>81</v>
      </c>
      <c r="AE15" s="14" t="s">
        <v>6</v>
      </c>
      <c r="AF15" s="14" t="s">
        <v>6</v>
      </c>
      <c r="AG15" s="42"/>
      <c r="AH15" s="42"/>
      <c r="AI15" s="14" t="s">
        <v>6</v>
      </c>
      <c r="AJ15" s="38"/>
      <c r="AK15" s="14" t="s">
        <v>6</v>
      </c>
      <c r="AL15" s="39"/>
      <c r="AM15" s="8"/>
      <c r="AN15" s="1120"/>
      <c r="AO15" s="1120"/>
      <c r="AP15" s="8"/>
      <c r="AQ15" s="8"/>
      <c r="AR15" s="8"/>
      <c r="AS15" s="8"/>
      <c r="AT15" s="8"/>
      <c r="AU15" s="8"/>
      <c r="AV15" s="7"/>
      <c r="AW15" s="1120" t="s">
        <v>82</v>
      </c>
      <c r="AX15" s="1140"/>
      <c r="AY15" s="29"/>
      <c r="AZ15" s="37" t="s">
        <v>83</v>
      </c>
      <c r="BA15" s="14" t="s">
        <v>6</v>
      </c>
      <c r="BB15" s="14" t="s">
        <v>6</v>
      </c>
      <c r="BC15" s="14" t="s">
        <v>6</v>
      </c>
      <c r="BD15" s="41" t="s">
        <v>84</v>
      </c>
      <c r="BE15" s="22" t="s">
        <v>18</v>
      </c>
      <c r="BF15" s="30"/>
      <c r="BG15" s="14" t="s">
        <v>6</v>
      </c>
      <c r="BH15" s="30"/>
      <c r="BI15" s="1120" t="s">
        <v>9</v>
      </c>
      <c r="BJ15" s="1120"/>
      <c r="BK15" s="10"/>
    </row>
    <row r="16" spans="1:63" ht="10.5" customHeight="1">
      <c r="A16" s="8"/>
      <c r="B16" s="23"/>
      <c r="C16" s="24">
        <v>70</v>
      </c>
      <c r="D16" s="1133" t="s">
        <v>85</v>
      </c>
      <c r="E16" s="1134"/>
      <c r="F16" s="1134"/>
      <c r="G16" s="1135"/>
      <c r="H16" s="8"/>
      <c r="I16" s="594"/>
      <c r="J16" s="8"/>
      <c r="K16" s="8"/>
      <c r="L16" s="8"/>
      <c r="M16" s="8"/>
      <c r="N16" s="8"/>
      <c r="O16" s="8"/>
      <c r="P16" s="8"/>
      <c r="Q16" s="8"/>
      <c r="R16" s="8"/>
      <c r="S16" s="7"/>
      <c r="T16" s="8"/>
      <c r="U16" s="8"/>
      <c r="V16" s="8"/>
      <c r="W16" s="9"/>
      <c r="X16" s="14" t="s">
        <v>6</v>
      </c>
      <c r="Y16" s="32"/>
      <c r="Z16" s="3">
        <v>3</v>
      </c>
      <c r="AA16" s="32"/>
      <c r="AB16" s="46" t="s">
        <v>86</v>
      </c>
      <c r="AC16" s="14" t="s">
        <v>6</v>
      </c>
      <c r="AD16" s="14" t="s">
        <v>6</v>
      </c>
      <c r="AE16" s="14" t="s">
        <v>6</v>
      </c>
      <c r="AF16" s="47" t="s">
        <v>87</v>
      </c>
      <c r="AG16" s="42"/>
      <c r="AH16" s="42"/>
      <c r="AI16" s="14" t="s">
        <v>6</v>
      </c>
      <c r="AJ16" s="38"/>
      <c r="AK16" s="14" t="s">
        <v>6</v>
      </c>
      <c r="AL16" s="9"/>
      <c r="AM16" s="8"/>
      <c r="AN16" s="1120"/>
      <c r="AO16" s="1120"/>
      <c r="AP16" s="8"/>
      <c r="AQ16" s="8"/>
      <c r="AR16" s="8"/>
      <c r="AS16" s="8"/>
      <c r="AT16" s="8"/>
      <c r="AU16" s="8"/>
      <c r="AV16" s="7"/>
      <c r="AW16" s="1140"/>
      <c r="AX16" s="1140"/>
      <c r="AY16" s="29"/>
      <c r="AZ16" s="14" t="s">
        <v>6</v>
      </c>
      <c r="BA16" s="29"/>
      <c r="BB16" s="29"/>
      <c r="BC16" s="9"/>
      <c r="BD16" s="14" t="s">
        <v>6</v>
      </c>
      <c r="BE16" s="14" t="s">
        <v>6</v>
      </c>
      <c r="BF16" s="30"/>
      <c r="BG16" s="14" t="s">
        <v>6</v>
      </c>
      <c r="BH16" s="30"/>
      <c r="BI16" s="1120"/>
      <c r="BJ16" s="1120"/>
      <c r="BK16" s="10"/>
    </row>
    <row r="17" spans="1:63" ht="14">
      <c r="A17" s="1136" t="s">
        <v>88</v>
      </c>
      <c r="B17" s="1137"/>
      <c r="C17" s="1137"/>
      <c r="D17" s="1137"/>
      <c r="E17" s="1137"/>
      <c r="F17" s="1137"/>
      <c r="G17" s="1137"/>
      <c r="H17" s="1137"/>
      <c r="I17" s="1137"/>
      <c r="J17" s="1137"/>
      <c r="K17" s="1137"/>
      <c r="L17" s="1137"/>
      <c r="M17" s="1137"/>
      <c r="N17" s="1137"/>
      <c r="O17" s="1137"/>
      <c r="P17" s="1137"/>
      <c r="Q17" s="1137"/>
      <c r="R17" s="1137"/>
      <c r="S17" s="7"/>
      <c r="T17" s="8"/>
      <c r="U17" s="8"/>
      <c r="V17" s="8"/>
      <c r="W17" s="9"/>
      <c r="X17" s="22" t="s">
        <v>89</v>
      </c>
      <c r="Y17" s="32"/>
      <c r="Z17" s="32"/>
      <c r="AA17" s="32"/>
      <c r="AB17" s="46" t="s">
        <v>90</v>
      </c>
      <c r="AC17" s="14" t="s">
        <v>6</v>
      </c>
      <c r="AD17" s="37" t="s">
        <v>91</v>
      </c>
      <c r="AE17" s="22" t="s">
        <v>89</v>
      </c>
      <c r="AF17" s="14" t="s">
        <v>6</v>
      </c>
      <c r="AG17" s="14" t="s">
        <v>6</v>
      </c>
      <c r="AH17" s="48" t="s">
        <v>92</v>
      </c>
      <c r="AI17" s="396" t="s">
        <v>93</v>
      </c>
      <c r="AJ17" s="38"/>
      <c r="AK17" s="45" t="s">
        <v>94</v>
      </c>
      <c r="AL17" s="9"/>
      <c r="AM17" s="8"/>
      <c r="AN17" s="8"/>
      <c r="AO17" s="3">
        <v>1</v>
      </c>
      <c r="AP17" s="8"/>
      <c r="AQ17" s="8"/>
      <c r="AR17" s="8"/>
      <c r="AS17" s="8"/>
      <c r="AT17" s="8"/>
      <c r="AU17" s="8"/>
      <c r="AV17" s="7"/>
      <c r="AW17" s="29"/>
      <c r="AX17" s="29"/>
      <c r="AY17" s="29"/>
      <c r="AZ17" s="14" t="s">
        <v>6</v>
      </c>
      <c r="BA17" s="29"/>
      <c r="BB17" s="29"/>
      <c r="BC17" s="9"/>
      <c r="BD17" s="41" t="s">
        <v>95</v>
      </c>
      <c r="BE17" s="41" t="s">
        <v>96</v>
      </c>
      <c r="BF17" s="30"/>
      <c r="BG17" s="14" t="s">
        <v>6</v>
      </c>
      <c r="BH17" s="30"/>
      <c r="BI17" s="8"/>
      <c r="BJ17" s="8"/>
      <c r="BK17" s="10"/>
    </row>
    <row r="18" spans="1:63">
      <c r="A18" s="1138" t="s">
        <v>97</v>
      </c>
      <c r="B18" s="1139"/>
      <c r="C18" s="1139"/>
      <c r="D18" s="1139"/>
      <c r="E18" s="1139"/>
      <c r="F18" s="1139"/>
      <c r="G18" s="1139"/>
      <c r="H18" s="1139"/>
      <c r="I18" s="1139"/>
      <c r="J18" s="1139"/>
      <c r="K18" s="1139"/>
      <c r="L18" s="1139"/>
      <c r="M18" s="1139"/>
      <c r="N18" s="1139"/>
      <c r="O18" s="1139"/>
      <c r="P18" s="1139"/>
      <c r="Q18" s="1139"/>
      <c r="R18" s="1139"/>
      <c r="S18" s="7"/>
      <c r="T18" s="8"/>
      <c r="U18" s="8"/>
      <c r="V18" s="8"/>
      <c r="W18" s="9"/>
      <c r="X18" s="14" t="s">
        <v>6</v>
      </c>
      <c r="Y18" s="32"/>
      <c r="Z18" s="32"/>
      <c r="AA18" s="32"/>
      <c r="AB18" s="50" t="s">
        <v>98</v>
      </c>
      <c r="AC18" s="14" t="s">
        <v>6</v>
      </c>
      <c r="AD18" s="37" t="s">
        <v>99</v>
      </c>
      <c r="AE18" s="37" t="s">
        <v>100</v>
      </c>
      <c r="AF18" s="34" t="s">
        <v>101</v>
      </c>
      <c r="AG18" s="51"/>
      <c r="AH18" s="14" t="s">
        <v>6</v>
      </c>
      <c r="AI18" s="14" t="s">
        <v>6</v>
      </c>
      <c r="AJ18" s="38"/>
      <c r="AK18" s="38"/>
      <c r="AL18" s="9"/>
      <c r="AM18" s="8"/>
      <c r="AN18" s="8"/>
      <c r="AO18" s="8"/>
      <c r="AP18" s="8"/>
      <c r="AQ18" s="8"/>
      <c r="AR18" s="8"/>
      <c r="AS18" s="8"/>
      <c r="AT18" s="8"/>
      <c r="AU18" s="8"/>
      <c r="AV18" s="7"/>
      <c r="AW18" s="29"/>
      <c r="AX18" s="29"/>
      <c r="AY18" s="29"/>
      <c r="AZ18" s="14" t="s">
        <v>6</v>
      </c>
      <c r="BA18" s="29"/>
      <c r="BB18" s="29"/>
      <c r="BC18" s="9"/>
      <c r="BD18" s="30"/>
      <c r="BE18" s="14" t="s">
        <v>6</v>
      </c>
      <c r="BF18" s="30"/>
      <c r="BG18" s="14" t="s">
        <v>6</v>
      </c>
      <c r="BH18" s="30"/>
      <c r="BI18" s="8"/>
      <c r="BJ18" s="8"/>
      <c r="BK18" s="10"/>
    </row>
    <row r="19" spans="1:63">
      <c r="A19" s="1138" t="s">
        <v>102</v>
      </c>
      <c r="B19" s="1139"/>
      <c r="C19" s="1139"/>
      <c r="D19" s="1139"/>
      <c r="E19" s="1139"/>
      <c r="F19" s="1139"/>
      <c r="G19" s="1139"/>
      <c r="H19" s="1139"/>
      <c r="I19" s="1139"/>
      <c r="J19" s="1139"/>
      <c r="K19" s="1139"/>
      <c r="L19" s="1139"/>
      <c r="M19" s="1139"/>
      <c r="N19" s="1139"/>
      <c r="O19" s="1139"/>
      <c r="P19" s="1139"/>
      <c r="Q19" s="1139"/>
      <c r="R19" s="1139"/>
      <c r="S19" s="7"/>
      <c r="T19" s="31" t="s">
        <v>103</v>
      </c>
      <c r="U19" s="14" t="s">
        <v>6</v>
      </c>
      <c r="V19" s="14" t="s">
        <v>6</v>
      </c>
      <c r="W19" s="14" t="s">
        <v>6</v>
      </c>
      <c r="X19" s="31" t="s">
        <v>104</v>
      </c>
      <c r="Y19" s="52" t="s">
        <v>105</v>
      </c>
      <c r="Z19" s="31" t="s">
        <v>106</v>
      </c>
      <c r="AA19" s="53" t="s">
        <v>107</v>
      </c>
      <c r="AB19" s="46" t="s">
        <v>108</v>
      </c>
      <c r="AC19" s="14" t="s">
        <v>6</v>
      </c>
      <c r="AD19" s="14" t="s">
        <v>6</v>
      </c>
      <c r="AE19" s="14" t="s">
        <v>6</v>
      </c>
      <c r="AF19" s="35" t="s">
        <v>109</v>
      </c>
      <c r="AG19" s="14" t="s">
        <v>6</v>
      </c>
      <c r="AH19" s="49" t="s">
        <v>110</v>
      </c>
      <c r="AI19" s="14" t="s">
        <v>6</v>
      </c>
      <c r="AJ19" s="38"/>
      <c r="AK19" s="38"/>
      <c r="AL19" s="9"/>
      <c r="AM19" s="8"/>
      <c r="AN19" s="8"/>
      <c r="AO19" s="8"/>
      <c r="AP19" s="8"/>
      <c r="AQ19" s="8"/>
      <c r="AR19" s="8"/>
      <c r="AS19" s="8"/>
      <c r="AT19" s="8"/>
      <c r="AU19" s="8"/>
      <c r="AV19" s="37" t="s">
        <v>111</v>
      </c>
      <c r="AW19" s="14" t="s">
        <v>6</v>
      </c>
      <c r="AX19" s="14" t="s">
        <v>6</v>
      </c>
      <c r="AY19" s="14" t="s">
        <v>6</v>
      </c>
      <c r="AZ19" s="37" t="s">
        <v>112</v>
      </c>
      <c r="BA19" s="14" t="s">
        <v>6</v>
      </c>
      <c r="BB19" s="14" t="s">
        <v>6</v>
      </c>
      <c r="BC19" s="14" t="s">
        <v>6</v>
      </c>
      <c r="BD19" s="14" t="s">
        <v>6</v>
      </c>
      <c r="BE19" s="41" t="s">
        <v>113</v>
      </c>
      <c r="BF19" s="41" t="s">
        <v>114</v>
      </c>
      <c r="BG19" s="41" t="s">
        <v>115</v>
      </c>
      <c r="BH19" s="30"/>
      <c r="BI19" s="8"/>
      <c r="BJ19" s="8"/>
      <c r="BK19" s="10"/>
    </row>
    <row r="20" spans="1:63">
      <c r="A20" s="54"/>
      <c r="B20" s="55"/>
      <c r="C20" s="7"/>
      <c r="D20" s="7"/>
      <c r="E20" s="7"/>
      <c r="F20" s="7"/>
      <c r="G20" s="7"/>
      <c r="H20" s="7"/>
      <c r="I20" s="7"/>
      <c r="J20" s="7"/>
      <c r="K20" s="7"/>
      <c r="L20" s="7"/>
      <c r="M20" s="7"/>
      <c r="N20" s="7"/>
      <c r="O20" s="7"/>
      <c r="P20" s="7"/>
      <c r="Q20" s="7"/>
      <c r="R20" s="7"/>
      <c r="S20" s="7"/>
      <c r="T20" s="7"/>
      <c r="U20" s="7"/>
      <c r="V20" s="7"/>
      <c r="W20" s="14" t="s">
        <v>6</v>
      </c>
      <c r="X20" s="23"/>
      <c r="Y20" s="23"/>
      <c r="Z20" s="14" t="s">
        <v>6</v>
      </c>
      <c r="AA20" s="14" t="s">
        <v>6</v>
      </c>
      <c r="AB20" s="39"/>
      <c r="AC20" s="56"/>
      <c r="AD20" s="14" t="s">
        <v>6</v>
      </c>
      <c r="AE20" s="14" t="s">
        <v>6</v>
      </c>
      <c r="AF20" s="14" t="s">
        <v>6</v>
      </c>
      <c r="AG20" s="51"/>
      <c r="AH20" s="49" t="s">
        <v>116</v>
      </c>
      <c r="AI20" s="49" t="s">
        <v>117</v>
      </c>
      <c r="AJ20" s="49" t="s">
        <v>118</v>
      </c>
      <c r="AK20" s="38"/>
      <c r="AL20" s="9"/>
      <c r="AM20" s="8"/>
      <c r="AN20" s="8"/>
      <c r="AO20" s="8"/>
      <c r="AP20" s="8"/>
      <c r="AQ20" s="8"/>
      <c r="AR20" s="8"/>
      <c r="AS20" s="8"/>
      <c r="AT20" s="8"/>
      <c r="AU20" s="8"/>
      <c r="AV20" s="7"/>
      <c r="AW20" s="29"/>
      <c r="AX20" s="29"/>
      <c r="AY20" s="29"/>
      <c r="AZ20" s="37" t="s">
        <v>119</v>
      </c>
      <c r="BA20" s="29"/>
      <c r="BB20" s="29"/>
      <c r="BC20" s="9"/>
      <c r="BD20" s="30"/>
      <c r="BE20" s="14" t="s">
        <v>6</v>
      </c>
      <c r="BF20" s="30"/>
      <c r="BG20" s="30"/>
      <c r="BH20" s="30"/>
      <c r="BI20" s="8"/>
      <c r="BJ20" s="8"/>
      <c r="BK20" s="10"/>
    </row>
    <row r="21" spans="1:63" ht="14">
      <c r="A21" s="57"/>
      <c r="B21" s="57"/>
      <c r="C21" s="58"/>
      <c r="D21" s="59"/>
      <c r="E21" s="3">
        <v>3</v>
      </c>
      <c r="F21" s="60"/>
      <c r="G21" s="60"/>
      <c r="H21" s="60"/>
      <c r="I21" s="60"/>
      <c r="J21" s="60"/>
      <c r="K21" s="61"/>
      <c r="L21" s="8"/>
      <c r="M21" s="62" t="s">
        <v>120</v>
      </c>
      <c r="N21" s="63"/>
      <c r="O21" s="3">
        <v>1</v>
      </c>
      <c r="P21" s="63"/>
      <c r="Q21" s="8"/>
      <c r="R21" s="8"/>
      <c r="S21" s="8"/>
      <c r="T21" s="9"/>
      <c r="U21" s="8"/>
      <c r="V21" s="7"/>
      <c r="W21" s="64" t="s">
        <v>121</v>
      </c>
      <c r="X21" s="14" t="s">
        <v>6</v>
      </c>
      <c r="Y21" s="14" t="s">
        <v>6</v>
      </c>
      <c r="Z21" s="64" t="s">
        <v>122</v>
      </c>
      <c r="AA21" s="64" t="s">
        <v>123</v>
      </c>
      <c r="AB21" s="22" t="s">
        <v>124</v>
      </c>
      <c r="AC21" s="14" t="s">
        <v>6</v>
      </c>
      <c r="AD21" s="64" t="s">
        <v>125</v>
      </c>
      <c r="AE21" s="64" t="s">
        <v>126</v>
      </c>
      <c r="AF21" s="64" t="s">
        <v>127</v>
      </c>
      <c r="AG21" s="14" t="s">
        <v>6</v>
      </c>
      <c r="AH21" s="65" t="s">
        <v>128</v>
      </c>
      <c r="AI21" s="65" t="s">
        <v>129</v>
      </c>
      <c r="AJ21" s="65" t="s">
        <v>130</v>
      </c>
      <c r="AK21" s="66"/>
      <c r="AL21" s="66"/>
      <c r="AM21" s="7"/>
      <c r="AN21" s="7"/>
      <c r="AO21" s="7"/>
      <c r="AP21" s="7"/>
      <c r="AQ21" s="7"/>
      <c r="AR21" s="7"/>
      <c r="AS21" s="7"/>
      <c r="AT21" s="7"/>
      <c r="AU21" s="7"/>
      <c r="AV21" s="7"/>
      <c r="AW21" s="29"/>
      <c r="AX21" s="29"/>
      <c r="AY21" s="29"/>
      <c r="AZ21" s="14" t="s">
        <v>6</v>
      </c>
      <c r="BA21" s="29"/>
      <c r="BB21" s="29"/>
      <c r="BC21" s="9"/>
      <c r="BD21" s="30"/>
      <c r="BE21" s="14" t="s">
        <v>6</v>
      </c>
      <c r="BF21" s="30"/>
      <c r="BG21" s="30"/>
      <c r="BH21" s="30"/>
      <c r="BI21" s="8"/>
      <c r="BJ21" s="8"/>
      <c r="BK21" s="10"/>
    </row>
    <row r="22" spans="1:63" ht="10.5" customHeight="1">
      <c r="A22" s="67"/>
      <c r="B22" s="67"/>
      <c r="C22" s="58"/>
      <c r="D22" s="60"/>
      <c r="E22" s="60"/>
      <c r="F22" s="60"/>
      <c r="G22" s="60"/>
      <c r="H22" s="60"/>
      <c r="I22" s="60"/>
      <c r="J22" s="60"/>
      <c r="K22" s="61"/>
      <c r="L22" s="8"/>
      <c r="M22" s="14" t="s">
        <v>6</v>
      </c>
      <c r="N22" s="63"/>
      <c r="O22" s="63"/>
      <c r="P22" s="63"/>
      <c r="Q22" s="1120" t="s">
        <v>131</v>
      </c>
      <c r="R22" s="1120"/>
      <c r="S22" s="8"/>
      <c r="T22" s="9"/>
      <c r="U22" s="8"/>
      <c r="V22" s="7"/>
      <c r="W22" s="68"/>
      <c r="X22" s="68"/>
      <c r="Y22" s="68"/>
      <c r="Z22" s="14" t="s">
        <v>6</v>
      </c>
      <c r="AA22" s="68"/>
      <c r="AB22" s="68"/>
      <c r="AC22" s="68"/>
      <c r="AD22" s="68"/>
      <c r="AE22" s="68"/>
      <c r="AF22" s="68"/>
      <c r="AG22" s="39"/>
      <c r="AH22" s="69"/>
      <c r="AI22" s="70" t="s">
        <v>132</v>
      </c>
      <c r="AJ22" s="69"/>
      <c r="AK22" s="69"/>
      <c r="AL22" s="69"/>
      <c r="AM22" s="7"/>
      <c r="AN22" s="8"/>
      <c r="AO22" s="8"/>
      <c r="AP22" s="8"/>
      <c r="AQ22" s="8"/>
      <c r="AR22" s="8"/>
      <c r="AS22" s="8"/>
      <c r="AT22" s="8"/>
      <c r="AU22" s="9"/>
      <c r="AV22" s="7"/>
      <c r="AW22" s="29"/>
      <c r="AX22" s="29"/>
      <c r="AY22" s="29"/>
      <c r="AZ22" s="14" t="s">
        <v>6</v>
      </c>
      <c r="BA22" s="29"/>
      <c r="BB22" s="29"/>
      <c r="BC22" s="9"/>
      <c r="BD22" s="30"/>
      <c r="BE22" s="14" t="s">
        <v>6</v>
      </c>
      <c r="BF22" s="30"/>
      <c r="BG22" s="30"/>
      <c r="BH22" s="30"/>
      <c r="BI22" s="8"/>
      <c r="BJ22" s="8"/>
      <c r="BK22" s="10"/>
    </row>
    <row r="23" spans="1:63" ht="10.5" customHeight="1">
      <c r="A23" s="67"/>
      <c r="B23" s="67"/>
      <c r="C23" s="58"/>
      <c r="D23" s="60"/>
      <c r="E23" s="60"/>
      <c r="F23" s="60"/>
      <c r="G23" s="60"/>
      <c r="H23" s="60"/>
      <c r="I23" s="60"/>
      <c r="J23" s="60"/>
      <c r="K23" s="71" t="s">
        <v>133</v>
      </c>
      <c r="L23" s="24" t="s">
        <v>6</v>
      </c>
      <c r="M23" s="62" t="s">
        <v>134</v>
      </c>
      <c r="N23" s="63"/>
      <c r="O23" s="63"/>
      <c r="P23" s="63"/>
      <c r="Q23" s="1120"/>
      <c r="R23" s="1120"/>
      <c r="S23" s="8"/>
      <c r="T23" s="9"/>
      <c r="U23" s="8"/>
      <c r="V23" s="7"/>
      <c r="W23" s="72"/>
      <c r="X23" s="72"/>
      <c r="Y23" s="72"/>
      <c r="Z23" s="22" t="s">
        <v>124</v>
      </c>
      <c r="AA23" s="72"/>
      <c r="AB23" s="72"/>
      <c r="AC23" s="72"/>
      <c r="AD23" s="72"/>
      <c r="AE23" s="72"/>
      <c r="AF23" s="72"/>
      <c r="AG23" s="9"/>
      <c r="AH23" s="20"/>
      <c r="AI23" s="70" t="s">
        <v>135</v>
      </c>
      <c r="AJ23" s="69"/>
      <c r="AK23" s="69"/>
      <c r="AL23" s="20"/>
      <c r="AM23" s="7"/>
      <c r="AN23" s="8"/>
      <c r="AO23" s="8"/>
      <c r="AP23" s="8"/>
      <c r="AQ23" s="8"/>
      <c r="AR23" s="8"/>
      <c r="AS23" s="8"/>
      <c r="AT23" s="8"/>
      <c r="AU23" s="9"/>
      <c r="AV23" s="7"/>
      <c r="AW23" s="37" t="s">
        <v>136</v>
      </c>
      <c r="AX23" s="37" t="s">
        <v>137</v>
      </c>
      <c r="AY23" s="14" t="s">
        <v>6</v>
      </c>
      <c r="AZ23" s="37" t="s">
        <v>138</v>
      </c>
      <c r="BA23" s="14" t="s">
        <v>6</v>
      </c>
      <c r="BB23" s="37" t="s">
        <v>139</v>
      </c>
      <c r="BC23" s="14" t="s">
        <v>6</v>
      </c>
      <c r="BD23" s="14" t="s">
        <v>6</v>
      </c>
      <c r="BE23" s="41" t="s">
        <v>140</v>
      </c>
      <c r="BF23" s="30"/>
      <c r="BG23" s="30"/>
      <c r="BH23" s="30"/>
      <c r="BI23" s="8"/>
      <c r="BJ23" s="8"/>
      <c r="BK23" s="10"/>
    </row>
    <row r="24" spans="1:63" s="73" customFormat="1" ht="10.5" customHeight="1">
      <c r="C24" s="58"/>
      <c r="D24" s="74" t="s">
        <v>141</v>
      </c>
      <c r="E24" s="14" t="s">
        <v>6</v>
      </c>
      <c r="F24" s="74" t="s">
        <v>142</v>
      </c>
      <c r="G24" s="22" t="s">
        <v>89</v>
      </c>
      <c r="H24" s="14" t="s">
        <v>6</v>
      </c>
      <c r="I24" s="74" t="s">
        <v>143</v>
      </c>
      <c r="J24" s="14" t="s">
        <v>6</v>
      </c>
      <c r="K24" s="46" t="s">
        <v>144</v>
      </c>
      <c r="L24" s="24" t="s">
        <v>6</v>
      </c>
      <c r="M24" s="62" t="s">
        <v>145</v>
      </c>
      <c r="N24" s="14" t="s">
        <v>6</v>
      </c>
      <c r="O24" s="62" t="s">
        <v>146</v>
      </c>
      <c r="P24" s="62" t="s">
        <v>147</v>
      </c>
      <c r="Q24" s="1120"/>
      <c r="R24" s="1120"/>
      <c r="S24" s="8"/>
      <c r="T24" s="9"/>
      <c r="U24" s="8"/>
      <c r="V24" s="7"/>
      <c r="W24" s="72"/>
      <c r="X24" s="72"/>
      <c r="Y24" s="72"/>
      <c r="Z24" s="75" t="s">
        <v>148</v>
      </c>
      <c r="AA24" s="72"/>
      <c r="AB24" s="72"/>
      <c r="AC24" s="1120" t="s">
        <v>149</v>
      </c>
      <c r="AD24" s="1120"/>
      <c r="AE24" s="72"/>
      <c r="AF24" s="72"/>
      <c r="AG24" s="1120" t="s">
        <v>150</v>
      </c>
      <c r="AH24" s="1120"/>
      <c r="AI24" s="14" t="s">
        <v>6</v>
      </c>
      <c r="AJ24" s="69"/>
      <c r="AK24" s="70" t="s">
        <v>151</v>
      </c>
      <c r="AL24" s="70" t="s">
        <v>152</v>
      </c>
      <c r="AM24" s="55"/>
      <c r="AN24" s="76"/>
      <c r="AO24" s="76"/>
      <c r="AP24" s="76"/>
      <c r="AQ24" s="76"/>
      <c r="AR24" s="76"/>
      <c r="AS24" s="76"/>
      <c r="AT24" s="76"/>
      <c r="AU24" s="77"/>
      <c r="AV24" s="55"/>
      <c r="AW24" s="55"/>
      <c r="AX24" s="14" t="s">
        <v>6</v>
      </c>
      <c r="AY24" s="55"/>
      <c r="AZ24" s="55"/>
      <c r="BA24" s="55"/>
      <c r="BB24" s="14" t="s">
        <v>6</v>
      </c>
      <c r="BC24" s="77"/>
      <c r="BD24" s="55"/>
      <c r="BE24" s="55"/>
      <c r="BF24" s="55"/>
      <c r="BG24" s="55"/>
      <c r="BH24" s="55"/>
      <c r="BI24" s="55"/>
      <c r="BJ24" s="55"/>
      <c r="BK24" s="78"/>
    </row>
    <row r="25" spans="1:63" ht="10.5" customHeight="1" thickBot="1">
      <c r="C25" s="58"/>
      <c r="D25" s="60"/>
      <c r="E25" s="60"/>
      <c r="F25" s="60"/>
      <c r="G25" s="60"/>
      <c r="H25" s="60"/>
      <c r="I25" s="79" t="s">
        <v>6</v>
      </c>
      <c r="J25" s="60"/>
      <c r="K25" s="80" t="s">
        <v>6</v>
      </c>
      <c r="L25" s="8"/>
      <c r="M25" s="14" t="s">
        <v>6</v>
      </c>
      <c r="N25" s="63"/>
      <c r="O25" s="63"/>
      <c r="P25" s="14" t="s">
        <v>6</v>
      </c>
      <c r="Q25" s="8"/>
      <c r="R25" s="8"/>
      <c r="S25" s="8"/>
      <c r="T25" s="9"/>
      <c r="U25" s="8"/>
      <c r="V25" s="7"/>
      <c r="W25" s="72"/>
      <c r="X25" s="72"/>
      <c r="Y25" s="72"/>
      <c r="Z25" s="14" t="s">
        <v>6</v>
      </c>
      <c r="AA25" s="72"/>
      <c r="AB25" s="72"/>
      <c r="AC25" s="1120"/>
      <c r="AD25" s="1120"/>
      <c r="AE25" s="3">
        <v>4</v>
      </c>
      <c r="AF25" s="72"/>
      <c r="AG25" s="1120"/>
      <c r="AH25" s="1120"/>
      <c r="AI25" s="14" t="s">
        <v>6</v>
      </c>
      <c r="AJ25" s="69"/>
      <c r="AK25" s="69"/>
      <c r="AL25" s="81" t="s">
        <v>153</v>
      </c>
      <c r="AM25" s="14" t="s">
        <v>6</v>
      </c>
      <c r="AN25" s="74" t="s">
        <v>154</v>
      </c>
      <c r="AO25" s="72"/>
      <c r="AP25" s="72"/>
      <c r="AQ25" s="72"/>
      <c r="AR25" s="72"/>
      <c r="AS25" s="72"/>
      <c r="AT25" s="8"/>
      <c r="AU25" s="9"/>
      <c r="AV25" s="82"/>
      <c r="AW25" s="82"/>
      <c r="AX25" s="14" t="s">
        <v>6</v>
      </c>
      <c r="AY25" s="82"/>
      <c r="AZ25" s="82"/>
      <c r="BA25" s="82"/>
      <c r="BB25" s="14" t="s">
        <v>6</v>
      </c>
      <c r="BC25" s="9"/>
      <c r="BD25" s="8"/>
      <c r="BE25" s="8"/>
      <c r="BF25" s="8"/>
      <c r="BG25" s="8"/>
      <c r="BH25" s="8"/>
      <c r="BI25" s="8"/>
      <c r="BJ25" s="8"/>
      <c r="BK25" s="10"/>
    </row>
    <row r="26" spans="1:63" ht="10.5" customHeight="1" thickBot="1">
      <c r="A26" s="14" t="s">
        <v>6</v>
      </c>
      <c r="B26" s="14" t="s">
        <v>6</v>
      </c>
      <c r="C26" s="64" t="s">
        <v>155</v>
      </c>
      <c r="D26" s="14" t="s">
        <v>6</v>
      </c>
      <c r="E26" s="74" t="s">
        <v>156</v>
      </c>
      <c r="F26" s="14" t="s">
        <v>6</v>
      </c>
      <c r="G26" s="74" t="s">
        <v>157</v>
      </c>
      <c r="H26" s="14" t="s">
        <v>6</v>
      </c>
      <c r="I26" s="74" t="s">
        <v>158</v>
      </c>
      <c r="J26" s="14" t="s">
        <v>6</v>
      </c>
      <c r="K26" s="80" t="s">
        <v>6</v>
      </c>
      <c r="L26" s="24" t="s">
        <v>6</v>
      </c>
      <c r="M26" s="62" t="s">
        <v>159</v>
      </c>
      <c r="N26" s="63"/>
      <c r="O26" s="63"/>
      <c r="P26" s="14" t="s">
        <v>6</v>
      </c>
      <c r="Q26" s="8"/>
      <c r="R26" s="8"/>
      <c r="S26" s="8"/>
      <c r="T26" s="9"/>
      <c r="U26" s="8"/>
      <c r="V26" s="7"/>
      <c r="W26" s="72"/>
      <c r="X26" s="72"/>
      <c r="Y26" s="72"/>
      <c r="Z26" s="75" t="s">
        <v>160</v>
      </c>
      <c r="AA26" s="72"/>
      <c r="AB26" s="72"/>
      <c r="AC26" s="1120"/>
      <c r="AD26" s="1120"/>
      <c r="AE26" s="72"/>
      <c r="AF26" s="72"/>
      <c r="AG26" s="1120"/>
      <c r="AH26" s="1120"/>
      <c r="AI26" s="70" t="s">
        <v>161</v>
      </c>
      <c r="AJ26" s="69"/>
      <c r="AK26" s="69"/>
      <c r="AL26" s="14" t="s">
        <v>6</v>
      </c>
      <c r="AM26" s="55"/>
      <c r="AN26" s="14" t="s">
        <v>6</v>
      </c>
      <c r="AO26" s="72"/>
      <c r="AP26" s="72"/>
      <c r="AQ26" s="72"/>
      <c r="AR26" s="72"/>
      <c r="AS26" s="72"/>
      <c r="AT26" s="8"/>
      <c r="AU26" s="9"/>
      <c r="AV26" s="82"/>
      <c r="AW26" s="82"/>
      <c r="AX26" s="14" t="s">
        <v>6</v>
      </c>
      <c r="AY26" s="82"/>
      <c r="AZ26" s="82"/>
      <c r="BA26" s="82"/>
      <c r="BB26" s="83" t="s">
        <v>162</v>
      </c>
      <c r="BC26" s="84" t="s">
        <v>6</v>
      </c>
      <c r="BD26" s="85" t="s">
        <v>6</v>
      </c>
      <c r="BE26" s="85" t="s">
        <v>6</v>
      </c>
      <c r="BF26" s="85" t="s">
        <v>6</v>
      </c>
      <c r="BG26" s="85" t="s">
        <v>6</v>
      </c>
      <c r="BH26" s="86" t="s">
        <v>155</v>
      </c>
      <c r="BI26" s="8"/>
      <c r="BJ26" s="8"/>
      <c r="BK26" s="10"/>
    </row>
    <row r="27" spans="1:63" ht="14">
      <c r="A27" s="87"/>
      <c r="B27" s="8"/>
      <c r="C27" s="58"/>
      <c r="D27" s="60"/>
      <c r="E27" s="60"/>
      <c r="F27" s="60"/>
      <c r="G27" s="60"/>
      <c r="H27" s="60"/>
      <c r="I27" s="60"/>
      <c r="J27" s="60"/>
      <c r="K27" s="80" t="s">
        <v>6</v>
      </c>
      <c r="L27" s="8"/>
      <c r="M27" s="14" t="s">
        <v>6</v>
      </c>
      <c r="N27" s="63"/>
      <c r="O27" s="63"/>
      <c r="P27" s="14" t="s">
        <v>6</v>
      </c>
      <c r="Q27" s="8"/>
      <c r="R27" s="8"/>
      <c r="S27" s="8"/>
      <c r="T27" s="9"/>
      <c r="U27" s="8"/>
      <c r="V27" s="7"/>
      <c r="W27" s="72"/>
      <c r="X27" s="72"/>
      <c r="Y27" s="72"/>
      <c r="Z27" s="14" t="s">
        <v>6</v>
      </c>
      <c r="AA27" s="72"/>
      <c r="AB27" s="72"/>
      <c r="AC27" s="72"/>
      <c r="AD27" s="72"/>
      <c r="AE27" s="72"/>
      <c r="AF27" s="72"/>
      <c r="AG27" s="39"/>
      <c r="AH27" s="3">
        <v>2</v>
      </c>
      <c r="AI27" s="14" t="s">
        <v>6</v>
      </c>
      <c r="AJ27" s="69"/>
      <c r="AK27" s="69"/>
      <c r="AL27" s="22" t="s">
        <v>18</v>
      </c>
      <c r="AM27" s="55"/>
      <c r="AN27" s="75" t="s">
        <v>163</v>
      </c>
      <c r="AO27" s="72"/>
      <c r="AP27" s="72"/>
      <c r="AQ27" s="72"/>
      <c r="AR27" s="72"/>
      <c r="AS27" s="72"/>
      <c r="AT27" s="8"/>
      <c r="AU27" s="9"/>
      <c r="AV27" s="82"/>
      <c r="AW27" s="82"/>
      <c r="AX27" s="14" t="s">
        <v>6</v>
      </c>
      <c r="AY27" s="82"/>
      <c r="AZ27" s="82"/>
      <c r="BA27" s="82"/>
      <c r="BB27" s="14" t="s">
        <v>6</v>
      </c>
      <c r="BC27" s="9"/>
      <c r="BD27" s="8"/>
      <c r="BE27" s="8"/>
      <c r="BF27" s="8"/>
      <c r="BG27" s="8"/>
      <c r="BH27" s="8"/>
      <c r="BI27" s="8"/>
      <c r="BJ27" s="8"/>
      <c r="BK27" s="10"/>
    </row>
    <row r="28" spans="1:63">
      <c r="A28" s="87"/>
      <c r="B28" s="8"/>
      <c r="C28" s="58"/>
      <c r="D28" s="58"/>
      <c r="E28" s="58"/>
      <c r="F28" s="58"/>
      <c r="G28" s="58"/>
      <c r="H28" s="58"/>
      <c r="I28" s="58"/>
      <c r="J28" s="58"/>
      <c r="K28" s="46" t="s">
        <v>164</v>
      </c>
      <c r="L28" s="24" t="s">
        <v>6</v>
      </c>
      <c r="M28" s="62" t="s">
        <v>165</v>
      </c>
      <c r="N28" s="14" t="s">
        <v>6</v>
      </c>
      <c r="O28" s="14" t="s">
        <v>6</v>
      </c>
      <c r="P28" s="62" t="s">
        <v>166</v>
      </c>
      <c r="Q28" s="14" t="s">
        <v>6</v>
      </c>
      <c r="R28" s="14" t="s">
        <v>6</v>
      </c>
      <c r="S28" s="14" t="s">
        <v>6</v>
      </c>
      <c r="T28" s="14" t="s">
        <v>6</v>
      </c>
      <c r="U28" s="13" t="s">
        <v>167</v>
      </c>
      <c r="V28" s="14" t="s">
        <v>6</v>
      </c>
      <c r="W28" s="14" t="s">
        <v>6</v>
      </c>
      <c r="X28" s="14" t="s">
        <v>6</v>
      </c>
      <c r="Y28" s="14" t="s">
        <v>6</v>
      </c>
      <c r="Z28" s="88" t="s">
        <v>168</v>
      </c>
      <c r="AA28" s="89"/>
      <c r="AB28" s="89"/>
      <c r="AC28" s="89"/>
      <c r="AD28" s="89"/>
      <c r="AE28" s="89"/>
      <c r="AF28" s="89"/>
      <c r="AG28" s="39"/>
      <c r="AH28" s="69"/>
      <c r="AI28" s="70" t="s">
        <v>169</v>
      </c>
      <c r="AJ28" s="20"/>
      <c r="AK28" s="69"/>
      <c r="AL28" s="14" t="s">
        <v>6</v>
      </c>
      <c r="AM28" s="55"/>
      <c r="AN28" s="14" t="s">
        <v>6</v>
      </c>
      <c r="AO28" s="72"/>
      <c r="AP28" s="72"/>
      <c r="AQ28" s="75" t="s">
        <v>170</v>
      </c>
      <c r="AR28" s="22" t="s">
        <v>124</v>
      </c>
      <c r="AS28" s="75" t="s">
        <v>171</v>
      </c>
      <c r="AT28" s="14" t="s">
        <v>6</v>
      </c>
      <c r="AU28" s="14" t="s">
        <v>6</v>
      </c>
      <c r="AV28" s="90" t="s">
        <v>172</v>
      </c>
      <c r="AW28" s="14" t="s">
        <v>6</v>
      </c>
      <c r="AX28" s="70" t="s">
        <v>173</v>
      </c>
      <c r="AY28" s="82"/>
      <c r="AZ28" s="82"/>
      <c r="BA28" s="82"/>
      <c r="BB28" s="14" t="s">
        <v>6</v>
      </c>
      <c r="BC28" s="9"/>
      <c r="BD28" s="8"/>
      <c r="BE28" s="8"/>
      <c r="BF28" s="8"/>
      <c r="BG28" s="8" t="s">
        <v>174</v>
      </c>
      <c r="BH28" s="8"/>
      <c r="BI28" s="8"/>
      <c r="BJ28" s="8"/>
      <c r="BK28" s="10"/>
    </row>
    <row r="29" spans="1:63" ht="10.5" customHeight="1">
      <c r="A29" s="1120" t="s">
        <v>175</v>
      </c>
      <c r="B29" s="1120"/>
      <c r="C29" s="8"/>
      <c r="D29" s="8"/>
      <c r="E29" s="8"/>
      <c r="F29" s="8"/>
      <c r="G29" s="8"/>
      <c r="H29" s="8"/>
      <c r="I29" s="8"/>
      <c r="J29" s="8"/>
      <c r="K29" s="14" t="s">
        <v>6</v>
      </c>
      <c r="L29" s="9"/>
      <c r="M29" s="9"/>
      <c r="N29" s="9"/>
      <c r="O29" s="9"/>
      <c r="P29" s="9"/>
      <c r="Q29" s="9"/>
      <c r="R29" s="9"/>
      <c r="S29" s="9"/>
      <c r="T29" s="9"/>
      <c r="U29" s="14" t="s">
        <v>6</v>
      </c>
      <c r="V29" s="7"/>
      <c r="W29" s="72"/>
      <c r="X29" s="72"/>
      <c r="Y29" s="72"/>
      <c r="Z29" s="14" t="s">
        <v>6</v>
      </c>
      <c r="AA29" s="72"/>
      <c r="AB29" s="72"/>
      <c r="AC29" s="72"/>
      <c r="AD29" s="72"/>
      <c r="AE29" s="72"/>
      <c r="AF29" s="72" t="s">
        <v>176</v>
      </c>
      <c r="AG29" s="9"/>
      <c r="AH29" s="20"/>
      <c r="AI29" s="70" t="s">
        <v>177</v>
      </c>
      <c r="AJ29" s="26" t="s">
        <v>178</v>
      </c>
      <c r="AK29" s="14" t="s">
        <v>6</v>
      </c>
      <c r="AL29" s="70" t="s">
        <v>179</v>
      </c>
      <c r="AM29" s="55"/>
      <c r="AN29" s="22" t="s">
        <v>124</v>
      </c>
      <c r="AO29" s="72"/>
      <c r="AP29" s="72"/>
      <c r="AQ29" s="75" t="s">
        <v>180</v>
      </c>
      <c r="AR29" s="72"/>
      <c r="AS29" s="72"/>
      <c r="AT29" s="8"/>
      <c r="AU29" s="9"/>
      <c r="AV29" s="91" t="s">
        <v>181</v>
      </c>
      <c r="AW29" s="82"/>
      <c r="AX29" s="14" t="s">
        <v>6</v>
      </c>
      <c r="AY29" s="82"/>
      <c r="AZ29" s="82"/>
      <c r="BA29" s="82"/>
      <c r="BB29" s="14" t="s">
        <v>6</v>
      </c>
      <c r="BC29" s="9"/>
      <c r="BD29" s="8"/>
      <c r="BE29" s="8"/>
      <c r="BF29" s="8"/>
      <c r="BG29" s="8"/>
      <c r="BH29" s="8"/>
      <c r="BI29" s="8"/>
      <c r="BJ29" s="8"/>
      <c r="BK29" s="10"/>
    </row>
    <row r="30" spans="1:63" ht="10.5" customHeight="1">
      <c r="A30" s="1120"/>
      <c r="B30" s="1120"/>
      <c r="C30" s="8"/>
      <c r="D30" s="8"/>
      <c r="E30" s="8"/>
      <c r="F30" s="8"/>
      <c r="G30" s="8"/>
      <c r="H30" s="8"/>
      <c r="I30" s="8"/>
      <c r="J30" s="8"/>
      <c r="K30" s="14" t="s">
        <v>6</v>
      </c>
      <c r="L30" s="8"/>
      <c r="M30" s="8"/>
      <c r="N30" s="8"/>
      <c r="O30" s="8"/>
      <c r="P30" s="8"/>
      <c r="Q30" s="8"/>
      <c r="R30" s="8"/>
      <c r="S30" s="8"/>
      <c r="T30" s="8"/>
      <c r="U30" s="14" t="s">
        <v>6</v>
      </c>
      <c r="V30" s="7"/>
      <c r="W30" s="92"/>
      <c r="X30" s="92"/>
      <c r="Y30" s="92"/>
      <c r="Z30" s="93" t="s">
        <v>182</v>
      </c>
      <c r="AA30" s="14" t="s">
        <v>6</v>
      </c>
      <c r="AB30" s="14" t="s">
        <v>6</v>
      </c>
      <c r="AC30" s="94" t="s">
        <v>183</v>
      </c>
      <c r="AD30" s="94" t="s">
        <v>184</v>
      </c>
      <c r="AE30" s="92"/>
      <c r="AF30" s="92"/>
      <c r="AG30" s="9"/>
      <c r="AH30" s="20"/>
      <c r="AI30" s="14" t="s">
        <v>6</v>
      </c>
      <c r="AJ30" s="69"/>
      <c r="AK30" s="69"/>
      <c r="AL30" s="81" t="s">
        <v>185</v>
      </c>
      <c r="AM30" s="55"/>
      <c r="AN30" s="14" t="s">
        <v>6</v>
      </c>
      <c r="AO30" s="72"/>
      <c r="AP30" s="72"/>
      <c r="AQ30" s="95" t="s">
        <v>186</v>
      </c>
      <c r="AR30" s="72"/>
      <c r="AS30" s="72"/>
      <c r="AT30" s="8"/>
      <c r="AU30" s="9"/>
      <c r="AV30" s="14" t="s">
        <v>6</v>
      </c>
      <c r="AW30" s="82"/>
      <c r="AX30" s="14" t="s">
        <v>6</v>
      </c>
      <c r="AY30" s="82"/>
      <c r="AZ30" s="82"/>
      <c r="BA30" s="82"/>
      <c r="BB30" s="14" t="s">
        <v>6</v>
      </c>
      <c r="BC30" s="9"/>
      <c r="BD30" s="8"/>
      <c r="BE30" s="8"/>
      <c r="BF30" s="8"/>
      <c r="BG30" s="1120" t="s">
        <v>187</v>
      </c>
      <c r="BH30" s="1121"/>
      <c r="BI30" s="8"/>
      <c r="BJ30" s="8"/>
      <c r="BK30" s="10"/>
    </row>
    <row r="31" spans="1:63" ht="10.5" customHeight="1">
      <c r="A31" s="1120"/>
      <c r="B31" s="1120"/>
      <c r="C31" s="8"/>
      <c r="D31" s="8"/>
      <c r="E31" s="8"/>
      <c r="F31" s="8"/>
      <c r="G31" s="8"/>
      <c r="H31" s="8"/>
      <c r="I31" s="8"/>
      <c r="J31" s="8"/>
      <c r="K31" s="14" t="s">
        <v>6</v>
      </c>
      <c r="L31" s="8"/>
      <c r="M31" s="8"/>
      <c r="N31" s="8"/>
      <c r="O31" s="8"/>
      <c r="P31" s="8"/>
      <c r="Q31" s="8"/>
      <c r="R31" s="8"/>
      <c r="S31" s="8"/>
      <c r="T31" s="8"/>
      <c r="U31" s="70" t="s">
        <v>188</v>
      </c>
      <c r="V31" s="7"/>
      <c r="W31" s="8"/>
      <c r="X31" s="8"/>
      <c r="Y31" s="8"/>
      <c r="Z31" s="8"/>
      <c r="AA31" s="8"/>
      <c r="AB31" s="96" t="s">
        <v>189</v>
      </c>
      <c r="AC31" s="96"/>
      <c r="AD31" s="14" t="s">
        <v>6</v>
      </c>
      <c r="AE31" s="96"/>
      <c r="AF31" s="8"/>
      <c r="AG31" s="9"/>
      <c r="AH31" s="9"/>
      <c r="AI31" s="97" t="s">
        <v>190</v>
      </c>
      <c r="AJ31" s="28" t="s">
        <v>6</v>
      </c>
      <c r="AK31" s="28" t="s">
        <v>6</v>
      </c>
      <c r="AL31" s="28" t="s">
        <v>6</v>
      </c>
      <c r="AM31" s="28" t="s">
        <v>6</v>
      </c>
      <c r="AN31" s="75" t="s">
        <v>191</v>
      </c>
      <c r="AO31" s="98" t="s">
        <v>192</v>
      </c>
      <c r="AP31" s="14" t="s">
        <v>6</v>
      </c>
      <c r="AQ31" s="75" t="s">
        <v>193</v>
      </c>
      <c r="AR31" s="14" t="s">
        <v>6</v>
      </c>
      <c r="AS31" s="75" t="s">
        <v>194</v>
      </c>
      <c r="AT31" s="22" t="s">
        <v>195</v>
      </c>
      <c r="AU31" s="99" t="s">
        <v>196</v>
      </c>
      <c r="AV31" s="70" t="s">
        <v>197</v>
      </c>
      <c r="AW31" s="14" t="s">
        <v>6</v>
      </c>
      <c r="AX31" s="91" t="s">
        <v>198</v>
      </c>
      <c r="AY31" s="14" t="s">
        <v>6</v>
      </c>
      <c r="AZ31" s="70" t="s">
        <v>199</v>
      </c>
      <c r="BA31" s="14" t="s">
        <v>6</v>
      </c>
      <c r="BB31" s="100" t="s">
        <v>200</v>
      </c>
      <c r="BC31" s="71" t="s">
        <v>201</v>
      </c>
      <c r="BD31" s="63"/>
      <c r="BE31" s="63"/>
      <c r="BF31" s="63"/>
      <c r="BG31" s="1121"/>
      <c r="BH31" s="1121"/>
      <c r="BI31" s="63"/>
      <c r="BJ31" s="63"/>
      <c r="BK31" s="101"/>
    </row>
    <row r="32" spans="1:63" ht="14">
      <c r="A32" s="87"/>
      <c r="B32" s="8"/>
      <c r="C32" s="8"/>
      <c r="D32" s="8"/>
      <c r="E32" s="8"/>
      <c r="F32" s="8"/>
      <c r="G32" s="8"/>
      <c r="H32" s="8"/>
      <c r="I32" s="8"/>
      <c r="J32" s="8"/>
      <c r="K32" s="14" t="s">
        <v>6</v>
      </c>
      <c r="L32" s="8"/>
      <c r="M32" s="8"/>
      <c r="N32" s="8"/>
      <c r="O32" s="8"/>
      <c r="P32" s="8"/>
      <c r="Q32" s="8"/>
      <c r="R32" s="3">
        <v>2</v>
      </c>
      <c r="S32" s="8"/>
      <c r="T32" s="8"/>
      <c r="U32" s="14" t="s">
        <v>6</v>
      </c>
      <c r="V32" s="7"/>
      <c r="W32" s="8"/>
      <c r="X32" s="8"/>
      <c r="Y32" s="8"/>
      <c r="Z32" s="8"/>
      <c r="AA32" s="8"/>
      <c r="AB32" s="96"/>
      <c r="AC32" s="96"/>
      <c r="AD32" s="102" t="s">
        <v>202</v>
      </c>
      <c r="AE32" s="96"/>
      <c r="AF32" s="8"/>
      <c r="AG32" s="103"/>
      <c r="AH32" s="104"/>
      <c r="AI32" s="14" t="s">
        <v>6</v>
      </c>
      <c r="AJ32" s="104"/>
      <c r="AK32" s="104"/>
      <c r="AL32" s="104"/>
      <c r="AM32" s="55"/>
      <c r="AN32" s="8"/>
      <c r="AO32" s="8"/>
      <c r="AP32" s="8"/>
      <c r="AQ32" s="8"/>
      <c r="AR32" s="8"/>
      <c r="AS32" s="8"/>
      <c r="AT32" s="8"/>
      <c r="AU32" s="9"/>
      <c r="AV32" s="70" t="s">
        <v>203</v>
      </c>
      <c r="AW32" s="82"/>
      <c r="AX32" s="14" t="s">
        <v>6</v>
      </c>
      <c r="AY32" s="82"/>
      <c r="AZ32" s="82"/>
      <c r="BA32" s="82"/>
      <c r="BB32" s="82"/>
      <c r="BC32" s="14" t="s">
        <v>6</v>
      </c>
      <c r="BD32" s="63"/>
      <c r="BE32" s="63"/>
      <c r="BF32" s="63"/>
      <c r="BG32" s="1121"/>
      <c r="BH32" s="1121"/>
      <c r="BI32" s="63"/>
      <c r="BJ32" s="63"/>
      <c r="BK32" s="101"/>
    </row>
    <row r="33" spans="1:63" ht="10.5" customHeight="1">
      <c r="A33" s="87"/>
      <c r="B33" s="8"/>
      <c r="C33" s="8"/>
      <c r="D33" s="8"/>
      <c r="E33" s="8"/>
      <c r="F33" s="8"/>
      <c r="G33" s="8"/>
      <c r="H33" s="8"/>
      <c r="I33" s="8"/>
      <c r="J33" s="8"/>
      <c r="K33" s="14" t="s">
        <v>6</v>
      </c>
      <c r="L33" s="8"/>
      <c r="M33" s="8"/>
      <c r="N33" s="8"/>
      <c r="O33" s="8"/>
      <c r="P33" s="8"/>
      <c r="Q33" s="8"/>
      <c r="R33" s="8"/>
      <c r="S33" s="8"/>
      <c r="T33" s="8"/>
      <c r="U33" s="22" t="s">
        <v>18</v>
      </c>
      <c r="V33" s="7"/>
      <c r="W33" s="8"/>
      <c r="X33" s="8"/>
      <c r="Y33" s="1120" t="s">
        <v>204</v>
      </c>
      <c r="Z33" s="1120"/>
      <c r="AA33" s="8"/>
      <c r="AB33" s="96"/>
      <c r="AC33" s="96"/>
      <c r="AD33" s="14" t="s">
        <v>6</v>
      </c>
      <c r="AE33" s="96"/>
      <c r="AF33" s="8"/>
      <c r="AG33" s="103"/>
      <c r="AH33" s="104"/>
      <c r="AI33" s="22" t="s">
        <v>205</v>
      </c>
      <c r="AJ33" s="104"/>
      <c r="AK33" s="104"/>
      <c r="AL33" s="104"/>
      <c r="AM33" s="55"/>
      <c r="AN33" s="8"/>
      <c r="AO33" s="8"/>
      <c r="AP33" s="8"/>
      <c r="AQ33" s="8"/>
      <c r="AR33" s="8"/>
      <c r="AS33" s="8"/>
      <c r="AT33" s="8"/>
      <c r="AU33" s="9"/>
      <c r="AV33" s="14" t="s">
        <v>6</v>
      </c>
      <c r="AW33" s="82"/>
      <c r="AX33" s="14" t="s">
        <v>6</v>
      </c>
      <c r="AY33" s="82"/>
      <c r="AZ33" s="82"/>
      <c r="BA33" s="82"/>
      <c r="BB33" s="82"/>
      <c r="BC33" s="71" t="s">
        <v>206</v>
      </c>
      <c r="BD33" s="63"/>
      <c r="BE33" s="63"/>
      <c r="BF33" s="63"/>
      <c r="BG33" s="63"/>
      <c r="BH33" s="63"/>
      <c r="BI33" s="63"/>
      <c r="BJ33" s="63"/>
      <c r="BK33" s="101"/>
    </row>
    <row r="34" spans="1:63" ht="10.5" customHeight="1">
      <c r="A34" s="87"/>
      <c r="B34" s="8"/>
      <c r="C34" s="8"/>
      <c r="D34" s="8"/>
      <c r="E34" s="8"/>
      <c r="F34" s="8"/>
      <c r="G34" s="8"/>
      <c r="H34" s="8"/>
      <c r="I34" s="8"/>
      <c r="J34" s="8"/>
      <c r="K34" s="105" t="s">
        <v>207</v>
      </c>
      <c r="L34" s="14" t="s">
        <v>6</v>
      </c>
      <c r="M34" s="14" t="s">
        <v>6</v>
      </c>
      <c r="N34" s="105" t="s">
        <v>208</v>
      </c>
      <c r="O34" s="14" t="s">
        <v>6</v>
      </c>
      <c r="P34" s="14" t="s">
        <v>6</v>
      </c>
      <c r="Q34" s="14" t="s">
        <v>6</v>
      </c>
      <c r="R34" s="105" t="s">
        <v>209</v>
      </c>
      <c r="S34" s="8"/>
      <c r="T34" s="8"/>
      <c r="U34" s="14" t="s">
        <v>6</v>
      </c>
      <c r="V34" s="7"/>
      <c r="W34" s="8"/>
      <c r="X34" s="8"/>
      <c r="Y34" s="1120"/>
      <c r="Z34" s="1120"/>
      <c r="AA34" s="8"/>
      <c r="AB34" s="106" t="s">
        <v>210</v>
      </c>
      <c r="AC34" s="22" t="s">
        <v>211</v>
      </c>
      <c r="AD34" s="106" t="s">
        <v>212</v>
      </c>
      <c r="AE34" s="96"/>
      <c r="AF34" s="8"/>
      <c r="AG34" s="103"/>
      <c r="AH34" s="104"/>
      <c r="AI34" s="14" t="s">
        <v>6</v>
      </c>
      <c r="AJ34" s="104"/>
      <c r="AK34" s="104"/>
      <c r="AL34" s="104"/>
      <c r="AM34" s="55"/>
      <c r="AN34" s="8"/>
      <c r="AO34" s="8"/>
      <c r="AP34" s="8"/>
      <c r="AQ34" s="8"/>
      <c r="AR34" s="8"/>
      <c r="AS34" s="8"/>
      <c r="AT34" s="8"/>
      <c r="AU34" s="9"/>
      <c r="AV34" s="22" t="s">
        <v>89</v>
      </c>
      <c r="AW34" s="82"/>
      <c r="AX34" s="14" t="s">
        <v>6</v>
      </c>
      <c r="AY34" s="82"/>
      <c r="AZ34" s="82"/>
      <c r="BA34" s="82"/>
      <c r="BB34" s="82"/>
      <c r="BC34" s="14" t="s">
        <v>6</v>
      </c>
      <c r="BD34" s="63"/>
      <c r="BE34" s="63"/>
      <c r="BF34" s="63"/>
      <c r="BG34" s="63"/>
      <c r="BH34" s="63"/>
      <c r="BI34" s="63"/>
      <c r="BJ34" s="63"/>
      <c r="BK34" s="101"/>
    </row>
    <row r="35" spans="1:63" ht="10.5" customHeight="1">
      <c r="A35" s="87"/>
      <c r="B35" s="8"/>
      <c r="C35" s="8"/>
      <c r="D35" s="8"/>
      <c r="E35" s="8"/>
      <c r="F35" s="8"/>
      <c r="G35" s="8"/>
      <c r="H35" s="8"/>
      <c r="I35" s="8"/>
      <c r="J35" s="8"/>
      <c r="K35" s="8"/>
      <c r="L35" s="8"/>
      <c r="M35" s="8"/>
      <c r="N35" s="8"/>
      <c r="O35" s="8"/>
      <c r="P35" s="8"/>
      <c r="R35" s="14" t="s">
        <v>6</v>
      </c>
      <c r="S35" s="8"/>
      <c r="T35" s="8"/>
      <c r="U35" s="70" t="s">
        <v>213</v>
      </c>
      <c r="V35" s="7"/>
      <c r="W35" s="8"/>
      <c r="X35" s="8"/>
      <c r="Y35" s="1120"/>
      <c r="Z35" s="1120"/>
      <c r="AA35" s="8"/>
      <c r="AB35" s="96"/>
      <c r="AC35" s="96"/>
      <c r="AD35" s="14" t="s">
        <v>6</v>
      </c>
      <c r="AE35" s="96"/>
      <c r="AF35" s="8"/>
      <c r="AG35" s="103"/>
      <c r="AH35" s="104"/>
      <c r="AI35" s="107" t="s">
        <v>214</v>
      </c>
      <c r="AJ35" s="104"/>
      <c r="AK35" s="104"/>
      <c r="AL35" s="104"/>
      <c r="AM35" s="55"/>
      <c r="AN35" s="8"/>
      <c r="AO35" s="8"/>
      <c r="AP35" s="1120" t="s">
        <v>215</v>
      </c>
      <c r="AQ35" s="1120"/>
      <c r="AR35" s="8"/>
      <c r="AS35" s="8"/>
      <c r="AT35" s="8"/>
      <c r="AU35" s="9"/>
      <c r="AV35" s="14" t="s">
        <v>6</v>
      </c>
      <c r="AW35" s="82"/>
      <c r="AX35" s="91" t="s">
        <v>216</v>
      </c>
      <c r="AY35" s="14" t="s">
        <v>6</v>
      </c>
      <c r="AZ35" s="14" t="s">
        <v>6</v>
      </c>
      <c r="BA35" s="70" t="s">
        <v>217</v>
      </c>
      <c r="BB35" s="14" t="s">
        <v>6</v>
      </c>
      <c r="BC35" s="71" t="s">
        <v>218</v>
      </c>
      <c r="BD35" s="108" t="s">
        <v>219</v>
      </c>
      <c r="BE35" s="63"/>
      <c r="BF35" s="63"/>
      <c r="BG35" s="63"/>
      <c r="BH35" s="63"/>
      <c r="BI35" s="63"/>
      <c r="BJ35" s="63"/>
      <c r="BK35" s="101"/>
    </row>
    <row r="36" spans="1:63" ht="10.5" customHeight="1">
      <c r="A36" s="87"/>
      <c r="B36" s="8"/>
      <c r="C36" s="8"/>
      <c r="D36" s="8"/>
      <c r="E36" s="8"/>
      <c r="F36" s="8"/>
      <c r="G36" s="8"/>
      <c r="H36" s="8"/>
      <c r="I36" s="8"/>
      <c r="J36" s="8"/>
      <c r="K36" s="8"/>
      <c r="L36" s="8"/>
      <c r="M36" s="8"/>
      <c r="N36" s="8"/>
      <c r="O36" s="8"/>
      <c r="P36" s="8"/>
      <c r="R36" s="14" t="s">
        <v>6</v>
      </c>
      <c r="S36" s="8"/>
      <c r="T36" s="8"/>
      <c r="U36" s="14" t="s">
        <v>6</v>
      </c>
      <c r="V36" s="7"/>
      <c r="W36" s="8"/>
      <c r="X36" s="8"/>
      <c r="Y36" s="8"/>
      <c r="Z36" s="8"/>
      <c r="AA36" s="8"/>
      <c r="AB36" s="96"/>
      <c r="AC36" s="96"/>
      <c r="AD36" s="14" t="s">
        <v>6</v>
      </c>
      <c r="AE36" s="96"/>
      <c r="AF36" s="8"/>
      <c r="AG36" s="103"/>
      <c r="AH36" s="104"/>
      <c r="AI36" s="107" t="s">
        <v>220</v>
      </c>
      <c r="AJ36" s="104"/>
      <c r="AK36" s="1120" t="s">
        <v>221</v>
      </c>
      <c r="AL36" s="1120"/>
      <c r="AM36" s="55"/>
      <c r="AN36" s="8"/>
      <c r="AO36" s="8"/>
      <c r="AP36" s="1120"/>
      <c r="AQ36" s="1120"/>
      <c r="AR36" s="8"/>
      <c r="AS36" s="8"/>
      <c r="AT36" s="8"/>
      <c r="AU36" s="9"/>
      <c r="AV36" s="14" t="s">
        <v>6</v>
      </c>
      <c r="AW36" s="82"/>
      <c r="AX36" s="14" t="s">
        <v>6</v>
      </c>
      <c r="AY36" s="82"/>
      <c r="AZ36" s="82"/>
      <c r="BA36" s="82"/>
      <c r="BB36" s="82"/>
      <c r="BC36" s="14" t="s">
        <v>6</v>
      </c>
      <c r="BD36" s="14" t="s">
        <v>6</v>
      </c>
      <c r="BE36" s="63"/>
      <c r="BF36" s="63"/>
      <c r="BG36" s="63"/>
      <c r="BH36" s="63"/>
      <c r="BI36" s="63"/>
      <c r="BJ36" s="63"/>
      <c r="BK36" s="101"/>
    </row>
    <row r="37" spans="1:63" ht="10.5" customHeight="1">
      <c r="A37" s="87"/>
      <c r="B37" s="8"/>
      <c r="C37" s="8"/>
      <c r="D37" s="8"/>
      <c r="E37" s="8"/>
      <c r="F37" s="8"/>
      <c r="G37" s="8"/>
      <c r="H37" s="8"/>
      <c r="I37" s="8"/>
      <c r="J37" s="8"/>
      <c r="K37" s="8"/>
      <c r="L37" s="8"/>
      <c r="M37" s="8"/>
      <c r="N37" s="8"/>
      <c r="O37" s="8"/>
      <c r="P37" s="8"/>
      <c r="Q37" s="8"/>
      <c r="R37" s="14" t="s">
        <v>6</v>
      </c>
      <c r="S37" s="8"/>
      <c r="T37" s="8"/>
      <c r="U37" s="14" t="s">
        <v>6</v>
      </c>
      <c r="V37" s="7"/>
      <c r="W37" s="8"/>
      <c r="X37" s="8"/>
      <c r="Y37" s="8"/>
      <c r="Z37" s="8"/>
      <c r="AA37" s="8"/>
      <c r="AB37" s="96"/>
      <c r="AC37" s="96"/>
      <c r="AD37" s="106" t="s">
        <v>222</v>
      </c>
      <c r="AE37" s="96"/>
      <c r="AF37" s="8"/>
      <c r="AG37" s="103"/>
      <c r="AH37" s="104"/>
      <c r="AI37" s="14" t="s">
        <v>6</v>
      </c>
      <c r="AJ37" s="104"/>
      <c r="AK37" s="1120"/>
      <c r="AL37" s="1120"/>
      <c r="AM37" s="55"/>
      <c r="AN37" s="8"/>
      <c r="AO37" s="8"/>
      <c r="AP37" s="1120"/>
      <c r="AQ37" s="1120"/>
      <c r="AR37" s="8"/>
      <c r="AS37" s="8"/>
      <c r="AT37" s="8"/>
      <c r="AU37" s="9"/>
      <c r="AV37" s="70" t="s">
        <v>223</v>
      </c>
      <c r="AW37" s="14" t="s">
        <v>6</v>
      </c>
      <c r="AX37" s="109" t="s">
        <v>224</v>
      </c>
      <c r="AY37" s="14" t="s">
        <v>6</v>
      </c>
      <c r="AZ37" s="14" t="s">
        <v>6</v>
      </c>
      <c r="BA37" s="14" t="s">
        <v>6</v>
      </c>
      <c r="BB37" s="14" t="s">
        <v>6</v>
      </c>
      <c r="BC37" s="71" t="s">
        <v>225</v>
      </c>
      <c r="BD37" s="14" t="s">
        <v>6</v>
      </c>
      <c r="BE37" s="63"/>
      <c r="BF37" s="63"/>
      <c r="BG37" s="63"/>
      <c r="BH37" s="63"/>
      <c r="BI37" s="63"/>
      <c r="BJ37" s="63"/>
      <c r="BK37" s="101"/>
    </row>
    <row r="38" spans="1:63" ht="10.5" customHeight="1">
      <c r="A38" s="87"/>
      <c r="B38" s="8"/>
      <c r="C38" s="8"/>
      <c r="D38" s="8"/>
      <c r="E38" s="8"/>
      <c r="F38" s="8"/>
      <c r="G38" s="8"/>
      <c r="H38" s="8"/>
      <c r="I38" s="8"/>
      <c r="J38" s="8"/>
      <c r="K38" s="8"/>
      <c r="L38" s="8"/>
      <c r="M38" s="8"/>
      <c r="N38" s="8"/>
      <c r="O38" s="8"/>
      <c r="P38" s="8"/>
      <c r="Q38" s="8"/>
      <c r="R38" s="14" t="s">
        <v>6</v>
      </c>
      <c r="S38" s="8"/>
      <c r="T38" s="8"/>
      <c r="U38" s="14" t="s">
        <v>6</v>
      </c>
      <c r="V38" s="7"/>
      <c r="W38" s="8"/>
      <c r="X38" s="8"/>
      <c r="Y38" s="8"/>
      <c r="Z38" s="8"/>
      <c r="AA38" s="8"/>
      <c r="AB38" s="96"/>
      <c r="AC38" s="96"/>
      <c r="AD38" s="14" t="s">
        <v>6</v>
      </c>
      <c r="AE38" s="96"/>
      <c r="AF38" s="8"/>
      <c r="AG38" s="103"/>
      <c r="AH38" s="104"/>
      <c r="AI38" s="107" t="s">
        <v>226</v>
      </c>
      <c r="AJ38" s="104"/>
      <c r="AK38" s="1120"/>
      <c r="AL38" s="1120"/>
      <c r="AM38" s="55"/>
      <c r="AN38" s="8"/>
      <c r="AO38" s="8"/>
      <c r="AP38" s="8"/>
      <c r="AQ38" s="8"/>
      <c r="AR38" s="8"/>
      <c r="AS38" s="8"/>
      <c r="AT38" s="8"/>
      <c r="AU38" s="9"/>
      <c r="AV38" s="8"/>
      <c r="AW38" s="8"/>
      <c r="AX38" s="8"/>
      <c r="AY38" s="8"/>
      <c r="AZ38" s="8"/>
      <c r="BA38" s="8"/>
      <c r="BB38" s="8"/>
      <c r="BC38" s="110"/>
      <c r="BD38" s="22" t="s">
        <v>227</v>
      </c>
      <c r="BE38" s="63"/>
      <c r="BF38" s="63"/>
      <c r="BG38" s="63"/>
      <c r="BH38" s="63"/>
      <c r="BI38" s="63"/>
      <c r="BJ38" s="63"/>
      <c r="BK38" s="101"/>
    </row>
    <row r="39" spans="1:63" ht="10.5" customHeight="1">
      <c r="A39" s="1122" t="s">
        <v>228</v>
      </c>
      <c r="B39" s="1123"/>
      <c r="C39" s="1123"/>
      <c r="D39" s="1123"/>
      <c r="E39" s="1123"/>
      <c r="F39" s="1123"/>
      <c r="G39" s="8"/>
      <c r="H39" s="8"/>
      <c r="I39" s="8"/>
      <c r="J39" s="8"/>
      <c r="K39" s="8"/>
      <c r="L39" s="8"/>
      <c r="M39" s="8"/>
      <c r="N39" s="8"/>
      <c r="O39" s="8"/>
      <c r="P39" s="8"/>
      <c r="Q39" s="8"/>
      <c r="R39" s="14" t="s">
        <v>6</v>
      </c>
      <c r="S39" s="8"/>
      <c r="T39" s="8"/>
      <c r="U39" s="70" t="s">
        <v>229</v>
      </c>
      <c r="V39" s="7"/>
      <c r="W39" s="8"/>
      <c r="X39" s="8"/>
      <c r="Y39" s="8"/>
      <c r="Z39" s="8"/>
      <c r="AA39" s="8"/>
      <c r="AB39" s="96"/>
      <c r="AC39" s="96"/>
      <c r="AD39" s="106" t="s">
        <v>230</v>
      </c>
      <c r="AE39" s="96"/>
      <c r="AF39" s="8"/>
      <c r="AG39" s="103"/>
      <c r="AH39" s="104"/>
      <c r="AI39" s="14" t="s">
        <v>6</v>
      </c>
      <c r="AJ39" s="104"/>
      <c r="AK39" s="104"/>
      <c r="AL39" s="104"/>
      <c r="AM39" s="55"/>
      <c r="AN39" s="8"/>
      <c r="AO39" s="8"/>
      <c r="AP39" s="8"/>
      <c r="AQ39" s="3">
        <v>4</v>
      </c>
      <c r="AR39" s="8"/>
      <c r="AS39" s="8"/>
      <c r="AT39" s="8"/>
      <c r="AU39" s="9"/>
      <c r="AV39" s="8"/>
      <c r="AW39" s="8"/>
      <c r="AX39" s="8"/>
      <c r="AY39" s="8"/>
      <c r="AZ39" s="8"/>
      <c r="BA39" s="8"/>
      <c r="BB39" s="8"/>
      <c r="BC39" s="110"/>
      <c r="BD39" s="14" t="s">
        <v>6</v>
      </c>
      <c r="BE39" s="63"/>
      <c r="BF39" s="63"/>
      <c r="BG39" s="63"/>
      <c r="BH39" s="63"/>
      <c r="BI39" s="63"/>
      <c r="BJ39" s="63"/>
      <c r="BK39" s="101"/>
    </row>
    <row r="40" spans="1:63" ht="10.5" customHeight="1">
      <c r="A40" s="1124"/>
      <c r="B40" s="1123"/>
      <c r="C40" s="1123"/>
      <c r="D40" s="1123"/>
      <c r="E40" s="1123"/>
      <c r="F40" s="1123"/>
      <c r="G40" s="8"/>
      <c r="H40" s="8"/>
      <c r="I40" s="8"/>
      <c r="J40" s="8"/>
      <c r="K40" s="8"/>
      <c r="L40" s="8"/>
      <c r="M40" s="8"/>
      <c r="N40" s="8"/>
      <c r="O40" s="8"/>
      <c r="P40" s="8"/>
      <c r="Q40" s="8"/>
      <c r="R40" s="105" t="s">
        <v>231</v>
      </c>
      <c r="S40" s="8"/>
      <c r="T40" s="8"/>
      <c r="U40" s="14" t="s">
        <v>6</v>
      </c>
      <c r="V40" s="7"/>
      <c r="W40" s="1127" t="s">
        <v>232</v>
      </c>
      <c r="X40" s="1128"/>
      <c r="Y40" s="1128"/>
      <c r="Z40" s="1128"/>
      <c r="AA40" s="1128"/>
      <c r="AB40" s="96"/>
      <c r="AC40" s="96"/>
      <c r="AD40" s="14" t="s">
        <v>6</v>
      </c>
      <c r="AE40" s="96"/>
      <c r="AF40" s="8"/>
      <c r="AG40" s="103"/>
      <c r="AH40" s="104"/>
      <c r="AI40" s="107" t="s">
        <v>233</v>
      </c>
      <c r="AJ40" s="104"/>
      <c r="AK40" s="104"/>
      <c r="AL40" s="104"/>
      <c r="AM40" s="55"/>
      <c r="AN40" s="8"/>
      <c r="AO40" s="8"/>
      <c r="AP40" s="8"/>
      <c r="AQ40" s="8"/>
      <c r="AR40" s="8"/>
      <c r="AS40" s="8"/>
      <c r="AT40" s="8"/>
      <c r="AU40" s="9"/>
      <c r="AV40" s="8"/>
      <c r="AW40" s="8"/>
      <c r="AX40" s="8"/>
      <c r="AY40" s="8"/>
      <c r="AZ40" s="8"/>
      <c r="BA40" s="8"/>
      <c r="BB40" s="8"/>
      <c r="BC40" s="110"/>
      <c r="BD40" s="14" t="s">
        <v>6</v>
      </c>
      <c r="BE40" s="63"/>
      <c r="BF40" s="63"/>
      <c r="BG40" s="63"/>
      <c r="BH40" s="63"/>
      <c r="BI40" s="63"/>
      <c r="BJ40" s="63"/>
      <c r="BK40" s="101"/>
    </row>
    <row r="41" spans="1:63" ht="10.5" customHeight="1">
      <c r="A41" s="1124"/>
      <c r="B41" s="1123"/>
      <c r="C41" s="1123"/>
      <c r="D41" s="1123"/>
      <c r="E41" s="1123"/>
      <c r="F41" s="1123"/>
      <c r="G41" s="8"/>
      <c r="H41" s="8"/>
      <c r="I41" s="8"/>
      <c r="J41" s="8"/>
      <c r="K41" s="8"/>
      <c r="L41" s="8"/>
      <c r="M41" s="8"/>
      <c r="N41" s="8"/>
      <c r="O41" s="8"/>
      <c r="P41" s="8"/>
      <c r="Q41" s="8"/>
      <c r="R41" s="14" t="s">
        <v>6</v>
      </c>
      <c r="S41" s="8"/>
      <c r="T41" s="8"/>
      <c r="U41" s="70" t="s">
        <v>234</v>
      </c>
      <c r="V41" s="7"/>
      <c r="W41" s="1128"/>
      <c r="X41" s="1128"/>
      <c r="Y41" s="1128"/>
      <c r="Z41" s="1128"/>
      <c r="AA41" s="1128"/>
      <c r="AB41" s="96"/>
      <c r="AC41" s="96"/>
      <c r="AD41" s="14" t="s">
        <v>6</v>
      </c>
      <c r="AE41" s="96"/>
      <c r="AF41" s="8"/>
      <c r="AG41" s="103"/>
      <c r="AH41" s="104"/>
      <c r="AI41" s="22" t="s">
        <v>211</v>
      </c>
      <c r="AJ41" s="104"/>
      <c r="AK41" s="104"/>
      <c r="AL41" s="104"/>
      <c r="AM41" s="55"/>
      <c r="AN41" s="1130" t="s">
        <v>235</v>
      </c>
      <c r="AO41" s="1131"/>
      <c r="AP41" s="1131"/>
      <c r="AQ41" s="1131"/>
      <c r="AR41" s="1131"/>
      <c r="AS41" s="1131"/>
      <c r="AT41" s="8"/>
      <c r="AU41" s="9"/>
      <c r="AV41" s="8"/>
      <c r="AW41" s="8"/>
      <c r="AX41" s="8"/>
      <c r="AY41" s="8"/>
      <c r="AZ41" s="8"/>
      <c r="BA41" s="8"/>
      <c r="BB41" s="8"/>
      <c r="BC41" s="110"/>
      <c r="BD41" s="111" t="s">
        <v>236</v>
      </c>
      <c r="BE41" s="14" t="s">
        <v>6</v>
      </c>
      <c r="BF41" s="14" t="s">
        <v>6</v>
      </c>
      <c r="BG41" s="14" t="s">
        <v>6</v>
      </c>
      <c r="BH41" s="108" t="s">
        <v>237</v>
      </c>
      <c r="BI41" s="22" t="s">
        <v>227</v>
      </c>
      <c r="BJ41" s="14" t="s">
        <v>6</v>
      </c>
      <c r="BK41" s="108" t="s">
        <v>238</v>
      </c>
    </row>
    <row r="42" spans="1:63" ht="10.5" customHeight="1">
      <c r="A42" s="1124"/>
      <c r="B42" s="1123"/>
      <c r="C42" s="1123"/>
      <c r="D42" s="1123"/>
      <c r="E42" s="1123"/>
      <c r="F42" s="1123"/>
      <c r="G42" s="8"/>
      <c r="H42" s="8"/>
      <c r="I42" s="8"/>
      <c r="J42" s="8"/>
      <c r="K42" s="8"/>
      <c r="L42" s="8"/>
      <c r="M42" s="8"/>
      <c r="N42" s="1120" t="s">
        <v>239</v>
      </c>
      <c r="O42" s="1120"/>
      <c r="P42" s="8"/>
      <c r="Q42" s="8"/>
      <c r="R42" s="14" t="s">
        <v>6</v>
      </c>
      <c r="S42" s="8"/>
      <c r="T42" s="8"/>
      <c r="U42" s="14" t="s">
        <v>6</v>
      </c>
      <c r="V42" s="7"/>
      <c r="W42" s="1128"/>
      <c r="X42" s="1128"/>
      <c r="Y42" s="1128"/>
      <c r="Z42" s="1128"/>
      <c r="AA42" s="1128"/>
      <c r="AB42" s="96"/>
      <c r="AC42" s="96"/>
      <c r="AD42" s="106" t="s">
        <v>240</v>
      </c>
      <c r="AE42" s="96"/>
      <c r="AF42" s="8"/>
      <c r="AG42" s="103"/>
      <c r="AH42" s="104"/>
      <c r="AI42" s="14" t="s">
        <v>6</v>
      </c>
      <c r="AJ42" s="104"/>
      <c r="AK42" s="104"/>
      <c r="AL42" s="104"/>
      <c r="AM42" s="55"/>
      <c r="AN42" s="1131"/>
      <c r="AO42" s="1131"/>
      <c r="AP42" s="1131"/>
      <c r="AQ42" s="1131"/>
      <c r="AR42" s="1131"/>
      <c r="AS42" s="1131"/>
      <c r="AT42" s="8"/>
      <c r="AU42" s="9"/>
      <c r="AV42" s="8"/>
      <c r="AW42" s="8"/>
      <c r="AX42" s="1120" t="s">
        <v>241</v>
      </c>
      <c r="AY42" s="1121"/>
      <c r="AZ42" s="1121"/>
      <c r="BA42" s="8"/>
      <c r="BB42" s="8"/>
      <c r="BC42" s="110"/>
      <c r="BD42" s="14" t="s">
        <v>6</v>
      </c>
      <c r="BE42" s="63"/>
      <c r="BF42" s="63"/>
      <c r="BG42" s="63"/>
      <c r="BH42" s="14" t="s">
        <v>6</v>
      </c>
      <c r="BI42" s="63"/>
      <c r="BJ42" s="63"/>
      <c r="BK42" s="101"/>
    </row>
    <row r="43" spans="1:63" ht="10.5" customHeight="1">
      <c r="A43" s="1124"/>
      <c r="B43" s="1123"/>
      <c r="C43" s="1123"/>
      <c r="D43" s="1123"/>
      <c r="E43" s="1123"/>
      <c r="F43" s="1123"/>
      <c r="G43" s="8"/>
      <c r="H43" s="8"/>
      <c r="I43" s="8"/>
      <c r="J43" s="8"/>
      <c r="K43" s="8"/>
      <c r="L43" s="8"/>
      <c r="M43" s="8"/>
      <c r="N43" s="1120"/>
      <c r="O43" s="1120"/>
      <c r="P43" s="8"/>
      <c r="Q43" s="8"/>
      <c r="R43" s="14" t="s">
        <v>6</v>
      </c>
      <c r="S43" s="8"/>
      <c r="T43" s="8"/>
      <c r="U43" s="14" t="s">
        <v>6</v>
      </c>
      <c r="V43" s="7"/>
      <c r="W43" s="1128"/>
      <c r="X43" s="1128"/>
      <c r="Y43" s="1128"/>
      <c r="Z43" s="1128"/>
      <c r="AA43" s="1128"/>
      <c r="AB43" s="96"/>
      <c r="AC43" s="96"/>
      <c r="AD43" s="14" t="s">
        <v>6</v>
      </c>
      <c r="AE43" s="96"/>
      <c r="AF43" s="8"/>
      <c r="AG43" s="112" t="s">
        <v>242</v>
      </c>
      <c r="AH43" s="14" t="s">
        <v>6</v>
      </c>
      <c r="AI43" s="107" t="s">
        <v>243</v>
      </c>
      <c r="AJ43" s="14" t="s">
        <v>6</v>
      </c>
      <c r="AK43" s="107" t="s">
        <v>244</v>
      </c>
      <c r="AL43" s="104"/>
      <c r="AM43" s="55"/>
      <c r="AN43" s="1131"/>
      <c r="AO43" s="1131"/>
      <c r="AP43" s="1131"/>
      <c r="AQ43" s="1131"/>
      <c r="AR43" s="1131"/>
      <c r="AS43" s="1131"/>
      <c r="AT43" s="8"/>
      <c r="AU43" s="9"/>
      <c r="AV43" s="8"/>
      <c r="AW43" s="8"/>
      <c r="AX43" s="1121"/>
      <c r="AY43" s="1121"/>
      <c r="AZ43" s="1121"/>
      <c r="BA43" s="3">
        <v>3</v>
      </c>
      <c r="BB43" s="8"/>
      <c r="BC43" s="110"/>
      <c r="BD43" s="14" t="s">
        <v>6</v>
      </c>
      <c r="BE43" s="63"/>
      <c r="BF43" s="63"/>
      <c r="BG43" s="63"/>
      <c r="BH43" s="14" t="s">
        <v>6</v>
      </c>
      <c r="BI43" s="63"/>
      <c r="BJ43" s="63"/>
      <c r="BK43" s="101"/>
    </row>
    <row r="44" spans="1:63" ht="10.5" customHeight="1">
      <c r="A44" s="1124"/>
      <c r="B44" s="1123"/>
      <c r="C44" s="1123"/>
      <c r="D44" s="1123"/>
      <c r="E44" s="1123"/>
      <c r="F44" s="1123"/>
      <c r="G44" s="8"/>
      <c r="H44" s="8"/>
      <c r="I44" s="8"/>
      <c r="J44" s="8"/>
      <c r="K44" s="8"/>
      <c r="L44" s="8"/>
      <c r="M44" s="8"/>
      <c r="N44" s="1120"/>
      <c r="O44" s="1120"/>
      <c r="P44" s="8"/>
      <c r="Q44" s="8"/>
      <c r="R44" s="14" t="s">
        <v>6</v>
      </c>
      <c r="S44" s="8"/>
      <c r="T44" s="8"/>
      <c r="U44" s="14" t="s">
        <v>6</v>
      </c>
      <c r="V44" s="7"/>
      <c r="W44" s="1128"/>
      <c r="X44" s="1128"/>
      <c r="Y44" s="1128"/>
      <c r="Z44" s="1128"/>
      <c r="AA44" s="1128"/>
      <c r="AB44" s="96"/>
      <c r="AC44" s="96"/>
      <c r="AD44" s="22" t="s">
        <v>205</v>
      </c>
      <c r="AE44" s="96"/>
      <c r="AF44" s="8"/>
      <c r="AG44" s="14" t="s">
        <v>6</v>
      </c>
      <c r="AH44" s="104"/>
      <c r="AI44" s="104"/>
      <c r="AJ44" s="104"/>
      <c r="AK44" s="104"/>
      <c r="AL44" s="104"/>
      <c r="AM44" s="55"/>
      <c r="AN44" s="1131"/>
      <c r="AO44" s="1131"/>
      <c r="AP44" s="1131"/>
      <c r="AQ44" s="1131"/>
      <c r="AR44" s="1131"/>
      <c r="AS44" s="1131"/>
      <c r="AT44" s="8"/>
      <c r="AU44" s="9"/>
      <c r="AV44" s="8"/>
      <c r="AW44" s="8"/>
      <c r="AX44" s="1121"/>
      <c r="AY44" s="1121"/>
      <c r="AZ44" s="1121"/>
      <c r="BA44" s="8"/>
      <c r="BB44" s="8"/>
      <c r="BC44" s="110"/>
      <c r="BD44" s="111" t="s">
        <v>245</v>
      </c>
      <c r="BE44" s="14" t="s">
        <v>6</v>
      </c>
      <c r="BF44" s="14" t="s">
        <v>6</v>
      </c>
      <c r="BG44" s="14" t="s">
        <v>6</v>
      </c>
      <c r="BH44" s="113" t="s">
        <v>246</v>
      </c>
      <c r="BI44" s="63"/>
      <c r="BJ44" s="63"/>
      <c r="BK44" s="101"/>
    </row>
    <row r="45" spans="1:63" ht="10.5" customHeight="1">
      <c r="A45" s="1124"/>
      <c r="B45" s="1123"/>
      <c r="C45" s="1123"/>
      <c r="D45" s="1123"/>
      <c r="E45" s="1123"/>
      <c r="F45" s="1123"/>
      <c r="G45" s="8"/>
      <c r="H45" s="8"/>
      <c r="I45" s="8"/>
      <c r="J45" s="8"/>
      <c r="K45" s="8"/>
      <c r="L45" s="8"/>
      <c r="M45" s="8"/>
      <c r="N45" s="8"/>
      <c r="O45" s="8"/>
      <c r="P45" s="8"/>
      <c r="Q45" s="8"/>
      <c r="R45" s="14" t="s">
        <v>6</v>
      </c>
      <c r="S45" s="8"/>
      <c r="T45" s="8"/>
      <c r="U45" s="14" t="s">
        <v>6</v>
      </c>
      <c r="V45" s="7"/>
      <c r="W45" s="1128"/>
      <c r="X45" s="1128"/>
      <c r="Y45" s="1128"/>
      <c r="Z45" s="1128"/>
      <c r="AA45" s="1128"/>
      <c r="AB45" s="96"/>
      <c r="AC45" s="96"/>
      <c r="AD45" s="14" t="s">
        <v>6</v>
      </c>
      <c r="AE45" s="96"/>
      <c r="AF45" s="8"/>
      <c r="AG45" s="22" t="s">
        <v>227</v>
      </c>
      <c r="AH45" s="104"/>
      <c r="AI45" s="104"/>
      <c r="AJ45" s="104"/>
      <c r="AK45" s="104"/>
      <c r="AL45" s="104"/>
      <c r="AM45" s="55"/>
      <c r="AN45" s="1131"/>
      <c r="AO45" s="1131"/>
      <c r="AP45" s="1131"/>
      <c r="AQ45" s="1131"/>
      <c r="AR45" s="1131"/>
      <c r="AS45" s="1131"/>
      <c r="AT45" s="8"/>
      <c r="AU45" s="9"/>
      <c r="AV45" s="8"/>
      <c r="AW45" s="8"/>
      <c r="AX45" s="8"/>
      <c r="AY45" s="8"/>
      <c r="AZ45" s="8"/>
      <c r="BA45" s="8"/>
      <c r="BB45" s="8"/>
      <c r="BC45" s="9"/>
      <c r="BD45" s="8"/>
      <c r="BE45" s="8"/>
      <c r="BF45" s="8"/>
      <c r="BG45" s="8"/>
      <c r="BH45" s="8"/>
      <c r="BI45" s="8"/>
      <c r="BJ45" s="8"/>
      <c r="BK45" s="10"/>
    </row>
    <row r="46" spans="1:63" ht="10.5" customHeight="1">
      <c r="A46" s="1125"/>
      <c r="B46" s="1126"/>
      <c r="C46" s="1126"/>
      <c r="D46" s="1126"/>
      <c r="E46" s="1126"/>
      <c r="F46" s="1126"/>
      <c r="G46" s="114"/>
      <c r="H46" s="114"/>
      <c r="I46" s="114"/>
      <c r="J46" s="114"/>
      <c r="K46" s="114"/>
      <c r="L46" s="114"/>
      <c r="M46" s="114"/>
      <c r="N46" s="114"/>
      <c r="O46" s="114"/>
      <c r="P46" s="114"/>
      <c r="Q46" s="114"/>
      <c r="R46" s="105" t="s">
        <v>247</v>
      </c>
      <c r="S46" s="14" t="s">
        <v>6</v>
      </c>
      <c r="T46" s="14" t="s">
        <v>6</v>
      </c>
      <c r="U46" s="70" t="s">
        <v>248</v>
      </c>
      <c r="V46" s="115"/>
      <c r="W46" s="1129"/>
      <c r="X46" s="1129"/>
      <c r="Y46" s="1129"/>
      <c r="Z46" s="1129"/>
      <c r="AA46" s="1129"/>
      <c r="AB46" s="116"/>
      <c r="AC46" s="116"/>
      <c r="AD46" s="106" t="s">
        <v>249</v>
      </c>
      <c r="AE46" s="14" t="s">
        <v>6</v>
      </c>
      <c r="AF46" s="14" t="s">
        <v>6</v>
      </c>
      <c r="AG46" s="112" t="s">
        <v>250</v>
      </c>
      <c r="AH46" s="117"/>
      <c r="AI46" s="117"/>
      <c r="AJ46" s="117"/>
      <c r="AK46" s="117"/>
      <c r="AL46" s="117"/>
      <c r="AM46" s="118"/>
      <c r="AN46" s="1132"/>
      <c r="AO46" s="1132"/>
      <c r="AP46" s="1132"/>
      <c r="AQ46" s="1132"/>
      <c r="AR46" s="1132"/>
      <c r="AS46" s="1132"/>
      <c r="AT46" s="114"/>
      <c r="AU46" s="119"/>
      <c r="AV46" s="114"/>
      <c r="AW46" s="114"/>
      <c r="AX46" s="114"/>
      <c r="AY46" s="114"/>
      <c r="AZ46" s="114"/>
      <c r="BA46" s="114"/>
      <c r="BB46" s="114"/>
      <c r="BC46" s="119"/>
      <c r="BD46" s="114"/>
      <c r="BE46" s="114"/>
      <c r="BF46" s="114"/>
      <c r="BG46" s="114"/>
      <c r="BH46" s="114"/>
      <c r="BI46" s="114"/>
      <c r="BJ46" s="114"/>
      <c r="BK46" s="120"/>
    </row>
    <row r="48" spans="1:63" ht="14">
      <c r="A48" s="57"/>
      <c r="I48" s="42"/>
      <c r="J48" s="42"/>
      <c r="K48" s="42"/>
      <c r="L48" s="42"/>
      <c r="M48" s="121"/>
      <c r="N48" s="121"/>
      <c r="O48" s="121"/>
      <c r="P48" s="122"/>
      <c r="Q48" s="122"/>
      <c r="R48" s="122"/>
      <c r="S48" s="123"/>
      <c r="T48" s="123"/>
      <c r="U48" s="123"/>
      <c r="V48" s="57"/>
      <c r="W48" s="57"/>
      <c r="X48" s="57"/>
      <c r="Y48" s="57"/>
      <c r="Z48" s="57"/>
      <c r="AA48" s="124"/>
    </row>
    <row r="49" spans="1:36" ht="14">
      <c r="A49" s="57" t="s">
        <v>5016</v>
      </c>
      <c r="M49" s="122"/>
      <c r="N49" s="122"/>
      <c r="O49" s="122"/>
      <c r="P49" s="122"/>
      <c r="Q49" s="122"/>
      <c r="R49" s="122"/>
      <c r="S49" s="123"/>
      <c r="T49" s="123"/>
      <c r="U49" s="123"/>
      <c r="V49" s="57"/>
      <c r="W49" s="57"/>
      <c r="X49" s="57"/>
      <c r="Y49" s="57"/>
      <c r="Z49" s="57"/>
      <c r="AA49" s="124"/>
    </row>
    <row r="50" spans="1:36" ht="14">
      <c r="A50" s="595" t="s">
        <v>5017</v>
      </c>
      <c r="M50" s="122"/>
      <c r="N50" s="122"/>
      <c r="O50" s="122"/>
      <c r="P50" s="122"/>
      <c r="Q50" s="122"/>
      <c r="R50" s="122"/>
      <c r="S50" s="123"/>
      <c r="T50" s="123"/>
      <c r="U50" s="123"/>
      <c r="V50" s="57"/>
      <c r="W50" s="57"/>
      <c r="X50" s="57"/>
      <c r="Y50" s="57"/>
      <c r="Z50" s="57"/>
      <c r="AA50" s="124"/>
    </row>
    <row r="51" spans="1:36" ht="14">
      <c r="A51" s="595" t="s">
        <v>5018</v>
      </c>
      <c r="M51" s="122"/>
      <c r="N51" s="122"/>
      <c r="O51" s="122"/>
      <c r="P51" s="122"/>
      <c r="Q51" s="122"/>
      <c r="R51" s="122"/>
      <c r="S51" s="123"/>
      <c r="T51" s="123"/>
      <c r="U51" s="123"/>
      <c r="V51" s="57"/>
      <c r="W51" s="57"/>
      <c r="X51" s="57"/>
      <c r="Y51" s="57"/>
      <c r="Z51" s="57"/>
      <c r="AA51" s="124"/>
    </row>
    <row r="52" spans="1:36" ht="14">
      <c r="A52" s="595" t="s">
        <v>5019</v>
      </c>
      <c r="B52" s="57"/>
      <c r="C52" s="57"/>
      <c r="D52" s="57"/>
      <c r="E52" s="123"/>
      <c r="F52" s="57"/>
      <c r="G52" s="122"/>
      <c r="H52" s="122"/>
      <c r="I52" s="122"/>
      <c r="J52" s="122"/>
      <c r="K52" s="122"/>
      <c r="L52" s="122"/>
      <c r="M52" s="122"/>
      <c r="N52" s="122"/>
      <c r="O52" s="122"/>
      <c r="P52" s="122"/>
      <c r="Q52" s="122"/>
      <c r="R52" s="122"/>
      <c r="S52" s="123"/>
      <c r="T52" s="123"/>
      <c r="U52" s="123"/>
      <c r="V52" s="57"/>
      <c r="W52" s="57"/>
      <c r="X52" s="57"/>
      <c r="Y52" s="57"/>
      <c r="Z52" s="57"/>
      <c r="AA52" s="124"/>
    </row>
    <row r="53" spans="1:36" ht="14">
      <c r="A53" s="57"/>
      <c r="B53" s="57"/>
      <c r="C53" s="57"/>
      <c r="D53" s="57"/>
      <c r="E53" s="123"/>
      <c r="F53" s="57"/>
      <c r="G53" s="122"/>
      <c r="H53" s="122"/>
      <c r="I53" s="122"/>
      <c r="J53" s="122"/>
      <c r="K53" s="122"/>
      <c r="L53" s="122"/>
      <c r="M53" s="122"/>
      <c r="N53" s="122"/>
      <c r="O53" s="122"/>
      <c r="P53" s="122"/>
      <c r="Q53" s="122"/>
      <c r="R53" s="122"/>
      <c r="S53" s="123"/>
      <c r="T53" s="123"/>
      <c r="U53" s="123"/>
      <c r="V53" s="57"/>
      <c r="W53" s="57"/>
      <c r="X53" s="57"/>
      <c r="Y53" s="57"/>
      <c r="Z53" s="57"/>
      <c r="AA53" s="124"/>
    </row>
    <row r="54" spans="1:36" ht="14">
      <c r="A54" s="57"/>
      <c r="B54" s="57"/>
      <c r="C54" s="57"/>
      <c r="D54" s="57"/>
      <c r="E54" s="123"/>
      <c r="F54" s="57"/>
      <c r="G54" s="122"/>
      <c r="H54" s="122"/>
      <c r="I54" s="122"/>
      <c r="J54" s="122"/>
      <c r="K54" s="122"/>
      <c r="L54" s="122"/>
      <c r="M54" s="122"/>
      <c r="N54" s="122"/>
      <c r="O54" s="122"/>
      <c r="P54" s="122"/>
      <c r="Q54" s="122"/>
      <c r="R54" s="122"/>
      <c r="S54" s="123"/>
      <c r="T54" s="123"/>
      <c r="U54" s="123"/>
      <c r="V54" s="57"/>
      <c r="W54" s="57"/>
      <c r="X54" s="57"/>
      <c r="Y54" s="57"/>
      <c r="Z54" s="57"/>
      <c r="AA54" s="124"/>
    </row>
    <row r="55" spans="1:36" ht="14">
      <c r="A55" s="57"/>
      <c r="B55" s="57"/>
      <c r="C55" s="57"/>
      <c r="D55" s="57"/>
      <c r="E55" s="123"/>
      <c r="F55" s="57"/>
      <c r="G55" s="122"/>
      <c r="H55" s="122"/>
      <c r="I55" s="122"/>
      <c r="J55" s="122"/>
      <c r="K55" s="122"/>
      <c r="L55" s="122"/>
      <c r="M55" s="122"/>
      <c r="N55" s="122"/>
      <c r="O55" s="122"/>
      <c r="P55" s="122"/>
      <c r="Q55" s="122"/>
      <c r="R55" s="122"/>
      <c r="S55" s="123"/>
      <c r="T55" s="123"/>
      <c r="U55" s="123"/>
      <c r="V55" s="57"/>
      <c r="W55" s="57"/>
      <c r="X55" s="57"/>
      <c r="Y55" s="57"/>
      <c r="Z55" s="57"/>
      <c r="AA55" s="124"/>
    </row>
    <row r="56" spans="1:36" ht="14">
      <c r="A56" s="57"/>
      <c r="B56" s="57"/>
      <c r="C56" s="57"/>
      <c r="D56" s="57"/>
      <c r="E56" s="123"/>
      <c r="F56" s="57"/>
      <c r="G56" s="125"/>
      <c r="H56" s="125"/>
      <c r="I56" s="125"/>
      <c r="J56" s="125"/>
      <c r="K56" s="125"/>
      <c r="L56" s="125"/>
      <c r="M56" s="125"/>
      <c r="N56" s="125"/>
      <c r="O56" s="125"/>
      <c r="P56" s="125"/>
      <c r="Q56" s="125"/>
      <c r="R56" s="125"/>
      <c r="S56" s="57"/>
      <c r="T56" s="57"/>
      <c r="U56" s="57"/>
      <c r="V56" s="57"/>
      <c r="W56" s="57"/>
      <c r="X56" s="57"/>
      <c r="Y56" s="57"/>
      <c r="Z56" s="57"/>
      <c r="AA56" s="124"/>
    </row>
    <row r="57" spans="1:36" ht="14">
      <c r="A57" s="57"/>
      <c r="B57" s="57"/>
      <c r="C57" s="57"/>
      <c r="D57" s="57"/>
      <c r="E57" s="123"/>
      <c r="F57" s="57"/>
      <c r="G57" s="125"/>
      <c r="H57" s="125"/>
      <c r="I57" s="125"/>
      <c r="J57" s="125"/>
      <c r="K57" s="125"/>
      <c r="L57" s="125"/>
      <c r="M57" s="125"/>
      <c r="N57" s="125"/>
      <c r="O57" s="125"/>
      <c r="P57" s="125"/>
      <c r="Q57" s="125"/>
      <c r="R57" s="125"/>
      <c r="S57" s="57"/>
      <c r="T57" s="57"/>
      <c r="U57" s="57"/>
      <c r="V57" s="57"/>
      <c r="W57" s="57"/>
      <c r="X57" s="57"/>
      <c r="Y57" s="57"/>
      <c r="Z57" s="57"/>
      <c r="AA57" s="124"/>
    </row>
    <row r="58" spans="1:36" ht="14">
      <c r="A58" s="57"/>
      <c r="B58" s="57"/>
      <c r="C58" s="57"/>
      <c r="D58" s="57"/>
      <c r="E58" s="123"/>
      <c r="F58" s="57"/>
      <c r="G58" s="125"/>
      <c r="H58" s="125"/>
      <c r="I58" s="125"/>
      <c r="J58" s="125"/>
      <c r="K58" s="125"/>
      <c r="L58" s="125"/>
      <c r="M58" s="125"/>
      <c r="N58" s="125"/>
      <c r="O58" s="125"/>
      <c r="P58" s="125"/>
      <c r="Q58" s="125"/>
      <c r="R58" s="125"/>
      <c r="S58" s="57"/>
      <c r="T58" s="57"/>
      <c r="U58" s="57"/>
      <c r="V58" s="57"/>
      <c r="W58" s="57"/>
      <c r="X58" s="57"/>
      <c r="Y58" s="57"/>
      <c r="Z58" s="57"/>
      <c r="AA58" s="124"/>
    </row>
    <row r="59" spans="1:36" ht="14">
      <c r="A59" s="57"/>
      <c r="B59" s="57"/>
      <c r="C59" s="57"/>
      <c r="D59" s="57"/>
      <c r="E59" s="123"/>
      <c r="F59" s="57"/>
      <c r="G59" s="125"/>
      <c r="H59" s="125"/>
      <c r="I59" s="125"/>
      <c r="J59" s="125"/>
      <c r="K59" s="125"/>
      <c r="L59" s="125"/>
      <c r="M59" s="125"/>
      <c r="N59" s="125"/>
      <c r="O59" s="125"/>
      <c r="P59" s="125"/>
      <c r="Q59" s="125"/>
      <c r="R59" s="125"/>
      <c r="S59" s="57"/>
      <c r="T59" s="57"/>
      <c r="U59" s="57"/>
      <c r="V59" s="57"/>
      <c r="W59" s="57"/>
      <c r="X59" s="57"/>
      <c r="Y59" s="57"/>
      <c r="Z59" s="57"/>
      <c r="AA59" s="124"/>
    </row>
    <row r="60" spans="1:36" ht="14">
      <c r="A60" s="57"/>
      <c r="B60" s="57"/>
      <c r="C60" s="57"/>
      <c r="D60" s="57"/>
      <c r="E60" s="57"/>
      <c r="F60" s="57"/>
      <c r="G60" s="125"/>
      <c r="H60" s="125"/>
      <c r="I60" s="125"/>
      <c r="J60" s="125"/>
      <c r="K60" s="125"/>
      <c r="L60" s="125"/>
      <c r="M60" s="125"/>
      <c r="N60" s="125"/>
      <c r="O60" s="125"/>
      <c r="P60" s="125"/>
      <c r="Q60" s="125"/>
      <c r="R60" s="125"/>
      <c r="S60" s="57"/>
      <c r="T60" s="57"/>
      <c r="U60" s="57"/>
      <c r="V60" s="57"/>
      <c r="W60" s="57"/>
      <c r="X60" s="57"/>
      <c r="Y60" s="57"/>
      <c r="Z60" s="57"/>
      <c r="AA60" s="124"/>
    </row>
    <row r="61" spans="1:36" ht="14">
      <c r="A61" s="57"/>
      <c r="B61" s="57"/>
      <c r="C61" s="57"/>
      <c r="D61" s="57"/>
      <c r="E61" s="57"/>
      <c r="F61" s="57"/>
      <c r="G61" s="125"/>
      <c r="H61" s="125"/>
      <c r="I61" s="125"/>
      <c r="J61" s="125"/>
      <c r="K61" s="125"/>
      <c r="L61" s="125"/>
      <c r="M61" s="125"/>
      <c r="N61" s="125"/>
      <c r="O61" s="125"/>
      <c r="P61" s="125"/>
      <c r="Q61" s="125"/>
      <c r="R61" s="125"/>
      <c r="S61" s="57"/>
      <c r="T61" s="57"/>
      <c r="U61" s="57"/>
      <c r="V61" s="57"/>
      <c r="W61" s="57"/>
      <c r="X61" s="57"/>
      <c r="Y61" s="57"/>
      <c r="Z61" s="57"/>
      <c r="AA61" s="124"/>
    </row>
    <row r="62" spans="1:36" ht="14">
      <c r="A62" s="126"/>
      <c r="B62" s="124"/>
      <c r="C62" s="124"/>
      <c r="D62" s="124"/>
      <c r="E62" s="124"/>
      <c r="F62" s="124"/>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124"/>
    </row>
    <row r="63" spans="1:36" ht="14">
      <c r="A63" s="127"/>
      <c r="B63" s="124"/>
      <c r="C63" s="124"/>
      <c r="D63" s="124"/>
      <c r="E63" s="124"/>
      <c r="F63" s="124"/>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124"/>
    </row>
    <row r="64" spans="1:36" ht="14">
      <c r="A64" s="126"/>
      <c r="B64" s="124"/>
      <c r="C64" s="124"/>
      <c r="D64" s="124"/>
      <c r="E64" s="124"/>
      <c r="F64" s="124"/>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124"/>
    </row>
    <row r="65" spans="1:36" ht="14">
      <c r="A65" s="127"/>
      <c r="B65" s="124"/>
      <c r="C65" s="124"/>
      <c r="D65" s="124"/>
      <c r="E65" s="124"/>
      <c r="F65" s="124"/>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124"/>
    </row>
    <row r="66" spans="1:36" ht="14">
      <c r="A66" s="126"/>
      <c r="B66" s="124"/>
      <c r="C66" s="124"/>
      <c r="D66" s="124"/>
      <c r="E66" s="124"/>
      <c r="F66" s="124"/>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c r="AH66" s="57"/>
      <c r="AI66" s="57"/>
      <c r="AJ66" s="124"/>
    </row>
    <row r="67" spans="1:36" ht="14">
      <c r="A67" s="126"/>
      <c r="B67" s="124"/>
      <c r="C67" s="124"/>
      <c r="D67" s="124"/>
      <c r="E67" s="124"/>
      <c r="F67" s="124"/>
      <c r="G67" s="57"/>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c r="AG67" s="57"/>
      <c r="AH67" s="57"/>
      <c r="AI67" s="57"/>
      <c r="AJ67" s="124"/>
    </row>
    <row r="68" spans="1:36" ht="14">
      <c r="A68" s="126"/>
      <c r="B68" s="124"/>
      <c r="C68" s="124"/>
      <c r="D68" s="124"/>
      <c r="E68" s="124"/>
      <c r="F68" s="124"/>
      <c r="G68" s="57"/>
      <c r="H68" s="57"/>
      <c r="I68" s="57"/>
      <c r="J68" s="57"/>
      <c r="K68" s="57"/>
      <c r="L68" s="57"/>
      <c r="M68" s="57"/>
      <c r="N68" s="57"/>
      <c r="O68" s="57"/>
      <c r="P68" s="57"/>
      <c r="Q68" s="57"/>
      <c r="R68" s="57"/>
      <c r="S68" s="57"/>
      <c r="T68" s="57"/>
      <c r="U68" s="57"/>
      <c r="V68" s="57"/>
      <c r="W68" s="57"/>
      <c r="X68" s="57"/>
      <c r="Y68" s="57"/>
      <c r="Z68" s="57"/>
      <c r="AA68" s="57"/>
      <c r="AB68" s="57"/>
      <c r="AC68" s="57"/>
      <c r="AD68" s="57"/>
      <c r="AE68" s="57"/>
      <c r="AF68" s="57"/>
      <c r="AG68" s="57"/>
      <c r="AH68" s="57"/>
      <c r="AI68" s="57"/>
      <c r="AJ68" s="124"/>
    </row>
    <row r="69" spans="1:36" ht="14">
      <c r="A69" s="128"/>
      <c r="B69" s="124"/>
      <c r="C69" s="124"/>
      <c r="D69" s="124"/>
      <c r="E69" s="124"/>
      <c r="F69" s="124"/>
      <c r="G69" s="57"/>
      <c r="H69" s="57"/>
      <c r="I69" s="57"/>
      <c r="J69" s="57"/>
      <c r="K69" s="57"/>
      <c r="L69" s="57"/>
      <c r="M69" s="57"/>
      <c r="N69" s="57"/>
      <c r="O69" s="57"/>
      <c r="P69" s="57"/>
      <c r="Q69" s="57"/>
      <c r="R69" s="57"/>
      <c r="S69" s="57"/>
      <c r="T69" s="57"/>
      <c r="U69" s="57"/>
      <c r="V69" s="57"/>
      <c r="W69" s="57"/>
      <c r="X69" s="57"/>
      <c r="Y69" s="57"/>
      <c r="Z69" s="57"/>
      <c r="AA69" s="57"/>
      <c r="AB69" s="57"/>
      <c r="AC69" s="57"/>
      <c r="AD69" s="57"/>
      <c r="AE69" s="57"/>
      <c r="AF69" s="57"/>
      <c r="AG69" s="57"/>
      <c r="AH69" s="57"/>
      <c r="AI69" s="57"/>
      <c r="AJ69" s="124"/>
    </row>
    <row r="70" spans="1:36" ht="14">
      <c r="A70" s="126"/>
      <c r="B70" s="124"/>
      <c r="C70" s="124"/>
      <c r="D70" s="124"/>
      <c r="E70" s="124"/>
      <c r="F70" s="124"/>
      <c r="G70" s="57"/>
      <c r="H70" s="57"/>
      <c r="I70" s="57"/>
      <c r="J70" s="57"/>
      <c r="K70" s="57"/>
      <c r="L70" s="57"/>
      <c r="M70" s="57"/>
      <c r="N70" s="57"/>
      <c r="O70" s="57"/>
      <c r="P70" s="57"/>
      <c r="Q70" s="57"/>
      <c r="R70" s="57"/>
      <c r="S70" s="57"/>
      <c r="T70" s="57"/>
      <c r="U70" s="57"/>
      <c r="V70" s="57"/>
      <c r="W70" s="57"/>
      <c r="X70" s="57"/>
      <c r="Y70" s="57"/>
      <c r="Z70" s="57"/>
      <c r="AA70" s="57"/>
      <c r="AB70" s="57"/>
      <c r="AC70" s="57"/>
      <c r="AD70" s="57"/>
      <c r="AE70" s="57"/>
      <c r="AF70" s="57"/>
      <c r="AG70" s="57"/>
      <c r="AH70" s="57"/>
      <c r="AI70" s="57"/>
      <c r="AJ70" s="124"/>
    </row>
    <row r="71" spans="1:36" ht="14">
      <c r="A71" s="128"/>
      <c r="B71" s="124"/>
      <c r="C71" s="124"/>
      <c r="D71" s="124"/>
      <c r="E71" s="124"/>
      <c r="F71" s="124"/>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124"/>
    </row>
    <row r="72" spans="1:36" ht="14">
      <c r="A72" s="126"/>
      <c r="B72" s="124"/>
      <c r="C72" s="124"/>
      <c r="D72" s="124"/>
      <c r="E72" s="124"/>
      <c r="F72" s="124"/>
      <c r="G72" s="57"/>
      <c r="H72" s="57"/>
      <c r="I72" s="57"/>
      <c r="J72" s="57"/>
      <c r="K72" s="57"/>
      <c r="L72" s="57"/>
      <c r="M72" s="57"/>
      <c r="N72" s="57"/>
      <c r="O72" s="57"/>
      <c r="P72" s="57"/>
      <c r="Q72" s="57"/>
      <c r="R72" s="57"/>
      <c r="S72" s="57"/>
      <c r="T72" s="57"/>
      <c r="U72" s="57"/>
      <c r="V72" s="57"/>
      <c r="W72" s="57"/>
      <c r="X72" s="57"/>
      <c r="Y72" s="57"/>
      <c r="Z72" s="57"/>
      <c r="AA72" s="57"/>
      <c r="AB72" s="57"/>
      <c r="AC72" s="57"/>
      <c r="AD72" s="57"/>
      <c r="AE72" s="57"/>
      <c r="AF72" s="57"/>
      <c r="AG72" s="57"/>
      <c r="AH72" s="57"/>
      <c r="AI72" s="57"/>
      <c r="AJ72" s="124"/>
    </row>
    <row r="73" spans="1:36" ht="14">
      <c r="A73" s="127"/>
      <c r="B73" s="124"/>
      <c r="C73" s="124"/>
      <c r="D73" s="124"/>
      <c r="E73" s="124"/>
      <c r="F73" s="124"/>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c r="AH73" s="57"/>
      <c r="AI73" s="57"/>
      <c r="AJ73" s="124"/>
    </row>
    <row r="74" spans="1:36" ht="14">
      <c r="A74" s="126"/>
      <c r="B74" s="124"/>
      <c r="C74" s="124"/>
      <c r="D74" s="124"/>
      <c r="E74" s="124"/>
      <c r="F74" s="124"/>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row>
    <row r="75" spans="1:36" ht="14">
      <c r="A75" s="129"/>
      <c r="B75" s="124"/>
      <c r="C75" s="124"/>
      <c r="D75" s="124"/>
      <c r="E75" s="124"/>
      <c r="F75" s="124"/>
      <c r="G75" s="57"/>
      <c r="H75" s="57"/>
      <c r="I75" s="57"/>
      <c r="J75" s="57"/>
      <c r="K75" s="57"/>
      <c r="L75" s="57"/>
      <c r="M75" s="57"/>
      <c r="N75" s="57"/>
      <c r="O75" s="57"/>
      <c r="P75" s="57"/>
      <c r="Q75" s="57"/>
      <c r="R75" s="57"/>
      <c r="S75" s="57"/>
      <c r="T75" s="57"/>
      <c r="U75" s="57"/>
      <c r="V75" s="57"/>
      <c r="W75" s="57"/>
      <c r="X75" s="57"/>
      <c r="Y75" s="57"/>
      <c r="Z75" s="57"/>
      <c r="AA75" s="57"/>
      <c r="AB75" s="57"/>
      <c r="AC75" s="57"/>
      <c r="AD75" s="57"/>
      <c r="AE75" s="57"/>
      <c r="AF75" s="57"/>
      <c r="AG75" s="57"/>
      <c r="AH75" s="57"/>
      <c r="AI75" s="57"/>
      <c r="AJ75" s="57"/>
    </row>
    <row r="76" spans="1:36" ht="14">
      <c r="A76" s="126"/>
      <c r="B76" s="124"/>
      <c r="C76" s="124"/>
      <c r="D76" s="124"/>
      <c r="E76" s="124"/>
      <c r="F76" s="124"/>
      <c r="G76" s="57"/>
      <c r="H76" s="57"/>
      <c r="I76" s="57"/>
      <c r="J76" s="57"/>
      <c r="K76" s="57"/>
      <c r="L76" s="57"/>
      <c r="M76" s="57"/>
      <c r="N76" s="57"/>
      <c r="O76" s="57"/>
      <c r="P76" s="57"/>
      <c r="Q76" s="57"/>
      <c r="R76" s="57"/>
      <c r="S76" s="57"/>
      <c r="T76" s="57"/>
      <c r="U76" s="57"/>
      <c r="V76" s="57"/>
      <c r="W76" s="57"/>
      <c r="X76" s="57"/>
      <c r="Y76" s="57"/>
      <c r="Z76" s="57"/>
      <c r="AA76" s="57"/>
      <c r="AB76" s="57"/>
      <c r="AC76" s="57"/>
      <c r="AD76" s="57"/>
      <c r="AE76" s="57"/>
      <c r="AF76" s="57"/>
      <c r="AG76" s="57"/>
      <c r="AH76" s="57"/>
      <c r="AI76" s="57"/>
      <c r="AJ76" s="57"/>
    </row>
    <row r="77" spans="1:36" ht="14">
      <c r="A77" s="126"/>
      <c r="B77" s="124"/>
      <c r="C77" s="124"/>
      <c r="D77" s="124"/>
      <c r="E77" s="124"/>
      <c r="F77" s="124"/>
      <c r="G77" s="57"/>
      <c r="H77" s="57"/>
      <c r="I77" s="57"/>
      <c r="J77" s="57"/>
      <c r="K77" s="57"/>
      <c r="L77" s="57"/>
      <c r="M77" s="57"/>
      <c r="N77" s="57"/>
      <c r="O77" s="57"/>
      <c r="P77" s="57"/>
      <c r="Q77" s="57"/>
      <c r="R77" s="57"/>
      <c r="S77" s="57"/>
      <c r="T77" s="57"/>
      <c r="U77" s="57"/>
      <c r="V77" s="57"/>
      <c r="W77" s="57"/>
      <c r="X77" s="57"/>
      <c r="Y77" s="57"/>
      <c r="Z77" s="57"/>
      <c r="AA77" s="57"/>
      <c r="AB77" s="57"/>
      <c r="AC77" s="57"/>
      <c r="AD77" s="57"/>
      <c r="AE77" s="57"/>
      <c r="AF77" s="57"/>
      <c r="AG77" s="57"/>
      <c r="AH77" s="57"/>
      <c r="AI77" s="57"/>
      <c r="AJ77" s="57"/>
    </row>
  </sheetData>
  <mergeCells count="34">
    <mergeCell ref="BG4:BK9"/>
    <mergeCell ref="A5:R5"/>
    <mergeCell ref="A6:R6"/>
    <mergeCell ref="A7:R7"/>
    <mergeCell ref="J8:N8"/>
    <mergeCell ref="J14:O14"/>
    <mergeCell ref="AN14:AO16"/>
    <mergeCell ref="D15:G15"/>
    <mergeCell ref="AW15:AX16"/>
    <mergeCell ref="A1:R3"/>
    <mergeCell ref="AD2:AE4"/>
    <mergeCell ref="AH2:AL9"/>
    <mergeCell ref="U3:V5"/>
    <mergeCell ref="A4:R4"/>
    <mergeCell ref="Q22:R24"/>
    <mergeCell ref="AC24:AD26"/>
    <mergeCell ref="AG24:AH26"/>
    <mergeCell ref="AC12:AD14"/>
    <mergeCell ref="Y13:Z15"/>
    <mergeCell ref="BI15:BJ16"/>
    <mergeCell ref="D16:G16"/>
    <mergeCell ref="A17:R17"/>
    <mergeCell ref="A18:R18"/>
    <mergeCell ref="A19:R19"/>
    <mergeCell ref="A39:F46"/>
    <mergeCell ref="W40:AA46"/>
    <mergeCell ref="AN41:AS46"/>
    <mergeCell ref="N42:O44"/>
    <mergeCell ref="AX42:AZ44"/>
    <mergeCell ref="A29:B31"/>
    <mergeCell ref="BG30:BH32"/>
    <mergeCell ref="Y33:Z35"/>
    <mergeCell ref="AP35:AQ37"/>
    <mergeCell ref="AK36:AL38"/>
  </mergeCells>
  <phoneticPr fontId="15" type="noConversion"/>
  <pageMargins left="0.7" right="0.7" top="0.75" bottom="0.75" header="0.3" footer="0.3"/>
  <pageSetup paperSize="9" orientation="portrait" horizontalDpi="200" verticalDpi="2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6"/>
  <sheetViews>
    <sheetView workbookViewId="0">
      <selection activeCell="A4" sqref="A4"/>
    </sheetView>
  </sheetViews>
  <sheetFormatPr baseColWidth="10" defaultColWidth="8.83203125" defaultRowHeight="14"/>
  <cols>
    <col min="1" max="1" width="127.5" style="209" bestFit="1" customWidth="1"/>
    <col min="2" max="16384" width="8.83203125" style="209"/>
  </cols>
  <sheetData>
    <row r="1" spans="1:16384">
      <c r="A1" s="289" t="s">
        <v>1713</v>
      </c>
    </row>
    <row r="2" spans="1:16384">
      <c r="A2" s="209" t="s">
        <v>1712</v>
      </c>
    </row>
    <row r="3" spans="1:16384">
      <c r="A3" s="209" t="s">
        <v>1714</v>
      </c>
    </row>
    <row r="4" spans="1:16384">
      <c r="A4" s="326" t="s">
        <v>7569</v>
      </c>
    </row>
    <row r="6" spans="1:16384">
      <c r="A6" s="289" t="s">
        <v>1715</v>
      </c>
    </row>
    <row r="7" spans="1:16384">
      <c r="A7" s="209" t="s">
        <v>1716</v>
      </c>
    </row>
    <row r="8" spans="1:16384">
      <c r="A8" s="209" t="s">
        <v>1720</v>
      </c>
    </row>
    <row r="9" spans="1:16384">
      <c r="A9" s="209" t="s">
        <v>1719</v>
      </c>
    </row>
    <row r="10" spans="1:16384">
      <c r="A10" s="290" t="s">
        <v>1593</v>
      </c>
      <c r="B10" s="267"/>
      <c r="C10" s="267"/>
      <c r="D10" s="267"/>
      <c r="E10" s="267"/>
      <c r="F10" s="267"/>
      <c r="G10" s="267"/>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67"/>
      <c r="SK10" s="267"/>
      <c r="SL10" s="267"/>
      <c r="SM10" s="267"/>
      <c r="SN10" s="267"/>
      <c r="SO10" s="267"/>
      <c r="SP10" s="267"/>
      <c r="SQ10" s="267"/>
      <c r="SR10" s="267"/>
      <c r="SS10" s="267"/>
      <c r="ST10" s="267"/>
      <c r="SU10" s="267"/>
      <c r="SV10" s="267"/>
      <c r="SW10" s="267"/>
      <c r="SX10" s="267"/>
      <c r="SY10" s="267"/>
      <c r="SZ10" s="267"/>
      <c r="TA10" s="267"/>
      <c r="TB10" s="267"/>
      <c r="TC10" s="267"/>
      <c r="TD10" s="267"/>
      <c r="TE10" s="267"/>
      <c r="TF10" s="267"/>
      <c r="TG10" s="267"/>
      <c r="TH10" s="267"/>
      <c r="TI10" s="267"/>
      <c r="TJ10" s="267"/>
      <c r="TK10" s="267"/>
      <c r="TL10" s="267"/>
      <c r="TM10" s="267"/>
      <c r="TN10" s="267"/>
      <c r="TO10" s="267"/>
      <c r="TP10" s="267"/>
      <c r="TQ10" s="267"/>
      <c r="TR10" s="267"/>
      <c r="TS10" s="267"/>
      <c r="TT10" s="267"/>
      <c r="TU10" s="267"/>
      <c r="TV10" s="267"/>
      <c r="TW10" s="267"/>
      <c r="TX10" s="267"/>
      <c r="TY10" s="267"/>
      <c r="TZ10" s="267"/>
      <c r="UA10" s="267"/>
      <c r="UB10" s="267"/>
      <c r="UC10" s="267"/>
      <c r="UD10" s="267"/>
      <c r="UE10" s="267"/>
      <c r="UF10" s="267"/>
      <c r="UG10" s="267"/>
      <c r="UH10" s="267"/>
      <c r="UI10" s="267"/>
      <c r="UJ10" s="267"/>
      <c r="UK10" s="267"/>
      <c r="UL10" s="267"/>
      <c r="UM10" s="267"/>
      <c r="UN10" s="267"/>
      <c r="UO10" s="267"/>
      <c r="UP10" s="267"/>
      <c r="UQ10" s="267"/>
      <c r="UR10" s="267"/>
      <c r="US10" s="267"/>
      <c r="UT10" s="267"/>
      <c r="UU10" s="267"/>
      <c r="UV10" s="267"/>
      <c r="UW10" s="267"/>
      <c r="UX10" s="267"/>
      <c r="UY10" s="267"/>
      <c r="UZ10" s="267"/>
      <c r="VA10" s="267"/>
      <c r="VB10" s="267"/>
      <c r="VC10" s="267"/>
      <c r="VD10" s="267"/>
      <c r="VE10" s="267"/>
      <c r="VF10" s="267"/>
      <c r="VG10" s="267"/>
      <c r="VH10" s="267"/>
      <c r="VI10" s="267"/>
      <c r="VJ10" s="267"/>
      <c r="VK10" s="267"/>
      <c r="VL10" s="267"/>
      <c r="VM10" s="267"/>
      <c r="VN10" s="267"/>
      <c r="VO10" s="267"/>
      <c r="VP10" s="267"/>
      <c r="VQ10" s="267"/>
      <c r="VR10" s="267"/>
      <c r="VS10" s="267"/>
      <c r="VT10" s="267"/>
      <c r="VU10" s="267"/>
      <c r="VV10" s="267"/>
      <c r="VW10" s="267"/>
      <c r="VX10" s="267"/>
      <c r="VY10" s="267"/>
      <c r="VZ10" s="267"/>
      <c r="WA10" s="267"/>
      <c r="WB10" s="267"/>
      <c r="WC10" s="267"/>
      <c r="WD10" s="267"/>
      <c r="WE10" s="267"/>
      <c r="WF10" s="267"/>
      <c r="WG10" s="267"/>
      <c r="WH10" s="267"/>
      <c r="WI10" s="267"/>
      <c r="WJ10" s="267"/>
      <c r="WK10" s="267"/>
      <c r="WL10" s="267"/>
      <c r="WM10" s="267"/>
      <c r="WN10" s="267"/>
      <c r="WO10" s="267"/>
      <c r="WP10" s="267"/>
      <c r="WQ10" s="267"/>
      <c r="WR10" s="267"/>
      <c r="WS10" s="267"/>
      <c r="WT10" s="267"/>
      <c r="WU10" s="267"/>
      <c r="WV10" s="267"/>
      <c r="WW10" s="267"/>
      <c r="WX10" s="267"/>
      <c r="WY10" s="267"/>
      <c r="WZ10" s="267"/>
      <c r="XA10" s="267"/>
      <c r="XB10" s="267"/>
      <c r="XC10" s="267"/>
      <c r="XD10" s="267"/>
      <c r="XE10" s="267"/>
      <c r="XF10" s="267"/>
      <c r="XG10" s="267"/>
      <c r="XH10" s="267"/>
      <c r="XI10" s="267"/>
      <c r="XJ10" s="267"/>
      <c r="XK10" s="267"/>
      <c r="XL10" s="267"/>
      <c r="XM10" s="267"/>
      <c r="XN10" s="267"/>
      <c r="XO10" s="267"/>
      <c r="XP10" s="267"/>
      <c r="XQ10" s="267"/>
      <c r="XR10" s="267"/>
      <c r="XS10" s="267"/>
      <c r="XT10" s="267"/>
      <c r="XU10" s="267"/>
      <c r="XV10" s="267"/>
      <c r="XW10" s="267"/>
      <c r="XX10" s="267"/>
      <c r="XY10" s="267"/>
      <c r="XZ10" s="267"/>
      <c r="YA10" s="267"/>
      <c r="YB10" s="267"/>
      <c r="YC10" s="267"/>
      <c r="YD10" s="267"/>
      <c r="YE10" s="267"/>
      <c r="YF10" s="267"/>
      <c r="YG10" s="267"/>
      <c r="YH10" s="267"/>
      <c r="YI10" s="267"/>
      <c r="YJ10" s="267"/>
      <c r="YK10" s="267"/>
      <c r="YL10" s="267"/>
      <c r="YM10" s="267"/>
      <c r="YN10" s="267"/>
      <c r="YO10" s="267"/>
      <c r="YP10" s="267"/>
      <c r="YQ10" s="267"/>
      <c r="YR10" s="267"/>
      <c r="YS10" s="267"/>
      <c r="YT10" s="267"/>
      <c r="YU10" s="267"/>
      <c r="YV10" s="267"/>
      <c r="YW10" s="267"/>
      <c r="YX10" s="267"/>
      <c r="YY10" s="267"/>
      <c r="YZ10" s="267"/>
      <c r="ZA10" s="267"/>
      <c r="ZB10" s="267"/>
      <c r="ZC10" s="267"/>
      <c r="ZD10" s="267"/>
      <c r="ZE10" s="267"/>
      <c r="ZF10" s="267"/>
      <c r="ZG10" s="267"/>
      <c r="ZH10" s="267"/>
      <c r="ZI10" s="267"/>
      <c r="ZJ10" s="267"/>
      <c r="ZK10" s="267"/>
      <c r="ZL10" s="267"/>
      <c r="ZM10" s="267"/>
      <c r="ZN10" s="267"/>
      <c r="ZO10" s="267"/>
      <c r="ZP10" s="267"/>
      <c r="ZQ10" s="267"/>
      <c r="ZR10" s="267"/>
      <c r="ZS10" s="267"/>
      <c r="ZT10" s="267"/>
      <c r="ZU10" s="267"/>
      <c r="ZV10" s="267"/>
      <c r="ZW10" s="267"/>
      <c r="ZX10" s="267"/>
      <c r="ZY10" s="267"/>
      <c r="ZZ10" s="267"/>
      <c r="AAA10" s="267"/>
      <c r="AAB10" s="267"/>
      <c r="AAC10" s="267"/>
      <c r="AAD10" s="267"/>
      <c r="AAE10" s="267"/>
      <c r="AAF10" s="267"/>
      <c r="AAG10" s="267"/>
      <c r="AAH10" s="267"/>
      <c r="AAI10" s="267"/>
      <c r="AAJ10" s="267"/>
      <c r="AAK10" s="267"/>
      <c r="AAL10" s="267"/>
      <c r="AAM10" s="267"/>
      <c r="AAN10" s="267"/>
      <c r="AAO10" s="267"/>
      <c r="AAP10" s="267"/>
      <c r="AAQ10" s="267"/>
      <c r="AAR10" s="267"/>
      <c r="AAS10" s="267"/>
      <c r="AAT10" s="267"/>
      <c r="AAU10" s="267"/>
      <c r="AAV10" s="267"/>
      <c r="AAW10" s="267"/>
      <c r="AAX10" s="267"/>
      <c r="AAY10" s="267"/>
      <c r="AAZ10" s="267"/>
      <c r="ABA10" s="267"/>
      <c r="ABB10" s="267"/>
      <c r="ABC10" s="267"/>
      <c r="ABD10" s="267"/>
      <c r="ABE10" s="267"/>
      <c r="ABF10" s="267"/>
      <c r="ABG10" s="267"/>
      <c r="ABH10" s="267"/>
      <c r="ABI10" s="267"/>
      <c r="ABJ10" s="267"/>
      <c r="ABK10" s="267"/>
      <c r="ABL10" s="267"/>
      <c r="ABM10" s="267"/>
      <c r="ABN10" s="267"/>
      <c r="ABO10" s="267"/>
      <c r="ABP10" s="267"/>
      <c r="ABQ10" s="267"/>
      <c r="ABR10" s="267"/>
      <c r="ABS10" s="267"/>
      <c r="ABT10" s="267"/>
      <c r="ABU10" s="267"/>
      <c r="ABV10" s="267"/>
      <c r="ABW10" s="267"/>
      <c r="ABX10" s="267"/>
      <c r="ABY10" s="267"/>
      <c r="ABZ10" s="267"/>
      <c r="ACA10" s="267"/>
      <c r="ACB10" s="267"/>
      <c r="ACC10" s="267"/>
      <c r="ACD10" s="267"/>
      <c r="ACE10" s="267"/>
      <c r="ACF10" s="267"/>
      <c r="ACG10" s="267"/>
      <c r="ACH10" s="267"/>
      <c r="ACI10" s="267"/>
      <c r="ACJ10" s="267"/>
      <c r="ACK10" s="267"/>
      <c r="ACL10" s="267"/>
      <c r="ACM10" s="267"/>
      <c r="ACN10" s="267"/>
      <c r="ACO10" s="267"/>
      <c r="ACP10" s="267"/>
      <c r="ACQ10" s="267"/>
      <c r="ACR10" s="267"/>
      <c r="ACS10" s="267"/>
      <c r="ACT10" s="267"/>
      <c r="ACU10" s="267"/>
      <c r="ACV10" s="267"/>
      <c r="ACW10" s="267"/>
      <c r="ACX10" s="267"/>
      <c r="ACY10" s="267"/>
      <c r="ACZ10" s="267"/>
      <c r="ADA10" s="267"/>
      <c r="ADB10" s="267"/>
      <c r="ADC10" s="267"/>
      <c r="ADD10" s="267"/>
      <c r="ADE10" s="267"/>
      <c r="ADF10" s="267"/>
      <c r="ADG10" s="267"/>
      <c r="ADH10" s="267"/>
      <c r="ADI10" s="267"/>
      <c r="ADJ10" s="267"/>
      <c r="ADK10" s="267"/>
      <c r="ADL10" s="267"/>
      <c r="ADM10" s="267"/>
      <c r="ADN10" s="267"/>
      <c r="ADO10" s="267"/>
      <c r="ADP10" s="267"/>
      <c r="ADQ10" s="267"/>
      <c r="ADR10" s="267"/>
      <c r="ADS10" s="267"/>
      <c r="ADT10" s="267"/>
      <c r="ADU10" s="267"/>
      <c r="ADV10" s="267"/>
      <c r="ADW10" s="267"/>
      <c r="ADX10" s="267"/>
      <c r="ADY10" s="267"/>
      <c r="ADZ10" s="267"/>
      <c r="AEA10" s="267"/>
      <c r="AEB10" s="267"/>
      <c r="AEC10" s="267"/>
      <c r="AED10" s="267"/>
      <c r="AEE10" s="267"/>
      <c r="AEF10" s="267"/>
      <c r="AEG10" s="267"/>
      <c r="AEH10" s="267"/>
      <c r="AEI10" s="267"/>
      <c r="AEJ10" s="267"/>
      <c r="AEK10" s="267"/>
      <c r="AEL10" s="267"/>
      <c r="AEM10" s="267"/>
      <c r="AEN10" s="267"/>
      <c r="AEO10" s="267"/>
      <c r="AEP10" s="267"/>
      <c r="AEQ10" s="267"/>
      <c r="AER10" s="267"/>
      <c r="AES10" s="267"/>
      <c r="AET10" s="267"/>
      <c r="AEU10" s="267"/>
      <c r="AEV10" s="267"/>
      <c r="AEW10" s="267"/>
      <c r="AEX10" s="267"/>
      <c r="AEY10" s="267"/>
      <c r="AEZ10" s="267"/>
      <c r="AFA10" s="267"/>
      <c r="AFB10" s="267"/>
      <c r="AFC10" s="267"/>
      <c r="AFD10" s="267"/>
      <c r="AFE10" s="267"/>
      <c r="AFF10" s="267"/>
      <c r="AFG10" s="267"/>
      <c r="AFH10" s="267"/>
      <c r="AFI10" s="267"/>
      <c r="AFJ10" s="267"/>
      <c r="AFK10" s="267"/>
      <c r="AFL10" s="267"/>
      <c r="AFM10" s="267"/>
      <c r="AFN10" s="267"/>
      <c r="AFO10" s="267"/>
      <c r="AFP10" s="267"/>
      <c r="AFQ10" s="267"/>
      <c r="AFR10" s="267"/>
      <c r="AFS10" s="267"/>
      <c r="AFT10" s="267"/>
      <c r="AFU10" s="267"/>
      <c r="AFV10" s="267"/>
      <c r="AFW10" s="267"/>
      <c r="AFX10" s="267"/>
      <c r="AFY10" s="267"/>
      <c r="AFZ10" s="267"/>
      <c r="AGA10" s="267"/>
      <c r="AGB10" s="267"/>
      <c r="AGC10" s="267"/>
      <c r="AGD10" s="267"/>
      <c r="AGE10" s="267"/>
      <c r="AGF10" s="267"/>
      <c r="AGG10" s="267"/>
      <c r="AGH10" s="267"/>
      <c r="AGI10" s="267"/>
      <c r="AGJ10" s="267"/>
      <c r="AGK10" s="267"/>
      <c r="AGL10" s="267"/>
      <c r="AGM10" s="267"/>
      <c r="AGN10" s="267"/>
      <c r="AGO10" s="267"/>
      <c r="AGP10" s="267"/>
      <c r="AGQ10" s="267"/>
      <c r="AGR10" s="267"/>
      <c r="AGS10" s="267"/>
      <c r="AGT10" s="267"/>
      <c r="AGU10" s="267"/>
      <c r="AGV10" s="267"/>
      <c r="AGW10" s="267"/>
      <c r="AGX10" s="267"/>
      <c r="AGY10" s="267"/>
      <c r="AGZ10" s="267"/>
      <c r="AHA10" s="267"/>
      <c r="AHB10" s="267"/>
      <c r="AHC10" s="267"/>
      <c r="AHD10" s="267"/>
      <c r="AHE10" s="267"/>
      <c r="AHF10" s="267"/>
      <c r="AHG10" s="267"/>
      <c r="AHH10" s="267"/>
      <c r="AHI10" s="267"/>
      <c r="AHJ10" s="267"/>
      <c r="AHK10" s="267"/>
      <c r="AHL10" s="267"/>
      <c r="AHM10" s="267"/>
      <c r="AHN10" s="267"/>
      <c r="AHO10" s="267"/>
      <c r="AHP10" s="267"/>
      <c r="AHQ10" s="267"/>
      <c r="AHR10" s="267"/>
      <c r="AHS10" s="267"/>
      <c r="AHT10" s="267"/>
      <c r="AHU10" s="267"/>
      <c r="AHV10" s="267"/>
      <c r="AHW10" s="267"/>
      <c r="AHX10" s="267"/>
      <c r="AHY10" s="267"/>
      <c r="AHZ10" s="267"/>
      <c r="AIA10" s="267"/>
      <c r="AIB10" s="267"/>
      <c r="AIC10" s="267"/>
      <c r="AID10" s="267"/>
      <c r="AIE10" s="267"/>
      <c r="AIF10" s="267"/>
      <c r="AIG10" s="267"/>
      <c r="AIH10" s="267"/>
      <c r="AII10" s="267"/>
      <c r="AIJ10" s="267"/>
      <c r="AIK10" s="267"/>
      <c r="AIL10" s="267"/>
      <c r="AIM10" s="267"/>
      <c r="AIN10" s="267"/>
      <c r="AIO10" s="267"/>
      <c r="AIP10" s="267"/>
      <c r="AIQ10" s="267"/>
      <c r="AIR10" s="267"/>
      <c r="AIS10" s="267"/>
      <c r="AIT10" s="267"/>
      <c r="AIU10" s="267"/>
      <c r="AIV10" s="267"/>
      <c r="AIW10" s="267"/>
      <c r="AIX10" s="267"/>
      <c r="AIY10" s="267"/>
      <c r="AIZ10" s="267"/>
      <c r="AJA10" s="267"/>
      <c r="AJB10" s="267"/>
      <c r="AJC10" s="267"/>
      <c r="AJD10" s="267"/>
      <c r="AJE10" s="267"/>
      <c r="AJF10" s="267"/>
      <c r="AJG10" s="267"/>
      <c r="AJH10" s="267"/>
      <c r="AJI10" s="267"/>
      <c r="AJJ10" s="267"/>
      <c r="AJK10" s="267"/>
      <c r="AJL10" s="267"/>
      <c r="AJM10" s="267"/>
      <c r="AJN10" s="267"/>
      <c r="AJO10" s="267"/>
      <c r="AJP10" s="267"/>
      <c r="AJQ10" s="267"/>
      <c r="AJR10" s="267"/>
      <c r="AJS10" s="267"/>
      <c r="AJT10" s="267"/>
      <c r="AJU10" s="267"/>
      <c r="AJV10" s="267"/>
      <c r="AJW10" s="267"/>
      <c r="AJX10" s="267"/>
      <c r="AJY10" s="267"/>
      <c r="AJZ10" s="267"/>
      <c r="AKA10" s="267"/>
      <c r="AKB10" s="267"/>
      <c r="AKC10" s="267"/>
      <c r="AKD10" s="267"/>
      <c r="AKE10" s="267"/>
      <c r="AKF10" s="267"/>
      <c r="AKG10" s="267"/>
      <c r="AKH10" s="267"/>
      <c r="AKI10" s="267"/>
      <c r="AKJ10" s="267"/>
      <c r="AKK10" s="267"/>
      <c r="AKL10" s="267"/>
      <c r="AKM10" s="267"/>
      <c r="AKN10" s="267"/>
      <c r="AKO10" s="267"/>
      <c r="AKP10" s="267"/>
      <c r="AKQ10" s="267"/>
      <c r="AKR10" s="267"/>
      <c r="AKS10" s="267"/>
      <c r="AKT10" s="267"/>
      <c r="AKU10" s="267"/>
      <c r="AKV10" s="267"/>
      <c r="AKW10" s="267"/>
      <c r="AKX10" s="267"/>
      <c r="AKY10" s="267"/>
      <c r="AKZ10" s="267"/>
      <c r="ALA10" s="267"/>
      <c r="ALB10" s="267"/>
      <c r="ALC10" s="267"/>
      <c r="ALD10" s="267"/>
      <c r="ALE10" s="267"/>
      <c r="ALF10" s="267"/>
      <c r="ALG10" s="267"/>
      <c r="ALH10" s="267"/>
      <c r="ALI10" s="267"/>
      <c r="ALJ10" s="267"/>
      <c r="ALK10" s="267"/>
      <c r="ALL10" s="267"/>
      <c r="ALM10" s="267"/>
      <c r="ALN10" s="267"/>
      <c r="ALO10" s="267"/>
      <c r="ALP10" s="267"/>
      <c r="ALQ10" s="267"/>
      <c r="ALR10" s="267"/>
      <c r="ALS10" s="267"/>
      <c r="ALT10" s="267"/>
      <c r="ALU10" s="267"/>
      <c r="ALV10" s="267"/>
      <c r="ALW10" s="267"/>
      <c r="ALX10" s="267"/>
      <c r="ALY10" s="267"/>
      <c r="ALZ10" s="267"/>
      <c r="AMA10" s="267"/>
      <c r="AMB10" s="267"/>
      <c r="AMC10" s="267"/>
      <c r="AMD10" s="267"/>
      <c r="AME10" s="267"/>
      <c r="AMF10" s="267"/>
      <c r="AMG10" s="267"/>
      <c r="AMH10" s="267"/>
      <c r="AMI10" s="267"/>
      <c r="AMJ10" s="267"/>
      <c r="AMK10" s="267"/>
      <c r="AML10" s="267"/>
      <c r="AMM10" s="267"/>
      <c r="AMN10" s="267"/>
      <c r="AMO10" s="267"/>
      <c r="AMP10" s="267"/>
      <c r="AMQ10" s="267"/>
      <c r="AMR10" s="267"/>
      <c r="AMS10" s="267"/>
      <c r="AMT10" s="267"/>
      <c r="AMU10" s="267"/>
      <c r="AMV10" s="267"/>
      <c r="AMW10" s="267"/>
      <c r="AMX10" s="267"/>
      <c r="AMY10" s="267"/>
      <c r="AMZ10" s="267"/>
      <c r="ANA10" s="267"/>
      <c r="ANB10" s="267"/>
      <c r="ANC10" s="267"/>
      <c r="AND10" s="267"/>
      <c r="ANE10" s="267"/>
      <c r="ANF10" s="267"/>
      <c r="ANG10" s="267"/>
      <c r="ANH10" s="267"/>
      <c r="ANI10" s="267"/>
      <c r="ANJ10" s="267"/>
      <c r="ANK10" s="267"/>
      <c r="ANL10" s="267"/>
      <c r="ANM10" s="267"/>
      <c r="ANN10" s="267"/>
      <c r="ANO10" s="267"/>
      <c r="ANP10" s="267"/>
      <c r="ANQ10" s="267"/>
      <c r="ANR10" s="267"/>
      <c r="ANS10" s="267"/>
      <c r="ANT10" s="267"/>
      <c r="ANU10" s="267"/>
      <c r="ANV10" s="267"/>
      <c r="ANW10" s="267"/>
      <c r="ANX10" s="267"/>
      <c r="ANY10" s="267"/>
      <c r="ANZ10" s="267"/>
      <c r="AOA10" s="267"/>
      <c r="AOB10" s="267"/>
      <c r="AOC10" s="267"/>
      <c r="AOD10" s="267"/>
      <c r="AOE10" s="267"/>
      <c r="AOF10" s="267"/>
      <c r="AOG10" s="267"/>
      <c r="AOH10" s="267"/>
      <c r="AOI10" s="267"/>
      <c r="AOJ10" s="267"/>
      <c r="AOK10" s="267"/>
      <c r="AOL10" s="267"/>
      <c r="AOM10" s="267"/>
      <c r="AON10" s="267"/>
      <c r="AOO10" s="267"/>
      <c r="AOP10" s="267"/>
      <c r="AOQ10" s="267"/>
      <c r="AOR10" s="267"/>
      <c r="AOS10" s="267"/>
      <c r="AOT10" s="267"/>
      <c r="AOU10" s="267"/>
      <c r="AOV10" s="267"/>
      <c r="AOW10" s="267"/>
      <c r="AOX10" s="267"/>
      <c r="AOY10" s="267"/>
      <c r="AOZ10" s="267"/>
      <c r="APA10" s="267"/>
      <c r="APB10" s="267"/>
      <c r="APC10" s="267"/>
      <c r="APD10" s="267"/>
      <c r="APE10" s="267"/>
      <c r="APF10" s="267"/>
      <c r="APG10" s="267"/>
      <c r="APH10" s="267"/>
      <c r="API10" s="267"/>
      <c r="APJ10" s="267"/>
      <c r="APK10" s="267"/>
      <c r="APL10" s="267"/>
      <c r="APM10" s="267"/>
      <c r="APN10" s="267"/>
      <c r="APO10" s="267"/>
      <c r="APP10" s="267"/>
      <c r="APQ10" s="267"/>
      <c r="APR10" s="267"/>
      <c r="APS10" s="267"/>
      <c r="APT10" s="267"/>
      <c r="APU10" s="267"/>
      <c r="APV10" s="267"/>
      <c r="APW10" s="267"/>
      <c r="APX10" s="267"/>
      <c r="APY10" s="267"/>
      <c r="APZ10" s="267"/>
      <c r="AQA10" s="267"/>
      <c r="AQB10" s="267"/>
      <c r="AQC10" s="267"/>
      <c r="AQD10" s="267"/>
      <c r="AQE10" s="267"/>
      <c r="AQF10" s="267"/>
      <c r="AQG10" s="267"/>
      <c r="AQH10" s="267"/>
      <c r="AQI10" s="267"/>
      <c r="AQJ10" s="267"/>
      <c r="AQK10" s="267"/>
      <c r="AQL10" s="267"/>
      <c r="AQM10" s="267"/>
      <c r="AQN10" s="267"/>
      <c r="AQO10" s="267"/>
      <c r="AQP10" s="267"/>
      <c r="AQQ10" s="267"/>
      <c r="AQR10" s="267"/>
      <c r="AQS10" s="267"/>
      <c r="AQT10" s="267"/>
      <c r="AQU10" s="267"/>
      <c r="AQV10" s="267"/>
      <c r="AQW10" s="267"/>
      <c r="AQX10" s="267"/>
      <c r="AQY10" s="267"/>
      <c r="AQZ10" s="267"/>
      <c r="ARA10" s="267"/>
      <c r="ARB10" s="267"/>
      <c r="ARC10" s="267"/>
      <c r="ARD10" s="267"/>
      <c r="ARE10" s="267"/>
      <c r="ARF10" s="267"/>
      <c r="ARG10" s="267"/>
      <c r="ARH10" s="267"/>
      <c r="ARI10" s="267"/>
      <c r="ARJ10" s="267"/>
      <c r="ARK10" s="267"/>
      <c r="ARL10" s="267"/>
      <c r="ARM10" s="267"/>
      <c r="ARN10" s="267"/>
      <c r="ARO10" s="267"/>
      <c r="ARP10" s="267"/>
      <c r="ARQ10" s="267"/>
      <c r="ARR10" s="267"/>
      <c r="ARS10" s="267"/>
      <c r="ART10" s="267"/>
      <c r="ARU10" s="267"/>
      <c r="ARV10" s="267"/>
      <c r="ARW10" s="267"/>
      <c r="ARX10" s="267"/>
      <c r="ARY10" s="267"/>
      <c r="ARZ10" s="267"/>
      <c r="ASA10" s="267"/>
      <c r="ASB10" s="267"/>
      <c r="ASC10" s="267"/>
      <c r="ASD10" s="267"/>
      <c r="ASE10" s="267"/>
      <c r="ASF10" s="267"/>
      <c r="ASG10" s="267"/>
      <c r="ASH10" s="267"/>
      <c r="ASI10" s="267"/>
      <c r="ASJ10" s="267"/>
      <c r="ASK10" s="267"/>
      <c r="ASL10" s="267"/>
      <c r="ASM10" s="267"/>
      <c r="ASN10" s="267"/>
      <c r="ASO10" s="267"/>
      <c r="ASP10" s="267"/>
      <c r="ASQ10" s="267"/>
      <c r="ASR10" s="267"/>
      <c r="ASS10" s="267"/>
      <c r="AST10" s="267"/>
      <c r="ASU10" s="267"/>
      <c r="ASV10" s="267"/>
      <c r="ASW10" s="267"/>
      <c r="ASX10" s="267"/>
      <c r="ASY10" s="267"/>
      <c r="ASZ10" s="267"/>
      <c r="ATA10" s="267"/>
      <c r="ATB10" s="267"/>
      <c r="ATC10" s="267"/>
      <c r="ATD10" s="267"/>
      <c r="ATE10" s="267"/>
      <c r="ATF10" s="267"/>
      <c r="ATG10" s="267"/>
      <c r="ATH10" s="267"/>
      <c r="ATI10" s="267"/>
      <c r="ATJ10" s="267"/>
      <c r="ATK10" s="267"/>
      <c r="ATL10" s="267"/>
      <c r="ATM10" s="267"/>
      <c r="ATN10" s="267"/>
      <c r="ATO10" s="267"/>
      <c r="ATP10" s="267"/>
      <c r="ATQ10" s="267"/>
      <c r="ATR10" s="267"/>
      <c r="ATS10" s="267"/>
      <c r="ATT10" s="267"/>
      <c r="ATU10" s="267"/>
      <c r="ATV10" s="267"/>
      <c r="ATW10" s="267"/>
      <c r="ATX10" s="267"/>
      <c r="ATY10" s="267"/>
      <c r="ATZ10" s="267"/>
      <c r="AUA10" s="267"/>
      <c r="AUB10" s="267"/>
      <c r="AUC10" s="267"/>
      <c r="AUD10" s="267"/>
      <c r="AUE10" s="267"/>
      <c r="AUF10" s="267"/>
      <c r="AUG10" s="267"/>
      <c r="AUH10" s="267"/>
      <c r="AUI10" s="267"/>
      <c r="AUJ10" s="267"/>
      <c r="AUK10" s="267"/>
      <c r="AUL10" s="267"/>
      <c r="AUM10" s="267"/>
      <c r="AUN10" s="267"/>
      <c r="AUO10" s="267"/>
      <c r="AUP10" s="267"/>
      <c r="AUQ10" s="267"/>
      <c r="AUR10" s="267"/>
      <c r="AUS10" s="267"/>
      <c r="AUT10" s="267"/>
      <c r="AUU10" s="267"/>
      <c r="AUV10" s="267"/>
      <c r="AUW10" s="267"/>
      <c r="AUX10" s="267"/>
      <c r="AUY10" s="267"/>
      <c r="AUZ10" s="267"/>
      <c r="AVA10" s="267"/>
      <c r="AVB10" s="267"/>
      <c r="AVC10" s="267"/>
      <c r="AVD10" s="267"/>
      <c r="AVE10" s="267"/>
      <c r="AVF10" s="267"/>
      <c r="AVG10" s="267"/>
      <c r="AVH10" s="267"/>
      <c r="AVI10" s="267"/>
      <c r="AVJ10" s="267"/>
      <c r="AVK10" s="267"/>
      <c r="AVL10" s="267"/>
      <c r="AVM10" s="267"/>
      <c r="AVN10" s="267"/>
      <c r="AVO10" s="267"/>
      <c r="AVP10" s="267"/>
      <c r="AVQ10" s="267"/>
      <c r="AVR10" s="267"/>
      <c r="AVS10" s="267"/>
      <c r="AVT10" s="267"/>
      <c r="AVU10" s="267"/>
      <c r="AVV10" s="267"/>
      <c r="AVW10" s="267"/>
      <c r="AVX10" s="267"/>
      <c r="AVY10" s="267"/>
      <c r="AVZ10" s="267"/>
      <c r="AWA10" s="267"/>
      <c r="AWB10" s="267"/>
      <c r="AWC10" s="267"/>
      <c r="AWD10" s="267"/>
      <c r="AWE10" s="267"/>
      <c r="AWF10" s="267"/>
      <c r="AWG10" s="267"/>
      <c r="AWH10" s="267"/>
      <c r="AWI10" s="267"/>
      <c r="AWJ10" s="267"/>
      <c r="AWK10" s="267"/>
      <c r="AWL10" s="267"/>
      <c r="AWM10" s="267"/>
      <c r="AWN10" s="267"/>
      <c r="AWO10" s="267"/>
      <c r="AWP10" s="267"/>
      <c r="AWQ10" s="267"/>
      <c r="AWR10" s="267"/>
      <c r="AWS10" s="267"/>
      <c r="AWT10" s="267"/>
      <c r="AWU10" s="267"/>
      <c r="AWV10" s="267"/>
      <c r="AWW10" s="267"/>
      <c r="AWX10" s="267"/>
      <c r="AWY10" s="267"/>
      <c r="AWZ10" s="267"/>
      <c r="AXA10" s="267"/>
      <c r="AXB10" s="267"/>
      <c r="AXC10" s="267"/>
      <c r="AXD10" s="267"/>
      <c r="AXE10" s="267"/>
      <c r="AXF10" s="267"/>
      <c r="AXG10" s="267"/>
      <c r="AXH10" s="267"/>
      <c r="AXI10" s="267"/>
      <c r="AXJ10" s="267"/>
      <c r="AXK10" s="267"/>
      <c r="AXL10" s="267"/>
      <c r="AXM10" s="267"/>
      <c r="AXN10" s="267"/>
      <c r="AXO10" s="267"/>
      <c r="AXP10" s="267"/>
      <c r="AXQ10" s="267"/>
      <c r="AXR10" s="267"/>
      <c r="AXS10" s="267"/>
      <c r="AXT10" s="267"/>
      <c r="AXU10" s="267"/>
      <c r="AXV10" s="267"/>
      <c r="AXW10" s="267"/>
      <c r="AXX10" s="267"/>
      <c r="AXY10" s="267"/>
      <c r="AXZ10" s="267"/>
      <c r="AYA10" s="267"/>
      <c r="AYB10" s="267"/>
      <c r="AYC10" s="267"/>
      <c r="AYD10" s="267"/>
      <c r="AYE10" s="267"/>
      <c r="AYF10" s="267"/>
      <c r="AYG10" s="267"/>
      <c r="AYH10" s="267"/>
      <c r="AYI10" s="267"/>
      <c r="AYJ10" s="267"/>
      <c r="AYK10" s="267"/>
      <c r="AYL10" s="267"/>
      <c r="AYM10" s="267"/>
      <c r="AYN10" s="267"/>
      <c r="AYO10" s="267"/>
      <c r="AYP10" s="267"/>
      <c r="AYQ10" s="267"/>
      <c r="AYR10" s="267"/>
      <c r="AYS10" s="267"/>
      <c r="AYT10" s="267"/>
      <c r="AYU10" s="267"/>
      <c r="AYV10" s="267"/>
      <c r="AYW10" s="267"/>
      <c r="AYX10" s="267"/>
      <c r="AYY10" s="267"/>
      <c r="AYZ10" s="267"/>
      <c r="AZA10" s="267"/>
      <c r="AZB10" s="267"/>
      <c r="AZC10" s="267"/>
      <c r="AZD10" s="267"/>
      <c r="AZE10" s="267"/>
      <c r="AZF10" s="267"/>
      <c r="AZG10" s="267"/>
      <c r="AZH10" s="267"/>
      <c r="AZI10" s="267"/>
      <c r="AZJ10" s="267"/>
      <c r="AZK10" s="267"/>
      <c r="AZL10" s="267"/>
      <c r="AZM10" s="267"/>
      <c r="AZN10" s="267"/>
      <c r="AZO10" s="267"/>
      <c r="AZP10" s="267"/>
      <c r="AZQ10" s="267"/>
      <c r="AZR10" s="267"/>
      <c r="AZS10" s="267"/>
      <c r="AZT10" s="267"/>
      <c r="AZU10" s="267"/>
      <c r="AZV10" s="267"/>
      <c r="AZW10" s="267"/>
      <c r="AZX10" s="267"/>
      <c r="AZY10" s="267"/>
      <c r="AZZ10" s="267"/>
      <c r="BAA10" s="267"/>
      <c r="BAB10" s="267"/>
      <c r="BAC10" s="267"/>
      <c r="BAD10" s="267"/>
      <c r="BAE10" s="267"/>
      <c r="BAF10" s="267"/>
      <c r="BAG10" s="267"/>
      <c r="BAH10" s="267"/>
      <c r="BAI10" s="267"/>
      <c r="BAJ10" s="267"/>
      <c r="BAK10" s="267"/>
      <c r="BAL10" s="267"/>
      <c r="BAM10" s="267"/>
      <c r="BAN10" s="267"/>
      <c r="BAO10" s="267"/>
      <c r="BAP10" s="267"/>
      <c r="BAQ10" s="267"/>
      <c r="BAR10" s="267"/>
      <c r="BAS10" s="267"/>
      <c r="BAT10" s="267"/>
      <c r="BAU10" s="267"/>
      <c r="BAV10" s="267"/>
      <c r="BAW10" s="267"/>
      <c r="BAX10" s="267"/>
      <c r="BAY10" s="267"/>
      <c r="BAZ10" s="267"/>
      <c r="BBA10" s="267"/>
      <c r="BBB10" s="267"/>
      <c r="BBC10" s="267"/>
      <c r="BBD10" s="267"/>
      <c r="BBE10" s="267"/>
      <c r="BBF10" s="267"/>
      <c r="BBG10" s="267"/>
      <c r="BBH10" s="267"/>
      <c r="BBI10" s="267"/>
      <c r="BBJ10" s="267"/>
      <c r="BBK10" s="267"/>
      <c r="BBL10" s="267"/>
      <c r="BBM10" s="267"/>
      <c r="BBN10" s="267"/>
      <c r="BBO10" s="267"/>
      <c r="BBP10" s="267"/>
      <c r="BBQ10" s="267"/>
      <c r="BBR10" s="267"/>
      <c r="BBS10" s="267"/>
      <c r="BBT10" s="267"/>
      <c r="BBU10" s="267"/>
      <c r="BBV10" s="267"/>
      <c r="BBW10" s="267"/>
      <c r="BBX10" s="267"/>
      <c r="BBY10" s="267"/>
      <c r="BBZ10" s="267"/>
      <c r="BCA10" s="267"/>
      <c r="BCB10" s="267"/>
      <c r="BCC10" s="267"/>
      <c r="BCD10" s="267"/>
      <c r="BCE10" s="267"/>
      <c r="BCF10" s="267"/>
      <c r="BCG10" s="267"/>
      <c r="BCH10" s="267"/>
      <c r="BCI10" s="267"/>
      <c r="BCJ10" s="267"/>
      <c r="BCK10" s="267"/>
      <c r="BCL10" s="267"/>
      <c r="BCM10" s="267"/>
      <c r="BCN10" s="267"/>
      <c r="BCO10" s="267"/>
      <c r="BCP10" s="267"/>
      <c r="BCQ10" s="267"/>
      <c r="BCR10" s="267"/>
      <c r="BCS10" s="267"/>
      <c r="BCT10" s="267"/>
      <c r="BCU10" s="267"/>
      <c r="BCV10" s="267"/>
      <c r="BCW10" s="267"/>
      <c r="BCX10" s="267"/>
      <c r="BCY10" s="267"/>
      <c r="BCZ10" s="267"/>
      <c r="BDA10" s="267"/>
      <c r="BDB10" s="267"/>
      <c r="BDC10" s="267"/>
      <c r="BDD10" s="267"/>
      <c r="BDE10" s="267"/>
      <c r="BDF10" s="267"/>
      <c r="BDG10" s="267"/>
      <c r="BDH10" s="267"/>
      <c r="BDI10" s="267"/>
      <c r="BDJ10" s="267"/>
      <c r="BDK10" s="267"/>
      <c r="BDL10" s="267"/>
      <c r="BDM10" s="267"/>
      <c r="BDN10" s="267"/>
      <c r="BDO10" s="267"/>
      <c r="BDP10" s="267"/>
      <c r="BDQ10" s="267"/>
      <c r="BDR10" s="267"/>
      <c r="BDS10" s="267"/>
      <c r="BDT10" s="267"/>
      <c r="BDU10" s="267"/>
      <c r="BDV10" s="267"/>
      <c r="BDW10" s="267"/>
      <c r="BDX10" s="267"/>
      <c r="BDY10" s="267"/>
      <c r="BDZ10" s="267"/>
      <c r="BEA10" s="267"/>
      <c r="BEB10" s="267"/>
      <c r="BEC10" s="267"/>
      <c r="BED10" s="267"/>
      <c r="BEE10" s="267"/>
      <c r="BEF10" s="267"/>
      <c r="BEG10" s="267"/>
      <c r="BEH10" s="267"/>
      <c r="BEI10" s="267"/>
      <c r="BEJ10" s="267"/>
      <c r="BEK10" s="267"/>
      <c r="BEL10" s="267"/>
      <c r="BEM10" s="267"/>
      <c r="BEN10" s="267"/>
      <c r="BEO10" s="267"/>
      <c r="BEP10" s="267"/>
      <c r="BEQ10" s="267"/>
      <c r="BER10" s="267"/>
      <c r="BES10" s="267"/>
      <c r="BET10" s="267"/>
      <c r="BEU10" s="267"/>
      <c r="BEV10" s="267"/>
      <c r="BEW10" s="267"/>
      <c r="BEX10" s="267"/>
      <c r="BEY10" s="267"/>
      <c r="BEZ10" s="267"/>
      <c r="BFA10" s="267"/>
      <c r="BFB10" s="267"/>
      <c r="BFC10" s="267"/>
      <c r="BFD10" s="267"/>
      <c r="BFE10" s="267"/>
      <c r="BFF10" s="267"/>
      <c r="BFG10" s="267"/>
      <c r="BFH10" s="267"/>
      <c r="BFI10" s="267"/>
      <c r="BFJ10" s="267"/>
      <c r="BFK10" s="267"/>
      <c r="BFL10" s="267"/>
      <c r="BFM10" s="267"/>
      <c r="BFN10" s="267"/>
      <c r="BFO10" s="267"/>
      <c r="BFP10" s="267"/>
      <c r="BFQ10" s="267"/>
      <c r="BFR10" s="267"/>
      <c r="BFS10" s="267"/>
      <c r="BFT10" s="267"/>
      <c r="BFU10" s="267"/>
      <c r="BFV10" s="267"/>
      <c r="BFW10" s="267"/>
      <c r="BFX10" s="267"/>
      <c r="BFY10" s="267"/>
      <c r="BFZ10" s="267"/>
      <c r="BGA10" s="267"/>
      <c r="BGB10" s="267"/>
      <c r="BGC10" s="267"/>
      <c r="BGD10" s="267"/>
      <c r="BGE10" s="267"/>
      <c r="BGF10" s="267"/>
      <c r="BGG10" s="267"/>
      <c r="BGH10" s="267"/>
      <c r="BGI10" s="267"/>
      <c r="BGJ10" s="267"/>
      <c r="BGK10" s="267"/>
      <c r="BGL10" s="267"/>
      <c r="BGM10" s="267"/>
      <c r="BGN10" s="267"/>
      <c r="BGO10" s="267"/>
      <c r="BGP10" s="267"/>
      <c r="BGQ10" s="267"/>
      <c r="BGR10" s="267"/>
      <c r="BGS10" s="267"/>
      <c r="BGT10" s="267"/>
      <c r="BGU10" s="267"/>
      <c r="BGV10" s="267"/>
      <c r="BGW10" s="267"/>
      <c r="BGX10" s="267"/>
      <c r="BGY10" s="267"/>
      <c r="BGZ10" s="267"/>
      <c r="BHA10" s="267"/>
      <c r="BHB10" s="267"/>
      <c r="BHC10" s="267"/>
      <c r="BHD10" s="267"/>
      <c r="BHE10" s="267"/>
      <c r="BHF10" s="267"/>
      <c r="BHG10" s="267"/>
      <c r="BHH10" s="267"/>
      <c r="BHI10" s="267"/>
      <c r="BHJ10" s="267"/>
      <c r="BHK10" s="267"/>
      <c r="BHL10" s="267"/>
      <c r="BHM10" s="267"/>
      <c r="BHN10" s="267"/>
      <c r="BHO10" s="267"/>
      <c r="BHP10" s="267"/>
      <c r="BHQ10" s="267"/>
      <c r="BHR10" s="267"/>
      <c r="BHS10" s="267"/>
      <c r="BHT10" s="267"/>
      <c r="BHU10" s="267"/>
      <c r="BHV10" s="267"/>
      <c r="BHW10" s="267"/>
      <c r="BHX10" s="267"/>
      <c r="BHY10" s="267"/>
      <c r="BHZ10" s="267"/>
      <c r="BIA10" s="267"/>
      <c r="BIB10" s="267"/>
      <c r="BIC10" s="267"/>
      <c r="BID10" s="267"/>
      <c r="BIE10" s="267"/>
      <c r="BIF10" s="267"/>
      <c r="BIG10" s="267"/>
      <c r="BIH10" s="267"/>
      <c r="BII10" s="267"/>
      <c r="BIJ10" s="267"/>
      <c r="BIK10" s="267"/>
      <c r="BIL10" s="267"/>
      <c r="BIM10" s="267"/>
      <c r="BIN10" s="267"/>
      <c r="BIO10" s="267"/>
      <c r="BIP10" s="267"/>
      <c r="BIQ10" s="267"/>
      <c r="BIR10" s="267"/>
      <c r="BIS10" s="267"/>
      <c r="BIT10" s="267"/>
      <c r="BIU10" s="267"/>
      <c r="BIV10" s="267"/>
      <c r="BIW10" s="267"/>
      <c r="BIX10" s="267"/>
      <c r="BIY10" s="267"/>
      <c r="BIZ10" s="267"/>
      <c r="BJA10" s="267"/>
      <c r="BJB10" s="267"/>
      <c r="BJC10" s="267"/>
      <c r="BJD10" s="267"/>
      <c r="BJE10" s="267"/>
      <c r="BJF10" s="267"/>
      <c r="BJG10" s="267"/>
      <c r="BJH10" s="267"/>
      <c r="BJI10" s="267"/>
      <c r="BJJ10" s="267"/>
      <c r="BJK10" s="267"/>
      <c r="BJL10" s="267"/>
      <c r="BJM10" s="267"/>
      <c r="BJN10" s="267"/>
      <c r="BJO10" s="267"/>
      <c r="BJP10" s="267"/>
      <c r="BJQ10" s="267"/>
      <c r="BJR10" s="267"/>
      <c r="BJS10" s="267"/>
      <c r="BJT10" s="267"/>
      <c r="BJU10" s="267"/>
      <c r="BJV10" s="267"/>
      <c r="BJW10" s="267"/>
      <c r="BJX10" s="267"/>
      <c r="BJY10" s="267"/>
      <c r="BJZ10" s="267"/>
      <c r="BKA10" s="267"/>
      <c r="BKB10" s="267"/>
      <c r="BKC10" s="267"/>
      <c r="BKD10" s="267"/>
      <c r="BKE10" s="267"/>
      <c r="BKF10" s="267"/>
      <c r="BKG10" s="267"/>
      <c r="BKH10" s="267"/>
      <c r="BKI10" s="267"/>
      <c r="BKJ10" s="267"/>
      <c r="BKK10" s="267"/>
      <c r="BKL10" s="267"/>
      <c r="BKM10" s="267"/>
      <c r="BKN10" s="267"/>
      <c r="BKO10" s="267"/>
      <c r="BKP10" s="267"/>
      <c r="BKQ10" s="267"/>
      <c r="BKR10" s="267"/>
      <c r="BKS10" s="267"/>
      <c r="BKT10" s="267"/>
      <c r="BKU10" s="267"/>
      <c r="BKV10" s="267"/>
      <c r="BKW10" s="267"/>
      <c r="BKX10" s="267"/>
      <c r="BKY10" s="267"/>
      <c r="BKZ10" s="267"/>
      <c r="BLA10" s="267"/>
      <c r="BLB10" s="267"/>
      <c r="BLC10" s="267"/>
      <c r="BLD10" s="267"/>
      <c r="BLE10" s="267"/>
      <c r="BLF10" s="267"/>
      <c r="BLG10" s="267"/>
      <c r="BLH10" s="267"/>
      <c r="BLI10" s="267"/>
      <c r="BLJ10" s="267"/>
      <c r="BLK10" s="267"/>
      <c r="BLL10" s="267"/>
      <c r="BLM10" s="267"/>
      <c r="BLN10" s="267"/>
      <c r="BLO10" s="267"/>
      <c r="BLP10" s="267"/>
      <c r="BLQ10" s="267"/>
      <c r="BLR10" s="267"/>
      <c r="BLS10" s="267"/>
      <c r="BLT10" s="267"/>
      <c r="BLU10" s="267"/>
      <c r="BLV10" s="267"/>
      <c r="BLW10" s="267"/>
      <c r="BLX10" s="267"/>
      <c r="BLY10" s="267"/>
      <c r="BLZ10" s="267"/>
      <c r="BMA10" s="267"/>
      <c r="BMB10" s="267"/>
      <c r="BMC10" s="267"/>
      <c r="BMD10" s="267"/>
      <c r="BME10" s="267"/>
      <c r="BMF10" s="267"/>
      <c r="BMG10" s="267"/>
      <c r="BMH10" s="267"/>
      <c r="BMI10" s="267"/>
      <c r="BMJ10" s="267"/>
      <c r="BMK10" s="267"/>
      <c r="BML10" s="267"/>
      <c r="BMM10" s="267"/>
      <c r="BMN10" s="267"/>
      <c r="BMO10" s="267"/>
      <c r="BMP10" s="267"/>
      <c r="BMQ10" s="267"/>
      <c r="BMR10" s="267"/>
      <c r="BMS10" s="267"/>
      <c r="BMT10" s="267"/>
      <c r="BMU10" s="267"/>
      <c r="BMV10" s="267"/>
      <c r="BMW10" s="267"/>
      <c r="BMX10" s="267"/>
      <c r="BMY10" s="267"/>
      <c r="BMZ10" s="267"/>
      <c r="BNA10" s="267"/>
      <c r="BNB10" s="267"/>
      <c r="BNC10" s="267"/>
      <c r="BND10" s="267"/>
      <c r="BNE10" s="267"/>
      <c r="BNF10" s="267"/>
      <c r="BNG10" s="267"/>
      <c r="BNH10" s="267"/>
      <c r="BNI10" s="267"/>
      <c r="BNJ10" s="267"/>
      <c r="BNK10" s="267"/>
      <c r="BNL10" s="267"/>
      <c r="BNM10" s="267"/>
      <c r="BNN10" s="267"/>
      <c r="BNO10" s="267"/>
      <c r="BNP10" s="267"/>
      <c r="BNQ10" s="267"/>
      <c r="BNR10" s="267"/>
      <c r="BNS10" s="267"/>
      <c r="BNT10" s="267"/>
      <c r="BNU10" s="267"/>
      <c r="BNV10" s="267"/>
      <c r="BNW10" s="267"/>
      <c r="BNX10" s="267"/>
      <c r="BNY10" s="267"/>
      <c r="BNZ10" s="267"/>
      <c r="BOA10" s="267"/>
      <c r="BOB10" s="267"/>
      <c r="BOC10" s="267"/>
      <c r="BOD10" s="267"/>
      <c r="BOE10" s="267"/>
      <c r="BOF10" s="267"/>
      <c r="BOG10" s="267"/>
      <c r="BOH10" s="267"/>
      <c r="BOI10" s="267"/>
      <c r="BOJ10" s="267"/>
      <c r="BOK10" s="267"/>
      <c r="BOL10" s="267"/>
      <c r="BOM10" s="267"/>
      <c r="BON10" s="267"/>
      <c r="BOO10" s="267"/>
      <c r="BOP10" s="267"/>
      <c r="BOQ10" s="267"/>
      <c r="BOR10" s="267"/>
      <c r="BOS10" s="267"/>
      <c r="BOT10" s="267"/>
      <c r="BOU10" s="267"/>
      <c r="BOV10" s="267"/>
      <c r="BOW10" s="267"/>
      <c r="BOX10" s="267"/>
      <c r="BOY10" s="267"/>
      <c r="BOZ10" s="267"/>
      <c r="BPA10" s="267"/>
      <c r="BPB10" s="267"/>
      <c r="BPC10" s="267"/>
      <c r="BPD10" s="267"/>
      <c r="BPE10" s="267"/>
      <c r="BPF10" s="267"/>
      <c r="BPG10" s="267"/>
      <c r="BPH10" s="267"/>
      <c r="BPI10" s="267"/>
      <c r="BPJ10" s="267"/>
      <c r="BPK10" s="267"/>
      <c r="BPL10" s="267"/>
      <c r="BPM10" s="267"/>
      <c r="BPN10" s="267"/>
      <c r="BPO10" s="267"/>
      <c r="BPP10" s="267"/>
      <c r="BPQ10" s="267"/>
      <c r="BPR10" s="267"/>
      <c r="BPS10" s="267"/>
      <c r="BPT10" s="267"/>
      <c r="BPU10" s="267"/>
      <c r="BPV10" s="267"/>
      <c r="BPW10" s="267"/>
      <c r="BPX10" s="267"/>
      <c r="BPY10" s="267"/>
      <c r="BPZ10" s="267"/>
      <c r="BQA10" s="267"/>
      <c r="BQB10" s="267"/>
      <c r="BQC10" s="267"/>
      <c r="BQD10" s="267"/>
      <c r="BQE10" s="267"/>
      <c r="BQF10" s="267"/>
      <c r="BQG10" s="267"/>
      <c r="BQH10" s="267"/>
      <c r="BQI10" s="267"/>
      <c r="BQJ10" s="267"/>
      <c r="BQK10" s="267"/>
      <c r="BQL10" s="267"/>
      <c r="BQM10" s="267"/>
      <c r="BQN10" s="267"/>
      <c r="BQO10" s="267"/>
      <c r="BQP10" s="267"/>
      <c r="BQQ10" s="267"/>
      <c r="BQR10" s="267"/>
      <c r="BQS10" s="267"/>
      <c r="BQT10" s="267"/>
      <c r="BQU10" s="267"/>
      <c r="BQV10" s="267"/>
      <c r="BQW10" s="267"/>
      <c r="BQX10" s="267"/>
      <c r="BQY10" s="267"/>
      <c r="BQZ10" s="267"/>
      <c r="BRA10" s="267"/>
      <c r="BRB10" s="267"/>
      <c r="BRC10" s="267"/>
      <c r="BRD10" s="267"/>
      <c r="BRE10" s="267"/>
      <c r="BRF10" s="267"/>
      <c r="BRG10" s="267"/>
      <c r="BRH10" s="267"/>
      <c r="BRI10" s="267"/>
      <c r="BRJ10" s="267"/>
      <c r="BRK10" s="267"/>
      <c r="BRL10" s="267"/>
      <c r="BRM10" s="267"/>
      <c r="BRN10" s="267"/>
      <c r="BRO10" s="267"/>
      <c r="BRP10" s="267"/>
      <c r="BRQ10" s="267"/>
      <c r="BRR10" s="267"/>
      <c r="BRS10" s="267"/>
      <c r="BRT10" s="267"/>
      <c r="BRU10" s="267"/>
      <c r="BRV10" s="267"/>
      <c r="BRW10" s="267"/>
      <c r="BRX10" s="267"/>
      <c r="BRY10" s="267"/>
      <c r="BRZ10" s="267"/>
      <c r="BSA10" s="267"/>
      <c r="BSB10" s="267"/>
      <c r="BSC10" s="267"/>
      <c r="BSD10" s="267"/>
      <c r="BSE10" s="267"/>
      <c r="BSF10" s="267"/>
      <c r="BSG10" s="267"/>
      <c r="BSH10" s="267"/>
      <c r="BSI10" s="267"/>
      <c r="BSJ10" s="267"/>
      <c r="BSK10" s="267"/>
      <c r="BSL10" s="267"/>
      <c r="BSM10" s="267"/>
      <c r="BSN10" s="267"/>
      <c r="BSO10" s="267"/>
      <c r="BSP10" s="267"/>
      <c r="BSQ10" s="267"/>
      <c r="BSR10" s="267"/>
      <c r="BSS10" s="267"/>
      <c r="BST10" s="267"/>
      <c r="BSU10" s="267"/>
      <c r="BSV10" s="267"/>
      <c r="BSW10" s="267"/>
      <c r="BSX10" s="267"/>
      <c r="BSY10" s="267"/>
      <c r="BSZ10" s="267"/>
      <c r="BTA10" s="267"/>
      <c r="BTB10" s="267"/>
      <c r="BTC10" s="267"/>
      <c r="BTD10" s="267"/>
      <c r="BTE10" s="267"/>
      <c r="BTF10" s="267"/>
      <c r="BTG10" s="267"/>
      <c r="BTH10" s="267"/>
      <c r="BTI10" s="267"/>
      <c r="BTJ10" s="267"/>
      <c r="BTK10" s="267"/>
      <c r="BTL10" s="267"/>
      <c r="BTM10" s="267"/>
      <c r="BTN10" s="267"/>
      <c r="BTO10" s="267"/>
      <c r="BTP10" s="267"/>
      <c r="BTQ10" s="267"/>
      <c r="BTR10" s="267"/>
      <c r="BTS10" s="267"/>
      <c r="BTT10" s="267"/>
      <c r="BTU10" s="267"/>
      <c r="BTV10" s="267"/>
      <c r="BTW10" s="267"/>
      <c r="BTX10" s="267"/>
      <c r="BTY10" s="267"/>
      <c r="BTZ10" s="267"/>
      <c r="BUA10" s="267"/>
      <c r="BUB10" s="267"/>
      <c r="BUC10" s="267"/>
      <c r="BUD10" s="267"/>
      <c r="BUE10" s="267"/>
      <c r="BUF10" s="267"/>
      <c r="BUG10" s="267"/>
      <c r="BUH10" s="267"/>
      <c r="BUI10" s="267"/>
      <c r="BUJ10" s="267"/>
      <c r="BUK10" s="267"/>
      <c r="BUL10" s="267"/>
      <c r="BUM10" s="267"/>
      <c r="BUN10" s="267"/>
      <c r="BUO10" s="267"/>
      <c r="BUP10" s="267"/>
      <c r="BUQ10" s="267"/>
      <c r="BUR10" s="267"/>
      <c r="BUS10" s="267"/>
      <c r="BUT10" s="267"/>
      <c r="BUU10" s="267"/>
      <c r="BUV10" s="267"/>
      <c r="BUW10" s="267"/>
      <c r="BUX10" s="267"/>
      <c r="BUY10" s="267"/>
      <c r="BUZ10" s="267"/>
      <c r="BVA10" s="267"/>
      <c r="BVB10" s="267"/>
      <c r="BVC10" s="267"/>
      <c r="BVD10" s="267"/>
      <c r="BVE10" s="267"/>
      <c r="BVF10" s="267"/>
      <c r="BVG10" s="267"/>
      <c r="BVH10" s="267"/>
      <c r="BVI10" s="267"/>
      <c r="BVJ10" s="267"/>
      <c r="BVK10" s="267"/>
      <c r="BVL10" s="267"/>
      <c r="BVM10" s="267"/>
      <c r="BVN10" s="267"/>
      <c r="BVO10" s="267"/>
      <c r="BVP10" s="267"/>
      <c r="BVQ10" s="267"/>
      <c r="BVR10" s="267"/>
      <c r="BVS10" s="267"/>
      <c r="BVT10" s="267"/>
      <c r="BVU10" s="267"/>
      <c r="BVV10" s="267"/>
      <c r="BVW10" s="267"/>
      <c r="BVX10" s="267"/>
      <c r="BVY10" s="267"/>
      <c r="BVZ10" s="267"/>
      <c r="BWA10" s="267"/>
      <c r="BWB10" s="267"/>
      <c r="BWC10" s="267"/>
      <c r="BWD10" s="267"/>
      <c r="BWE10" s="267"/>
      <c r="BWF10" s="267"/>
      <c r="BWG10" s="267"/>
      <c r="BWH10" s="267"/>
      <c r="BWI10" s="267"/>
      <c r="BWJ10" s="267"/>
      <c r="BWK10" s="267"/>
      <c r="BWL10" s="267"/>
      <c r="BWM10" s="267"/>
      <c r="BWN10" s="267"/>
      <c r="BWO10" s="267"/>
      <c r="BWP10" s="267"/>
      <c r="BWQ10" s="267"/>
      <c r="BWR10" s="267"/>
      <c r="BWS10" s="267"/>
      <c r="BWT10" s="267"/>
      <c r="BWU10" s="267"/>
      <c r="BWV10" s="267"/>
      <c r="BWW10" s="267"/>
      <c r="BWX10" s="267"/>
      <c r="BWY10" s="267"/>
      <c r="BWZ10" s="267"/>
      <c r="BXA10" s="267"/>
      <c r="BXB10" s="267"/>
      <c r="BXC10" s="267"/>
      <c r="BXD10" s="267"/>
      <c r="BXE10" s="267"/>
      <c r="BXF10" s="267"/>
      <c r="BXG10" s="267"/>
      <c r="BXH10" s="267"/>
      <c r="BXI10" s="267"/>
      <c r="BXJ10" s="267"/>
      <c r="BXK10" s="267"/>
      <c r="BXL10" s="267"/>
      <c r="BXM10" s="267"/>
      <c r="BXN10" s="267"/>
      <c r="BXO10" s="267"/>
      <c r="BXP10" s="267"/>
      <c r="BXQ10" s="267"/>
      <c r="BXR10" s="267"/>
      <c r="BXS10" s="267"/>
      <c r="BXT10" s="267"/>
      <c r="BXU10" s="267"/>
      <c r="BXV10" s="267"/>
      <c r="BXW10" s="267"/>
      <c r="BXX10" s="267"/>
      <c r="BXY10" s="267"/>
      <c r="BXZ10" s="267"/>
      <c r="BYA10" s="267"/>
      <c r="BYB10" s="267"/>
      <c r="BYC10" s="267"/>
      <c r="BYD10" s="267"/>
      <c r="BYE10" s="267"/>
      <c r="BYF10" s="267"/>
      <c r="BYG10" s="267"/>
      <c r="BYH10" s="267"/>
      <c r="BYI10" s="267"/>
      <c r="BYJ10" s="267"/>
      <c r="BYK10" s="267"/>
      <c r="BYL10" s="267"/>
      <c r="BYM10" s="267"/>
      <c r="BYN10" s="267"/>
      <c r="BYO10" s="267"/>
      <c r="BYP10" s="267"/>
      <c r="BYQ10" s="267"/>
      <c r="BYR10" s="267"/>
      <c r="BYS10" s="267"/>
      <c r="BYT10" s="267"/>
      <c r="BYU10" s="267"/>
      <c r="BYV10" s="267"/>
      <c r="BYW10" s="267"/>
      <c r="BYX10" s="267"/>
      <c r="BYY10" s="267"/>
      <c r="BYZ10" s="267"/>
      <c r="BZA10" s="267"/>
      <c r="BZB10" s="267"/>
      <c r="BZC10" s="267"/>
      <c r="BZD10" s="267"/>
      <c r="BZE10" s="267"/>
      <c r="BZF10" s="267"/>
      <c r="BZG10" s="267"/>
      <c r="BZH10" s="267"/>
      <c r="BZI10" s="267"/>
      <c r="BZJ10" s="267"/>
      <c r="BZK10" s="267"/>
      <c r="BZL10" s="267"/>
      <c r="BZM10" s="267"/>
      <c r="BZN10" s="267"/>
      <c r="BZO10" s="267"/>
      <c r="BZP10" s="267"/>
      <c r="BZQ10" s="267"/>
      <c r="BZR10" s="267"/>
      <c r="BZS10" s="267"/>
      <c r="BZT10" s="267"/>
      <c r="BZU10" s="267"/>
      <c r="BZV10" s="267"/>
      <c r="BZW10" s="267"/>
      <c r="BZX10" s="267"/>
      <c r="BZY10" s="267"/>
      <c r="BZZ10" s="267"/>
      <c r="CAA10" s="267"/>
      <c r="CAB10" s="267"/>
      <c r="CAC10" s="267"/>
      <c r="CAD10" s="267"/>
      <c r="CAE10" s="267"/>
      <c r="CAF10" s="267"/>
      <c r="CAG10" s="267"/>
      <c r="CAH10" s="267"/>
      <c r="CAI10" s="267"/>
      <c r="CAJ10" s="267"/>
      <c r="CAK10" s="267"/>
      <c r="CAL10" s="267"/>
      <c r="CAM10" s="267"/>
      <c r="CAN10" s="267"/>
      <c r="CAO10" s="267"/>
      <c r="CAP10" s="267"/>
      <c r="CAQ10" s="267"/>
      <c r="CAR10" s="267"/>
      <c r="CAS10" s="267"/>
      <c r="CAT10" s="267"/>
      <c r="CAU10" s="267"/>
      <c r="CAV10" s="267"/>
      <c r="CAW10" s="267"/>
      <c r="CAX10" s="267"/>
      <c r="CAY10" s="267"/>
      <c r="CAZ10" s="267"/>
      <c r="CBA10" s="267"/>
      <c r="CBB10" s="267"/>
      <c r="CBC10" s="267"/>
      <c r="CBD10" s="267"/>
      <c r="CBE10" s="267"/>
      <c r="CBF10" s="267"/>
      <c r="CBG10" s="267"/>
      <c r="CBH10" s="267"/>
      <c r="CBI10" s="267"/>
      <c r="CBJ10" s="267"/>
      <c r="CBK10" s="267"/>
      <c r="CBL10" s="267"/>
      <c r="CBM10" s="267"/>
      <c r="CBN10" s="267"/>
      <c r="CBO10" s="267"/>
      <c r="CBP10" s="267"/>
      <c r="CBQ10" s="267"/>
      <c r="CBR10" s="267"/>
      <c r="CBS10" s="267"/>
      <c r="CBT10" s="267"/>
      <c r="CBU10" s="267"/>
      <c r="CBV10" s="267"/>
      <c r="CBW10" s="267"/>
      <c r="CBX10" s="267"/>
      <c r="CBY10" s="267"/>
      <c r="CBZ10" s="267"/>
      <c r="CCA10" s="267"/>
      <c r="CCB10" s="267"/>
      <c r="CCC10" s="267"/>
      <c r="CCD10" s="267"/>
      <c r="CCE10" s="267"/>
      <c r="CCF10" s="267"/>
      <c r="CCG10" s="267"/>
      <c r="CCH10" s="267"/>
      <c r="CCI10" s="267"/>
      <c r="CCJ10" s="267"/>
      <c r="CCK10" s="267"/>
      <c r="CCL10" s="267"/>
      <c r="CCM10" s="267"/>
      <c r="CCN10" s="267"/>
      <c r="CCO10" s="267"/>
      <c r="CCP10" s="267"/>
      <c r="CCQ10" s="267"/>
      <c r="CCR10" s="267"/>
      <c r="CCS10" s="267"/>
      <c r="CCT10" s="267"/>
      <c r="CCU10" s="267"/>
      <c r="CCV10" s="267"/>
      <c r="CCW10" s="267"/>
      <c r="CCX10" s="267"/>
      <c r="CCY10" s="267"/>
      <c r="CCZ10" s="267"/>
      <c r="CDA10" s="267"/>
      <c r="CDB10" s="267"/>
      <c r="CDC10" s="267"/>
      <c r="CDD10" s="267"/>
      <c r="CDE10" s="267"/>
      <c r="CDF10" s="267"/>
      <c r="CDG10" s="267"/>
      <c r="CDH10" s="267"/>
      <c r="CDI10" s="267"/>
      <c r="CDJ10" s="267"/>
      <c r="CDK10" s="267"/>
      <c r="CDL10" s="267"/>
      <c r="CDM10" s="267"/>
      <c r="CDN10" s="267"/>
      <c r="CDO10" s="267"/>
      <c r="CDP10" s="267"/>
      <c r="CDQ10" s="267"/>
      <c r="CDR10" s="267"/>
      <c r="CDS10" s="267"/>
      <c r="CDT10" s="267"/>
      <c r="CDU10" s="267"/>
      <c r="CDV10" s="267"/>
      <c r="CDW10" s="267"/>
      <c r="CDX10" s="267"/>
      <c r="CDY10" s="267"/>
      <c r="CDZ10" s="267"/>
      <c r="CEA10" s="267"/>
      <c r="CEB10" s="267"/>
      <c r="CEC10" s="267"/>
      <c r="CED10" s="267"/>
      <c r="CEE10" s="267"/>
      <c r="CEF10" s="267"/>
      <c r="CEG10" s="267"/>
      <c r="CEH10" s="267"/>
      <c r="CEI10" s="267"/>
      <c r="CEJ10" s="267"/>
      <c r="CEK10" s="267"/>
      <c r="CEL10" s="267"/>
      <c r="CEM10" s="267"/>
      <c r="CEN10" s="267"/>
      <c r="CEO10" s="267"/>
      <c r="CEP10" s="267"/>
      <c r="CEQ10" s="267"/>
      <c r="CER10" s="267"/>
      <c r="CES10" s="267"/>
      <c r="CET10" s="267"/>
      <c r="CEU10" s="267"/>
      <c r="CEV10" s="267"/>
      <c r="CEW10" s="267"/>
      <c r="CEX10" s="267"/>
      <c r="CEY10" s="267"/>
      <c r="CEZ10" s="267"/>
      <c r="CFA10" s="267"/>
      <c r="CFB10" s="267"/>
      <c r="CFC10" s="267"/>
      <c r="CFD10" s="267"/>
      <c r="CFE10" s="267"/>
      <c r="CFF10" s="267"/>
      <c r="CFG10" s="267"/>
      <c r="CFH10" s="267"/>
      <c r="CFI10" s="267"/>
      <c r="CFJ10" s="267"/>
      <c r="CFK10" s="267"/>
      <c r="CFL10" s="267"/>
      <c r="CFM10" s="267"/>
      <c r="CFN10" s="267"/>
      <c r="CFO10" s="267"/>
      <c r="CFP10" s="267"/>
      <c r="CFQ10" s="267"/>
      <c r="CFR10" s="267"/>
      <c r="CFS10" s="267"/>
      <c r="CFT10" s="267"/>
      <c r="CFU10" s="267"/>
      <c r="CFV10" s="267"/>
      <c r="CFW10" s="267"/>
      <c r="CFX10" s="267"/>
      <c r="CFY10" s="267"/>
      <c r="CFZ10" s="267"/>
      <c r="CGA10" s="267"/>
      <c r="CGB10" s="267"/>
      <c r="CGC10" s="267"/>
      <c r="CGD10" s="267"/>
      <c r="CGE10" s="267"/>
      <c r="CGF10" s="267"/>
      <c r="CGG10" s="267"/>
      <c r="CGH10" s="267"/>
      <c r="CGI10" s="267"/>
      <c r="CGJ10" s="267"/>
      <c r="CGK10" s="267"/>
      <c r="CGL10" s="267"/>
      <c r="CGM10" s="267"/>
      <c r="CGN10" s="267"/>
      <c r="CGO10" s="267"/>
      <c r="CGP10" s="267"/>
      <c r="CGQ10" s="267"/>
      <c r="CGR10" s="267"/>
      <c r="CGS10" s="267"/>
      <c r="CGT10" s="267"/>
      <c r="CGU10" s="267"/>
      <c r="CGV10" s="267"/>
      <c r="CGW10" s="267"/>
      <c r="CGX10" s="267"/>
      <c r="CGY10" s="267"/>
      <c r="CGZ10" s="267"/>
      <c r="CHA10" s="267"/>
      <c r="CHB10" s="267"/>
      <c r="CHC10" s="267"/>
      <c r="CHD10" s="267"/>
      <c r="CHE10" s="267"/>
      <c r="CHF10" s="267"/>
      <c r="CHG10" s="267"/>
      <c r="CHH10" s="267"/>
      <c r="CHI10" s="267"/>
      <c r="CHJ10" s="267"/>
      <c r="CHK10" s="267"/>
      <c r="CHL10" s="267"/>
      <c r="CHM10" s="267"/>
      <c r="CHN10" s="267"/>
      <c r="CHO10" s="267"/>
      <c r="CHP10" s="267"/>
      <c r="CHQ10" s="267"/>
      <c r="CHR10" s="267"/>
      <c r="CHS10" s="267"/>
      <c r="CHT10" s="267"/>
      <c r="CHU10" s="267"/>
      <c r="CHV10" s="267"/>
      <c r="CHW10" s="267"/>
      <c r="CHX10" s="267"/>
      <c r="CHY10" s="267"/>
      <c r="CHZ10" s="267"/>
      <c r="CIA10" s="267"/>
      <c r="CIB10" s="267"/>
      <c r="CIC10" s="267"/>
      <c r="CID10" s="267"/>
      <c r="CIE10" s="267"/>
      <c r="CIF10" s="267"/>
      <c r="CIG10" s="267"/>
      <c r="CIH10" s="267"/>
      <c r="CII10" s="267"/>
      <c r="CIJ10" s="267"/>
      <c r="CIK10" s="267"/>
      <c r="CIL10" s="267"/>
      <c r="CIM10" s="267"/>
      <c r="CIN10" s="267"/>
      <c r="CIO10" s="267"/>
      <c r="CIP10" s="267"/>
      <c r="CIQ10" s="267"/>
      <c r="CIR10" s="267"/>
      <c r="CIS10" s="267"/>
      <c r="CIT10" s="267"/>
      <c r="CIU10" s="267"/>
      <c r="CIV10" s="267"/>
      <c r="CIW10" s="267"/>
      <c r="CIX10" s="267"/>
      <c r="CIY10" s="267"/>
      <c r="CIZ10" s="267"/>
      <c r="CJA10" s="267"/>
      <c r="CJB10" s="267"/>
      <c r="CJC10" s="267"/>
      <c r="CJD10" s="267"/>
      <c r="CJE10" s="267"/>
      <c r="CJF10" s="267"/>
      <c r="CJG10" s="267"/>
      <c r="CJH10" s="267"/>
      <c r="CJI10" s="267"/>
      <c r="CJJ10" s="267"/>
      <c r="CJK10" s="267"/>
      <c r="CJL10" s="267"/>
      <c r="CJM10" s="267"/>
      <c r="CJN10" s="267"/>
      <c r="CJO10" s="267"/>
      <c r="CJP10" s="267"/>
      <c r="CJQ10" s="267"/>
      <c r="CJR10" s="267"/>
      <c r="CJS10" s="267"/>
      <c r="CJT10" s="267"/>
      <c r="CJU10" s="267"/>
      <c r="CJV10" s="267"/>
      <c r="CJW10" s="267"/>
      <c r="CJX10" s="267"/>
      <c r="CJY10" s="267"/>
      <c r="CJZ10" s="267"/>
      <c r="CKA10" s="267"/>
      <c r="CKB10" s="267"/>
      <c r="CKC10" s="267"/>
      <c r="CKD10" s="267"/>
      <c r="CKE10" s="267"/>
      <c r="CKF10" s="267"/>
      <c r="CKG10" s="267"/>
      <c r="CKH10" s="267"/>
      <c r="CKI10" s="267"/>
      <c r="CKJ10" s="267"/>
      <c r="CKK10" s="267"/>
      <c r="CKL10" s="267"/>
      <c r="CKM10" s="267"/>
      <c r="CKN10" s="267"/>
      <c r="CKO10" s="267"/>
      <c r="CKP10" s="267"/>
      <c r="CKQ10" s="267"/>
      <c r="CKR10" s="267"/>
      <c r="CKS10" s="267"/>
      <c r="CKT10" s="267"/>
      <c r="CKU10" s="267"/>
      <c r="CKV10" s="267"/>
      <c r="CKW10" s="267"/>
      <c r="CKX10" s="267"/>
      <c r="CKY10" s="267"/>
      <c r="CKZ10" s="267"/>
      <c r="CLA10" s="267"/>
      <c r="CLB10" s="267"/>
      <c r="CLC10" s="267"/>
      <c r="CLD10" s="267"/>
      <c r="CLE10" s="267"/>
      <c r="CLF10" s="267"/>
      <c r="CLG10" s="267"/>
      <c r="CLH10" s="267"/>
      <c r="CLI10" s="267"/>
      <c r="CLJ10" s="267"/>
      <c r="CLK10" s="267"/>
      <c r="CLL10" s="267"/>
      <c r="CLM10" s="267"/>
      <c r="CLN10" s="267"/>
      <c r="CLO10" s="267"/>
      <c r="CLP10" s="267"/>
      <c r="CLQ10" s="267"/>
      <c r="CLR10" s="267"/>
      <c r="CLS10" s="267"/>
      <c r="CLT10" s="267"/>
      <c r="CLU10" s="267"/>
      <c r="CLV10" s="267"/>
      <c r="CLW10" s="267"/>
      <c r="CLX10" s="267"/>
      <c r="CLY10" s="267"/>
      <c r="CLZ10" s="267"/>
      <c r="CMA10" s="267"/>
      <c r="CMB10" s="267"/>
      <c r="CMC10" s="267"/>
      <c r="CMD10" s="267"/>
      <c r="CME10" s="267"/>
      <c r="CMF10" s="267"/>
      <c r="CMG10" s="267"/>
      <c r="CMH10" s="267"/>
      <c r="CMI10" s="267"/>
      <c r="CMJ10" s="267"/>
      <c r="CMK10" s="267"/>
      <c r="CML10" s="267"/>
      <c r="CMM10" s="267"/>
      <c r="CMN10" s="267"/>
      <c r="CMO10" s="267"/>
      <c r="CMP10" s="267"/>
      <c r="CMQ10" s="267"/>
      <c r="CMR10" s="267"/>
      <c r="CMS10" s="267"/>
      <c r="CMT10" s="267"/>
      <c r="CMU10" s="267"/>
      <c r="CMV10" s="267"/>
      <c r="CMW10" s="267"/>
      <c r="CMX10" s="267"/>
      <c r="CMY10" s="267"/>
      <c r="CMZ10" s="267"/>
      <c r="CNA10" s="267"/>
      <c r="CNB10" s="267"/>
      <c r="CNC10" s="267"/>
      <c r="CND10" s="267"/>
      <c r="CNE10" s="267"/>
      <c r="CNF10" s="267"/>
      <c r="CNG10" s="267"/>
      <c r="CNH10" s="267"/>
      <c r="CNI10" s="267"/>
      <c r="CNJ10" s="267"/>
      <c r="CNK10" s="267"/>
      <c r="CNL10" s="267"/>
      <c r="CNM10" s="267"/>
      <c r="CNN10" s="267"/>
      <c r="CNO10" s="267"/>
      <c r="CNP10" s="267"/>
      <c r="CNQ10" s="267"/>
      <c r="CNR10" s="267"/>
      <c r="CNS10" s="267"/>
      <c r="CNT10" s="267"/>
      <c r="CNU10" s="267"/>
      <c r="CNV10" s="267"/>
      <c r="CNW10" s="267"/>
      <c r="CNX10" s="267"/>
      <c r="CNY10" s="267"/>
      <c r="CNZ10" s="267"/>
      <c r="COA10" s="267"/>
      <c r="COB10" s="267"/>
      <c r="COC10" s="267"/>
      <c r="COD10" s="267"/>
      <c r="COE10" s="267"/>
      <c r="COF10" s="267"/>
      <c r="COG10" s="267"/>
      <c r="COH10" s="267"/>
      <c r="COI10" s="267"/>
      <c r="COJ10" s="267"/>
      <c r="COK10" s="267"/>
      <c r="COL10" s="267"/>
      <c r="COM10" s="267"/>
      <c r="CON10" s="267"/>
      <c r="COO10" s="267"/>
      <c r="COP10" s="267"/>
      <c r="COQ10" s="267"/>
      <c r="COR10" s="267"/>
      <c r="COS10" s="267"/>
      <c r="COT10" s="267"/>
      <c r="COU10" s="267"/>
      <c r="COV10" s="267"/>
      <c r="COW10" s="267"/>
      <c r="COX10" s="267"/>
      <c r="COY10" s="267"/>
      <c r="COZ10" s="267"/>
      <c r="CPA10" s="267"/>
      <c r="CPB10" s="267"/>
      <c r="CPC10" s="267"/>
      <c r="CPD10" s="267"/>
      <c r="CPE10" s="267"/>
      <c r="CPF10" s="267"/>
      <c r="CPG10" s="267"/>
      <c r="CPH10" s="267"/>
      <c r="CPI10" s="267"/>
      <c r="CPJ10" s="267"/>
      <c r="CPK10" s="267"/>
      <c r="CPL10" s="267"/>
      <c r="CPM10" s="267"/>
      <c r="CPN10" s="267"/>
      <c r="CPO10" s="267"/>
      <c r="CPP10" s="267"/>
      <c r="CPQ10" s="267"/>
      <c r="CPR10" s="267"/>
      <c r="CPS10" s="267"/>
      <c r="CPT10" s="267"/>
      <c r="CPU10" s="267"/>
      <c r="CPV10" s="267"/>
      <c r="CPW10" s="267"/>
      <c r="CPX10" s="267"/>
      <c r="CPY10" s="267"/>
      <c r="CPZ10" s="267"/>
      <c r="CQA10" s="267"/>
      <c r="CQB10" s="267"/>
      <c r="CQC10" s="267"/>
      <c r="CQD10" s="267"/>
      <c r="CQE10" s="267"/>
      <c r="CQF10" s="267"/>
      <c r="CQG10" s="267"/>
      <c r="CQH10" s="267"/>
      <c r="CQI10" s="267"/>
      <c r="CQJ10" s="267"/>
      <c r="CQK10" s="267"/>
      <c r="CQL10" s="267"/>
      <c r="CQM10" s="267"/>
      <c r="CQN10" s="267"/>
      <c r="CQO10" s="267"/>
      <c r="CQP10" s="267"/>
      <c r="CQQ10" s="267"/>
      <c r="CQR10" s="267"/>
      <c r="CQS10" s="267"/>
      <c r="CQT10" s="267"/>
      <c r="CQU10" s="267"/>
      <c r="CQV10" s="267"/>
      <c r="CQW10" s="267"/>
      <c r="CQX10" s="267"/>
      <c r="CQY10" s="267"/>
      <c r="CQZ10" s="267"/>
      <c r="CRA10" s="267"/>
      <c r="CRB10" s="267"/>
      <c r="CRC10" s="267"/>
      <c r="CRD10" s="267"/>
      <c r="CRE10" s="267"/>
      <c r="CRF10" s="267"/>
      <c r="CRG10" s="267"/>
      <c r="CRH10" s="267"/>
      <c r="CRI10" s="267"/>
      <c r="CRJ10" s="267"/>
      <c r="CRK10" s="267"/>
      <c r="CRL10" s="267"/>
      <c r="CRM10" s="267"/>
      <c r="CRN10" s="267"/>
      <c r="CRO10" s="267"/>
      <c r="CRP10" s="267"/>
      <c r="CRQ10" s="267"/>
      <c r="CRR10" s="267"/>
      <c r="CRS10" s="267"/>
      <c r="CRT10" s="267"/>
      <c r="CRU10" s="267"/>
      <c r="CRV10" s="267"/>
      <c r="CRW10" s="267"/>
      <c r="CRX10" s="267"/>
      <c r="CRY10" s="267"/>
      <c r="CRZ10" s="267"/>
      <c r="CSA10" s="267"/>
      <c r="CSB10" s="267"/>
      <c r="CSC10" s="267"/>
      <c r="CSD10" s="267"/>
      <c r="CSE10" s="267"/>
      <c r="CSF10" s="267"/>
      <c r="CSG10" s="267"/>
      <c r="CSH10" s="267"/>
      <c r="CSI10" s="267"/>
      <c r="CSJ10" s="267"/>
      <c r="CSK10" s="267"/>
      <c r="CSL10" s="267"/>
      <c r="CSM10" s="267"/>
      <c r="CSN10" s="267"/>
      <c r="CSO10" s="267"/>
      <c r="CSP10" s="267"/>
      <c r="CSQ10" s="267"/>
      <c r="CSR10" s="267"/>
      <c r="CSS10" s="267"/>
      <c r="CST10" s="267"/>
      <c r="CSU10" s="267"/>
      <c r="CSV10" s="267"/>
      <c r="CSW10" s="267"/>
      <c r="CSX10" s="267"/>
      <c r="CSY10" s="267"/>
      <c r="CSZ10" s="267"/>
      <c r="CTA10" s="267"/>
      <c r="CTB10" s="267"/>
      <c r="CTC10" s="267"/>
      <c r="CTD10" s="267"/>
      <c r="CTE10" s="267"/>
      <c r="CTF10" s="267"/>
      <c r="CTG10" s="267"/>
      <c r="CTH10" s="267"/>
      <c r="CTI10" s="267"/>
      <c r="CTJ10" s="267"/>
      <c r="CTK10" s="267"/>
      <c r="CTL10" s="267"/>
      <c r="CTM10" s="267"/>
      <c r="CTN10" s="267"/>
      <c r="CTO10" s="267"/>
      <c r="CTP10" s="267"/>
      <c r="CTQ10" s="267"/>
      <c r="CTR10" s="267"/>
      <c r="CTS10" s="267"/>
      <c r="CTT10" s="267"/>
      <c r="CTU10" s="267"/>
      <c r="CTV10" s="267"/>
      <c r="CTW10" s="267"/>
      <c r="CTX10" s="267"/>
      <c r="CTY10" s="267"/>
      <c r="CTZ10" s="267"/>
      <c r="CUA10" s="267"/>
      <c r="CUB10" s="267"/>
      <c r="CUC10" s="267"/>
      <c r="CUD10" s="267"/>
      <c r="CUE10" s="267"/>
      <c r="CUF10" s="267"/>
      <c r="CUG10" s="267"/>
      <c r="CUH10" s="267"/>
      <c r="CUI10" s="267"/>
      <c r="CUJ10" s="267"/>
      <c r="CUK10" s="267"/>
      <c r="CUL10" s="267"/>
      <c r="CUM10" s="267"/>
      <c r="CUN10" s="267"/>
      <c r="CUO10" s="267"/>
      <c r="CUP10" s="267"/>
      <c r="CUQ10" s="267"/>
      <c r="CUR10" s="267"/>
      <c r="CUS10" s="267"/>
      <c r="CUT10" s="267"/>
      <c r="CUU10" s="267"/>
      <c r="CUV10" s="267"/>
      <c r="CUW10" s="267"/>
      <c r="CUX10" s="267"/>
      <c r="CUY10" s="267"/>
      <c r="CUZ10" s="267"/>
      <c r="CVA10" s="267"/>
      <c r="CVB10" s="267"/>
      <c r="CVC10" s="267"/>
      <c r="CVD10" s="267"/>
      <c r="CVE10" s="267"/>
      <c r="CVF10" s="267"/>
      <c r="CVG10" s="267"/>
      <c r="CVH10" s="267"/>
      <c r="CVI10" s="267"/>
      <c r="CVJ10" s="267"/>
      <c r="CVK10" s="267"/>
      <c r="CVL10" s="267"/>
      <c r="CVM10" s="267"/>
      <c r="CVN10" s="267"/>
      <c r="CVO10" s="267"/>
      <c r="CVP10" s="267"/>
      <c r="CVQ10" s="267"/>
      <c r="CVR10" s="267"/>
      <c r="CVS10" s="267"/>
      <c r="CVT10" s="267"/>
      <c r="CVU10" s="267"/>
      <c r="CVV10" s="267"/>
      <c r="CVW10" s="267"/>
      <c r="CVX10" s="267"/>
      <c r="CVY10" s="267"/>
      <c r="CVZ10" s="267"/>
      <c r="CWA10" s="267"/>
      <c r="CWB10" s="267"/>
      <c r="CWC10" s="267"/>
      <c r="CWD10" s="267"/>
      <c r="CWE10" s="267"/>
      <c r="CWF10" s="267"/>
      <c r="CWG10" s="267"/>
      <c r="CWH10" s="267"/>
      <c r="CWI10" s="267"/>
      <c r="CWJ10" s="267"/>
      <c r="CWK10" s="267"/>
      <c r="CWL10" s="267"/>
      <c r="CWM10" s="267"/>
      <c r="CWN10" s="267"/>
      <c r="CWO10" s="267"/>
      <c r="CWP10" s="267"/>
      <c r="CWQ10" s="267"/>
      <c r="CWR10" s="267"/>
      <c r="CWS10" s="267"/>
      <c r="CWT10" s="267"/>
      <c r="CWU10" s="267"/>
      <c r="CWV10" s="267"/>
      <c r="CWW10" s="267"/>
      <c r="CWX10" s="267"/>
      <c r="CWY10" s="267"/>
      <c r="CWZ10" s="267"/>
      <c r="CXA10" s="267"/>
      <c r="CXB10" s="267"/>
      <c r="CXC10" s="267"/>
      <c r="CXD10" s="267"/>
      <c r="CXE10" s="267"/>
      <c r="CXF10" s="267"/>
      <c r="CXG10" s="267"/>
      <c r="CXH10" s="267"/>
      <c r="CXI10" s="267"/>
      <c r="CXJ10" s="267"/>
      <c r="CXK10" s="267"/>
      <c r="CXL10" s="267"/>
      <c r="CXM10" s="267"/>
      <c r="CXN10" s="267"/>
      <c r="CXO10" s="267"/>
      <c r="CXP10" s="267"/>
      <c r="CXQ10" s="267"/>
      <c r="CXR10" s="267"/>
      <c r="CXS10" s="267"/>
      <c r="CXT10" s="267"/>
      <c r="CXU10" s="267"/>
      <c r="CXV10" s="267"/>
      <c r="CXW10" s="267"/>
      <c r="CXX10" s="267"/>
      <c r="CXY10" s="267"/>
      <c r="CXZ10" s="267"/>
      <c r="CYA10" s="267"/>
      <c r="CYB10" s="267"/>
      <c r="CYC10" s="267"/>
      <c r="CYD10" s="267"/>
      <c r="CYE10" s="267"/>
      <c r="CYF10" s="267"/>
      <c r="CYG10" s="267"/>
      <c r="CYH10" s="267"/>
      <c r="CYI10" s="267"/>
      <c r="CYJ10" s="267"/>
      <c r="CYK10" s="267"/>
      <c r="CYL10" s="267"/>
      <c r="CYM10" s="267"/>
      <c r="CYN10" s="267"/>
      <c r="CYO10" s="267"/>
      <c r="CYP10" s="267"/>
      <c r="CYQ10" s="267"/>
      <c r="CYR10" s="267"/>
      <c r="CYS10" s="267"/>
      <c r="CYT10" s="267"/>
      <c r="CYU10" s="267"/>
      <c r="CYV10" s="267"/>
      <c r="CYW10" s="267"/>
      <c r="CYX10" s="267"/>
      <c r="CYY10" s="267"/>
      <c r="CYZ10" s="267"/>
      <c r="CZA10" s="267"/>
      <c r="CZB10" s="267"/>
      <c r="CZC10" s="267"/>
      <c r="CZD10" s="267"/>
      <c r="CZE10" s="267"/>
      <c r="CZF10" s="267"/>
      <c r="CZG10" s="267"/>
      <c r="CZH10" s="267"/>
      <c r="CZI10" s="267"/>
      <c r="CZJ10" s="267"/>
      <c r="CZK10" s="267"/>
      <c r="CZL10" s="267"/>
      <c r="CZM10" s="267"/>
      <c r="CZN10" s="267"/>
      <c r="CZO10" s="267"/>
      <c r="CZP10" s="267"/>
      <c r="CZQ10" s="267"/>
      <c r="CZR10" s="267"/>
      <c r="CZS10" s="267"/>
      <c r="CZT10" s="267"/>
      <c r="CZU10" s="267"/>
      <c r="CZV10" s="267"/>
      <c r="CZW10" s="267"/>
      <c r="CZX10" s="267"/>
      <c r="CZY10" s="267"/>
      <c r="CZZ10" s="267"/>
      <c r="DAA10" s="267"/>
      <c r="DAB10" s="267"/>
      <c r="DAC10" s="267"/>
      <c r="DAD10" s="267"/>
      <c r="DAE10" s="267"/>
      <c r="DAF10" s="267"/>
      <c r="DAG10" s="267"/>
      <c r="DAH10" s="267"/>
      <c r="DAI10" s="267"/>
      <c r="DAJ10" s="267"/>
      <c r="DAK10" s="267"/>
      <c r="DAL10" s="267"/>
      <c r="DAM10" s="267"/>
      <c r="DAN10" s="267"/>
      <c r="DAO10" s="267"/>
      <c r="DAP10" s="267"/>
      <c r="DAQ10" s="267"/>
      <c r="DAR10" s="267"/>
      <c r="DAS10" s="267"/>
      <c r="DAT10" s="267"/>
      <c r="DAU10" s="267"/>
      <c r="DAV10" s="267"/>
      <c r="DAW10" s="267"/>
      <c r="DAX10" s="267"/>
      <c r="DAY10" s="267"/>
      <c r="DAZ10" s="267"/>
      <c r="DBA10" s="267"/>
      <c r="DBB10" s="267"/>
      <c r="DBC10" s="267"/>
      <c r="DBD10" s="267"/>
      <c r="DBE10" s="267"/>
      <c r="DBF10" s="267"/>
      <c r="DBG10" s="267"/>
      <c r="DBH10" s="267"/>
      <c r="DBI10" s="267"/>
      <c r="DBJ10" s="267"/>
      <c r="DBK10" s="267"/>
      <c r="DBL10" s="267"/>
      <c r="DBM10" s="267"/>
      <c r="DBN10" s="267"/>
      <c r="DBO10" s="267"/>
      <c r="DBP10" s="267"/>
      <c r="DBQ10" s="267"/>
      <c r="DBR10" s="267"/>
      <c r="DBS10" s="267"/>
      <c r="DBT10" s="267"/>
      <c r="DBU10" s="267"/>
      <c r="DBV10" s="267"/>
      <c r="DBW10" s="267"/>
      <c r="DBX10" s="267"/>
      <c r="DBY10" s="267"/>
      <c r="DBZ10" s="267"/>
      <c r="DCA10" s="267"/>
      <c r="DCB10" s="267"/>
      <c r="DCC10" s="267"/>
      <c r="DCD10" s="267"/>
      <c r="DCE10" s="267"/>
      <c r="DCF10" s="267"/>
      <c r="DCG10" s="267"/>
      <c r="DCH10" s="267"/>
      <c r="DCI10" s="267"/>
      <c r="DCJ10" s="267"/>
      <c r="DCK10" s="267"/>
      <c r="DCL10" s="267"/>
      <c r="DCM10" s="267"/>
      <c r="DCN10" s="267"/>
      <c r="DCO10" s="267"/>
      <c r="DCP10" s="267"/>
      <c r="DCQ10" s="267"/>
      <c r="DCR10" s="267"/>
      <c r="DCS10" s="267"/>
      <c r="DCT10" s="267"/>
      <c r="DCU10" s="267"/>
      <c r="DCV10" s="267"/>
      <c r="DCW10" s="267"/>
      <c r="DCX10" s="267"/>
      <c r="DCY10" s="267"/>
      <c r="DCZ10" s="267"/>
      <c r="DDA10" s="267"/>
      <c r="DDB10" s="267"/>
      <c r="DDC10" s="267"/>
      <c r="DDD10" s="267"/>
      <c r="DDE10" s="267"/>
      <c r="DDF10" s="267"/>
      <c r="DDG10" s="267"/>
      <c r="DDH10" s="267"/>
      <c r="DDI10" s="267"/>
      <c r="DDJ10" s="267"/>
      <c r="DDK10" s="267"/>
      <c r="DDL10" s="267"/>
      <c r="DDM10" s="267"/>
      <c r="DDN10" s="267"/>
      <c r="DDO10" s="267"/>
      <c r="DDP10" s="267"/>
      <c r="DDQ10" s="267"/>
      <c r="DDR10" s="267"/>
      <c r="DDS10" s="267"/>
      <c r="DDT10" s="267"/>
      <c r="DDU10" s="267"/>
      <c r="DDV10" s="267"/>
      <c r="DDW10" s="267"/>
      <c r="DDX10" s="267"/>
      <c r="DDY10" s="267"/>
      <c r="DDZ10" s="267"/>
      <c r="DEA10" s="267"/>
      <c r="DEB10" s="267"/>
      <c r="DEC10" s="267"/>
      <c r="DED10" s="267"/>
      <c r="DEE10" s="267"/>
      <c r="DEF10" s="267"/>
      <c r="DEG10" s="267"/>
      <c r="DEH10" s="267"/>
      <c r="DEI10" s="267"/>
      <c r="DEJ10" s="267"/>
      <c r="DEK10" s="267"/>
      <c r="DEL10" s="267"/>
      <c r="DEM10" s="267"/>
      <c r="DEN10" s="267"/>
      <c r="DEO10" s="267"/>
      <c r="DEP10" s="267"/>
      <c r="DEQ10" s="267"/>
      <c r="DER10" s="267"/>
      <c r="DES10" s="267"/>
      <c r="DET10" s="267"/>
      <c r="DEU10" s="267"/>
      <c r="DEV10" s="267"/>
      <c r="DEW10" s="267"/>
      <c r="DEX10" s="267"/>
      <c r="DEY10" s="267"/>
      <c r="DEZ10" s="267"/>
      <c r="DFA10" s="267"/>
      <c r="DFB10" s="267"/>
      <c r="DFC10" s="267"/>
      <c r="DFD10" s="267"/>
      <c r="DFE10" s="267"/>
      <c r="DFF10" s="267"/>
      <c r="DFG10" s="267"/>
      <c r="DFH10" s="267"/>
      <c r="DFI10" s="267"/>
      <c r="DFJ10" s="267"/>
      <c r="DFK10" s="267"/>
      <c r="DFL10" s="267"/>
      <c r="DFM10" s="267"/>
      <c r="DFN10" s="267"/>
      <c r="DFO10" s="267"/>
      <c r="DFP10" s="267"/>
      <c r="DFQ10" s="267"/>
      <c r="DFR10" s="267"/>
      <c r="DFS10" s="267"/>
      <c r="DFT10" s="267"/>
      <c r="DFU10" s="267"/>
      <c r="DFV10" s="267"/>
      <c r="DFW10" s="267"/>
      <c r="DFX10" s="267"/>
      <c r="DFY10" s="267"/>
      <c r="DFZ10" s="267"/>
      <c r="DGA10" s="267"/>
      <c r="DGB10" s="267"/>
      <c r="DGC10" s="267"/>
      <c r="DGD10" s="267"/>
      <c r="DGE10" s="267"/>
      <c r="DGF10" s="267"/>
      <c r="DGG10" s="267"/>
      <c r="DGH10" s="267"/>
      <c r="DGI10" s="267"/>
      <c r="DGJ10" s="267"/>
      <c r="DGK10" s="267"/>
      <c r="DGL10" s="267"/>
      <c r="DGM10" s="267"/>
      <c r="DGN10" s="267"/>
      <c r="DGO10" s="267"/>
      <c r="DGP10" s="267"/>
      <c r="DGQ10" s="267"/>
      <c r="DGR10" s="267"/>
      <c r="DGS10" s="267"/>
      <c r="DGT10" s="267"/>
      <c r="DGU10" s="267"/>
      <c r="DGV10" s="267"/>
      <c r="DGW10" s="267"/>
      <c r="DGX10" s="267"/>
      <c r="DGY10" s="267"/>
      <c r="DGZ10" s="267"/>
      <c r="DHA10" s="267"/>
      <c r="DHB10" s="267"/>
      <c r="DHC10" s="267"/>
      <c r="DHD10" s="267"/>
      <c r="DHE10" s="267"/>
      <c r="DHF10" s="267"/>
      <c r="DHG10" s="267"/>
      <c r="DHH10" s="267"/>
      <c r="DHI10" s="267"/>
      <c r="DHJ10" s="267"/>
      <c r="DHK10" s="267"/>
      <c r="DHL10" s="267"/>
      <c r="DHM10" s="267"/>
      <c r="DHN10" s="267"/>
      <c r="DHO10" s="267"/>
      <c r="DHP10" s="267"/>
      <c r="DHQ10" s="267"/>
      <c r="DHR10" s="267"/>
      <c r="DHS10" s="267"/>
      <c r="DHT10" s="267"/>
      <c r="DHU10" s="267"/>
      <c r="DHV10" s="267"/>
      <c r="DHW10" s="267"/>
      <c r="DHX10" s="267"/>
      <c r="DHY10" s="267"/>
      <c r="DHZ10" s="267"/>
      <c r="DIA10" s="267"/>
      <c r="DIB10" s="267"/>
      <c r="DIC10" s="267"/>
      <c r="DID10" s="267"/>
      <c r="DIE10" s="267"/>
      <c r="DIF10" s="267"/>
      <c r="DIG10" s="267"/>
      <c r="DIH10" s="267"/>
      <c r="DII10" s="267"/>
      <c r="DIJ10" s="267"/>
      <c r="DIK10" s="267"/>
      <c r="DIL10" s="267"/>
      <c r="DIM10" s="267"/>
      <c r="DIN10" s="267"/>
      <c r="DIO10" s="267"/>
      <c r="DIP10" s="267"/>
      <c r="DIQ10" s="267"/>
      <c r="DIR10" s="267"/>
      <c r="DIS10" s="267"/>
      <c r="DIT10" s="267"/>
      <c r="DIU10" s="267"/>
      <c r="DIV10" s="267"/>
      <c r="DIW10" s="267"/>
      <c r="DIX10" s="267"/>
      <c r="DIY10" s="267"/>
      <c r="DIZ10" s="267"/>
      <c r="DJA10" s="267"/>
      <c r="DJB10" s="267"/>
      <c r="DJC10" s="267"/>
      <c r="DJD10" s="267"/>
      <c r="DJE10" s="267"/>
      <c r="DJF10" s="267"/>
      <c r="DJG10" s="267"/>
      <c r="DJH10" s="267"/>
      <c r="DJI10" s="267"/>
      <c r="DJJ10" s="267"/>
      <c r="DJK10" s="267"/>
      <c r="DJL10" s="267"/>
      <c r="DJM10" s="267"/>
      <c r="DJN10" s="267"/>
      <c r="DJO10" s="267"/>
      <c r="DJP10" s="267"/>
      <c r="DJQ10" s="267"/>
      <c r="DJR10" s="267"/>
      <c r="DJS10" s="267"/>
      <c r="DJT10" s="267"/>
      <c r="DJU10" s="267"/>
      <c r="DJV10" s="267"/>
      <c r="DJW10" s="267"/>
      <c r="DJX10" s="267"/>
      <c r="DJY10" s="267"/>
      <c r="DJZ10" s="267"/>
      <c r="DKA10" s="267"/>
      <c r="DKB10" s="267"/>
      <c r="DKC10" s="267"/>
      <c r="DKD10" s="267"/>
      <c r="DKE10" s="267"/>
      <c r="DKF10" s="267"/>
      <c r="DKG10" s="267"/>
      <c r="DKH10" s="267"/>
      <c r="DKI10" s="267"/>
      <c r="DKJ10" s="267"/>
      <c r="DKK10" s="267"/>
      <c r="DKL10" s="267"/>
      <c r="DKM10" s="267"/>
      <c r="DKN10" s="267"/>
      <c r="DKO10" s="267"/>
      <c r="DKP10" s="267"/>
      <c r="DKQ10" s="267"/>
      <c r="DKR10" s="267"/>
      <c r="DKS10" s="267"/>
      <c r="DKT10" s="267"/>
      <c r="DKU10" s="267"/>
      <c r="DKV10" s="267"/>
      <c r="DKW10" s="267"/>
      <c r="DKX10" s="267"/>
      <c r="DKY10" s="267"/>
      <c r="DKZ10" s="267"/>
      <c r="DLA10" s="267"/>
      <c r="DLB10" s="267"/>
      <c r="DLC10" s="267"/>
      <c r="DLD10" s="267"/>
      <c r="DLE10" s="267"/>
      <c r="DLF10" s="267"/>
      <c r="DLG10" s="267"/>
      <c r="DLH10" s="267"/>
      <c r="DLI10" s="267"/>
      <c r="DLJ10" s="267"/>
      <c r="DLK10" s="267"/>
      <c r="DLL10" s="267"/>
      <c r="DLM10" s="267"/>
      <c r="DLN10" s="267"/>
      <c r="DLO10" s="267"/>
      <c r="DLP10" s="267"/>
      <c r="DLQ10" s="267"/>
      <c r="DLR10" s="267"/>
      <c r="DLS10" s="267"/>
      <c r="DLT10" s="267"/>
      <c r="DLU10" s="267"/>
      <c r="DLV10" s="267"/>
      <c r="DLW10" s="267"/>
      <c r="DLX10" s="267"/>
      <c r="DLY10" s="267"/>
      <c r="DLZ10" s="267"/>
      <c r="DMA10" s="267"/>
      <c r="DMB10" s="267"/>
      <c r="DMC10" s="267"/>
      <c r="DMD10" s="267"/>
      <c r="DME10" s="267"/>
      <c r="DMF10" s="267"/>
      <c r="DMG10" s="267"/>
      <c r="DMH10" s="267"/>
      <c r="DMI10" s="267"/>
      <c r="DMJ10" s="267"/>
      <c r="DMK10" s="267"/>
      <c r="DML10" s="267"/>
      <c r="DMM10" s="267"/>
      <c r="DMN10" s="267"/>
      <c r="DMO10" s="267"/>
      <c r="DMP10" s="267"/>
      <c r="DMQ10" s="267"/>
      <c r="DMR10" s="267"/>
      <c r="DMS10" s="267"/>
      <c r="DMT10" s="267"/>
      <c r="DMU10" s="267"/>
      <c r="DMV10" s="267"/>
      <c r="DMW10" s="267"/>
      <c r="DMX10" s="267"/>
      <c r="DMY10" s="267"/>
      <c r="DMZ10" s="267"/>
      <c r="DNA10" s="267"/>
      <c r="DNB10" s="267"/>
      <c r="DNC10" s="267"/>
      <c r="DND10" s="267"/>
      <c r="DNE10" s="267"/>
      <c r="DNF10" s="267"/>
      <c r="DNG10" s="267"/>
      <c r="DNH10" s="267"/>
      <c r="DNI10" s="267"/>
      <c r="DNJ10" s="267"/>
      <c r="DNK10" s="267"/>
      <c r="DNL10" s="267"/>
      <c r="DNM10" s="267"/>
      <c r="DNN10" s="267"/>
      <c r="DNO10" s="267"/>
      <c r="DNP10" s="267"/>
      <c r="DNQ10" s="267"/>
      <c r="DNR10" s="267"/>
      <c r="DNS10" s="267"/>
      <c r="DNT10" s="267"/>
      <c r="DNU10" s="267"/>
      <c r="DNV10" s="267"/>
      <c r="DNW10" s="267"/>
      <c r="DNX10" s="267"/>
      <c r="DNY10" s="267"/>
      <c r="DNZ10" s="267"/>
      <c r="DOA10" s="267"/>
      <c r="DOB10" s="267"/>
      <c r="DOC10" s="267"/>
      <c r="DOD10" s="267"/>
      <c r="DOE10" s="267"/>
      <c r="DOF10" s="267"/>
      <c r="DOG10" s="267"/>
      <c r="DOH10" s="267"/>
      <c r="DOI10" s="267"/>
      <c r="DOJ10" s="267"/>
      <c r="DOK10" s="267"/>
      <c r="DOL10" s="267"/>
      <c r="DOM10" s="267"/>
      <c r="DON10" s="267"/>
      <c r="DOO10" s="267"/>
      <c r="DOP10" s="267"/>
      <c r="DOQ10" s="267"/>
      <c r="DOR10" s="267"/>
      <c r="DOS10" s="267"/>
      <c r="DOT10" s="267"/>
      <c r="DOU10" s="267"/>
      <c r="DOV10" s="267"/>
      <c r="DOW10" s="267"/>
      <c r="DOX10" s="267"/>
      <c r="DOY10" s="267"/>
      <c r="DOZ10" s="267"/>
      <c r="DPA10" s="267"/>
      <c r="DPB10" s="267"/>
      <c r="DPC10" s="267"/>
      <c r="DPD10" s="267"/>
      <c r="DPE10" s="267"/>
      <c r="DPF10" s="267"/>
      <c r="DPG10" s="267"/>
      <c r="DPH10" s="267"/>
      <c r="DPI10" s="267"/>
      <c r="DPJ10" s="267"/>
      <c r="DPK10" s="267"/>
      <c r="DPL10" s="267"/>
      <c r="DPM10" s="267"/>
      <c r="DPN10" s="267"/>
      <c r="DPO10" s="267"/>
      <c r="DPP10" s="267"/>
      <c r="DPQ10" s="267"/>
      <c r="DPR10" s="267"/>
      <c r="DPS10" s="267"/>
      <c r="DPT10" s="267"/>
      <c r="DPU10" s="267"/>
      <c r="DPV10" s="267"/>
      <c r="DPW10" s="267"/>
      <c r="DPX10" s="267"/>
      <c r="DPY10" s="267"/>
      <c r="DPZ10" s="267"/>
      <c r="DQA10" s="267"/>
      <c r="DQB10" s="267"/>
      <c r="DQC10" s="267"/>
      <c r="DQD10" s="267"/>
      <c r="DQE10" s="267"/>
      <c r="DQF10" s="267"/>
      <c r="DQG10" s="267"/>
      <c r="DQH10" s="267"/>
      <c r="DQI10" s="267"/>
      <c r="DQJ10" s="267"/>
      <c r="DQK10" s="267"/>
      <c r="DQL10" s="267"/>
      <c r="DQM10" s="267"/>
      <c r="DQN10" s="267"/>
      <c r="DQO10" s="267"/>
      <c r="DQP10" s="267"/>
      <c r="DQQ10" s="267"/>
      <c r="DQR10" s="267"/>
      <c r="DQS10" s="267"/>
      <c r="DQT10" s="267"/>
      <c r="DQU10" s="267"/>
      <c r="DQV10" s="267"/>
      <c r="DQW10" s="267"/>
      <c r="DQX10" s="267"/>
      <c r="DQY10" s="267"/>
      <c r="DQZ10" s="267"/>
      <c r="DRA10" s="267"/>
      <c r="DRB10" s="267"/>
      <c r="DRC10" s="267"/>
      <c r="DRD10" s="267"/>
      <c r="DRE10" s="267"/>
      <c r="DRF10" s="267"/>
      <c r="DRG10" s="267"/>
      <c r="DRH10" s="267"/>
      <c r="DRI10" s="267"/>
      <c r="DRJ10" s="267"/>
      <c r="DRK10" s="267"/>
      <c r="DRL10" s="267"/>
      <c r="DRM10" s="267"/>
      <c r="DRN10" s="267"/>
      <c r="DRO10" s="267"/>
      <c r="DRP10" s="267"/>
      <c r="DRQ10" s="267"/>
      <c r="DRR10" s="267"/>
      <c r="DRS10" s="267"/>
      <c r="DRT10" s="267"/>
      <c r="DRU10" s="267"/>
      <c r="DRV10" s="267"/>
      <c r="DRW10" s="267"/>
      <c r="DRX10" s="267"/>
      <c r="DRY10" s="267"/>
      <c r="DRZ10" s="267"/>
      <c r="DSA10" s="267"/>
      <c r="DSB10" s="267"/>
      <c r="DSC10" s="267"/>
      <c r="DSD10" s="267"/>
      <c r="DSE10" s="267"/>
      <c r="DSF10" s="267"/>
      <c r="DSG10" s="267"/>
      <c r="DSH10" s="267"/>
      <c r="DSI10" s="267"/>
      <c r="DSJ10" s="267"/>
      <c r="DSK10" s="267"/>
      <c r="DSL10" s="267"/>
      <c r="DSM10" s="267"/>
      <c r="DSN10" s="267"/>
      <c r="DSO10" s="267"/>
      <c r="DSP10" s="267"/>
      <c r="DSQ10" s="267"/>
      <c r="DSR10" s="267"/>
      <c r="DSS10" s="267"/>
      <c r="DST10" s="267"/>
      <c r="DSU10" s="267"/>
      <c r="DSV10" s="267"/>
      <c r="DSW10" s="267"/>
      <c r="DSX10" s="267"/>
      <c r="DSY10" s="267"/>
      <c r="DSZ10" s="267"/>
      <c r="DTA10" s="267"/>
      <c r="DTB10" s="267"/>
      <c r="DTC10" s="267"/>
      <c r="DTD10" s="267"/>
      <c r="DTE10" s="267"/>
      <c r="DTF10" s="267"/>
      <c r="DTG10" s="267"/>
      <c r="DTH10" s="267"/>
      <c r="DTI10" s="267"/>
      <c r="DTJ10" s="267"/>
      <c r="DTK10" s="267"/>
      <c r="DTL10" s="267"/>
      <c r="DTM10" s="267"/>
      <c r="DTN10" s="267"/>
      <c r="DTO10" s="267"/>
      <c r="DTP10" s="267"/>
      <c r="DTQ10" s="267"/>
      <c r="DTR10" s="267"/>
      <c r="DTS10" s="267"/>
      <c r="DTT10" s="267"/>
      <c r="DTU10" s="267"/>
      <c r="DTV10" s="267"/>
      <c r="DTW10" s="267"/>
      <c r="DTX10" s="267"/>
      <c r="DTY10" s="267"/>
      <c r="DTZ10" s="267"/>
      <c r="DUA10" s="267"/>
      <c r="DUB10" s="267"/>
      <c r="DUC10" s="267"/>
      <c r="DUD10" s="267"/>
      <c r="DUE10" s="267"/>
      <c r="DUF10" s="267"/>
      <c r="DUG10" s="267"/>
      <c r="DUH10" s="267"/>
      <c r="DUI10" s="267"/>
      <c r="DUJ10" s="267"/>
      <c r="DUK10" s="267"/>
      <c r="DUL10" s="267"/>
      <c r="DUM10" s="267"/>
      <c r="DUN10" s="267"/>
      <c r="DUO10" s="267"/>
      <c r="DUP10" s="267"/>
      <c r="DUQ10" s="267"/>
      <c r="DUR10" s="267"/>
      <c r="DUS10" s="267"/>
      <c r="DUT10" s="267"/>
      <c r="DUU10" s="267"/>
      <c r="DUV10" s="267"/>
      <c r="DUW10" s="267"/>
      <c r="DUX10" s="267"/>
      <c r="DUY10" s="267"/>
      <c r="DUZ10" s="267"/>
      <c r="DVA10" s="267"/>
      <c r="DVB10" s="267"/>
      <c r="DVC10" s="267"/>
      <c r="DVD10" s="267"/>
      <c r="DVE10" s="267"/>
      <c r="DVF10" s="267"/>
      <c r="DVG10" s="267"/>
      <c r="DVH10" s="267"/>
      <c r="DVI10" s="267"/>
      <c r="DVJ10" s="267"/>
      <c r="DVK10" s="267"/>
      <c r="DVL10" s="267"/>
      <c r="DVM10" s="267"/>
      <c r="DVN10" s="267"/>
      <c r="DVO10" s="267"/>
      <c r="DVP10" s="267"/>
      <c r="DVQ10" s="267"/>
      <c r="DVR10" s="267"/>
      <c r="DVS10" s="267"/>
      <c r="DVT10" s="267"/>
      <c r="DVU10" s="267"/>
      <c r="DVV10" s="267"/>
      <c r="DVW10" s="267"/>
      <c r="DVX10" s="267"/>
      <c r="DVY10" s="267"/>
      <c r="DVZ10" s="267"/>
      <c r="DWA10" s="267"/>
      <c r="DWB10" s="267"/>
      <c r="DWC10" s="267"/>
      <c r="DWD10" s="267"/>
      <c r="DWE10" s="267"/>
      <c r="DWF10" s="267"/>
      <c r="DWG10" s="267"/>
      <c r="DWH10" s="267"/>
      <c r="DWI10" s="267"/>
      <c r="DWJ10" s="267"/>
      <c r="DWK10" s="267"/>
      <c r="DWL10" s="267"/>
      <c r="DWM10" s="267"/>
      <c r="DWN10" s="267"/>
      <c r="DWO10" s="267"/>
      <c r="DWP10" s="267"/>
      <c r="DWQ10" s="267"/>
      <c r="DWR10" s="267"/>
      <c r="DWS10" s="267"/>
      <c r="DWT10" s="267"/>
      <c r="DWU10" s="267"/>
      <c r="DWV10" s="267"/>
      <c r="DWW10" s="267"/>
      <c r="DWX10" s="267"/>
      <c r="DWY10" s="267"/>
      <c r="DWZ10" s="267"/>
      <c r="DXA10" s="267"/>
      <c r="DXB10" s="267"/>
      <c r="DXC10" s="267"/>
      <c r="DXD10" s="267"/>
      <c r="DXE10" s="267"/>
      <c r="DXF10" s="267"/>
      <c r="DXG10" s="267"/>
      <c r="DXH10" s="267"/>
      <c r="DXI10" s="267"/>
      <c r="DXJ10" s="267"/>
      <c r="DXK10" s="267"/>
      <c r="DXL10" s="267"/>
      <c r="DXM10" s="267"/>
      <c r="DXN10" s="267"/>
      <c r="DXO10" s="267"/>
      <c r="DXP10" s="267"/>
      <c r="DXQ10" s="267"/>
      <c r="DXR10" s="267"/>
      <c r="DXS10" s="267"/>
      <c r="DXT10" s="267"/>
      <c r="DXU10" s="267"/>
      <c r="DXV10" s="267"/>
      <c r="DXW10" s="267"/>
      <c r="DXX10" s="267"/>
      <c r="DXY10" s="267"/>
      <c r="DXZ10" s="267"/>
      <c r="DYA10" s="267"/>
      <c r="DYB10" s="267"/>
      <c r="DYC10" s="267"/>
      <c r="DYD10" s="267"/>
      <c r="DYE10" s="267"/>
      <c r="DYF10" s="267"/>
      <c r="DYG10" s="267"/>
      <c r="DYH10" s="267"/>
      <c r="DYI10" s="267"/>
      <c r="DYJ10" s="267"/>
      <c r="DYK10" s="267"/>
      <c r="DYL10" s="267"/>
      <c r="DYM10" s="267"/>
      <c r="DYN10" s="267"/>
      <c r="DYO10" s="267"/>
      <c r="DYP10" s="267"/>
      <c r="DYQ10" s="267"/>
      <c r="DYR10" s="267"/>
      <c r="DYS10" s="267"/>
      <c r="DYT10" s="267"/>
      <c r="DYU10" s="267"/>
      <c r="DYV10" s="267"/>
      <c r="DYW10" s="267"/>
      <c r="DYX10" s="267"/>
      <c r="DYY10" s="267"/>
      <c r="DYZ10" s="267"/>
      <c r="DZA10" s="267"/>
      <c r="DZB10" s="267"/>
      <c r="DZC10" s="267"/>
      <c r="DZD10" s="267"/>
      <c r="DZE10" s="267"/>
      <c r="DZF10" s="267"/>
      <c r="DZG10" s="267"/>
      <c r="DZH10" s="267"/>
      <c r="DZI10" s="267"/>
      <c r="DZJ10" s="267"/>
      <c r="DZK10" s="267"/>
      <c r="DZL10" s="267"/>
      <c r="DZM10" s="267"/>
      <c r="DZN10" s="267"/>
      <c r="DZO10" s="267"/>
      <c r="DZP10" s="267"/>
      <c r="DZQ10" s="267"/>
      <c r="DZR10" s="267"/>
      <c r="DZS10" s="267"/>
      <c r="DZT10" s="267"/>
      <c r="DZU10" s="267"/>
      <c r="DZV10" s="267"/>
      <c r="DZW10" s="267"/>
      <c r="DZX10" s="267"/>
      <c r="DZY10" s="267"/>
      <c r="DZZ10" s="267"/>
      <c r="EAA10" s="267"/>
      <c r="EAB10" s="267"/>
      <c r="EAC10" s="267"/>
      <c r="EAD10" s="267"/>
      <c r="EAE10" s="267"/>
      <c r="EAF10" s="267"/>
      <c r="EAG10" s="267"/>
      <c r="EAH10" s="267"/>
      <c r="EAI10" s="267"/>
      <c r="EAJ10" s="267"/>
      <c r="EAK10" s="267"/>
      <c r="EAL10" s="267"/>
      <c r="EAM10" s="267"/>
      <c r="EAN10" s="267"/>
      <c r="EAO10" s="267"/>
      <c r="EAP10" s="267"/>
      <c r="EAQ10" s="267"/>
      <c r="EAR10" s="267"/>
      <c r="EAS10" s="267"/>
      <c r="EAT10" s="267"/>
      <c r="EAU10" s="267"/>
      <c r="EAV10" s="267"/>
      <c r="EAW10" s="267"/>
      <c r="EAX10" s="267"/>
      <c r="EAY10" s="267"/>
      <c r="EAZ10" s="267"/>
      <c r="EBA10" s="267"/>
      <c r="EBB10" s="267"/>
      <c r="EBC10" s="267"/>
      <c r="EBD10" s="267"/>
      <c r="EBE10" s="267"/>
      <c r="EBF10" s="267"/>
      <c r="EBG10" s="267"/>
      <c r="EBH10" s="267"/>
      <c r="EBI10" s="267"/>
      <c r="EBJ10" s="267"/>
      <c r="EBK10" s="267"/>
      <c r="EBL10" s="267"/>
      <c r="EBM10" s="267"/>
      <c r="EBN10" s="267"/>
      <c r="EBO10" s="267"/>
      <c r="EBP10" s="267"/>
      <c r="EBQ10" s="267"/>
      <c r="EBR10" s="267"/>
      <c r="EBS10" s="267"/>
      <c r="EBT10" s="267"/>
      <c r="EBU10" s="267"/>
      <c r="EBV10" s="267"/>
      <c r="EBW10" s="267"/>
      <c r="EBX10" s="267"/>
      <c r="EBY10" s="267"/>
      <c r="EBZ10" s="267"/>
      <c r="ECA10" s="267"/>
      <c r="ECB10" s="267"/>
      <c r="ECC10" s="267"/>
      <c r="ECD10" s="267"/>
      <c r="ECE10" s="267"/>
      <c r="ECF10" s="267"/>
      <c r="ECG10" s="267"/>
      <c r="ECH10" s="267"/>
      <c r="ECI10" s="267"/>
      <c r="ECJ10" s="267"/>
      <c r="ECK10" s="267"/>
      <c r="ECL10" s="267"/>
      <c r="ECM10" s="267"/>
      <c r="ECN10" s="267"/>
      <c r="ECO10" s="267"/>
      <c r="ECP10" s="267"/>
      <c r="ECQ10" s="267"/>
      <c r="ECR10" s="267"/>
      <c r="ECS10" s="267"/>
      <c r="ECT10" s="267"/>
      <c r="ECU10" s="267"/>
      <c r="ECV10" s="267"/>
      <c r="ECW10" s="267"/>
      <c r="ECX10" s="267"/>
      <c r="ECY10" s="267"/>
      <c r="ECZ10" s="267"/>
      <c r="EDA10" s="267"/>
      <c r="EDB10" s="267"/>
      <c r="EDC10" s="267"/>
      <c r="EDD10" s="267"/>
      <c r="EDE10" s="267"/>
      <c r="EDF10" s="267"/>
      <c r="EDG10" s="267"/>
      <c r="EDH10" s="267"/>
      <c r="EDI10" s="267"/>
      <c r="EDJ10" s="267"/>
      <c r="EDK10" s="267"/>
      <c r="EDL10" s="267"/>
      <c r="EDM10" s="267"/>
      <c r="EDN10" s="267"/>
      <c r="EDO10" s="267"/>
      <c r="EDP10" s="267"/>
      <c r="EDQ10" s="267"/>
      <c r="EDR10" s="267"/>
      <c r="EDS10" s="267"/>
      <c r="EDT10" s="267"/>
      <c r="EDU10" s="267"/>
      <c r="EDV10" s="267"/>
      <c r="EDW10" s="267"/>
      <c r="EDX10" s="267"/>
      <c r="EDY10" s="267"/>
      <c r="EDZ10" s="267"/>
      <c r="EEA10" s="267"/>
      <c r="EEB10" s="267"/>
      <c r="EEC10" s="267"/>
      <c r="EED10" s="267"/>
      <c r="EEE10" s="267"/>
      <c r="EEF10" s="267"/>
      <c r="EEG10" s="267"/>
      <c r="EEH10" s="267"/>
      <c r="EEI10" s="267"/>
      <c r="EEJ10" s="267"/>
      <c r="EEK10" s="267"/>
      <c r="EEL10" s="267"/>
      <c r="EEM10" s="267"/>
      <c r="EEN10" s="267"/>
      <c r="EEO10" s="267"/>
      <c r="EEP10" s="267"/>
      <c r="EEQ10" s="267"/>
      <c r="EER10" s="267"/>
      <c r="EES10" s="267"/>
      <c r="EET10" s="267"/>
      <c r="EEU10" s="267"/>
      <c r="EEV10" s="267"/>
      <c r="EEW10" s="267"/>
      <c r="EEX10" s="267"/>
      <c r="EEY10" s="267"/>
      <c r="EEZ10" s="267"/>
      <c r="EFA10" s="267"/>
      <c r="EFB10" s="267"/>
      <c r="EFC10" s="267"/>
      <c r="EFD10" s="267"/>
      <c r="EFE10" s="267"/>
      <c r="EFF10" s="267"/>
      <c r="EFG10" s="267"/>
      <c r="EFH10" s="267"/>
      <c r="EFI10" s="267"/>
      <c r="EFJ10" s="267"/>
      <c r="EFK10" s="267"/>
      <c r="EFL10" s="267"/>
      <c r="EFM10" s="267"/>
      <c r="EFN10" s="267"/>
      <c r="EFO10" s="267"/>
      <c r="EFP10" s="267"/>
      <c r="EFQ10" s="267"/>
      <c r="EFR10" s="267"/>
      <c r="EFS10" s="267"/>
      <c r="EFT10" s="267"/>
      <c r="EFU10" s="267"/>
      <c r="EFV10" s="267"/>
      <c r="EFW10" s="267"/>
      <c r="EFX10" s="267"/>
      <c r="EFY10" s="267"/>
      <c r="EFZ10" s="267"/>
      <c r="EGA10" s="267"/>
      <c r="EGB10" s="267"/>
      <c r="EGC10" s="267"/>
      <c r="EGD10" s="267"/>
      <c r="EGE10" s="267"/>
      <c r="EGF10" s="267"/>
      <c r="EGG10" s="267"/>
      <c r="EGH10" s="267"/>
      <c r="EGI10" s="267"/>
      <c r="EGJ10" s="267"/>
      <c r="EGK10" s="267"/>
      <c r="EGL10" s="267"/>
      <c r="EGM10" s="267"/>
      <c r="EGN10" s="267"/>
      <c r="EGO10" s="267"/>
      <c r="EGP10" s="267"/>
      <c r="EGQ10" s="267"/>
      <c r="EGR10" s="267"/>
      <c r="EGS10" s="267"/>
      <c r="EGT10" s="267"/>
      <c r="EGU10" s="267"/>
      <c r="EGV10" s="267"/>
      <c r="EGW10" s="267"/>
      <c r="EGX10" s="267"/>
      <c r="EGY10" s="267"/>
      <c r="EGZ10" s="267"/>
      <c r="EHA10" s="267"/>
      <c r="EHB10" s="267"/>
      <c r="EHC10" s="267"/>
      <c r="EHD10" s="267"/>
      <c r="EHE10" s="267"/>
      <c r="EHF10" s="267"/>
      <c r="EHG10" s="267"/>
      <c r="EHH10" s="267"/>
      <c r="EHI10" s="267"/>
      <c r="EHJ10" s="267"/>
      <c r="EHK10" s="267"/>
      <c r="EHL10" s="267"/>
      <c r="EHM10" s="267"/>
      <c r="EHN10" s="267"/>
      <c r="EHO10" s="267"/>
      <c r="EHP10" s="267"/>
      <c r="EHQ10" s="267"/>
      <c r="EHR10" s="267"/>
      <c r="EHS10" s="267"/>
      <c r="EHT10" s="267"/>
      <c r="EHU10" s="267"/>
      <c r="EHV10" s="267"/>
      <c r="EHW10" s="267"/>
      <c r="EHX10" s="267"/>
      <c r="EHY10" s="267"/>
      <c r="EHZ10" s="267"/>
      <c r="EIA10" s="267"/>
      <c r="EIB10" s="267"/>
      <c r="EIC10" s="267"/>
      <c r="EID10" s="267"/>
      <c r="EIE10" s="267"/>
      <c r="EIF10" s="267"/>
      <c r="EIG10" s="267"/>
      <c r="EIH10" s="267"/>
      <c r="EII10" s="267"/>
      <c r="EIJ10" s="267"/>
      <c r="EIK10" s="267"/>
      <c r="EIL10" s="267"/>
      <c r="EIM10" s="267"/>
      <c r="EIN10" s="267"/>
      <c r="EIO10" s="267"/>
      <c r="EIP10" s="267"/>
      <c r="EIQ10" s="267"/>
      <c r="EIR10" s="267"/>
      <c r="EIS10" s="267"/>
      <c r="EIT10" s="267"/>
      <c r="EIU10" s="267"/>
      <c r="EIV10" s="267"/>
      <c r="EIW10" s="267"/>
      <c r="EIX10" s="267"/>
      <c r="EIY10" s="267"/>
      <c r="EIZ10" s="267"/>
      <c r="EJA10" s="267"/>
      <c r="EJB10" s="267"/>
      <c r="EJC10" s="267"/>
      <c r="EJD10" s="267"/>
      <c r="EJE10" s="267"/>
      <c r="EJF10" s="267"/>
      <c r="EJG10" s="267"/>
      <c r="EJH10" s="267"/>
      <c r="EJI10" s="267"/>
      <c r="EJJ10" s="267"/>
      <c r="EJK10" s="267"/>
      <c r="EJL10" s="267"/>
      <c r="EJM10" s="267"/>
      <c r="EJN10" s="267"/>
      <c r="EJO10" s="267"/>
      <c r="EJP10" s="267"/>
      <c r="EJQ10" s="267"/>
      <c r="EJR10" s="267"/>
      <c r="EJS10" s="267"/>
      <c r="EJT10" s="267"/>
      <c r="EJU10" s="267"/>
      <c r="EJV10" s="267"/>
      <c r="EJW10" s="267"/>
      <c r="EJX10" s="267"/>
      <c r="EJY10" s="267"/>
      <c r="EJZ10" s="267"/>
      <c r="EKA10" s="267"/>
      <c r="EKB10" s="267"/>
      <c r="EKC10" s="267"/>
      <c r="EKD10" s="267"/>
      <c r="EKE10" s="267"/>
      <c r="EKF10" s="267"/>
      <c r="EKG10" s="267"/>
      <c r="EKH10" s="267"/>
      <c r="EKI10" s="267"/>
      <c r="EKJ10" s="267"/>
      <c r="EKK10" s="267"/>
      <c r="EKL10" s="267"/>
      <c r="EKM10" s="267"/>
      <c r="EKN10" s="267"/>
      <c r="EKO10" s="267"/>
      <c r="EKP10" s="267"/>
      <c r="EKQ10" s="267"/>
      <c r="EKR10" s="267"/>
      <c r="EKS10" s="267"/>
      <c r="EKT10" s="267"/>
      <c r="EKU10" s="267"/>
      <c r="EKV10" s="267"/>
      <c r="EKW10" s="267"/>
      <c r="EKX10" s="267"/>
      <c r="EKY10" s="267"/>
      <c r="EKZ10" s="267"/>
      <c r="ELA10" s="267"/>
      <c r="ELB10" s="267"/>
      <c r="ELC10" s="267"/>
      <c r="ELD10" s="267"/>
      <c r="ELE10" s="267"/>
      <c r="ELF10" s="267"/>
      <c r="ELG10" s="267"/>
      <c r="ELH10" s="267"/>
      <c r="ELI10" s="267"/>
      <c r="ELJ10" s="267"/>
      <c r="ELK10" s="267"/>
      <c r="ELL10" s="267"/>
      <c r="ELM10" s="267"/>
      <c r="ELN10" s="267"/>
      <c r="ELO10" s="267"/>
      <c r="ELP10" s="267"/>
      <c r="ELQ10" s="267"/>
      <c r="ELR10" s="267"/>
      <c r="ELS10" s="267"/>
      <c r="ELT10" s="267"/>
      <c r="ELU10" s="267"/>
      <c r="ELV10" s="267"/>
      <c r="ELW10" s="267"/>
      <c r="ELX10" s="267"/>
      <c r="ELY10" s="267"/>
      <c r="ELZ10" s="267"/>
      <c r="EMA10" s="267"/>
      <c r="EMB10" s="267"/>
      <c r="EMC10" s="267"/>
      <c r="EMD10" s="267"/>
      <c r="EME10" s="267"/>
      <c r="EMF10" s="267"/>
      <c r="EMG10" s="267"/>
      <c r="EMH10" s="267"/>
      <c r="EMI10" s="267"/>
      <c r="EMJ10" s="267"/>
      <c r="EMK10" s="267"/>
      <c r="EML10" s="267"/>
      <c r="EMM10" s="267"/>
      <c r="EMN10" s="267"/>
      <c r="EMO10" s="267"/>
      <c r="EMP10" s="267"/>
      <c r="EMQ10" s="267"/>
      <c r="EMR10" s="267"/>
      <c r="EMS10" s="267"/>
      <c r="EMT10" s="267"/>
      <c r="EMU10" s="267"/>
      <c r="EMV10" s="267"/>
      <c r="EMW10" s="267"/>
      <c r="EMX10" s="267"/>
      <c r="EMY10" s="267"/>
      <c r="EMZ10" s="267"/>
      <c r="ENA10" s="267"/>
      <c r="ENB10" s="267"/>
      <c r="ENC10" s="267"/>
      <c r="END10" s="267"/>
      <c r="ENE10" s="267"/>
      <c r="ENF10" s="267"/>
      <c r="ENG10" s="267"/>
      <c r="ENH10" s="267"/>
      <c r="ENI10" s="267"/>
      <c r="ENJ10" s="267"/>
      <c r="ENK10" s="267"/>
      <c r="ENL10" s="267"/>
      <c r="ENM10" s="267"/>
      <c r="ENN10" s="267"/>
      <c r="ENO10" s="267"/>
      <c r="ENP10" s="267"/>
      <c r="ENQ10" s="267"/>
      <c r="ENR10" s="267"/>
      <c r="ENS10" s="267"/>
      <c r="ENT10" s="267"/>
      <c r="ENU10" s="267"/>
      <c r="ENV10" s="267"/>
      <c r="ENW10" s="267"/>
      <c r="ENX10" s="267"/>
      <c r="ENY10" s="267"/>
      <c r="ENZ10" s="267"/>
      <c r="EOA10" s="267"/>
      <c r="EOB10" s="267"/>
      <c r="EOC10" s="267"/>
      <c r="EOD10" s="267"/>
      <c r="EOE10" s="267"/>
      <c r="EOF10" s="267"/>
      <c r="EOG10" s="267"/>
      <c r="EOH10" s="267"/>
      <c r="EOI10" s="267"/>
      <c r="EOJ10" s="267"/>
      <c r="EOK10" s="267"/>
      <c r="EOL10" s="267"/>
      <c r="EOM10" s="267"/>
      <c r="EON10" s="267"/>
      <c r="EOO10" s="267"/>
      <c r="EOP10" s="267"/>
      <c r="EOQ10" s="267"/>
      <c r="EOR10" s="267"/>
      <c r="EOS10" s="267"/>
      <c r="EOT10" s="267"/>
      <c r="EOU10" s="267"/>
      <c r="EOV10" s="267"/>
      <c r="EOW10" s="267"/>
      <c r="EOX10" s="267"/>
      <c r="EOY10" s="267"/>
      <c r="EOZ10" s="267"/>
      <c r="EPA10" s="267"/>
      <c r="EPB10" s="267"/>
      <c r="EPC10" s="267"/>
      <c r="EPD10" s="267"/>
      <c r="EPE10" s="267"/>
      <c r="EPF10" s="267"/>
      <c r="EPG10" s="267"/>
      <c r="EPH10" s="267"/>
      <c r="EPI10" s="267"/>
      <c r="EPJ10" s="267"/>
      <c r="EPK10" s="267"/>
      <c r="EPL10" s="267"/>
      <c r="EPM10" s="267"/>
      <c r="EPN10" s="267"/>
      <c r="EPO10" s="267"/>
      <c r="EPP10" s="267"/>
      <c r="EPQ10" s="267"/>
      <c r="EPR10" s="267"/>
      <c r="EPS10" s="267"/>
      <c r="EPT10" s="267"/>
      <c r="EPU10" s="267"/>
      <c r="EPV10" s="267"/>
      <c r="EPW10" s="267"/>
      <c r="EPX10" s="267"/>
      <c r="EPY10" s="267"/>
      <c r="EPZ10" s="267"/>
      <c r="EQA10" s="267"/>
      <c r="EQB10" s="267"/>
      <c r="EQC10" s="267"/>
      <c r="EQD10" s="267"/>
      <c r="EQE10" s="267"/>
      <c r="EQF10" s="267"/>
      <c r="EQG10" s="267"/>
      <c r="EQH10" s="267"/>
      <c r="EQI10" s="267"/>
      <c r="EQJ10" s="267"/>
      <c r="EQK10" s="267"/>
      <c r="EQL10" s="267"/>
      <c r="EQM10" s="267"/>
      <c r="EQN10" s="267"/>
      <c r="EQO10" s="267"/>
      <c r="EQP10" s="267"/>
      <c r="EQQ10" s="267"/>
      <c r="EQR10" s="267"/>
      <c r="EQS10" s="267"/>
      <c r="EQT10" s="267"/>
      <c r="EQU10" s="267"/>
      <c r="EQV10" s="267"/>
      <c r="EQW10" s="267"/>
      <c r="EQX10" s="267"/>
      <c r="EQY10" s="267"/>
      <c r="EQZ10" s="267"/>
      <c r="ERA10" s="267"/>
      <c r="ERB10" s="267"/>
      <c r="ERC10" s="267"/>
      <c r="ERD10" s="267"/>
      <c r="ERE10" s="267"/>
      <c r="ERF10" s="267"/>
      <c r="ERG10" s="267"/>
      <c r="ERH10" s="267"/>
      <c r="ERI10" s="267"/>
      <c r="ERJ10" s="267"/>
      <c r="ERK10" s="267"/>
      <c r="ERL10" s="267"/>
      <c r="ERM10" s="267"/>
      <c r="ERN10" s="267"/>
      <c r="ERO10" s="267"/>
      <c r="ERP10" s="267"/>
      <c r="ERQ10" s="267"/>
      <c r="ERR10" s="267"/>
      <c r="ERS10" s="267"/>
      <c r="ERT10" s="267"/>
      <c r="ERU10" s="267"/>
      <c r="ERV10" s="267"/>
      <c r="ERW10" s="267"/>
      <c r="ERX10" s="267"/>
      <c r="ERY10" s="267"/>
      <c r="ERZ10" s="267"/>
      <c r="ESA10" s="267"/>
      <c r="ESB10" s="267"/>
      <c r="ESC10" s="267"/>
      <c r="ESD10" s="267"/>
      <c r="ESE10" s="267"/>
      <c r="ESF10" s="267"/>
      <c r="ESG10" s="267"/>
      <c r="ESH10" s="267"/>
      <c r="ESI10" s="267"/>
      <c r="ESJ10" s="267"/>
      <c r="ESK10" s="267"/>
      <c r="ESL10" s="267"/>
      <c r="ESM10" s="267"/>
      <c r="ESN10" s="267"/>
      <c r="ESO10" s="267"/>
      <c r="ESP10" s="267"/>
      <c r="ESQ10" s="267"/>
      <c r="ESR10" s="267"/>
      <c r="ESS10" s="267"/>
      <c r="EST10" s="267"/>
      <c r="ESU10" s="267"/>
      <c r="ESV10" s="267"/>
      <c r="ESW10" s="267"/>
      <c r="ESX10" s="267"/>
      <c r="ESY10" s="267"/>
      <c r="ESZ10" s="267"/>
      <c r="ETA10" s="267"/>
      <c r="ETB10" s="267"/>
      <c r="ETC10" s="267"/>
      <c r="ETD10" s="267"/>
      <c r="ETE10" s="267"/>
      <c r="ETF10" s="267"/>
      <c r="ETG10" s="267"/>
      <c r="ETH10" s="267"/>
      <c r="ETI10" s="267"/>
      <c r="ETJ10" s="267"/>
      <c r="ETK10" s="267"/>
      <c r="ETL10" s="267"/>
      <c r="ETM10" s="267"/>
      <c r="ETN10" s="267"/>
      <c r="ETO10" s="267"/>
      <c r="ETP10" s="267"/>
      <c r="ETQ10" s="267"/>
      <c r="ETR10" s="267"/>
      <c r="ETS10" s="267"/>
      <c r="ETT10" s="267"/>
      <c r="ETU10" s="267"/>
      <c r="ETV10" s="267"/>
      <c r="ETW10" s="267"/>
      <c r="ETX10" s="267"/>
      <c r="ETY10" s="267"/>
      <c r="ETZ10" s="267"/>
      <c r="EUA10" s="267"/>
      <c r="EUB10" s="267"/>
      <c r="EUC10" s="267"/>
      <c r="EUD10" s="267"/>
      <c r="EUE10" s="267"/>
      <c r="EUF10" s="267"/>
      <c r="EUG10" s="267"/>
      <c r="EUH10" s="267"/>
      <c r="EUI10" s="267"/>
      <c r="EUJ10" s="267"/>
      <c r="EUK10" s="267"/>
      <c r="EUL10" s="267"/>
      <c r="EUM10" s="267"/>
      <c r="EUN10" s="267"/>
      <c r="EUO10" s="267"/>
      <c r="EUP10" s="267"/>
      <c r="EUQ10" s="267"/>
      <c r="EUR10" s="267"/>
      <c r="EUS10" s="267"/>
      <c r="EUT10" s="267"/>
      <c r="EUU10" s="267"/>
      <c r="EUV10" s="267"/>
      <c r="EUW10" s="267"/>
      <c r="EUX10" s="267"/>
      <c r="EUY10" s="267"/>
      <c r="EUZ10" s="267"/>
      <c r="EVA10" s="267"/>
      <c r="EVB10" s="267"/>
      <c r="EVC10" s="267"/>
      <c r="EVD10" s="267"/>
      <c r="EVE10" s="267"/>
      <c r="EVF10" s="267"/>
      <c r="EVG10" s="267"/>
      <c r="EVH10" s="267"/>
      <c r="EVI10" s="267"/>
      <c r="EVJ10" s="267"/>
      <c r="EVK10" s="267"/>
      <c r="EVL10" s="267"/>
      <c r="EVM10" s="267"/>
      <c r="EVN10" s="267"/>
      <c r="EVO10" s="267"/>
      <c r="EVP10" s="267"/>
      <c r="EVQ10" s="267"/>
      <c r="EVR10" s="267"/>
      <c r="EVS10" s="267"/>
      <c r="EVT10" s="267"/>
      <c r="EVU10" s="267"/>
      <c r="EVV10" s="267"/>
      <c r="EVW10" s="267"/>
      <c r="EVX10" s="267"/>
      <c r="EVY10" s="267"/>
      <c r="EVZ10" s="267"/>
      <c r="EWA10" s="267"/>
      <c r="EWB10" s="267"/>
      <c r="EWC10" s="267"/>
      <c r="EWD10" s="267"/>
      <c r="EWE10" s="267"/>
      <c r="EWF10" s="267"/>
      <c r="EWG10" s="267"/>
      <c r="EWH10" s="267"/>
      <c r="EWI10" s="267"/>
      <c r="EWJ10" s="267"/>
      <c r="EWK10" s="267"/>
      <c r="EWL10" s="267"/>
      <c r="EWM10" s="267"/>
      <c r="EWN10" s="267"/>
      <c r="EWO10" s="267"/>
      <c r="EWP10" s="267"/>
      <c r="EWQ10" s="267"/>
      <c r="EWR10" s="267"/>
      <c r="EWS10" s="267"/>
      <c r="EWT10" s="267"/>
      <c r="EWU10" s="267"/>
      <c r="EWV10" s="267"/>
      <c r="EWW10" s="267"/>
      <c r="EWX10" s="267"/>
      <c r="EWY10" s="267"/>
      <c r="EWZ10" s="267"/>
      <c r="EXA10" s="267"/>
      <c r="EXB10" s="267"/>
      <c r="EXC10" s="267"/>
      <c r="EXD10" s="267"/>
      <c r="EXE10" s="267"/>
      <c r="EXF10" s="267"/>
      <c r="EXG10" s="267"/>
      <c r="EXH10" s="267"/>
      <c r="EXI10" s="267"/>
      <c r="EXJ10" s="267"/>
      <c r="EXK10" s="267"/>
      <c r="EXL10" s="267"/>
      <c r="EXM10" s="267"/>
      <c r="EXN10" s="267"/>
      <c r="EXO10" s="267"/>
      <c r="EXP10" s="267"/>
      <c r="EXQ10" s="267"/>
      <c r="EXR10" s="267"/>
      <c r="EXS10" s="267"/>
      <c r="EXT10" s="267"/>
      <c r="EXU10" s="267"/>
      <c r="EXV10" s="267"/>
      <c r="EXW10" s="267"/>
      <c r="EXX10" s="267"/>
      <c r="EXY10" s="267"/>
      <c r="EXZ10" s="267"/>
      <c r="EYA10" s="267"/>
      <c r="EYB10" s="267"/>
      <c r="EYC10" s="267"/>
      <c r="EYD10" s="267"/>
      <c r="EYE10" s="267"/>
      <c r="EYF10" s="267"/>
      <c r="EYG10" s="267"/>
      <c r="EYH10" s="267"/>
      <c r="EYI10" s="267"/>
      <c r="EYJ10" s="267"/>
      <c r="EYK10" s="267"/>
      <c r="EYL10" s="267"/>
      <c r="EYM10" s="267"/>
      <c r="EYN10" s="267"/>
      <c r="EYO10" s="267"/>
      <c r="EYP10" s="267"/>
      <c r="EYQ10" s="267"/>
      <c r="EYR10" s="267"/>
      <c r="EYS10" s="267"/>
      <c r="EYT10" s="267"/>
      <c r="EYU10" s="267"/>
      <c r="EYV10" s="267"/>
      <c r="EYW10" s="267"/>
      <c r="EYX10" s="267"/>
      <c r="EYY10" s="267"/>
      <c r="EYZ10" s="267"/>
      <c r="EZA10" s="267"/>
      <c r="EZB10" s="267"/>
      <c r="EZC10" s="267"/>
      <c r="EZD10" s="267"/>
      <c r="EZE10" s="267"/>
      <c r="EZF10" s="267"/>
      <c r="EZG10" s="267"/>
      <c r="EZH10" s="267"/>
      <c r="EZI10" s="267"/>
      <c r="EZJ10" s="267"/>
      <c r="EZK10" s="267"/>
      <c r="EZL10" s="267"/>
      <c r="EZM10" s="267"/>
      <c r="EZN10" s="267"/>
      <c r="EZO10" s="267"/>
      <c r="EZP10" s="267"/>
      <c r="EZQ10" s="267"/>
      <c r="EZR10" s="267"/>
      <c r="EZS10" s="267"/>
      <c r="EZT10" s="267"/>
      <c r="EZU10" s="267"/>
      <c r="EZV10" s="267"/>
      <c r="EZW10" s="267"/>
      <c r="EZX10" s="267"/>
      <c r="EZY10" s="267"/>
      <c r="EZZ10" s="267"/>
      <c r="FAA10" s="267"/>
      <c r="FAB10" s="267"/>
      <c r="FAC10" s="267"/>
      <c r="FAD10" s="267"/>
      <c r="FAE10" s="267"/>
      <c r="FAF10" s="267"/>
      <c r="FAG10" s="267"/>
      <c r="FAH10" s="267"/>
      <c r="FAI10" s="267"/>
      <c r="FAJ10" s="267"/>
      <c r="FAK10" s="267"/>
      <c r="FAL10" s="267"/>
      <c r="FAM10" s="267"/>
      <c r="FAN10" s="267"/>
      <c r="FAO10" s="267"/>
      <c r="FAP10" s="267"/>
      <c r="FAQ10" s="267"/>
      <c r="FAR10" s="267"/>
      <c r="FAS10" s="267"/>
      <c r="FAT10" s="267"/>
      <c r="FAU10" s="267"/>
      <c r="FAV10" s="267"/>
      <c r="FAW10" s="267"/>
      <c r="FAX10" s="267"/>
      <c r="FAY10" s="267"/>
      <c r="FAZ10" s="267"/>
      <c r="FBA10" s="267"/>
      <c r="FBB10" s="267"/>
      <c r="FBC10" s="267"/>
      <c r="FBD10" s="267"/>
      <c r="FBE10" s="267"/>
      <c r="FBF10" s="267"/>
      <c r="FBG10" s="267"/>
      <c r="FBH10" s="267"/>
      <c r="FBI10" s="267"/>
      <c r="FBJ10" s="267"/>
      <c r="FBK10" s="267"/>
      <c r="FBL10" s="267"/>
      <c r="FBM10" s="267"/>
      <c r="FBN10" s="267"/>
      <c r="FBO10" s="267"/>
      <c r="FBP10" s="267"/>
      <c r="FBQ10" s="267"/>
      <c r="FBR10" s="267"/>
      <c r="FBS10" s="267"/>
      <c r="FBT10" s="267"/>
      <c r="FBU10" s="267"/>
      <c r="FBV10" s="267"/>
      <c r="FBW10" s="267"/>
      <c r="FBX10" s="267"/>
      <c r="FBY10" s="267"/>
      <c r="FBZ10" s="267"/>
      <c r="FCA10" s="267"/>
      <c r="FCB10" s="267"/>
      <c r="FCC10" s="267"/>
      <c r="FCD10" s="267"/>
      <c r="FCE10" s="267"/>
      <c r="FCF10" s="267"/>
      <c r="FCG10" s="267"/>
      <c r="FCH10" s="267"/>
      <c r="FCI10" s="267"/>
      <c r="FCJ10" s="267"/>
      <c r="FCK10" s="267"/>
      <c r="FCL10" s="267"/>
      <c r="FCM10" s="267"/>
      <c r="FCN10" s="267"/>
      <c r="FCO10" s="267"/>
      <c r="FCP10" s="267"/>
      <c r="FCQ10" s="267"/>
      <c r="FCR10" s="267"/>
      <c r="FCS10" s="267"/>
      <c r="FCT10" s="267"/>
      <c r="FCU10" s="267"/>
      <c r="FCV10" s="267"/>
      <c r="FCW10" s="267"/>
      <c r="FCX10" s="267"/>
      <c r="FCY10" s="267"/>
      <c r="FCZ10" s="267"/>
      <c r="FDA10" s="267"/>
      <c r="FDB10" s="267"/>
      <c r="FDC10" s="267"/>
      <c r="FDD10" s="267"/>
      <c r="FDE10" s="267"/>
      <c r="FDF10" s="267"/>
      <c r="FDG10" s="267"/>
      <c r="FDH10" s="267"/>
      <c r="FDI10" s="267"/>
      <c r="FDJ10" s="267"/>
      <c r="FDK10" s="267"/>
      <c r="FDL10" s="267"/>
      <c r="FDM10" s="267"/>
      <c r="FDN10" s="267"/>
      <c r="FDO10" s="267"/>
      <c r="FDP10" s="267"/>
      <c r="FDQ10" s="267"/>
      <c r="FDR10" s="267"/>
      <c r="FDS10" s="267"/>
      <c r="FDT10" s="267"/>
      <c r="FDU10" s="267"/>
      <c r="FDV10" s="267"/>
      <c r="FDW10" s="267"/>
      <c r="FDX10" s="267"/>
      <c r="FDY10" s="267"/>
      <c r="FDZ10" s="267"/>
      <c r="FEA10" s="267"/>
      <c r="FEB10" s="267"/>
      <c r="FEC10" s="267"/>
      <c r="FED10" s="267"/>
      <c r="FEE10" s="267"/>
      <c r="FEF10" s="267"/>
      <c r="FEG10" s="267"/>
      <c r="FEH10" s="267"/>
      <c r="FEI10" s="267"/>
      <c r="FEJ10" s="267"/>
      <c r="FEK10" s="267"/>
      <c r="FEL10" s="267"/>
      <c r="FEM10" s="267"/>
      <c r="FEN10" s="267"/>
      <c r="FEO10" s="267"/>
      <c r="FEP10" s="267"/>
      <c r="FEQ10" s="267"/>
      <c r="FER10" s="267"/>
      <c r="FES10" s="267"/>
      <c r="FET10" s="267"/>
      <c r="FEU10" s="267"/>
      <c r="FEV10" s="267"/>
      <c r="FEW10" s="267"/>
      <c r="FEX10" s="267"/>
      <c r="FEY10" s="267"/>
      <c r="FEZ10" s="267"/>
      <c r="FFA10" s="267"/>
      <c r="FFB10" s="267"/>
      <c r="FFC10" s="267"/>
      <c r="FFD10" s="267"/>
      <c r="FFE10" s="267"/>
      <c r="FFF10" s="267"/>
      <c r="FFG10" s="267"/>
      <c r="FFH10" s="267"/>
      <c r="FFI10" s="267"/>
      <c r="FFJ10" s="267"/>
      <c r="FFK10" s="267"/>
      <c r="FFL10" s="267"/>
      <c r="FFM10" s="267"/>
      <c r="FFN10" s="267"/>
      <c r="FFO10" s="267"/>
      <c r="FFP10" s="267"/>
      <c r="FFQ10" s="267"/>
      <c r="FFR10" s="267"/>
      <c r="FFS10" s="267"/>
      <c r="FFT10" s="267"/>
      <c r="FFU10" s="267"/>
      <c r="FFV10" s="267"/>
      <c r="FFW10" s="267"/>
      <c r="FFX10" s="267"/>
      <c r="FFY10" s="267"/>
      <c r="FFZ10" s="267"/>
      <c r="FGA10" s="267"/>
      <c r="FGB10" s="267"/>
      <c r="FGC10" s="267"/>
      <c r="FGD10" s="267"/>
      <c r="FGE10" s="267"/>
      <c r="FGF10" s="267"/>
      <c r="FGG10" s="267"/>
      <c r="FGH10" s="267"/>
      <c r="FGI10" s="267"/>
      <c r="FGJ10" s="267"/>
      <c r="FGK10" s="267"/>
      <c r="FGL10" s="267"/>
      <c r="FGM10" s="267"/>
      <c r="FGN10" s="267"/>
      <c r="FGO10" s="267"/>
      <c r="FGP10" s="267"/>
      <c r="FGQ10" s="267"/>
      <c r="FGR10" s="267"/>
      <c r="FGS10" s="267"/>
      <c r="FGT10" s="267"/>
      <c r="FGU10" s="267"/>
      <c r="FGV10" s="267"/>
      <c r="FGW10" s="267"/>
      <c r="FGX10" s="267"/>
      <c r="FGY10" s="267"/>
      <c r="FGZ10" s="267"/>
      <c r="FHA10" s="267"/>
      <c r="FHB10" s="267"/>
      <c r="FHC10" s="267"/>
      <c r="FHD10" s="267"/>
      <c r="FHE10" s="267"/>
      <c r="FHF10" s="267"/>
      <c r="FHG10" s="267"/>
      <c r="FHH10" s="267"/>
      <c r="FHI10" s="267"/>
      <c r="FHJ10" s="267"/>
      <c r="FHK10" s="267"/>
      <c r="FHL10" s="267"/>
      <c r="FHM10" s="267"/>
      <c r="FHN10" s="267"/>
      <c r="FHO10" s="267"/>
      <c r="FHP10" s="267"/>
      <c r="FHQ10" s="267"/>
      <c r="FHR10" s="267"/>
      <c r="FHS10" s="267"/>
      <c r="FHT10" s="267"/>
      <c r="FHU10" s="267"/>
      <c r="FHV10" s="267"/>
      <c r="FHW10" s="267"/>
      <c r="FHX10" s="267"/>
      <c r="FHY10" s="267"/>
      <c r="FHZ10" s="267"/>
      <c r="FIA10" s="267"/>
      <c r="FIB10" s="267"/>
      <c r="FIC10" s="267"/>
      <c r="FID10" s="267"/>
      <c r="FIE10" s="267"/>
      <c r="FIF10" s="267"/>
      <c r="FIG10" s="267"/>
      <c r="FIH10" s="267"/>
      <c r="FII10" s="267"/>
      <c r="FIJ10" s="267"/>
      <c r="FIK10" s="267"/>
      <c r="FIL10" s="267"/>
      <c r="FIM10" s="267"/>
      <c r="FIN10" s="267"/>
      <c r="FIO10" s="267"/>
      <c r="FIP10" s="267"/>
      <c r="FIQ10" s="267"/>
      <c r="FIR10" s="267"/>
      <c r="FIS10" s="267"/>
      <c r="FIT10" s="267"/>
      <c r="FIU10" s="267"/>
      <c r="FIV10" s="267"/>
      <c r="FIW10" s="267"/>
      <c r="FIX10" s="267"/>
      <c r="FIY10" s="267"/>
      <c r="FIZ10" s="267"/>
      <c r="FJA10" s="267"/>
      <c r="FJB10" s="267"/>
      <c r="FJC10" s="267"/>
      <c r="FJD10" s="267"/>
      <c r="FJE10" s="267"/>
      <c r="FJF10" s="267"/>
      <c r="FJG10" s="267"/>
      <c r="FJH10" s="267"/>
      <c r="FJI10" s="267"/>
      <c r="FJJ10" s="267"/>
      <c r="FJK10" s="267"/>
      <c r="FJL10" s="267"/>
      <c r="FJM10" s="267"/>
      <c r="FJN10" s="267"/>
      <c r="FJO10" s="267"/>
      <c r="FJP10" s="267"/>
      <c r="FJQ10" s="267"/>
      <c r="FJR10" s="267"/>
      <c r="FJS10" s="267"/>
      <c r="FJT10" s="267"/>
      <c r="FJU10" s="267"/>
      <c r="FJV10" s="267"/>
      <c r="FJW10" s="267"/>
      <c r="FJX10" s="267"/>
      <c r="FJY10" s="267"/>
      <c r="FJZ10" s="267"/>
      <c r="FKA10" s="267"/>
      <c r="FKB10" s="267"/>
      <c r="FKC10" s="267"/>
      <c r="FKD10" s="267"/>
      <c r="FKE10" s="267"/>
      <c r="FKF10" s="267"/>
      <c r="FKG10" s="267"/>
      <c r="FKH10" s="267"/>
      <c r="FKI10" s="267"/>
      <c r="FKJ10" s="267"/>
      <c r="FKK10" s="267"/>
      <c r="FKL10" s="267"/>
      <c r="FKM10" s="267"/>
      <c r="FKN10" s="267"/>
      <c r="FKO10" s="267"/>
      <c r="FKP10" s="267"/>
      <c r="FKQ10" s="267"/>
      <c r="FKR10" s="267"/>
      <c r="FKS10" s="267"/>
      <c r="FKT10" s="267"/>
      <c r="FKU10" s="267"/>
      <c r="FKV10" s="267"/>
      <c r="FKW10" s="267"/>
      <c r="FKX10" s="267"/>
      <c r="FKY10" s="267"/>
      <c r="FKZ10" s="267"/>
      <c r="FLA10" s="267"/>
      <c r="FLB10" s="267"/>
      <c r="FLC10" s="267"/>
      <c r="FLD10" s="267"/>
      <c r="FLE10" s="267"/>
      <c r="FLF10" s="267"/>
      <c r="FLG10" s="267"/>
      <c r="FLH10" s="267"/>
      <c r="FLI10" s="267"/>
      <c r="FLJ10" s="267"/>
      <c r="FLK10" s="267"/>
      <c r="FLL10" s="267"/>
      <c r="FLM10" s="267"/>
      <c r="FLN10" s="267"/>
      <c r="FLO10" s="267"/>
      <c r="FLP10" s="267"/>
      <c r="FLQ10" s="267"/>
      <c r="FLR10" s="267"/>
      <c r="FLS10" s="267"/>
      <c r="FLT10" s="267"/>
      <c r="FLU10" s="267"/>
      <c r="FLV10" s="267"/>
      <c r="FLW10" s="267"/>
      <c r="FLX10" s="267"/>
      <c r="FLY10" s="267"/>
      <c r="FLZ10" s="267"/>
      <c r="FMA10" s="267"/>
      <c r="FMB10" s="267"/>
      <c r="FMC10" s="267"/>
      <c r="FMD10" s="267"/>
      <c r="FME10" s="267"/>
      <c r="FMF10" s="267"/>
      <c r="FMG10" s="267"/>
      <c r="FMH10" s="267"/>
      <c r="FMI10" s="267"/>
      <c r="FMJ10" s="267"/>
      <c r="FMK10" s="267"/>
      <c r="FML10" s="267"/>
      <c r="FMM10" s="267"/>
      <c r="FMN10" s="267"/>
      <c r="FMO10" s="267"/>
      <c r="FMP10" s="267"/>
      <c r="FMQ10" s="267"/>
      <c r="FMR10" s="267"/>
      <c r="FMS10" s="267"/>
      <c r="FMT10" s="267"/>
      <c r="FMU10" s="267"/>
      <c r="FMV10" s="267"/>
      <c r="FMW10" s="267"/>
      <c r="FMX10" s="267"/>
      <c r="FMY10" s="267"/>
      <c r="FMZ10" s="267"/>
      <c r="FNA10" s="267"/>
      <c r="FNB10" s="267"/>
      <c r="FNC10" s="267"/>
      <c r="FND10" s="267"/>
      <c r="FNE10" s="267"/>
      <c r="FNF10" s="267"/>
      <c r="FNG10" s="267"/>
      <c r="FNH10" s="267"/>
      <c r="FNI10" s="267"/>
      <c r="FNJ10" s="267"/>
      <c r="FNK10" s="267"/>
      <c r="FNL10" s="267"/>
      <c r="FNM10" s="267"/>
      <c r="FNN10" s="267"/>
      <c r="FNO10" s="267"/>
      <c r="FNP10" s="267"/>
      <c r="FNQ10" s="267"/>
      <c r="FNR10" s="267"/>
      <c r="FNS10" s="267"/>
      <c r="FNT10" s="267"/>
      <c r="FNU10" s="267"/>
      <c r="FNV10" s="267"/>
      <c r="FNW10" s="267"/>
      <c r="FNX10" s="267"/>
      <c r="FNY10" s="267"/>
      <c r="FNZ10" s="267"/>
      <c r="FOA10" s="267"/>
      <c r="FOB10" s="267"/>
      <c r="FOC10" s="267"/>
      <c r="FOD10" s="267"/>
      <c r="FOE10" s="267"/>
      <c r="FOF10" s="267"/>
      <c r="FOG10" s="267"/>
      <c r="FOH10" s="267"/>
      <c r="FOI10" s="267"/>
      <c r="FOJ10" s="267"/>
      <c r="FOK10" s="267"/>
      <c r="FOL10" s="267"/>
      <c r="FOM10" s="267"/>
      <c r="FON10" s="267"/>
      <c r="FOO10" s="267"/>
      <c r="FOP10" s="267"/>
      <c r="FOQ10" s="267"/>
      <c r="FOR10" s="267"/>
      <c r="FOS10" s="267"/>
      <c r="FOT10" s="267"/>
      <c r="FOU10" s="267"/>
      <c r="FOV10" s="267"/>
      <c r="FOW10" s="267"/>
      <c r="FOX10" s="267"/>
      <c r="FOY10" s="267"/>
      <c r="FOZ10" s="267"/>
      <c r="FPA10" s="267"/>
      <c r="FPB10" s="267"/>
      <c r="FPC10" s="267"/>
      <c r="FPD10" s="267"/>
      <c r="FPE10" s="267"/>
      <c r="FPF10" s="267"/>
      <c r="FPG10" s="267"/>
      <c r="FPH10" s="267"/>
      <c r="FPI10" s="267"/>
      <c r="FPJ10" s="267"/>
      <c r="FPK10" s="267"/>
      <c r="FPL10" s="267"/>
      <c r="FPM10" s="267"/>
      <c r="FPN10" s="267"/>
      <c r="FPO10" s="267"/>
      <c r="FPP10" s="267"/>
      <c r="FPQ10" s="267"/>
      <c r="FPR10" s="267"/>
      <c r="FPS10" s="267"/>
      <c r="FPT10" s="267"/>
      <c r="FPU10" s="267"/>
      <c r="FPV10" s="267"/>
      <c r="FPW10" s="267"/>
      <c r="FPX10" s="267"/>
      <c r="FPY10" s="267"/>
      <c r="FPZ10" s="267"/>
      <c r="FQA10" s="267"/>
      <c r="FQB10" s="267"/>
      <c r="FQC10" s="267"/>
      <c r="FQD10" s="267"/>
      <c r="FQE10" s="267"/>
      <c r="FQF10" s="267"/>
      <c r="FQG10" s="267"/>
      <c r="FQH10" s="267"/>
      <c r="FQI10" s="267"/>
      <c r="FQJ10" s="267"/>
      <c r="FQK10" s="267"/>
      <c r="FQL10" s="267"/>
      <c r="FQM10" s="267"/>
      <c r="FQN10" s="267"/>
      <c r="FQO10" s="267"/>
      <c r="FQP10" s="267"/>
      <c r="FQQ10" s="267"/>
      <c r="FQR10" s="267"/>
      <c r="FQS10" s="267"/>
      <c r="FQT10" s="267"/>
      <c r="FQU10" s="267"/>
      <c r="FQV10" s="267"/>
      <c r="FQW10" s="267"/>
      <c r="FQX10" s="267"/>
      <c r="FQY10" s="267"/>
      <c r="FQZ10" s="267"/>
      <c r="FRA10" s="267"/>
      <c r="FRB10" s="267"/>
      <c r="FRC10" s="267"/>
      <c r="FRD10" s="267"/>
      <c r="FRE10" s="267"/>
      <c r="FRF10" s="267"/>
      <c r="FRG10" s="267"/>
      <c r="FRH10" s="267"/>
      <c r="FRI10" s="267"/>
      <c r="FRJ10" s="267"/>
      <c r="FRK10" s="267"/>
      <c r="FRL10" s="267"/>
      <c r="FRM10" s="267"/>
      <c r="FRN10" s="267"/>
      <c r="FRO10" s="267"/>
      <c r="FRP10" s="267"/>
      <c r="FRQ10" s="267"/>
      <c r="FRR10" s="267"/>
      <c r="FRS10" s="267"/>
      <c r="FRT10" s="267"/>
      <c r="FRU10" s="267"/>
      <c r="FRV10" s="267"/>
      <c r="FRW10" s="267"/>
      <c r="FRX10" s="267"/>
      <c r="FRY10" s="267"/>
      <c r="FRZ10" s="267"/>
      <c r="FSA10" s="267"/>
      <c r="FSB10" s="267"/>
      <c r="FSC10" s="267"/>
      <c r="FSD10" s="267"/>
      <c r="FSE10" s="267"/>
      <c r="FSF10" s="267"/>
      <c r="FSG10" s="267"/>
      <c r="FSH10" s="267"/>
      <c r="FSI10" s="267"/>
      <c r="FSJ10" s="267"/>
      <c r="FSK10" s="267"/>
      <c r="FSL10" s="267"/>
      <c r="FSM10" s="267"/>
      <c r="FSN10" s="267"/>
      <c r="FSO10" s="267"/>
      <c r="FSP10" s="267"/>
      <c r="FSQ10" s="267"/>
      <c r="FSR10" s="267"/>
      <c r="FSS10" s="267"/>
      <c r="FST10" s="267"/>
      <c r="FSU10" s="267"/>
      <c r="FSV10" s="267"/>
      <c r="FSW10" s="267"/>
      <c r="FSX10" s="267"/>
      <c r="FSY10" s="267"/>
      <c r="FSZ10" s="267"/>
      <c r="FTA10" s="267"/>
      <c r="FTB10" s="267"/>
      <c r="FTC10" s="267"/>
      <c r="FTD10" s="267"/>
      <c r="FTE10" s="267"/>
      <c r="FTF10" s="267"/>
      <c r="FTG10" s="267"/>
      <c r="FTH10" s="267"/>
      <c r="FTI10" s="267"/>
      <c r="FTJ10" s="267"/>
      <c r="FTK10" s="267"/>
      <c r="FTL10" s="267"/>
      <c r="FTM10" s="267"/>
      <c r="FTN10" s="267"/>
      <c r="FTO10" s="267"/>
      <c r="FTP10" s="267"/>
      <c r="FTQ10" s="267"/>
      <c r="FTR10" s="267"/>
      <c r="FTS10" s="267"/>
      <c r="FTT10" s="267"/>
      <c r="FTU10" s="267"/>
      <c r="FTV10" s="267"/>
      <c r="FTW10" s="267"/>
      <c r="FTX10" s="267"/>
      <c r="FTY10" s="267"/>
      <c r="FTZ10" s="267"/>
      <c r="FUA10" s="267"/>
      <c r="FUB10" s="267"/>
      <c r="FUC10" s="267"/>
      <c r="FUD10" s="267"/>
      <c r="FUE10" s="267"/>
      <c r="FUF10" s="267"/>
      <c r="FUG10" s="267"/>
      <c r="FUH10" s="267"/>
      <c r="FUI10" s="267"/>
      <c r="FUJ10" s="267"/>
      <c r="FUK10" s="267"/>
      <c r="FUL10" s="267"/>
      <c r="FUM10" s="267"/>
      <c r="FUN10" s="267"/>
      <c r="FUO10" s="267"/>
      <c r="FUP10" s="267"/>
      <c r="FUQ10" s="267"/>
      <c r="FUR10" s="267"/>
      <c r="FUS10" s="267"/>
      <c r="FUT10" s="267"/>
      <c r="FUU10" s="267"/>
      <c r="FUV10" s="267"/>
      <c r="FUW10" s="267"/>
      <c r="FUX10" s="267"/>
      <c r="FUY10" s="267"/>
      <c r="FUZ10" s="267"/>
      <c r="FVA10" s="267"/>
      <c r="FVB10" s="267"/>
      <c r="FVC10" s="267"/>
      <c r="FVD10" s="267"/>
      <c r="FVE10" s="267"/>
      <c r="FVF10" s="267"/>
      <c r="FVG10" s="267"/>
      <c r="FVH10" s="267"/>
      <c r="FVI10" s="267"/>
      <c r="FVJ10" s="267"/>
      <c r="FVK10" s="267"/>
      <c r="FVL10" s="267"/>
      <c r="FVM10" s="267"/>
      <c r="FVN10" s="267"/>
      <c r="FVO10" s="267"/>
      <c r="FVP10" s="267"/>
      <c r="FVQ10" s="267"/>
      <c r="FVR10" s="267"/>
      <c r="FVS10" s="267"/>
      <c r="FVT10" s="267"/>
      <c r="FVU10" s="267"/>
      <c r="FVV10" s="267"/>
      <c r="FVW10" s="267"/>
      <c r="FVX10" s="267"/>
      <c r="FVY10" s="267"/>
      <c r="FVZ10" s="267"/>
      <c r="FWA10" s="267"/>
      <c r="FWB10" s="267"/>
      <c r="FWC10" s="267"/>
      <c r="FWD10" s="267"/>
      <c r="FWE10" s="267"/>
      <c r="FWF10" s="267"/>
      <c r="FWG10" s="267"/>
      <c r="FWH10" s="267"/>
      <c r="FWI10" s="267"/>
      <c r="FWJ10" s="267"/>
      <c r="FWK10" s="267"/>
      <c r="FWL10" s="267"/>
      <c r="FWM10" s="267"/>
      <c r="FWN10" s="267"/>
      <c r="FWO10" s="267"/>
      <c r="FWP10" s="267"/>
      <c r="FWQ10" s="267"/>
      <c r="FWR10" s="267"/>
      <c r="FWS10" s="267"/>
      <c r="FWT10" s="267"/>
      <c r="FWU10" s="267"/>
      <c r="FWV10" s="267"/>
      <c r="FWW10" s="267"/>
      <c r="FWX10" s="267"/>
      <c r="FWY10" s="267"/>
      <c r="FWZ10" s="267"/>
      <c r="FXA10" s="267"/>
      <c r="FXB10" s="267"/>
      <c r="FXC10" s="267"/>
      <c r="FXD10" s="267"/>
      <c r="FXE10" s="267"/>
      <c r="FXF10" s="267"/>
      <c r="FXG10" s="267"/>
      <c r="FXH10" s="267"/>
      <c r="FXI10" s="267"/>
      <c r="FXJ10" s="267"/>
      <c r="FXK10" s="267"/>
      <c r="FXL10" s="267"/>
      <c r="FXM10" s="267"/>
      <c r="FXN10" s="267"/>
      <c r="FXO10" s="267"/>
      <c r="FXP10" s="267"/>
      <c r="FXQ10" s="267"/>
      <c r="FXR10" s="267"/>
      <c r="FXS10" s="267"/>
      <c r="FXT10" s="267"/>
      <c r="FXU10" s="267"/>
      <c r="FXV10" s="267"/>
      <c r="FXW10" s="267"/>
      <c r="FXX10" s="267"/>
      <c r="FXY10" s="267"/>
      <c r="FXZ10" s="267"/>
      <c r="FYA10" s="267"/>
      <c r="FYB10" s="267"/>
      <c r="FYC10" s="267"/>
      <c r="FYD10" s="267"/>
      <c r="FYE10" s="267"/>
      <c r="FYF10" s="267"/>
      <c r="FYG10" s="267"/>
      <c r="FYH10" s="267"/>
      <c r="FYI10" s="267"/>
      <c r="FYJ10" s="267"/>
      <c r="FYK10" s="267"/>
      <c r="FYL10" s="267"/>
      <c r="FYM10" s="267"/>
      <c r="FYN10" s="267"/>
      <c r="FYO10" s="267"/>
      <c r="FYP10" s="267"/>
      <c r="FYQ10" s="267"/>
      <c r="FYR10" s="267"/>
      <c r="FYS10" s="267"/>
      <c r="FYT10" s="267"/>
      <c r="FYU10" s="267"/>
      <c r="FYV10" s="267"/>
      <c r="FYW10" s="267"/>
      <c r="FYX10" s="267"/>
      <c r="FYY10" s="267"/>
      <c r="FYZ10" s="267"/>
      <c r="FZA10" s="267"/>
      <c r="FZB10" s="267"/>
      <c r="FZC10" s="267"/>
      <c r="FZD10" s="267"/>
      <c r="FZE10" s="267"/>
      <c r="FZF10" s="267"/>
      <c r="FZG10" s="267"/>
      <c r="FZH10" s="267"/>
      <c r="FZI10" s="267"/>
      <c r="FZJ10" s="267"/>
      <c r="FZK10" s="267"/>
      <c r="FZL10" s="267"/>
      <c r="FZM10" s="267"/>
      <c r="FZN10" s="267"/>
      <c r="FZO10" s="267"/>
      <c r="FZP10" s="267"/>
      <c r="FZQ10" s="267"/>
      <c r="FZR10" s="267"/>
      <c r="FZS10" s="267"/>
      <c r="FZT10" s="267"/>
      <c r="FZU10" s="267"/>
      <c r="FZV10" s="267"/>
      <c r="FZW10" s="267"/>
      <c r="FZX10" s="267"/>
      <c r="FZY10" s="267"/>
      <c r="FZZ10" s="267"/>
      <c r="GAA10" s="267"/>
      <c r="GAB10" s="267"/>
      <c r="GAC10" s="267"/>
      <c r="GAD10" s="267"/>
      <c r="GAE10" s="267"/>
      <c r="GAF10" s="267"/>
      <c r="GAG10" s="267"/>
      <c r="GAH10" s="267"/>
      <c r="GAI10" s="267"/>
      <c r="GAJ10" s="267"/>
      <c r="GAK10" s="267"/>
      <c r="GAL10" s="267"/>
      <c r="GAM10" s="267"/>
      <c r="GAN10" s="267"/>
      <c r="GAO10" s="267"/>
      <c r="GAP10" s="267"/>
      <c r="GAQ10" s="267"/>
      <c r="GAR10" s="267"/>
      <c r="GAS10" s="267"/>
      <c r="GAT10" s="267"/>
      <c r="GAU10" s="267"/>
      <c r="GAV10" s="267"/>
      <c r="GAW10" s="267"/>
      <c r="GAX10" s="267"/>
      <c r="GAY10" s="267"/>
      <c r="GAZ10" s="267"/>
      <c r="GBA10" s="267"/>
      <c r="GBB10" s="267"/>
      <c r="GBC10" s="267"/>
      <c r="GBD10" s="267"/>
      <c r="GBE10" s="267"/>
      <c r="GBF10" s="267"/>
      <c r="GBG10" s="267"/>
      <c r="GBH10" s="267"/>
      <c r="GBI10" s="267"/>
      <c r="GBJ10" s="267"/>
      <c r="GBK10" s="267"/>
      <c r="GBL10" s="267"/>
      <c r="GBM10" s="267"/>
      <c r="GBN10" s="267"/>
      <c r="GBO10" s="267"/>
      <c r="GBP10" s="267"/>
      <c r="GBQ10" s="267"/>
      <c r="GBR10" s="267"/>
      <c r="GBS10" s="267"/>
      <c r="GBT10" s="267"/>
      <c r="GBU10" s="267"/>
      <c r="GBV10" s="267"/>
      <c r="GBW10" s="267"/>
      <c r="GBX10" s="267"/>
      <c r="GBY10" s="267"/>
      <c r="GBZ10" s="267"/>
      <c r="GCA10" s="267"/>
      <c r="GCB10" s="267"/>
      <c r="GCC10" s="267"/>
      <c r="GCD10" s="267"/>
      <c r="GCE10" s="267"/>
      <c r="GCF10" s="267"/>
      <c r="GCG10" s="267"/>
      <c r="GCH10" s="267"/>
      <c r="GCI10" s="267"/>
      <c r="GCJ10" s="267"/>
      <c r="GCK10" s="267"/>
      <c r="GCL10" s="267"/>
      <c r="GCM10" s="267"/>
      <c r="GCN10" s="267"/>
      <c r="GCO10" s="267"/>
      <c r="GCP10" s="267"/>
      <c r="GCQ10" s="267"/>
      <c r="GCR10" s="267"/>
      <c r="GCS10" s="267"/>
      <c r="GCT10" s="267"/>
      <c r="GCU10" s="267"/>
      <c r="GCV10" s="267"/>
      <c r="GCW10" s="267"/>
      <c r="GCX10" s="267"/>
      <c r="GCY10" s="267"/>
      <c r="GCZ10" s="267"/>
      <c r="GDA10" s="267"/>
      <c r="GDB10" s="267"/>
      <c r="GDC10" s="267"/>
      <c r="GDD10" s="267"/>
      <c r="GDE10" s="267"/>
      <c r="GDF10" s="267"/>
      <c r="GDG10" s="267"/>
      <c r="GDH10" s="267"/>
      <c r="GDI10" s="267"/>
      <c r="GDJ10" s="267"/>
      <c r="GDK10" s="267"/>
      <c r="GDL10" s="267"/>
      <c r="GDM10" s="267"/>
      <c r="GDN10" s="267"/>
      <c r="GDO10" s="267"/>
      <c r="GDP10" s="267"/>
      <c r="GDQ10" s="267"/>
      <c r="GDR10" s="267"/>
      <c r="GDS10" s="267"/>
      <c r="GDT10" s="267"/>
      <c r="GDU10" s="267"/>
      <c r="GDV10" s="267"/>
      <c r="GDW10" s="267"/>
      <c r="GDX10" s="267"/>
      <c r="GDY10" s="267"/>
      <c r="GDZ10" s="267"/>
      <c r="GEA10" s="267"/>
      <c r="GEB10" s="267"/>
      <c r="GEC10" s="267"/>
      <c r="GED10" s="267"/>
      <c r="GEE10" s="267"/>
      <c r="GEF10" s="267"/>
      <c r="GEG10" s="267"/>
      <c r="GEH10" s="267"/>
      <c r="GEI10" s="267"/>
      <c r="GEJ10" s="267"/>
      <c r="GEK10" s="267"/>
      <c r="GEL10" s="267"/>
      <c r="GEM10" s="267"/>
      <c r="GEN10" s="267"/>
      <c r="GEO10" s="267"/>
      <c r="GEP10" s="267"/>
      <c r="GEQ10" s="267"/>
      <c r="GER10" s="267"/>
      <c r="GES10" s="267"/>
      <c r="GET10" s="267"/>
      <c r="GEU10" s="267"/>
      <c r="GEV10" s="267"/>
      <c r="GEW10" s="267"/>
      <c r="GEX10" s="267"/>
      <c r="GEY10" s="267"/>
      <c r="GEZ10" s="267"/>
      <c r="GFA10" s="267"/>
      <c r="GFB10" s="267"/>
      <c r="GFC10" s="267"/>
      <c r="GFD10" s="267"/>
      <c r="GFE10" s="267"/>
      <c r="GFF10" s="267"/>
      <c r="GFG10" s="267"/>
      <c r="GFH10" s="267"/>
      <c r="GFI10" s="267"/>
      <c r="GFJ10" s="267"/>
      <c r="GFK10" s="267"/>
      <c r="GFL10" s="267"/>
      <c r="GFM10" s="267"/>
      <c r="GFN10" s="267"/>
      <c r="GFO10" s="267"/>
      <c r="GFP10" s="267"/>
      <c r="GFQ10" s="267"/>
      <c r="GFR10" s="267"/>
      <c r="GFS10" s="267"/>
      <c r="GFT10" s="267"/>
      <c r="GFU10" s="267"/>
      <c r="GFV10" s="267"/>
      <c r="GFW10" s="267"/>
      <c r="GFX10" s="267"/>
      <c r="GFY10" s="267"/>
      <c r="GFZ10" s="267"/>
      <c r="GGA10" s="267"/>
      <c r="GGB10" s="267"/>
      <c r="GGC10" s="267"/>
      <c r="GGD10" s="267"/>
      <c r="GGE10" s="267"/>
      <c r="GGF10" s="267"/>
      <c r="GGG10" s="267"/>
      <c r="GGH10" s="267"/>
      <c r="GGI10" s="267"/>
      <c r="GGJ10" s="267"/>
      <c r="GGK10" s="267"/>
      <c r="GGL10" s="267"/>
      <c r="GGM10" s="267"/>
      <c r="GGN10" s="267"/>
      <c r="GGO10" s="267"/>
      <c r="GGP10" s="267"/>
      <c r="GGQ10" s="267"/>
      <c r="GGR10" s="267"/>
      <c r="GGS10" s="267"/>
      <c r="GGT10" s="267"/>
      <c r="GGU10" s="267"/>
      <c r="GGV10" s="267"/>
      <c r="GGW10" s="267"/>
      <c r="GGX10" s="267"/>
      <c r="GGY10" s="267"/>
      <c r="GGZ10" s="267"/>
      <c r="GHA10" s="267"/>
      <c r="GHB10" s="267"/>
      <c r="GHC10" s="267"/>
      <c r="GHD10" s="267"/>
      <c r="GHE10" s="267"/>
      <c r="GHF10" s="267"/>
      <c r="GHG10" s="267"/>
      <c r="GHH10" s="267"/>
      <c r="GHI10" s="267"/>
      <c r="GHJ10" s="267"/>
      <c r="GHK10" s="267"/>
      <c r="GHL10" s="267"/>
      <c r="GHM10" s="267"/>
      <c r="GHN10" s="267"/>
      <c r="GHO10" s="267"/>
      <c r="GHP10" s="267"/>
      <c r="GHQ10" s="267"/>
      <c r="GHR10" s="267"/>
      <c r="GHS10" s="267"/>
      <c r="GHT10" s="267"/>
      <c r="GHU10" s="267"/>
      <c r="GHV10" s="267"/>
      <c r="GHW10" s="267"/>
      <c r="GHX10" s="267"/>
      <c r="GHY10" s="267"/>
      <c r="GHZ10" s="267"/>
      <c r="GIA10" s="267"/>
      <c r="GIB10" s="267"/>
      <c r="GIC10" s="267"/>
      <c r="GID10" s="267"/>
      <c r="GIE10" s="267"/>
      <c r="GIF10" s="267"/>
      <c r="GIG10" s="267"/>
      <c r="GIH10" s="267"/>
      <c r="GII10" s="267"/>
      <c r="GIJ10" s="267"/>
      <c r="GIK10" s="267"/>
      <c r="GIL10" s="267"/>
      <c r="GIM10" s="267"/>
      <c r="GIN10" s="267"/>
      <c r="GIO10" s="267"/>
      <c r="GIP10" s="267"/>
      <c r="GIQ10" s="267"/>
      <c r="GIR10" s="267"/>
      <c r="GIS10" s="267"/>
      <c r="GIT10" s="267"/>
      <c r="GIU10" s="267"/>
      <c r="GIV10" s="267"/>
      <c r="GIW10" s="267"/>
      <c r="GIX10" s="267"/>
      <c r="GIY10" s="267"/>
      <c r="GIZ10" s="267"/>
      <c r="GJA10" s="267"/>
      <c r="GJB10" s="267"/>
      <c r="GJC10" s="267"/>
      <c r="GJD10" s="267"/>
      <c r="GJE10" s="267"/>
      <c r="GJF10" s="267"/>
      <c r="GJG10" s="267"/>
      <c r="GJH10" s="267"/>
      <c r="GJI10" s="267"/>
      <c r="GJJ10" s="267"/>
      <c r="GJK10" s="267"/>
      <c r="GJL10" s="267"/>
      <c r="GJM10" s="267"/>
      <c r="GJN10" s="267"/>
      <c r="GJO10" s="267"/>
      <c r="GJP10" s="267"/>
      <c r="GJQ10" s="267"/>
      <c r="GJR10" s="267"/>
      <c r="GJS10" s="267"/>
      <c r="GJT10" s="267"/>
      <c r="GJU10" s="267"/>
      <c r="GJV10" s="267"/>
      <c r="GJW10" s="267"/>
      <c r="GJX10" s="267"/>
      <c r="GJY10" s="267"/>
      <c r="GJZ10" s="267"/>
      <c r="GKA10" s="267"/>
      <c r="GKB10" s="267"/>
      <c r="GKC10" s="267"/>
      <c r="GKD10" s="267"/>
      <c r="GKE10" s="267"/>
      <c r="GKF10" s="267"/>
      <c r="GKG10" s="267"/>
      <c r="GKH10" s="267"/>
      <c r="GKI10" s="267"/>
      <c r="GKJ10" s="267"/>
      <c r="GKK10" s="267"/>
      <c r="GKL10" s="267"/>
      <c r="GKM10" s="267"/>
      <c r="GKN10" s="267"/>
      <c r="GKO10" s="267"/>
      <c r="GKP10" s="267"/>
      <c r="GKQ10" s="267"/>
      <c r="GKR10" s="267"/>
      <c r="GKS10" s="267"/>
      <c r="GKT10" s="267"/>
      <c r="GKU10" s="267"/>
      <c r="GKV10" s="267"/>
      <c r="GKW10" s="267"/>
      <c r="GKX10" s="267"/>
      <c r="GKY10" s="267"/>
      <c r="GKZ10" s="267"/>
      <c r="GLA10" s="267"/>
      <c r="GLB10" s="267"/>
      <c r="GLC10" s="267"/>
      <c r="GLD10" s="267"/>
      <c r="GLE10" s="267"/>
      <c r="GLF10" s="267"/>
      <c r="GLG10" s="267"/>
      <c r="GLH10" s="267"/>
      <c r="GLI10" s="267"/>
      <c r="GLJ10" s="267"/>
      <c r="GLK10" s="267"/>
      <c r="GLL10" s="267"/>
      <c r="GLM10" s="267"/>
      <c r="GLN10" s="267"/>
      <c r="GLO10" s="267"/>
      <c r="GLP10" s="267"/>
      <c r="GLQ10" s="267"/>
      <c r="GLR10" s="267"/>
      <c r="GLS10" s="267"/>
      <c r="GLT10" s="267"/>
      <c r="GLU10" s="267"/>
      <c r="GLV10" s="267"/>
      <c r="GLW10" s="267"/>
      <c r="GLX10" s="267"/>
      <c r="GLY10" s="267"/>
      <c r="GLZ10" s="267"/>
      <c r="GMA10" s="267"/>
      <c r="GMB10" s="267"/>
      <c r="GMC10" s="267"/>
      <c r="GMD10" s="267"/>
      <c r="GME10" s="267"/>
      <c r="GMF10" s="267"/>
      <c r="GMG10" s="267"/>
      <c r="GMH10" s="267"/>
      <c r="GMI10" s="267"/>
      <c r="GMJ10" s="267"/>
      <c r="GMK10" s="267"/>
      <c r="GML10" s="267"/>
      <c r="GMM10" s="267"/>
      <c r="GMN10" s="267"/>
      <c r="GMO10" s="267"/>
      <c r="GMP10" s="267"/>
      <c r="GMQ10" s="267"/>
      <c r="GMR10" s="267"/>
      <c r="GMS10" s="267"/>
      <c r="GMT10" s="267"/>
      <c r="GMU10" s="267"/>
      <c r="GMV10" s="267"/>
      <c r="GMW10" s="267"/>
      <c r="GMX10" s="267"/>
      <c r="GMY10" s="267"/>
      <c r="GMZ10" s="267"/>
      <c r="GNA10" s="267"/>
      <c r="GNB10" s="267"/>
      <c r="GNC10" s="267"/>
      <c r="GND10" s="267"/>
      <c r="GNE10" s="267"/>
      <c r="GNF10" s="267"/>
      <c r="GNG10" s="267"/>
      <c r="GNH10" s="267"/>
      <c r="GNI10" s="267"/>
      <c r="GNJ10" s="267"/>
      <c r="GNK10" s="267"/>
      <c r="GNL10" s="267"/>
      <c r="GNM10" s="267"/>
      <c r="GNN10" s="267"/>
      <c r="GNO10" s="267"/>
      <c r="GNP10" s="267"/>
      <c r="GNQ10" s="267"/>
      <c r="GNR10" s="267"/>
      <c r="GNS10" s="267"/>
      <c r="GNT10" s="267"/>
      <c r="GNU10" s="267"/>
      <c r="GNV10" s="267"/>
      <c r="GNW10" s="267"/>
      <c r="GNX10" s="267"/>
      <c r="GNY10" s="267"/>
      <c r="GNZ10" s="267"/>
      <c r="GOA10" s="267"/>
      <c r="GOB10" s="267"/>
      <c r="GOC10" s="267"/>
      <c r="GOD10" s="267"/>
      <c r="GOE10" s="267"/>
      <c r="GOF10" s="267"/>
      <c r="GOG10" s="267"/>
      <c r="GOH10" s="267"/>
      <c r="GOI10" s="267"/>
      <c r="GOJ10" s="267"/>
      <c r="GOK10" s="267"/>
      <c r="GOL10" s="267"/>
      <c r="GOM10" s="267"/>
      <c r="GON10" s="267"/>
      <c r="GOO10" s="267"/>
      <c r="GOP10" s="267"/>
      <c r="GOQ10" s="267"/>
      <c r="GOR10" s="267"/>
      <c r="GOS10" s="267"/>
      <c r="GOT10" s="267"/>
      <c r="GOU10" s="267"/>
      <c r="GOV10" s="267"/>
      <c r="GOW10" s="267"/>
      <c r="GOX10" s="267"/>
      <c r="GOY10" s="267"/>
      <c r="GOZ10" s="267"/>
      <c r="GPA10" s="267"/>
      <c r="GPB10" s="267"/>
      <c r="GPC10" s="267"/>
      <c r="GPD10" s="267"/>
      <c r="GPE10" s="267"/>
      <c r="GPF10" s="267"/>
      <c r="GPG10" s="267"/>
      <c r="GPH10" s="267"/>
      <c r="GPI10" s="267"/>
      <c r="GPJ10" s="267"/>
      <c r="GPK10" s="267"/>
      <c r="GPL10" s="267"/>
      <c r="GPM10" s="267"/>
      <c r="GPN10" s="267"/>
      <c r="GPO10" s="267"/>
      <c r="GPP10" s="267"/>
      <c r="GPQ10" s="267"/>
      <c r="GPR10" s="267"/>
      <c r="GPS10" s="267"/>
      <c r="GPT10" s="267"/>
      <c r="GPU10" s="267"/>
      <c r="GPV10" s="267"/>
      <c r="GPW10" s="267"/>
      <c r="GPX10" s="267"/>
      <c r="GPY10" s="267"/>
      <c r="GPZ10" s="267"/>
      <c r="GQA10" s="267"/>
      <c r="GQB10" s="267"/>
      <c r="GQC10" s="267"/>
      <c r="GQD10" s="267"/>
      <c r="GQE10" s="267"/>
      <c r="GQF10" s="267"/>
      <c r="GQG10" s="267"/>
      <c r="GQH10" s="267"/>
      <c r="GQI10" s="267"/>
      <c r="GQJ10" s="267"/>
      <c r="GQK10" s="267"/>
      <c r="GQL10" s="267"/>
      <c r="GQM10" s="267"/>
      <c r="GQN10" s="267"/>
      <c r="GQO10" s="267"/>
      <c r="GQP10" s="267"/>
      <c r="GQQ10" s="267"/>
      <c r="GQR10" s="267"/>
      <c r="GQS10" s="267"/>
      <c r="GQT10" s="267"/>
      <c r="GQU10" s="267"/>
      <c r="GQV10" s="267"/>
      <c r="GQW10" s="267"/>
      <c r="GQX10" s="267"/>
      <c r="GQY10" s="267"/>
      <c r="GQZ10" s="267"/>
      <c r="GRA10" s="267"/>
      <c r="GRB10" s="267"/>
      <c r="GRC10" s="267"/>
      <c r="GRD10" s="267"/>
      <c r="GRE10" s="267"/>
      <c r="GRF10" s="267"/>
      <c r="GRG10" s="267"/>
      <c r="GRH10" s="267"/>
      <c r="GRI10" s="267"/>
      <c r="GRJ10" s="267"/>
      <c r="GRK10" s="267"/>
      <c r="GRL10" s="267"/>
      <c r="GRM10" s="267"/>
      <c r="GRN10" s="267"/>
      <c r="GRO10" s="267"/>
      <c r="GRP10" s="267"/>
      <c r="GRQ10" s="267"/>
      <c r="GRR10" s="267"/>
      <c r="GRS10" s="267"/>
      <c r="GRT10" s="267"/>
      <c r="GRU10" s="267"/>
      <c r="GRV10" s="267"/>
      <c r="GRW10" s="267"/>
      <c r="GRX10" s="267"/>
      <c r="GRY10" s="267"/>
      <c r="GRZ10" s="267"/>
      <c r="GSA10" s="267"/>
      <c r="GSB10" s="267"/>
      <c r="GSC10" s="267"/>
      <c r="GSD10" s="267"/>
      <c r="GSE10" s="267"/>
      <c r="GSF10" s="267"/>
      <c r="GSG10" s="267"/>
      <c r="GSH10" s="267"/>
      <c r="GSI10" s="267"/>
      <c r="GSJ10" s="267"/>
      <c r="GSK10" s="267"/>
      <c r="GSL10" s="267"/>
      <c r="GSM10" s="267"/>
      <c r="GSN10" s="267"/>
      <c r="GSO10" s="267"/>
      <c r="GSP10" s="267"/>
      <c r="GSQ10" s="267"/>
      <c r="GSR10" s="267"/>
      <c r="GSS10" s="267"/>
      <c r="GST10" s="267"/>
      <c r="GSU10" s="267"/>
      <c r="GSV10" s="267"/>
      <c r="GSW10" s="267"/>
      <c r="GSX10" s="267"/>
      <c r="GSY10" s="267"/>
      <c r="GSZ10" s="267"/>
      <c r="GTA10" s="267"/>
      <c r="GTB10" s="267"/>
      <c r="GTC10" s="267"/>
      <c r="GTD10" s="267"/>
      <c r="GTE10" s="267"/>
      <c r="GTF10" s="267"/>
      <c r="GTG10" s="267"/>
      <c r="GTH10" s="267"/>
      <c r="GTI10" s="267"/>
      <c r="GTJ10" s="267"/>
      <c r="GTK10" s="267"/>
      <c r="GTL10" s="267"/>
      <c r="GTM10" s="267"/>
      <c r="GTN10" s="267"/>
      <c r="GTO10" s="267"/>
      <c r="GTP10" s="267"/>
      <c r="GTQ10" s="267"/>
      <c r="GTR10" s="267"/>
      <c r="GTS10" s="267"/>
      <c r="GTT10" s="267"/>
      <c r="GTU10" s="267"/>
      <c r="GTV10" s="267"/>
      <c r="GTW10" s="267"/>
      <c r="GTX10" s="267"/>
      <c r="GTY10" s="267"/>
      <c r="GTZ10" s="267"/>
      <c r="GUA10" s="267"/>
      <c r="GUB10" s="267"/>
      <c r="GUC10" s="267"/>
      <c r="GUD10" s="267"/>
      <c r="GUE10" s="267"/>
      <c r="GUF10" s="267"/>
      <c r="GUG10" s="267"/>
      <c r="GUH10" s="267"/>
      <c r="GUI10" s="267"/>
      <c r="GUJ10" s="267"/>
      <c r="GUK10" s="267"/>
      <c r="GUL10" s="267"/>
      <c r="GUM10" s="267"/>
      <c r="GUN10" s="267"/>
      <c r="GUO10" s="267"/>
      <c r="GUP10" s="267"/>
      <c r="GUQ10" s="267"/>
      <c r="GUR10" s="267"/>
      <c r="GUS10" s="267"/>
      <c r="GUT10" s="267"/>
      <c r="GUU10" s="267"/>
      <c r="GUV10" s="267"/>
      <c r="GUW10" s="267"/>
      <c r="GUX10" s="267"/>
      <c r="GUY10" s="267"/>
      <c r="GUZ10" s="267"/>
      <c r="GVA10" s="267"/>
      <c r="GVB10" s="267"/>
      <c r="GVC10" s="267"/>
      <c r="GVD10" s="267"/>
      <c r="GVE10" s="267"/>
      <c r="GVF10" s="267"/>
      <c r="GVG10" s="267"/>
      <c r="GVH10" s="267"/>
      <c r="GVI10" s="267"/>
      <c r="GVJ10" s="267"/>
      <c r="GVK10" s="267"/>
      <c r="GVL10" s="267"/>
      <c r="GVM10" s="267"/>
      <c r="GVN10" s="267"/>
      <c r="GVO10" s="267"/>
      <c r="GVP10" s="267"/>
      <c r="GVQ10" s="267"/>
      <c r="GVR10" s="267"/>
      <c r="GVS10" s="267"/>
      <c r="GVT10" s="267"/>
      <c r="GVU10" s="267"/>
      <c r="GVV10" s="267"/>
      <c r="GVW10" s="267"/>
      <c r="GVX10" s="267"/>
      <c r="GVY10" s="267"/>
      <c r="GVZ10" s="267"/>
      <c r="GWA10" s="267"/>
      <c r="GWB10" s="267"/>
      <c r="GWC10" s="267"/>
      <c r="GWD10" s="267"/>
      <c r="GWE10" s="267"/>
      <c r="GWF10" s="267"/>
      <c r="GWG10" s="267"/>
      <c r="GWH10" s="267"/>
      <c r="GWI10" s="267"/>
      <c r="GWJ10" s="267"/>
      <c r="GWK10" s="267"/>
      <c r="GWL10" s="267"/>
      <c r="GWM10" s="267"/>
      <c r="GWN10" s="267"/>
      <c r="GWO10" s="267"/>
      <c r="GWP10" s="267"/>
      <c r="GWQ10" s="267"/>
      <c r="GWR10" s="267"/>
      <c r="GWS10" s="267"/>
      <c r="GWT10" s="267"/>
      <c r="GWU10" s="267"/>
      <c r="GWV10" s="267"/>
      <c r="GWW10" s="267"/>
      <c r="GWX10" s="267"/>
      <c r="GWY10" s="267"/>
      <c r="GWZ10" s="267"/>
      <c r="GXA10" s="267"/>
      <c r="GXB10" s="267"/>
      <c r="GXC10" s="267"/>
      <c r="GXD10" s="267"/>
      <c r="GXE10" s="267"/>
      <c r="GXF10" s="267"/>
      <c r="GXG10" s="267"/>
      <c r="GXH10" s="267"/>
      <c r="GXI10" s="267"/>
      <c r="GXJ10" s="267"/>
      <c r="GXK10" s="267"/>
      <c r="GXL10" s="267"/>
      <c r="GXM10" s="267"/>
      <c r="GXN10" s="267"/>
      <c r="GXO10" s="267"/>
      <c r="GXP10" s="267"/>
      <c r="GXQ10" s="267"/>
      <c r="GXR10" s="267"/>
      <c r="GXS10" s="267"/>
      <c r="GXT10" s="267"/>
      <c r="GXU10" s="267"/>
      <c r="GXV10" s="267"/>
      <c r="GXW10" s="267"/>
      <c r="GXX10" s="267"/>
      <c r="GXY10" s="267"/>
      <c r="GXZ10" s="267"/>
      <c r="GYA10" s="267"/>
      <c r="GYB10" s="267"/>
      <c r="GYC10" s="267"/>
      <c r="GYD10" s="267"/>
      <c r="GYE10" s="267"/>
      <c r="GYF10" s="267"/>
      <c r="GYG10" s="267"/>
      <c r="GYH10" s="267"/>
      <c r="GYI10" s="267"/>
      <c r="GYJ10" s="267"/>
      <c r="GYK10" s="267"/>
      <c r="GYL10" s="267"/>
      <c r="GYM10" s="267"/>
      <c r="GYN10" s="267"/>
      <c r="GYO10" s="267"/>
      <c r="GYP10" s="267"/>
      <c r="GYQ10" s="267"/>
      <c r="GYR10" s="267"/>
      <c r="GYS10" s="267"/>
      <c r="GYT10" s="267"/>
      <c r="GYU10" s="267"/>
      <c r="GYV10" s="267"/>
      <c r="GYW10" s="267"/>
      <c r="GYX10" s="267"/>
      <c r="GYY10" s="267"/>
      <c r="GYZ10" s="267"/>
      <c r="GZA10" s="267"/>
      <c r="GZB10" s="267"/>
      <c r="GZC10" s="267"/>
      <c r="GZD10" s="267"/>
      <c r="GZE10" s="267"/>
      <c r="GZF10" s="267"/>
      <c r="GZG10" s="267"/>
      <c r="GZH10" s="267"/>
      <c r="GZI10" s="267"/>
      <c r="GZJ10" s="267"/>
      <c r="GZK10" s="267"/>
      <c r="GZL10" s="267"/>
      <c r="GZM10" s="267"/>
      <c r="GZN10" s="267"/>
      <c r="GZO10" s="267"/>
      <c r="GZP10" s="267"/>
      <c r="GZQ10" s="267"/>
      <c r="GZR10" s="267"/>
      <c r="GZS10" s="267"/>
      <c r="GZT10" s="267"/>
      <c r="GZU10" s="267"/>
      <c r="GZV10" s="267"/>
      <c r="GZW10" s="267"/>
      <c r="GZX10" s="267"/>
      <c r="GZY10" s="267"/>
      <c r="GZZ10" s="267"/>
      <c r="HAA10" s="267"/>
      <c r="HAB10" s="267"/>
      <c r="HAC10" s="267"/>
      <c r="HAD10" s="267"/>
      <c r="HAE10" s="267"/>
      <c r="HAF10" s="267"/>
      <c r="HAG10" s="267"/>
      <c r="HAH10" s="267"/>
      <c r="HAI10" s="267"/>
      <c r="HAJ10" s="267"/>
      <c r="HAK10" s="267"/>
      <c r="HAL10" s="267"/>
      <c r="HAM10" s="267"/>
      <c r="HAN10" s="267"/>
      <c r="HAO10" s="267"/>
      <c r="HAP10" s="267"/>
      <c r="HAQ10" s="267"/>
      <c r="HAR10" s="267"/>
      <c r="HAS10" s="267"/>
      <c r="HAT10" s="267"/>
      <c r="HAU10" s="267"/>
      <c r="HAV10" s="267"/>
      <c r="HAW10" s="267"/>
      <c r="HAX10" s="267"/>
      <c r="HAY10" s="267"/>
      <c r="HAZ10" s="267"/>
      <c r="HBA10" s="267"/>
      <c r="HBB10" s="267"/>
      <c r="HBC10" s="267"/>
      <c r="HBD10" s="267"/>
      <c r="HBE10" s="267"/>
      <c r="HBF10" s="267"/>
      <c r="HBG10" s="267"/>
      <c r="HBH10" s="267"/>
      <c r="HBI10" s="267"/>
      <c r="HBJ10" s="267"/>
      <c r="HBK10" s="267"/>
      <c r="HBL10" s="267"/>
      <c r="HBM10" s="267"/>
      <c r="HBN10" s="267"/>
      <c r="HBO10" s="267"/>
      <c r="HBP10" s="267"/>
      <c r="HBQ10" s="267"/>
      <c r="HBR10" s="267"/>
      <c r="HBS10" s="267"/>
      <c r="HBT10" s="267"/>
      <c r="HBU10" s="267"/>
      <c r="HBV10" s="267"/>
      <c r="HBW10" s="267"/>
      <c r="HBX10" s="267"/>
      <c r="HBY10" s="267"/>
      <c r="HBZ10" s="267"/>
      <c r="HCA10" s="267"/>
      <c r="HCB10" s="267"/>
      <c r="HCC10" s="267"/>
      <c r="HCD10" s="267"/>
      <c r="HCE10" s="267"/>
      <c r="HCF10" s="267"/>
      <c r="HCG10" s="267"/>
      <c r="HCH10" s="267"/>
      <c r="HCI10" s="267"/>
      <c r="HCJ10" s="267"/>
      <c r="HCK10" s="267"/>
      <c r="HCL10" s="267"/>
      <c r="HCM10" s="267"/>
      <c r="HCN10" s="267"/>
      <c r="HCO10" s="267"/>
      <c r="HCP10" s="267"/>
      <c r="HCQ10" s="267"/>
      <c r="HCR10" s="267"/>
      <c r="HCS10" s="267"/>
      <c r="HCT10" s="267"/>
      <c r="HCU10" s="267"/>
      <c r="HCV10" s="267"/>
      <c r="HCW10" s="267"/>
      <c r="HCX10" s="267"/>
      <c r="HCY10" s="267"/>
      <c r="HCZ10" s="267"/>
      <c r="HDA10" s="267"/>
      <c r="HDB10" s="267"/>
      <c r="HDC10" s="267"/>
      <c r="HDD10" s="267"/>
      <c r="HDE10" s="267"/>
      <c r="HDF10" s="267"/>
      <c r="HDG10" s="267"/>
      <c r="HDH10" s="267"/>
      <c r="HDI10" s="267"/>
      <c r="HDJ10" s="267"/>
      <c r="HDK10" s="267"/>
      <c r="HDL10" s="267"/>
      <c r="HDM10" s="267"/>
      <c r="HDN10" s="267"/>
      <c r="HDO10" s="267"/>
      <c r="HDP10" s="267"/>
      <c r="HDQ10" s="267"/>
      <c r="HDR10" s="267"/>
      <c r="HDS10" s="267"/>
      <c r="HDT10" s="267"/>
      <c r="HDU10" s="267"/>
      <c r="HDV10" s="267"/>
      <c r="HDW10" s="267"/>
      <c r="HDX10" s="267"/>
      <c r="HDY10" s="267"/>
      <c r="HDZ10" s="267"/>
      <c r="HEA10" s="267"/>
      <c r="HEB10" s="267"/>
      <c r="HEC10" s="267"/>
      <c r="HED10" s="267"/>
      <c r="HEE10" s="267"/>
      <c r="HEF10" s="267"/>
      <c r="HEG10" s="267"/>
      <c r="HEH10" s="267"/>
      <c r="HEI10" s="267"/>
      <c r="HEJ10" s="267"/>
      <c r="HEK10" s="267"/>
      <c r="HEL10" s="267"/>
      <c r="HEM10" s="267"/>
      <c r="HEN10" s="267"/>
      <c r="HEO10" s="267"/>
      <c r="HEP10" s="267"/>
      <c r="HEQ10" s="267"/>
      <c r="HER10" s="267"/>
      <c r="HES10" s="267"/>
      <c r="HET10" s="267"/>
      <c r="HEU10" s="267"/>
      <c r="HEV10" s="267"/>
      <c r="HEW10" s="267"/>
      <c r="HEX10" s="267"/>
      <c r="HEY10" s="267"/>
      <c r="HEZ10" s="267"/>
      <c r="HFA10" s="267"/>
      <c r="HFB10" s="267"/>
      <c r="HFC10" s="267"/>
      <c r="HFD10" s="267"/>
      <c r="HFE10" s="267"/>
      <c r="HFF10" s="267"/>
      <c r="HFG10" s="267"/>
      <c r="HFH10" s="267"/>
      <c r="HFI10" s="267"/>
      <c r="HFJ10" s="267"/>
      <c r="HFK10" s="267"/>
      <c r="HFL10" s="267"/>
      <c r="HFM10" s="267"/>
      <c r="HFN10" s="267"/>
      <c r="HFO10" s="267"/>
      <c r="HFP10" s="267"/>
      <c r="HFQ10" s="267"/>
      <c r="HFR10" s="267"/>
      <c r="HFS10" s="267"/>
      <c r="HFT10" s="267"/>
      <c r="HFU10" s="267"/>
      <c r="HFV10" s="267"/>
      <c r="HFW10" s="267"/>
      <c r="HFX10" s="267"/>
      <c r="HFY10" s="267"/>
      <c r="HFZ10" s="267"/>
      <c r="HGA10" s="267"/>
      <c r="HGB10" s="267"/>
      <c r="HGC10" s="267"/>
      <c r="HGD10" s="267"/>
      <c r="HGE10" s="267"/>
      <c r="HGF10" s="267"/>
      <c r="HGG10" s="267"/>
      <c r="HGH10" s="267"/>
      <c r="HGI10" s="267"/>
      <c r="HGJ10" s="267"/>
      <c r="HGK10" s="267"/>
      <c r="HGL10" s="267"/>
      <c r="HGM10" s="267"/>
      <c r="HGN10" s="267"/>
      <c r="HGO10" s="267"/>
      <c r="HGP10" s="267"/>
      <c r="HGQ10" s="267"/>
      <c r="HGR10" s="267"/>
      <c r="HGS10" s="267"/>
      <c r="HGT10" s="267"/>
      <c r="HGU10" s="267"/>
      <c r="HGV10" s="267"/>
      <c r="HGW10" s="267"/>
      <c r="HGX10" s="267"/>
      <c r="HGY10" s="267"/>
      <c r="HGZ10" s="267"/>
      <c r="HHA10" s="267"/>
      <c r="HHB10" s="267"/>
      <c r="HHC10" s="267"/>
      <c r="HHD10" s="267"/>
      <c r="HHE10" s="267"/>
      <c r="HHF10" s="267"/>
      <c r="HHG10" s="267"/>
      <c r="HHH10" s="267"/>
      <c r="HHI10" s="267"/>
      <c r="HHJ10" s="267"/>
      <c r="HHK10" s="267"/>
      <c r="HHL10" s="267"/>
      <c r="HHM10" s="267"/>
      <c r="HHN10" s="267"/>
      <c r="HHO10" s="267"/>
      <c r="HHP10" s="267"/>
      <c r="HHQ10" s="267"/>
      <c r="HHR10" s="267"/>
      <c r="HHS10" s="267"/>
      <c r="HHT10" s="267"/>
      <c r="HHU10" s="267"/>
      <c r="HHV10" s="267"/>
      <c r="HHW10" s="267"/>
      <c r="HHX10" s="267"/>
      <c r="HHY10" s="267"/>
      <c r="HHZ10" s="267"/>
      <c r="HIA10" s="267"/>
      <c r="HIB10" s="267"/>
      <c r="HIC10" s="267"/>
      <c r="HID10" s="267"/>
      <c r="HIE10" s="267"/>
      <c r="HIF10" s="267"/>
      <c r="HIG10" s="267"/>
      <c r="HIH10" s="267"/>
      <c r="HII10" s="267"/>
      <c r="HIJ10" s="267"/>
      <c r="HIK10" s="267"/>
      <c r="HIL10" s="267"/>
      <c r="HIM10" s="267"/>
      <c r="HIN10" s="267"/>
      <c r="HIO10" s="267"/>
      <c r="HIP10" s="267"/>
      <c r="HIQ10" s="267"/>
      <c r="HIR10" s="267"/>
      <c r="HIS10" s="267"/>
      <c r="HIT10" s="267"/>
      <c r="HIU10" s="267"/>
      <c r="HIV10" s="267"/>
      <c r="HIW10" s="267"/>
      <c r="HIX10" s="267"/>
      <c r="HIY10" s="267"/>
      <c r="HIZ10" s="267"/>
      <c r="HJA10" s="267"/>
      <c r="HJB10" s="267"/>
      <c r="HJC10" s="267"/>
      <c r="HJD10" s="267"/>
      <c r="HJE10" s="267"/>
      <c r="HJF10" s="267"/>
      <c r="HJG10" s="267"/>
      <c r="HJH10" s="267"/>
      <c r="HJI10" s="267"/>
      <c r="HJJ10" s="267"/>
      <c r="HJK10" s="267"/>
      <c r="HJL10" s="267"/>
      <c r="HJM10" s="267"/>
      <c r="HJN10" s="267"/>
      <c r="HJO10" s="267"/>
      <c r="HJP10" s="267"/>
      <c r="HJQ10" s="267"/>
      <c r="HJR10" s="267"/>
      <c r="HJS10" s="267"/>
      <c r="HJT10" s="267"/>
      <c r="HJU10" s="267"/>
      <c r="HJV10" s="267"/>
      <c r="HJW10" s="267"/>
      <c r="HJX10" s="267"/>
      <c r="HJY10" s="267"/>
      <c r="HJZ10" s="267"/>
      <c r="HKA10" s="267"/>
      <c r="HKB10" s="267"/>
      <c r="HKC10" s="267"/>
      <c r="HKD10" s="267"/>
      <c r="HKE10" s="267"/>
      <c r="HKF10" s="267"/>
      <c r="HKG10" s="267"/>
      <c r="HKH10" s="267"/>
      <c r="HKI10" s="267"/>
      <c r="HKJ10" s="267"/>
      <c r="HKK10" s="267"/>
      <c r="HKL10" s="267"/>
      <c r="HKM10" s="267"/>
      <c r="HKN10" s="267"/>
      <c r="HKO10" s="267"/>
      <c r="HKP10" s="267"/>
      <c r="HKQ10" s="267"/>
      <c r="HKR10" s="267"/>
      <c r="HKS10" s="267"/>
      <c r="HKT10" s="267"/>
      <c r="HKU10" s="267"/>
      <c r="HKV10" s="267"/>
      <c r="HKW10" s="267"/>
      <c r="HKX10" s="267"/>
      <c r="HKY10" s="267"/>
      <c r="HKZ10" s="267"/>
      <c r="HLA10" s="267"/>
      <c r="HLB10" s="267"/>
      <c r="HLC10" s="267"/>
      <c r="HLD10" s="267"/>
      <c r="HLE10" s="267"/>
      <c r="HLF10" s="267"/>
      <c r="HLG10" s="267"/>
      <c r="HLH10" s="267"/>
      <c r="HLI10" s="267"/>
      <c r="HLJ10" s="267"/>
      <c r="HLK10" s="267"/>
      <c r="HLL10" s="267"/>
      <c r="HLM10" s="267"/>
      <c r="HLN10" s="267"/>
      <c r="HLO10" s="267"/>
      <c r="HLP10" s="267"/>
      <c r="HLQ10" s="267"/>
      <c r="HLR10" s="267"/>
      <c r="HLS10" s="267"/>
      <c r="HLT10" s="267"/>
      <c r="HLU10" s="267"/>
      <c r="HLV10" s="267"/>
      <c r="HLW10" s="267"/>
      <c r="HLX10" s="267"/>
      <c r="HLY10" s="267"/>
      <c r="HLZ10" s="267"/>
      <c r="HMA10" s="267"/>
      <c r="HMB10" s="267"/>
      <c r="HMC10" s="267"/>
      <c r="HMD10" s="267"/>
      <c r="HME10" s="267"/>
      <c r="HMF10" s="267"/>
      <c r="HMG10" s="267"/>
      <c r="HMH10" s="267"/>
      <c r="HMI10" s="267"/>
      <c r="HMJ10" s="267"/>
      <c r="HMK10" s="267"/>
      <c r="HML10" s="267"/>
      <c r="HMM10" s="267"/>
      <c r="HMN10" s="267"/>
      <c r="HMO10" s="267"/>
      <c r="HMP10" s="267"/>
      <c r="HMQ10" s="267"/>
      <c r="HMR10" s="267"/>
      <c r="HMS10" s="267"/>
      <c r="HMT10" s="267"/>
      <c r="HMU10" s="267"/>
      <c r="HMV10" s="267"/>
      <c r="HMW10" s="267"/>
      <c r="HMX10" s="267"/>
      <c r="HMY10" s="267"/>
      <c r="HMZ10" s="267"/>
      <c r="HNA10" s="267"/>
      <c r="HNB10" s="267"/>
      <c r="HNC10" s="267"/>
      <c r="HND10" s="267"/>
      <c r="HNE10" s="267"/>
      <c r="HNF10" s="267"/>
      <c r="HNG10" s="267"/>
      <c r="HNH10" s="267"/>
      <c r="HNI10" s="267"/>
      <c r="HNJ10" s="267"/>
      <c r="HNK10" s="267"/>
      <c r="HNL10" s="267"/>
      <c r="HNM10" s="267"/>
      <c r="HNN10" s="267"/>
      <c r="HNO10" s="267"/>
      <c r="HNP10" s="267"/>
      <c r="HNQ10" s="267"/>
      <c r="HNR10" s="267"/>
      <c r="HNS10" s="267"/>
      <c r="HNT10" s="267"/>
      <c r="HNU10" s="267"/>
      <c r="HNV10" s="267"/>
      <c r="HNW10" s="267"/>
      <c r="HNX10" s="267"/>
      <c r="HNY10" s="267"/>
      <c r="HNZ10" s="267"/>
      <c r="HOA10" s="267"/>
      <c r="HOB10" s="267"/>
      <c r="HOC10" s="267"/>
      <c r="HOD10" s="267"/>
      <c r="HOE10" s="267"/>
      <c r="HOF10" s="267"/>
      <c r="HOG10" s="267"/>
      <c r="HOH10" s="267"/>
      <c r="HOI10" s="267"/>
      <c r="HOJ10" s="267"/>
      <c r="HOK10" s="267"/>
      <c r="HOL10" s="267"/>
      <c r="HOM10" s="267"/>
      <c r="HON10" s="267"/>
      <c r="HOO10" s="267"/>
      <c r="HOP10" s="267"/>
      <c r="HOQ10" s="267"/>
      <c r="HOR10" s="267"/>
      <c r="HOS10" s="267"/>
      <c r="HOT10" s="267"/>
      <c r="HOU10" s="267"/>
      <c r="HOV10" s="267"/>
      <c r="HOW10" s="267"/>
      <c r="HOX10" s="267"/>
      <c r="HOY10" s="267"/>
      <c r="HOZ10" s="267"/>
      <c r="HPA10" s="267"/>
      <c r="HPB10" s="267"/>
      <c r="HPC10" s="267"/>
      <c r="HPD10" s="267"/>
      <c r="HPE10" s="267"/>
      <c r="HPF10" s="267"/>
      <c r="HPG10" s="267"/>
      <c r="HPH10" s="267"/>
      <c r="HPI10" s="267"/>
      <c r="HPJ10" s="267"/>
      <c r="HPK10" s="267"/>
      <c r="HPL10" s="267"/>
      <c r="HPM10" s="267"/>
      <c r="HPN10" s="267"/>
      <c r="HPO10" s="267"/>
      <c r="HPP10" s="267"/>
      <c r="HPQ10" s="267"/>
      <c r="HPR10" s="267"/>
      <c r="HPS10" s="267"/>
      <c r="HPT10" s="267"/>
      <c r="HPU10" s="267"/>
      <c r="HPV10" s="267"/>
      <c r="HPW10" s="267"/>
      <c r="HPX10" s="267"/>
      <c r="HPY10" s="267"/>
      <c r="HPZ10" s="267"/>
      <c r="HQA10" s="267"/>
      <c r="HQB10" s="267"/>
      <c r="HQC10" s="267"/>
      <c r="HQD10" s="267"/>
      <c r="HQE10" s="267"/>
      <c r="HQF10" s="267"/>
      <c r="HQG10" s="267"/>
      <c r="HQH10" s="267"/>
      <c r="HQI10" s="267"/>
      <c r="HQJ10" s="267"/>
      <c r="HQK10" s="267"/>
      <c r="HQL10" s="267"/>
      <c r="HQM10" s="267"/>
      <c r="HQN10" s="267"/>
      <c r="HQO10" s="267"/>
      <c r="HQP10" s="267"/>
      <c r="HQQ10" s="267"/>
      <c r="HQR10" s="267"/>
      <c r="HQS10" s="267"/>
      <c r="HQT10" s="267"/>
      <c r="HQU10" s="267"/>
      <c r="HQV10" s="267"/>
      <c r="HQW10" s="267"/>
      <c r="HQX10" s="267"/>
      <c r="HQY10" s="267"/>
      <c r="HQZ10" s="267"/>
      <c r="HRA10" s="267"/>
      <c r="HRB10" s="267"/>
      <c r="HRC10" s="267"/>
      <c r="HRD10" s="267"/>
      <c r="HRE10" s="267"/>
      <c r="HRF10" s="267"/>
      <c r="HRG10" s="267"/>
      <c r="HRH10" s="267"/>
      <c r="HRI10" s="267"/>
      <c r="HRJ10" s="267"/>
      <c r="HRK10" s="267"/>
      <c r="HRL10" s="267"/>
      <c r="HRM10" s="267"/>
      <c r="HRN10" s="267"/>
      <c r="HRO10" s="267"/>
      <c r="HRP10" s="267"/>
      <c r="HRQ10" s="267"/>
      <c r="HRR10" s="267"/>
      <c r="HRS10" s="267"/>
      <c r="HRT10" s="267"/>
      <c r="HRU10" s="267"/>
      <c r="HRV10" s="267"/>
      <c r="HRW10" s="267"/>
      <c r="HRX10" s="267"/>
      <c r="HRY10" s="267"/>
      <c r="HRZ10" s="267"/>
      <c r="HSA10" s="267"/>
      <c r="HSB10" s="267"/>
      <c r="HSC10" s="267"/>
      <c r="HSD10" s="267"/>
      <c r="HSE10" s="267"/>
      <c r="HSF10" s="267"/>
      <c r="HSG10" s="267"/>
      <c r="HSH10" s="267"/>
      <c r="HSI10" s="267"/>
      <c r="HSJ10" s="267"/>
      <c r="HSK10" s="267"/>
      <c r="HSL10" s="267"/>
      <c r="HSM10" s="267"/>
      <c r="HSN10" s="267"/>
      <c r="HSO10" s="267"/>
      <c r="HSP10" s="267"/>
      <c r="HSQ10" s="267"/>
      <c r="HSR10" s="267"/>
      <c r="HSS10" s="267"/>
      <c r="HST10" s="267"/>
      <c r="HSU10" s="267"/>
      <c r="HSV10" s="267"/>
      <c r="HSW10" s="267"/>
      <c r="HSX10" s="267"/>
      <c r="HSY10" s="267"/>
      <c r="HSZ10" s="267"/>
      <c r="HTA10" s="267"/>
      <c r="HTB10" s="267"/>
      <c r="HTC10" s="267"/>
      <c r="HTD10" s="267"/>
      <c r="HTE10" s="267"/>
      <c r="HTF10" s="267"/>
      <c r="HTG10" s="267"/>
      <c r="HTH10" s="267"/>
      <c r="HTI10" s="267"/>
      <c r="HTJ10" s="267"/>
      <c r="HTK10" s="267"/>
      <c r="HTL10" s="267"/>
      <c r="HTM10" s="267"/>
      <c r="HTN10" s="267"/>
      <c r="HTO10" s="267"/>
      <c r="HTP10" s="267"/>
      <c r="HTQ10" s="267"/>
      <c r="HTR10" s="267"/>
      <c r="HTS10" s="267"/>
      <c r="HTT10" s="267"/>
      <c r="HTU10" s="267"/>
      <c r="HTV10" s="267"/>
      <c r="HTW10" s="267"/>
      <c r="HTX10" s="267"/>
      <c r="HTY10" s="267"/>
      <c r="HTZ10" s="267"/>
      <c r="HUA10" s="267"/>
      <c r="HUB10" s="267"/>
      <c r="HUC10" s="267"/>
      <c r="HUD10" s="267"/>
      <c r="HUE10" s="267"/>
      <c r="HUF10" s="267"/>
      <c r="HUG10" s="267"/>
      <c r="HUH10" s="267"/>
      <c r="HUI10" s="267"/>
      <c r="HUJ10" s="267"/>
      <c r="HUK10" s="267"/>
      <c r="HUL10" s="267"/>
      <c r="HUM10" s="267"/>
      <c r="HUN10" s="267"/>
      <c r="HUO10" s="267"/>
      <c r="HUP10" s="267"/>
      <c r="HUQ10" s="267"/>
      <c r="HUR10" s="267"/>
      <c r="HUS10" s="267"/>
      <c r="HUT10" s="267"/>
      <c r="HUU10" s="267"/>
      <c r="HUV10" s="267"/>
      <c r="HUW10" s="267"/>
      <c r="HUX10" s="267"/>
      <c r="HUY10" s="267"/>
      <c r="HUZ10" s="267"/>
      <c r="HVA10" s="267"/>
      <c r="HVB10" s="267"/>
      <c r="HVC10" s="267"/>
      <c r="HVD10" s="267"/>
      <c r="HVE10" s="267"/>
      <c r="HVF10" s="267"/>
      <c r="HVG10" s="267"/>
      <c r="HVH10" s="267"/>
      <c r="HVI10" s="267"/>
      <c r="HVJ10" s="267"/>
      <c r="HVK10" s="267"/>
      <c r="HVL10" s="267"/>
      <c r="HVM10" s="267"/>
      <c r="HVN10" s="267"/>
      <c r="HVO10" s="267"/>
      <c r="HVP10" s="267"/>
      <c r="HVQ10" s="267"/>
      <c r="HVR10" s="267"/>
      <c r="HVS10" s="267"/>
      <c r="HVT10" s="267"/>
      <c r="HVU10" s="267"/>
      <c r="HVV10" s="267"/>
      <c r="HVW10" s="267"/>
      <c r="HVX10" s="267"/>
      <c r="HVY10" s="267"/>
      <c r="HVZ10" s="267"/>
      <c r="HWA10" s="267"/>
      <c r="HWB10" s="267"/>
      <c r="HWC10" s="267"/>
      <c r="HWD10" s="267"/>
      <c r="HWE10" s="267"/>
      <c r="HWF10" s="267"/>
      <c r="HWG10" s="267"/>
      <c r="HWH10" s="267"/>
      <c r="HWI10" s="267"/>
      <c r="HWJ10" s="267"/>
      <c r="HWK10" s="267"/>
      <c r="HWL10" s="267"/>
      <c r="HWM10" s="267"/>
      <c r="HWN10" s="267"/>
      <c r="HWO10" s="267"/>
      <c r="HWP10" s="267"/>
      <c r="HWQ10" s="267"/>
      <c r="HWR10" s="267"/>
      <c r="HWS10" s="267"/>
      <c r="HWT10" s="267"/>
      <c r="HWU10" s="267"/>
      <c r="HWV10" s="267"/>
      <c r="HWW10" s="267"/>
      <c r="HWX10" s="267"/>
      <c r="HWY10" s="267"/>
      <c r="HWZ10" s="267"/>
      <c r="HXA10" s="267"/>
      <c r="HXB10" s="267"/>
      <c r="HXC10" s="267"/>
      <c r="HXD10" s="267"/>
      <c r="HXE10" s="267"/>
      <c r="HXF10" s="267"/>
      <c r="HXG10" s="267"/>
      <c r="HXH10" s="267"/>
      <c r="HXI10" s="267"/>
      <c r="HXJ10" s="267"/>
      <c r="HXK10" s="267"/>
      <c r="HXL10" s="267"/>
      <c r="HXM10" s="267"/>
      <c r="HXN10" s="267"/>
      <c r="HXO10" s="267"/>
      <c r="HXP10" s="267"/>
      <c r="HXQ10" s="267"/>
      <c r="HXR10" s="267"/>
      <c r="HXS10" s="267"/>
      <c r="HXT10" s="267"/>
      <c r="HXU10" s="267"/>
      <c r="HXV10" s="267"/>
      <c r="HXW10" s="267"/>
      <c r="HXX10" s="267"/>
      <c r="HXY10" s="267"/>
      <c r="HXZ10" s="267"/>
      <c r="HYA10" s="267"/>
      <c r="HYB10" s="267"/>
      <c r="HYC10" s="267"/>
      <c r="HYD10" s="267"/>
      <c r="HYE10" s="267"/>
      <c r="HYF10" s="267"/>
      <c r="HYG10" s="267"/>
      <c r="HYH10" s="267"/>
      <c r="HYI10" s="267"/>
      <c r="HYJ10" s="267"/>
      <c r="HYK10" s="267"/>
      <c r="HYL10" s="267"/>
      <c r="HYM10" s="267"/>
      <c r="HYN10" s="267"/>
      <c r="HYO10" s="267"/>
      <c r="HYP10" s="267"/>
      <c r="HYQ10" s="267"/>
      <c r="HYR10" s="267"/>
      <c r="HYS10" s="267"/>
      <c r="HYT10" s="267"/>
      <c r="HYU10" s="267"/>
      <c r="HYV10" s="267"/>
      <c r="HYW10" s="267"/>
      <c r="HYX10" s="267"/>
      <c r="HYY10" s="267"/>
      <c r="HYZ10" s="267"/>
      <c r="HZA10" s="267"/>
      <c r="HZB10" s="267"/>
      <c r="HZC10" s="267"/>
      <c r="HZD10" s="267"/>
      <c r="HZE10" s="267"/>
      <c r="HZF10" s="267"/>
      <c r="HZG10" s="267"/>
      <c r="HZH10" s="267"/>
      <c r="HZI10" s="267"/>
      <c r="HZJ10" s="267"/>
      <c r="HZK10" s="267"/>
      <c r="HZL10" s="267"/>
      <c r="HZM10" s="267"/>
      <c r="HZN10" s="267"/>
      <c r="HZO10" s="267"/>
      <c r="HZP10" s="267"/>
      <c r="HZQ10" s="267"/>
      <c r="HZR10" s="267"/>
      <c r="HZS10" s="267"/>
      <c r="HZT10" s="267"/>
      <c r="HZU10" s="267"/>
      <c r="HZV10" s="267"/>
      <c r="HZW10" s="267"/>
      <c r="HZX10" s="267"/>
      <c r="HZY10" s="267"/>
      <c r="HZZ10" s="267"/>
      <c r="IAA10" s="267"/>
      <c r="IAB10" s="267"/>
      <c r="IAC10" s="267"/>
      <c r="IAD10" s="267"/>
      <c r="IAE10" s="267"/>
      <c r="IAF10" s="267"/>
      <c r="IAG10" s="267"/>
      <c r="IAH10" s="267"/>
      <c r="IAI10" s="267"/>
      <c r="IAJ10" s="267"/>
      <c r="IAK10" s="267"/>
      <c r="IAL10" s="267"/>
      <c r="IAM10" s="267"/>
      <c r="IAN10" s="267"/>
      <c r="IAO10" s="267"/>
      <c r="IAP10" s="267"/>
      <c r="IAQ10" s="267"/>
      <c r="IAR10" s="267"/>
      <c r="IAS10" s="267"/>
      <c r="IAT10" s="267"/>
      <c r="IAU10" s="267"/>
      <c r="IAV10" s="267"/>
      <c r="IAW10" s="267"/>
      <c r="IAX10" s="267"/>
      <c r="IAY10" s="267"/>
      <c r="IAZ10" s="267"/>
      <c r="IBA10" s="267"/>
      <c r="IBB10" s="267"/>
      <c r="IBC10" s="267"/>
      <c r="IBD10" s="267"/>
      <c r="IBE10" s="267"/>
      <c r="IBF10" s="267"/>
      <c r="IBG10" s="267"/>
      <c r="IBH10" s="267"/>
      <c r="IBI10" s="267"/>
      <c r="IBJ10" s="267"/>
      <c r="IBK10" s="267"/>
      <c r="IBL10" s="267"/>
      <c r="IBM10" s="267"/>
      <c r="IBN10" s="267"/>
      <c r="IBO10" s="267"/>
      <c r="IBP10" s="267"/>
      <c r="IBQ10" s="267"/>
      <c r="IBR10" s="267"/>
      <c r="IBS10" s="267"/>
      <c r="IBT10" s="267"/>
      <c r="IBU10" s="267"/>
      <c r="IBV10" s="267"/>
      <c r="IBW10" s="267"/>
      <c r="IBX10" s="267"/>
      <c r="IBY10" s="267"/>
      <c r="IBZ10" s="267"/>
      <c r="ICA10" s="267"/>
      <c r="ICB10" s="267"/>
      <c r="ICC10" s="267"/>
      <c r="ICD10" s="267"/>
      <c r="ICE10" s="267"/>
      <c r="ICF10" s="267"/>
      <c r="ICG10" s="267"/>
      <c r="ICH10" s="267"/>
      <c r="ICI10" s="267"/>
      <c r="ICJ10" s="267"/>
      <c r="ICK10" s="267"/>
      <c r="ICL10" s="267"/>
      <c r="ICM10" s="267"/>
      <c r="ICN10" s="267"/>
      <c r="ICO10" s="267"/>
      <c r="ICP10" s="267"/>
      <c r="ICQ10" s="267"/>
      <c r="ICR10" s="267"/>
      <c r="ICS10" s="267"/>
      <c r="ICT10" s="267"/>
      <c r="ICU10" s="267"/>
      <c r="ICV10" s="267"/>
      <c r="ICW10" s="267"/>
      <c r="ICX10" s="267"/>
      <c r="ICY10" s="267"/>
      <c r="ICZ10" s="267"/>
      <c r="IDA10" s="267"/>
      <c r="IDB10" s="267"/>
      <c r="IDC10" s="267"/>
      <c r="IDD10" s="267"/>
      <c r="IDE10" s="267"/>
      <c r="IDF10" s="267"/>
      <c r="IDG10" s="267"/>
      <c r="IDH10" s="267"/>
      <c r="IDI10" s="267"/>
      <c r="IDJ10" s="267"/>
      <c r="IDK10" s="267"/>
      <c r="IDL10" s="267"/>
      <c r="IDM10" s="267"/>
      <c r="IDN10" s="267"/>
      <c r="IDO10" s="267"/>
      <c r="IDP10" s="267"/>
      <c r="IDQ10" s="267"/>
      <c r="IDR10" s="267"/>
      <c r="IDS10" s="267"/>
      <c r="IDT10" s="267"/>
      <c r="IDU10" s="267"/>
      <c r="IDV10" s="267"/>
      <c r="IDW10" s="267"/>
      <c r="IDX10" s="267"/>
      <c r="IDY10" s="267"/>
      <c r="IDZ10" s="267"/>
      <c r="IEA10" s="267"/>
      <c r="IEB10" s="267"/>
      <c r="IEC10" s="267"/>
      <c r="IED10" s="267"/>
      <c r="IEE10" s="267"/>
      <c r="IEF10" s="267"/>
      <c r="IEG10" s="267"/>
      <c r="IEH10" s="267"/>
      <c r="IEI10" s="267"/>
      <c r="IEJ10" s="267"/>
      <c r="IEK10" s="267"/>
      <c r="IEL10" s="267"/>
      <c r="IEM10" s="267"/>
      <c r="IEN10" s="267"/>
      <c r="IEO10" s="267"/>
      <c r="IEP10" s="267"/>
      <c r="IEQ10" s="267"/>
      <c r="IER10" s="267"/>
      <c r="IES10" s="267"/>
      <c r="IET10" s="267"/>
      <c r="IEU10" s="267"/>
      <c r="IEV10" s="267"/>
      <c r="IEW10" s="267"/>
      <c r="IEX10" s="267"/>
      <c r="IEY10" s="267"/>
      <c r="IEZ10" s="267"/>
      <c r="IFA10" s="267"/>
      <c r="IFB10" s="267"/>
      <c r="IFC10" s="267"/>
      <c r="IFD10" s="267"/>
      <c r="IFE10" s="267"/>
      <c r="IFF10" s="267"/>
      <c r="IFG10" s="267"/>
      <c r="IFH10" s="267"/>
      <c r="IFI10" s="267"/>
      <c r="IFJ10" s="267"/>
      <c r="IFK10" s="267"/>
      <c r="IFL10" s="267"/>
      <c r="IFM10" s="267"/>
      <c r="IFN10" s="267"/>
      <c r="IFO10" s="267"/>
      <c r="IFP10" s="267"/>
      <c r="IFQ10" s="267"/>
      <c r="IFR10" s="267"/>
      <c r="IFS10" s="267"/>
      <c r="IFT10" s="267"/>
      <c r="IFU10" s="267"/>
      <c r="IFV10" s="267"/>
      <c r="IFW10" s="267"/>
      <c r="IFX10" s="267"/>
      <c r="IFY10" s="267"/>
      <c r="IFZ10" s="267"/>
      <c r="IGA10" s="267"/>
      <c r="IGB10" s="267"/>
      <c r="IGC10" s="267"/>
      <c r="IGD10" s="267"/>
      <c r="IGE10" s="267"/>
      <c r="IGF10" s="267"/>
      <c r="IGG10" s="267"/>
      <c r="IGH10" s="267"/>
      <c r="IGI10" s="267"/>
      <c r="IGJ10" s="267"/>
      <c r="IGK10" s="267"/>
      <c r="IGL10" s="267"/>
      <c r="IGM10" s="267"/>
      <c r="IGN10" s="267"/>
      <c r="IGO10" s="267"/>
      <c r="IGP10" s="267"/>
      <c r="IGQ10" s="267"/>
      <c r="IGR10" s="267"/>
      <c r="IGS10" s="267"/>
      <c r="IGT10" s="267"/>
      <c r="IGU10" s="267"/>
      <c r="IGV10" s="267"/>
      <c r="IGW10" s="267"/>
      <c r="IGX10" s="267"/>
      <c r="IGY10" s="267"/>
      <c r="IGZ10" s="267"/>
      <c r="IHA10" s="267"/>
      <c r="IHB10" s="267"/>
      <c r="IHC10" s="267"/>
      <c r="IHD10" s="267"/>
      <c r="IHE10" s="267"/>
      <c r="IHF10" s="267"/>
      <c r="IHG10" s="267"/>
      <c r="IHH10" s="267"/>
      <c r="IHI10" s="267"/>
      <c r="IHJ10" s="267"/>
      <c r="IHK10" s="267"/>
      <c r="IHL10" s="267"/>
      <c r="IHM10" s="267"/>
      <c r="IHN10" s="267"/>
      <c r="IHO10" s="267"/>
      <c r="IHP10" s="267"/>
      <c r="IHQ10" s="267"/>
      <c r="IHR10" s="267"/>
      <c r="IHS10" s="267"/>
      <c r="IHT10" s="267"/>
      <c r="IHU10" s="267"/>
      <c r="IHV10" s="267"/>
      <c r="IHW10" s="267"/>
      <c r="IHX10" s="267"/>
      <c r="IHY10" s="267"/>
      <c r="IHZ10" s="267"/>
      <c r="IIA10" s="267"/>
      <c r="IIB10" s="267"/>
      <c r="IIC10" s="267"/>
      <c r="IID10" s="267"/>
      <c r="IIE10" s="267"/>
      <c r="IIF10" s="267"/>
      <c r="IIG10" s="267"/>
      <c r="IIH10" s="267"/>
      <c r="III10" s="267"/>
      <c r="IIJ10" s="267"/>
      <c r="IIK10" s="267"/>
      <c r="IIL10" s="267"/>
      <c r="IIM10" s="267"/>
      <c r="IIN10" s="267"/>
      <c r="IIO10" s="267"/>
      <c r="IIP10" s="267"/>
      <c r="IIQ10" s="267"/>
      <c r="IIR10" s="267"/>
      <c r="IIS10" s="267"/>
      <c r="IIT10" s="267"/>
      <c r="IIU10" s="267"/>
      <c r="IIV10" s="267"/>
      <c r="IIW10" s="267"/>
      <c r="IIX10" s="267"/>
      <c r="IIY10" s="267"/>
      <c r="IIZ10" s="267"/>
      <c r="IJA10" s="267"/>
      <c r="IJB10" s="267"/>
      <c r="IJC10" s="267"/>
      <c r="IJD10" s="267"/>
      <c r="IJE10" s="267"/>
      <c r="IJF10" s="267"/>
      <c r="IJG10" s="267"/>
      <c r="IJH10" s="267"/>
      <c r="IJI10" s="267"/>
      <c r="IJJ10" s="267"/>
      <c r="IJK10" s="267"/>
      <c r="IJL10" s="267"/>
      <c r="IJM10" s="267"/>
      <c r="IJN10" s="267"/>
      <c r="IJO10" s="267"/>
      <c r="IJP10" s="267"/>
      <c r="IJQ10" s="267"/>
      <c r="IJR10" s="267"/>
      <c r="IJS10" s="267"/>
      <c r="IJT10" s="267"/>
      <c r="IJU10" s="267"/>
      <c r="IJV10" s="267"/>
      <c r="IJW10" s="267"/>
      <c r="IJX10" s="267"/>
      <c r="IJY10" s="267"/>
      <c r="IJZ10" s="267"/>
      <c r="IKA10" s="267"/>
      <c r="IKB10" s="267"/>
      <c r="IKC10" s="267"/>
      <c r="IKD10" s="267"/>
      <c r="IKE10" s="267"/>
      <c r="IKF10" s="267"/>
      <c r="IKG10" s="267"/>
      <c r="IKH10" s="267"/>
      <c r="IKI10" s="267"/>
      <c r="IKJ10" s="267"/>
      <c r="IKK10" s="267"/>
      <c r="IKL10" s="267"/>
      <c r="IKM10" s="267"/>
      <c r="IKN10" s="267"/>
      <c r="IKO10" s="267"/>
      <c r="IKP10" s="267"/>
      <c r="IKQ10" s="267"/>
      <c r="IKR10" s="267"/>
      <c r="IKS10" s="267"/>
      <c r="IKT10" s="267"/>
      <c r="IKU10" s="267"/>
      <c r="IKV10" s="267"/>
      <c r="IKW10" s="267"/>
      <c r="IKX10" s="267"/>
      <c r="IKY10" s="267"/>
      <c r="IKZ10" s="267"/>
      <c r="ILA10" s="267"/>
      <c r="ILB10" s="267"/>
      <c r="ILC10" s="267"/>
      <c r="ILD10" s="267"/>
      <c r="ILE10" s="267"/>
      <c r="ILF10" s="267"/>
      <c r="ILG10" s="267"/>
      <c r="ILH10" s="267"/>
      <c r="ILI10" s="267"/>
      <c r="ILJ10" s="267"/>
      <c r="ILK10" s="267"/>
      <c r="ILL10" s="267"/>
      <c r="ILM10" s="267"/>
      <c r="ILN10" s="267"/>
      <c r="ILO10" s="267"/>
      <c r="ILP10" s="267"/>
      <c r="ILQ10" s="267"/>
      <c r="ILR10" s="267"/>
      <c r="ILS10" s="267"/>
      <c r="ILT10" s="267"/>
      <c r="ILU10" s="267"/>
      <c r="ILV10" s="267"/>
      <c r="ILW10" s="267"/>
      <c r="ILX10" s="267"/>
      <c r="ILY10" s="267"/>
      <c r="ILZ10" s="267"/>
      <c r="IMA10" s="267"/>
      <c r="IMB10" s="267"/>
      <c r="IMC10" s="267"/>
      <c r="IMD10" s="267"/>
      <c r="IME10" s="267"/>
      <c r="IMF10" s="267"/>
      <c r="IMG10" s="267"/>
      <c r="IMH10" s="267"/>
      <c r="IMI10" s="267"/>
      <c r="IMJ10" s="267"/>
      <c r="IMK10" s="267"/>
      <c r="IML10" s="267"/>
      <c r="IMM10" s="267"/>
      <c r="IMN10" s="267"/>
      <c r="IMO10" s="267"/>
      <c r="IMP10" s="267"/>
      <c r="IMQ10" s="267"/>
      <c r="IMR10" s="267"/>
      <c r="IMS10" s="267"/>
      <c r="IMT10" s="267"/>
      <c r="IMU10" s="267"/>
      <c r="IMV10" s="267"/>
      <c r="IMW10" s="267"/>
      <c r="IMX10" s="267"/>
      <c r="IMY10" s="267"/>
      <c r="IMZ10" s="267"/>
      <c r="INA10" s="267"/>
      <c r="INB10" s="267"/>
      <c r="INC10" s="267"/>
      <c r="IND10" s="267"/>
      <c r="INE10" s="267"/>
      <c r="INF10" s="267"/>
      <c r="ING10" s="267"/>
      <c r="INH10" s="267"/>
      <c r="INI10" s="267"/>
      <c r="INJ10" s="267"/>
      <c r="INK10" s="267"/>
      <c r="INL10" s="267"/>
      <c r="INM10" s="267"/>
      <c r="INN10" s="267"/>
      <c r="INO10" s="267"/>
      <c r="INP10" s="267"/>
      <c r="INQ10" s="267"/>
      <c r="INR10" s="267"/>
      <c r="INS10" s="267"/>
      <c r="INT10" s="267"/>
      <c r="INU10" s="267"/>
      <c r="INV10" s="267"/>
      <c r="INW10" s="267"/>
      <c r="INX10" s="267"/>
      <c r="INY10" s="267"/>
      <c r="INZ10" s="267"/>
      <c r="IOA10" s="267"/>
      <c r="IOB10" s="267"/>
      <c r="IOC10" s="267"/>
      <c r="IOD10" s="267"/>
      <c r="IOE10" s="267"/>
      <c r="IOF10" s="267"/>
      <c r="IOG10" s="267"/>
      <c r="IOH10" s="267"/>
      <c r="IOI10" s="267"/>
      <c r="IOJ10" s="267"/>
      <c r="IOK10" s="267"/>
      <c r="IOL10" s="267"/>
      <c r="IOM10" s="267"/>
      <c r="ION10" s="267"/>
      <c r="IOO10" s="267"/>
      <c r="IOP10" s="267"/>
      <c r="IOQ10" s="267"/>
      <c r="IOR10" s="267"/>
      <c r="IOS10" s="267"/>
      <c r="IOT10" s="267"/>
      <c r="IOU10" s="267"/>
      <c r="IOV10" s="267"/>
      <c r="IOW10" s="267"/>
      <c r="IOX10" s="267"/>
      <c r="IOY10" s="267"/>
      <c r="IOZ10" s="267"/>
      <c r="IPA10" s="267"/>
      <c r="IPB10" s="267"/>
      <c r="IPC10" s="267"/>
      <c r="IPD10" s="267"/>
      <c r="IPE10" s="267"/>
      <c r="IPF10" s="267"/>
      <c r="IPG10" s="267"/>
      <c r="IPH10" s="267"/>
      <c r="IPI10" s="267"/>
      <c r="IPJ10" s="267"/>
      <c r="IPK10" s="267"/>
      <c r="IPL10" s="267"/>
      <c r="IPM10" s="267"/>
      <c r="IPN10" s="267"/>
      <c r="IPO10" s="267"/>
      <c r="IPP10" s="267"/>
      <c r="IPQ10" s="267"/>
      <c r="IPR10" s="267"/>
      <c r="IPS10" s="267"/>
      <c r="IPT10" s="267"/>
      <c r="IPU10" s="267"/>
      <c r="IPV10" s="267"/>
      <c r="IPW10" s="267"/>
      <c r="IPX10" s="267"/>
      <c r="IPY10" s="267"/>
      <c r="IPZ10" s="267"/>
      <c r="IQA10" s="267"/>
      <c r="IQB10" s="267"/>
      <c r="IQC10" s="267"/>
      <c r="IQD10" s="267"/>
      <c r="IQE10" s="267"/>
      <c r="IQF10" s="267"/>
      <c r="IQG10" s="267"/>
      <c r="IQH10" s="267"/>
      <c r="IQI10" s="267"/>
      <c r="IQJ10" s="267"/>
      <c r="IQK10" s="267"/>
      <c r="IQL10" s="267"/>
      <c r="IQM10" s="267"/>
      <c r="IQN10" s="267"/>
      <c r="IQO10" s="267"/>
      <c r="IQP10" s="267"/>
      <c r="IQQ10" s="267"/>
      <c r="IQR10" s="267"/>
      <c r="IQS10" s="267"/>
      <c r="IQT10" s="267"/>
      <c r="IQU10" s="267"/>
      <c r="IQV10" s="267"/>
      <c r="IQW10" s="267"/>
      <c r="IQX10" s="267"/>
      <c r="IQY10" s="267"/>
      <c r="IQZ10" s="267"/>
      <c r="IRA10" s="267"/>
      <c r="IRB10" s="267"/>
      <c r="IRC10" s="267"/>
      <c r="IRD10" s="267"/>
      <c r="IRE10" s="267"/>
      <c r="IRF10" s="267"/>
      <c r="IRG10" s="267"/>
      <c r="IRH10" s="267"/>
      <c r="IRI10" s="267"/>
      <c r="IRJ10" s="267"/>
      <c r="IRK10" s="267"/>
      <c r="IRL10" s="267"/>
      <c r="IRM10" s="267"/>
      <c r="IRN10" s="267"/>
      <c r="IRO10" s="267"/>
      <c r="IRP10" s="267"/>
      <c r="IRQ10" s="267"/>
      <c r="IRR10" s="267"/>
      <c r="IRS10" s="267"/>
      <c r="IRT10" s="267"/>
      <c r="IRU10" s="267"/>
      <c r="IRV10" s="267"/>
      <c r="IRW10" s="267"/>
      <c r="IRX10" s="267"/>
      <c r="IRY10" s="267"/>
      <c r="IRZ10" s="267"/>
      <c r="ISA10" s="267"/>
      <c r="ISB10" s="267"/>
      <c r="ISC10" s="267"/>
      <c r="ISD10" s="267"/>
      <c r="ISE10" s="267"/>
      <c r="ISF10" s="267"/>
      <c r="ISG10" s="267"/>
      <c r="ISH10" s="267"/>
      <c r="ISI10" s="267"/>
      <c r="ISJ10" s="267"/>
      <c r="ISK10" s="267"/>
      <c r="ISL10" s="267"/>
      <c r="ISM10" s="267"/>
      <c r="ISN10" s="267"/>
      <c r="ISO10" s="267"/>
      <c r="ISP10" s="267"/>
      <c r="ISQ10" s="267"/>
      <c r="ISR10" s="267"/>
      <c r="ISS10" s="267"/>
      <c r="IST10" s="267"/>
      <c r="ISU10" s="267"/>
      <c r="ISV10" s="267"/>
      <c r="ISW10" s="267"/>
      <c r="ISX10" s="267"/>
      <c r="ISY10" s="267"/>
      <c r="ISZ10" s="267"/>
      <c r="ITA10" s="267"/>
      <c r="ITB10" s="267"/>
      <c r="ITC10" s="267"/>
      <c r="ITD10" s="267"/>
      <c r="ITE10" s="267"/>
      <c r="ITF10" s="267"/>
      <c r="ITG10" s="267"/>
      <c r="ITH10" s="267"/>
      <c r="ITI10" s="267"/>
      <c r="ITJ10" s="267"/>
      <c r="ITK10" s="267"/>
      <c r="ITL10" s="267"/>
      <c r="ITM10" s="267"/>
      <c r="ITN10" s="267"/>
      <c r="ITO10" s="267"/>
      <c r="ITP10" s="267"/>
      <c r="ITQ10" s="267"/>
      <c r="ITR10" s="267"/>
      <c r="ITS10" s="267"/>
      <c r="ITT10" s="267"/>
      <c r="ITU10" s="267"/>
      <c r="ITV10" s="267"/>
      <c r="ITW10" s="267"/>
      <c r="ITX10" s="267"/>
      <c r="ITY10" s="267"/>
      <c r="ITZ10" s="267"/>
      <c r="IUA10" s="267"/>
      <c r="IUB10" s="267"/>
      <c r="IUC10" s="267"/>
      <c r="IUD10" s="267"/>
      <c r="IUE10" s="267"/>
      <c r="IUF10" s="267"/>
      <c r="IUG10" s="267"/>
      <c r="IUH10" s="267"/>
      <c r="IUI10" s="267"/>
      <c r="IUJ10" s="267"/>
      <c r="IUK10" s="267"/>
      <c r="IUL10" s="267"/>
      <c r="IUM10" s="267"/>
      <c r="IUN10" s="267"/>
      <c r="IUO10" s="267"/>
      <c r="IUP10" s="267"/>
      <c r="IUQ10" s="267"/>
      <c r="IUR10" s="267"/>
      <c r="IUS10" s="267"/>
      <c r="IUT10" s="267"/>
      <c r="IUU10" s="267"/>
      <c r="IUV10" s="267"/>
      <c r="IUW10" s="267"/>
      <c r="IUX10" s="267"/>
      <c r="IUY10" s="267"/>
      <c r="IUZ10" s="267"/>
      <c r="IVA10" s="267"/>
      <c r="IVB10" s="267"/>
      <c r="IVC10" s="267"/>
      <c r="IVD10" s="267"/>
      <c r="IVE10" s="267"/>
      <c r="IVF10" s="267"/>
      <c r="IVG10" s="267"/>
      <c r="IVH10" s="267"/>
      <c r="IVI10" s="267"/>
      <c r="IVJ10" s="267"/>
      <c r="IVK10" s="267"/>
      <c r="IVL10" s="267"/>
      <c r="IVM10" s="267"/>
      <c r="IVN10" s="267"/>
      <c r="IVO10" s="267"/>
      <c r="IVP10" s="267"/>
      <c r="IVQ10" s="267"/>
      <c r="IVR10" s="267"/>
      <c r="IVS10" s="267"/>
      <c r="IVT10" s="267"/>
      <c r="IVU10" s="267"/>
      <c r="IVV10" s="267"/>
      <c r="IVW10" s="267"/>
      <c r="IVX10" s="267"/>
      <c r="IVY10" s="267"/>
      <c r="IVZ10" s="267"/>
      <c r="IWA10" s="267"/>
      <c r="IWB10" s="267"/>
      <c r="IWC10" s="267"/>
      <c r="IWD10" s="267"/>
      <c r="IWE10" s="267"/>
      <c r="IWF10" s="267"/>
      <c r="IWG10" s="267"/>
      <c r="IWH10" s="267"/>
      <c r="IWI10" s="267"/>
      <c r="IWJ10" s="267"/>
      <c r="IWK10" s="267"/>
      <c r="IWL10" s="267"/>
      <c r="IWM10" s="267"/>
      <c r="IWN10" s="267"/>
      <c r="IWO10" s="267"/>
      <c r="IWP10" s="267"/>
      <c r="IWQ10" s="267"/>
      <c r="IWR10" s="267"/>
      <c r="IWS10" s="267"/>
      <c r="IWT10" s="267"/>
      <c r="IWU10" s="267"/>
      <c r="IWV10" s="267"/>
      <c r="IWW10" s="267"/>
      <c r="IWX10" s="267"/>
      <c r="IWY10" s="267"/>
      <c r="IWZ10" s="267"/>
      <c r="IXA10" s="267"/>
      <c r="IXB10" s="267"/>
      <c r="IXC10" s="267"/>
      <c r="IXD10" s="267"/>
      <c r="IXE10" s="267"/>
      <c r="IXF10" s="267"/>
      <c r="IXG10" s="267"/>
      <c r="IXH10" s="267"/>
      <c r="IXI10" s="267"/>
      <c r="IXJ10" s="267"/>
      <c r="IXK10" s="267"/>
      <c r="IXL10" s="267"/>
      <c r="IXM10" s="267"/>
      <c r="IXN10" s="267"/>
      <c r="IXO10" s="267"/>
      <c r="IXP10" s="267"/>
      <c r="IXQ10" s="267"/>
      <c r="IXR10" s="267"/>
      <c r="IXS10" s="267"/>
      <c r="IXT10" s="267"/>
      <c r="IXU10" s="267"/>
      <c r="IXV10" s="267"/>
      <c r="IXW10" s="267"/>
      <c r="IXX10" s="267"/>
      <c r="IXY10" s="267"/>
      <c r="IXZ10" s="267"/>
      <c r="IYA10" s="267"/>
      <c r="IYB10" s="267"/>
      <c r="IYC10" s="267"/>
      <c r="IYD10" s="267"/>
      <c r="IYE10" s="267"/>
      <c r="IYF10" s="267"/>
      <c r="IYG10" s="267"/>
      <c r="IYH10" s="267"/>
      <c r="IYI10" s="267"/>
      <c r="IYJ10" s="267"/>
      <c r="IYK10" s="267"/>
      <c r="IYL10" s="267"/>
      <c r="IYM10" s="267"/>
      <c r="IYN10" s="267"/>
      <c r="IYO10" s="267"/>
      <c r="IYP10" s="267"/>
      <c r="IYQ10" s="267"/>
      <c r="IYR10" s="267"/>
      <c r="IYS10" s="267"/>
      <c r="IYT10" s="267"/>
      <c r="IYU10" s="267"/>
      <c r="IYV10" s="267"/>
      <c r="IYW10" s="267"/>
      <c r="IYX10" s="267"/>
      <c r="IYY10" s="267"/>
      <c r="IYZ10" s="267"/>
      <c r="IZA10" s="267"/>
      <c r="IZB10" s="267"/>
      <c r="IZC10" s="267"/>
      <c r="IZD10" s="267"/>
      <c r="IZE10" s="267"/>
      <c r="IZF10" s="267"/>
      <c r="IZG10" s="267"/>
      <c r="IZH10" s="267"/>
      <c r="IZI10" s="267"/>
      <c r="IZJ10" s="267"/>
      <c r="IZK10" s="267"/>
      <c r="IZL10" s="267"/>
      <c r="IZM10" s="267"/>
      <c r="IZN10" s="267"/>
      <c r="IZO10" s="267"/>
      <c r="IZP10" s="267"/>
      <c r="IZQ10" s="267"/>
      <c r="IZR10" s="267"/>
      <c r="IZS10" s="267"/>
      <c r="IZT10" s="267"/>
      <c r="IZU10" s="267"/>
      <c r="IZV10" s="267"/>
      <c r="IZW10" s="267"/>
      <c r="IZX10" s="267"/>
      <c r="IZY10" s="267"/>
      <c r="IZZ10" s="267"/>
      <c r="JAA10" s="267"/>
      <c r="JAB10" s="267"/>
      <c r="JAC10" s="267"/>
      <c r="JAD10" s="267"/>
      <c r="JAE10" s="267"/>
      <c r="JAF10" s="267"/>
      <c r="JAG10" s="267"/>
      <c r="JAH10" s="267"/>
      <c r="JAI10" s="267"/>
      <c r="JAJ10" s="267"/>
      <c r="JAK10" s="267"/>
      <c r="JAL10" s="267"/>
      <c r="JAM10" s="267"/>
      <c r="JAN10" s="267"/>
      <c r="JAO10" s="267"/>
      <c r="JAP10" s="267"/>
      <c r="JAQ10" s="267"/>
      <c r="JAR10" s="267"/>
      <c r="JAS10" s="267"/>
      <c r="JAT10" s="267"/>
      <c r="JAU10" s="267"/>
      <c r="JAV10" s="267"/>
      <c r="JAW10" s="267"/>
      <c r="JAX10" s="267"/>
      <c r="JAY10" s="267"/>
      <c r="JAZ10" s="267"/>
      <c r="JBA10" s="267"/>
      <c r="JBB10" s="267"/>
      <c r="JBC10" s="267"/>
      <c r="JBD10" s="267"/>
      <c r="JBE10" s="267"/>
      <c r="JBF10" s="267"/>
      <c r="JBG10" s="267"/>
      <c r="JBH10" s="267"/>
      <c r="JBI10" s="267"/>
      <c r="JBJ10" s="267"/>
      <c r="JBK10" s="267"/>
      <c r="JBL10" s="267"/>
      <c r="JBM10" s="267"/>
      <c r="JBN10" s="267"/>
      <c r="JBO10" s="267"/>
      <c r="JBP10" s="267"/>
      <c r="JBQ10" s="267"/>
      <c r="JBR10" s="267"/>
      <c r="JBS10" s="267"/>
      <c r="JBT10" s="267"/>
      <c r="JBU10" s="267"/>
      <c r="JBV10" s="267"/>
      <c r="JBW10" s="267"/>
      <c r="JBX10" s="267"/>
      <c r="JBY10" s="267"/>
      <c r="JBZ10" s="267"/>
      <c r="JCA10" s="267"/>
      <c r="JCB10" s="267"/>
      <c r="JCC10" s="267"/>
      <c r="JCD10" s="267"/>
      <c r="JCE10" s="267"/>
      <c r="JCF10" s="267"/>
      <c r="JCG10" s="267"/>
      <c r="JCH10" s="267"/>
      <c r="JCI10" s="267"/>
      <c r="JCJ10" s="267"/>
      <c r="JCK10" s="267"/>
      <c r="JCL10" s="267"/>
      <c r="JCM10" s="267"/>
      <c r="JCN10" s="267"/>
      <c r="JCO10" s="267"/>
      <c r="JCP10" s="267"/>
      <c r="JCQ10" s="267"/>
      <c r="JCR10" s="267"/>
      <c r="JCS10" s="267"/>
      <c r="JCT10" s="267"/>
      <c r="JCU10" s="267"/>
      <c r="JCV10" s="267"/>
      <c r="JCW10" s="267"/>
      <c r="JCX10" s="267"/>
      <c r="JCY10" s="267"/>
      <c r="JCZ10" s="267"/>
      <c r="JDA10" s="267"/>
      <c r="JDB10" s="267"/>
      <c r="JDC10" s="267"/>
      <c r="JDD10" s="267"/>
      <c r="JDE10" s="267"/>
      <c r="JDF10" s="267"/>
      <c r="JDG10" s="267"/>
      <c r="JDH10" s="267"/>
      <c r="JDI10" s="267"/>
      <c r="JDJ10" s="267"/>
      <c r="JDK10" s="267"/>
      <c r="JDL10" s="267"/>
      <c r="JDM10" s="267"/>
      <c r="JDN10" s="267"/>
      <c r="JDO10" s="267"/>
      <c r="JDP10" s="267"/>
      <c r="JDQ10" s="267"/>
      <c r="JDR10" s="267"/>
      <c r="JDS10" s="267"/>
      <c r="JDT10" s="267"/>
      <c r="JDU10" s="267"/>
      <c r="JDV10" s="267"/>
      <c r="JDW10" s="267"/>
      <c r="JDX10" s="267"/>
      <c r="JDY10" s="267"/>
      <c r="JDZ10" s="267"/>
      <c r="JEA10" s="267"/>
      <c r="JEB10" s="267"/>
      <c r="JEC10" s="267"/>
      <c r="JED10" s="267"/>
      <c r="JEE10" s="267"/>
      <c r="JEF10" s="267"/>
      <c r="JEG10" s="267"/>
      <c r="JEH10" s="267"/>
      <c r="JEI10" s="267"/>
      <c r="JEJ10" s="267"/>
      <c r="JEK10" s="267"/>
      <c r="JEL10" s="267"/>
      <c r="JEM10" s="267"/>
      <c r="JEN10" s="267"/>
      <c r="JEO10" s="267"/>
      <c r="JEP10" s="267"/>
      <c r="JEQ10" s="267"/>
      <c r="JER10" s="267"/>
      <c r="JES10" s="267"/>
      <c r="JET10" s="267"/>
      <c r="JEU10" s="267"/>
      <c r="JEV10" s="267"/>
      <c r="JEW10" s="267"/>
      <c r="JEX10" s="267"/>
      <c r="JEY10" s="267"/>
      <c r="JEZ10" s="267"/>
      <c r="JFA10" s="267"/>
      <c r="JFB10" s="267"/>
      <c r="JFC10" s="267"/>
      <c r="JFD10" s="267"/>
      <c r="JFE10" s="267"/>
      <c r="JFF10" s="267"/>
      <c r="JFG10" s="267"/>
      <c r="JFH10" s="267"/>
      <c r="JFI10" s="267"/>
      <c r="JFJ10" s="267"/>
      <c r="JFK10" s="267"/>
      <c r="JFL10" s="267"/>
      <c r="JFM10" s="267"/>
      <c r="JFN10" s="267"/>
      <c r="JFO10" s="267"/>
      <c r="JFP10" s="267"/>
      <c r="JFQ10" s="267"/>
      <c r="JFR10" s="267"/>
      <c r="JFS10" s="267"/>
      <c r="JFT10" s="267"/>
      <c r="JFU10" s="267"/>
      <c r="JFV10" s="267"/>
      <c r="JFW10" s="267"/>
      <c r="JFX10" s="267"/>
      <c r="JFY10" s="267"/>
      <c r="JFZ10" s="267"/>
      <c r="JGA10" s="267"/>
      <c r="JGB10" s="267"/>
      <c r="JGC10" s="267"/>
      <c r="JGD10" s="267"/>
      <c r="JGE10" s="267"/>
      <c r="JGF10" s="267"/>
      <c r="JGG10" s="267"/>
      <c r="JGH10" s="267"/>
      <c r="JGI10" s="267"/>
      <c r="JGJ10" s="267"/>
      <c r="JGK10" s="267"/>
      <c r="JGL10" s="267"/>
      <c r="JGM10" s="267"/>
      <c r="JGN10" s="267"/>
      <c r="JGO10" s="267"/>
      <c r="JGP10" s="267"/>
      <c r="JGQ10" s="267"/>
      <c r="JGR10" s="267"/>
      <c r="JGS10" s="267"/>
      <c r="JGT10" s="267"/>
      <c r="JGU10" s="267"/>
      <c r="JGV10" s="267"/>
      <c r="JGW10" s="267"/>
      <c r="JGX10" s="267"/>
      <c r="JGY10" s="267"/>
      <c r="JGZ10" s="267"/>
      <c r="JHA10" s="267"/>
      <c r="JHB10" s="267"/>
      <c r="JHC10" s="267"/>
      <c r="JHD10" s="267"/>
      <c r="JHE10" s="267"/>
      <c r="JHF10" s="267"/>
      <c r="JHG10" s="267"/>
      <c r="JHH10" s="267"/>
      <c r="JHI10" s="267"/>
      <c r="JHJ10" s="267"/>
      <c r="JHK10" s="267"/>
      <c r="JHL10" s="267"/>
      <c r="JHM10" s="267"/>
      <c r="JHN10" s="267"/>
      <c r="JHO10" s="267"/>
      <c r="JHP10" s="267"/>
      <c r="JHQ10" s="267"/>
      <c r="JHR10" s="267"/>
      <c r="JHS10" s="267"/>
      <c r="JHT10" s="267"/>
      <c r="JHU10" s="267"/>
      <c r="JHV10" s="267"/>
      <c r="JHW10" s="267"/>
      <c r="JHX10" s="267"/>
      <c r="JHY10" s="267"/>
      <c r="JHZ10" s="267"/>
      <c r="JIA10" s="267"/>
      <c r="JIB10" s="267"/>
      <c r="JIC10" s="267"/>
      <c r="JID10" s="267"/>
      <c r="JIE10" s="267"/>
      <c r="JIF10" s="267"/>
      <c r="JIG10" s="267"/>
      <c r="JIH10" s="267"/>
      <c r="JII10" s="267"/>
      <c r="JIJ10" s="267"/>
      <c r="JIK10" s="267"/>
      <c r="JIL10" s="267"/>
      <c r="JIM10" s="267"/>
      <c r="JIN10" s="267"/>
      <c r="JIO10" s="267"/>
      <c r="JIP10" s="267"/>
      <c r="JIQ10" s="267"/>
      <c r="JIR10" s="267"/>
      <c r="JIS10" s="267"/>
      <c r="JIT10" s="267"/>
      <c r="JIU10" s="267"/>
      <c r="JIV10" s="267"/>
      <c r="JIW10" s="267"/>
      <c r="JIX10" s="267"/>
      <c r="JIY10" s="267"/>
      <c r="JIZ10" s="267"/>
      <c r="JJA10" s="267"/>
      <c r="JJB10" s="267"/>
      <c r="JJC10" s="267"/>
      <c r="JJD10" s="267"/>
      <c r="JJE10" s="267"/>
      <c r="JJF10" s="267"/>
      <c r="JJG10" s="267"/>
      <c r="JJH10" s="267"/>
      <c r="JJI10" s="267"/>
      <c r="JJJ10" s="267"/>
      <c r="JJK10" s="267"/>
      <c r="JJL10" s="267"/>
      <c r="JJM10" s="267"/>
      <c r="JJN10" s="267"/>
      <c r="JJO10" s="267"/>
      <c r="JJP10" s="267"/>
      <c r="JJQ10" s="267"/>
      <c r="JJR10" s="267"/>
      <c r="JJS10" s="267"/>
      <c r="JJT10" s="267"/>
      <c r="JJU10" s="267"/>
      <c r="JJV10" s="267"/>
      <c r="JJW10" s="267"/>
      <c r="JJX10" s="267"/>
      <c r="JJY10" s="267"/>
      <c r="JJZ10" s="267"/>
      <c r="JKA10" s="267"/>
      <c r="JKB10" s="267"/>
      <c r="JKC10" s="267"/>
      <c r="JKD10" s="267"/>
      <c r="JKE10" s="267"/>
      <c r="JKF10" s="267"/>
      <c r="JKG10" s="267"/>
      <c r="JKH10" s="267"/>
      <c r="JKI10" s="267"/>
      <c r="JKJ10" s="267"/>
      <c r="JKK10" s="267"/>
      <c r="JKL10" s="267"/>
      <c r="JKM10" s="267"/>
      <c r="JKN10" s="267"/>
      <c r="JKO10" s="267"/>
      <c r="JKP10" s="267"/>
      <c r="JKQ10" s="267"/>
      <c r="JKR10" s="267"/>
      <c r="JKS10" s="267"/>
      <c r="JKT10" s="267"/>
      <c r="JKU10" s="267"/>
      <c r="JKV10" s="267"/>
      <c r="JKW10" s="267"/>
      <c r="JKX10" s="267"/>
      <c r="JKY10" s="267"/>
      <c r="JKZ10" s="267"/>
      <c r="JLA10" s="267"/>
      <c r="JLB10" s="267"/>
      <c r="JLC10" s="267"/>
      <c r="JLD10" s="267"/>
      <c r="JLE10" s="267"/>
      <c r="JLF10" s="267"/>
      <c r="JLG10" s="267"/>
      <c r="JLH10" s="267"/>
      <c r="JLI10" s="267"/>
      <c r="JLJ10" s="267"/>
      <c r="JLK10" s="267"/>
      <c r="JLL10" s="267"/>
      <c r="JLM10" s="267"/>
      <c r="JLN10" s="267"/>
      <c r="JLO10" s="267"/>
      <c r="JLP10" s="267"/>
      <c r="JLQ10" s="267"/>
      <c r="JLR10" s="267"/>
      <c r="JLS10" s="267"/>
      <c r="JLT10" s="267"/>
      <c r="JLU10" s="267"/>
      <c r="JLV10" s="267"/>
      <c r="JLW10" s="267"/>
      <c r="JLX10" s="267"/>
      <c r="JLY10" s="267"/>
      <c r="JLZ10" s="267"/>
      <c r="JMA10" s="267"/>
      <c r="JMB10" s="267"/>
      <c r="JMC10" s="267"/>
      <c r="JMD10" s="267"/>
      <c r="JME10" s="267"/>
      <c r="JMF10" s="267"/>
      <c r="JMG10" s="267"/>
      <c r="JMH10" s="267"/>
      <c r="JMI10" s="267"/>
      <c r="JMJ10" s="267"/>
      <c r="JMK10" s="267"/>
      <c r="JML10" s="267"/>
      <c r="JMM10" s="267"/>
      <c r="JMN10" s="267"/>
      <c r="JMO10" s="267"/>
      <c r="JMP10" s="267"/>
      <c r="JMQ10" s="267"/>
      <c r="JMR10" s="267"/>
      <c r="JMS10" s="267"/>
      <c r="JMT10" s="267"/>
      <c r="JMU10" s="267"/>
      <c r="JMV10" s="267"/>
      <c r="JMW10" s="267"/>
      <c r="JMX10" s="267"/>
      <c r="JMY10" s="267"/>
      <c r="JMZ10" s="267"/>
      <c r="JNA10" s="267"/>
      <c r="JNB10" s="267"/>
      <c r="JNC10" s="267"/>
      <c r="JND10" s="267"/>
      <c r="JNE10" s="267"/>
      <c r="JNF10" s="267"/>
      <c r="JNG10" s="267"/>
      <c r="JNH10" s="267"/>
      <c r="JNI10" s="267"/>
      <c r="JNJ10" s="267"/>
      <c r="JNK10" s="267"/>
      <c r="JNL10" s="267"/>
      <c r="JNM10" s="267"/>
      <c r="JNN10" s="267"/>
      <c r="JNO10" s="267"/>
      <c r="JNP10" s="267"/>
      <c r="JNQ10" s="267"/>
      <c r="JNR10" s="267"/>
      <c r="JNS10" s="267"/>
      <c r="JNT10" s="267"/>
      <c r="JNU10" s="267"/>
      <c r="JNV10" s="267"/>
      <c r="JNW10" s="267"/>
      <c r="JNX10" s="267"/>
      <c r="JNY10" s="267"/>
      <c r="JNZ10" s="267"/>
      <c r="JOA10" s="267"/>
      <c r="JOB10" s="267"/>
      <c r="JOC10" s="267"/>
      <c r="JOD10" s="267"/>
      <c r="JOE10" s="267"/>
      <c r="JOF10" s="267"/>
      <c r="JOG10" s="267"/>
      <c r="JOH10" s="267"/>
      <c r="JOI10" s="267"/>
      <c r="JOJ10" s="267"/>
      <c r="JOK10" s="267"/>
      <c r="JOL10" s="267"/>
      <c r="JOM10" s="267"/>
      <c r="JON10" s="267"/>
      <c r="JOO10" s="267"/>
      <c r="JOP10" s="267"/>
      <c r="JOQ10" s="267"/>
      <c r="JOR10" s="267"/>
      <c r="JOS10" s="267"/>
      <c r="JOT10" s="267"/>
      <c r="JOU10" s="267"/>
      <c r="JOV10" s="267"/>
      <c r="JOW10" s="267"/>
      <c r="JOX10" s="267"/>
      <c r="JOY10" s="267"/>
      <c r="JOZ10" s="267"/>
      <c r="JPA10" s="267"/>
      <c r="JPB10" s="267"/>
      <c r="JPC10" s="267"/>
      <c r="JPD10" s="267"/>
      <c r="JPE10" s="267"/>
      <c r="JPF10" s="267"/>
      <c r="JPG10" s="267"/>
      <c r="JPH10" s="267"/>
      <c r="JPI10" s="267"/>
      <c r="JPJ10" s="267"/>
      <c r="JPK10" s="267"/>
      <c r="JPL10" s="267"/>
      <c r="JPM10" s="267"/>
      <c r="JPN10" s="267"/>
      <c r="JPO10" s="267"/>
      <c r="JPP10" s="267"/>
      <c r="JPQ10" s="267"/>
      <c r="JPR10" s="267"/>
      <c r="JPS10" s="267"/>
      <c r="JPT10" s="267"/>
      <c r="JPU10" s="267"/>
      <c r="JPV10" s="267"/>
      <c r="JPW10" s="267"/>
      <c r="JPX10" s="267"/>
      <c r="JPY10" s="267"/>
      <c r="JPZ10" s="267"/>
      <c r="JQA10" s="267"/>
      <c r="JQB10" s="267"/>
      <c r="JQC10" s="267"/>
      <c r="JQD10" s="267"/>
      <c r="JQE10" s="267"/>
      <c r="JQF10" s="267"/>
      <c r="JQG10" s="267"/>
      <c r="JQH10" s="267"/>
      <c r="JQI10" s="267"/>
      <c r="JQJ10" s="267"/>
      <c r="JQK10" s="267"/>
      <c r="JQL10" s="267"/>
      <c r="JQM10" s="267"/>
      <c r="JQN10" s="267"/>
      <c r="JQO10" s="267"/>
      <c r="JQP10" s="267"/>
      <c r="JQQ10" s="267"/>
      <c r="JQR10" s="267"/>
      <c r="JQS10" s="267"/>
      <c r="JQT10" s="267"/>
      <c r="JQU10" s="267"/>
      <c r="JQV10" s="267"/>
      <c r="JQW10" s="267"/>
      <c r="JQX10" s="267"/>
      <c r="JQY10" s="267"/>
      <c r="JQZ10" s="267"/>
      <c r="JRA10" s="267"/>
      <c r="JRB10" s="267"/>
      <c r="JRC10" s="267"/>
      <c r="JRD10" s="267"/>
      <c r="JRE10" s="267"/>
      <c r="JRF10" s="267"/>
      <c r="JRG10" s="267"/>
      <c r="JRH10" s="267"/>
      <c r="JRI10" s="267"/>
      <c r="JRJ10" s="267"/>
      <c r="JRK10" s="267"/>
      <c r="JRL10" s="267"/>
      <c r="JRM10" s="267"/>
      <c r="JRN10" s="267"/>
      <c r="JRO10" s="267"/>
      <c r="JRP10" s="267"/>
      <c r="JRQ10" s="267"/>
      <c r="JRR10" s="267"/>
      <c r="JRS10" s="267"/>
      <c r="JRT10" s="267"/>
      <c r="JRU10" s="267"/>
      <c r="JRV10" s="267"/>
      <c r="JRW10" s="267"/>
      <c r="JRX10" s="267"/>
      <c r="JRY10" s="267"/>
      <c r="JRZ10" s="267"/>
      <c r="JSA10" s="267"/>
      <c r="JSB10" s="267"/>
      <c r="JSC10" s="267"/>
      <c r="JSD10" s="267"/>
      <c r="JSE10" s="267"/>
      <c r="JSF10" s="267"/>
      <c r="JSG10" s="267"/>
      <c r="JSH10" s="267"/>
      <c r="JSI10" s="267"/>
      <c r="JSJ10" s="267"/>
      <c r="JSK10" s="267"/>
      <c r="JSL10" s="267"/>
      <c r="JSM10" s="267"/>
      <c r="JSN10" s="267"/>
      <c r="JSO10" s="267"/>
      <c r="JSP10" s="267"/>
      <c r="JSQ10" s="267"/>
      <c r="JSR10" s="267"/>
      <c r="JSS10" s="267"/>
      <c r="JST10" s="267"/>
      <c r="JSU10" s="267"/>
      <c r="JSV10" s="267"/>
      <c r="JSW10" s="267"/>
      <c r="JSX10" s="267"/>
      <c r="JSY10" s="267"/>
      <c r="JSZ10" s="267"/>
      <c r="JTA10" s="267"/>
      <c r="JTB10" s="267"/>
      <c r="JTC10" s="267"/>
      <c r="JTD10" s="267"/>
      <c r="JTE10" s="267"/>
      <c r="JTF10" s="267"/>
      <c r="JTG10" s="267"/>
      <c r="JTH10" s="267"/>
      <c r="JTI10" s="267"/>
      <c r="JTJ10" s="267"/>
      <c r="JTK10" s="267"/>
      <c r="JTL10" s="267"/>
      <c r="JTM10" s="267"/>
      <c r="JTN10" s="267"/>
      <c r="JTO10" s="267"/>
      <c r="JTP10" s="267"/>
      <c r="JTQ10" s="267"/>
      <c r="JTR10" s="267"/>
      <c r="JTS10" s="267"/>
      <c r="JTT10" s="267"/>
      <c r="JTU10" s="267"/>
      <c r="JTV10" s="267"/>
      <c r="JTW10" s="267"/>
      <c r="JTX10" s="267"/>
      <c r="JTY10" s="267"/>
      <c r="JTZ10" s="267"/>
      <c r="JUA10" s="267"/>
      <c r="JUB10" s="267"/>
      <c r="JUC10" s="267"/>
      <c r="JUD10" s="267"/>
      <c r="JUE10" s="267"/>
      <c r="JUF10" s="267"/>
      <c r="JUG10" s="267"/>
      <c r="JUH10" s="267"/>
      <c r="JUI10" s="267"/>
      <c r="JUJ10" s="267"/>
      <c r="JUK10" s="267"/>
      <c r="JUL10" s="267"/>
      <c r="JUM10" s="267"/>
      <c r="JUN10" s="267"/>
      <c r="JUO10" s="267"/>
      <c r="JUP10" s="267"/>
      <c r="JUQ10" s="267"/>
      <c r="JUR10" s="267"/>
      <c r="JUS10" s="267"/>
      <c r="JUT10" s="267"/>
      <c r="JUU10" s="267"/>
      <c r="JUV10" s="267"/>
      <c r="JUW10" s="267"/>
      <c r="JUX10" s="267"/>
      <c r="JUY10" s="267"/>
      <c r="JUZ10" s="267"/>
      <c r="JVA10" s="267"/>
      <c r="JVB10" s="267"/>
      <c r="JVC10" s="267"/>
      <c r="JVD10" s="267"/>
      <c r="JVE10" s="267"/>
      <c r="JVF10" s="267"/>
      <c r="JVG10" s="267"/>
      <c r="JVH10" s="267"/>
      <c r="JVI10" s="267"/>
      <c r="JVJ10" s="267"/>
      <c r="JVK10" s="267"/>
      <c r="JVL10" s="267"/>
      <c r="JVM10" s="267"/>
      <c r="JVN10" s="267"/>
      <c r="JVO10" s="267"/>
      <c r="JVP10" s="267"/>
      <c r="JVQ10" s="267"/>
      <c r="JVR10" s="267"/>
      <c r="JVS10" s="267"/>
      <c r="JVT10" s="267"/>
      <c r="JVU10" s="267"/>
      <c r="JVV10" s="267"/>
      <c r="JVW10" s="267"/>
      <c r="JVX10" s="267"/>
      <c r="JVY10" s="267"/>
      <c r="JVZ10" s="267"/>
      <c r="JWA10" s="267"/>
      <c r="JWB10" s="267"/>
      <c r="JWC10" s="267"/>
      <c r="JWD10" s="267"/>
      <c r="JWE10" s="267"/>
      <c r="JWF10" s="267"/>
      <c r="JWG10" s="267"/>
      <c r="JWH10" s="267"/>
      <c r="JWI10" s="267"/>
      <c r="JWJ10" s="267"/>
      <c r="JWK10" s="267"/>
      <c r="JWL10" s="267"/>
      <c r="JWM10" s="267"/>
      <c r="JWN10" s="267"/>
      <c r="JWO10" s="267"/>
      <c r="JWP10" s="267"/>
      <c r="JWQ10" s="267"/>
      <c r="JWR10" s="267"/>
      <c r="JWS10" s="267"/>
      <c r="JWT10" s="267"/>
      <c r="JWU10" s="267"/>
      <c r="JWV10" s="267"/>
      <c r="JWW10" s="267"/>
      <c r="JWX10" s="267"/>
      <c r="JWY10" s="267"/>
      <c r="JWZ10" s="267"/>
      <c r="JXA10" s="267"/>
      <c r="JXB10" s="267"/>
      <c r="JXC10" s="267"/>
      <c r="JXD10" s="267"/>
      <c r="JXE10" s="267"/>
      <c r="JXF10" s="267"/>
      <c r="JXG10" s="267"/>
      <c r="JXH10" s="267"/>
      <c r="JXI10" s="267"/>
      <c r="JXJ10" s="267"/>
      <c r="JXK10" s="267"/>
      <c r="JXL10" s="267"/>
      <c r="JXM10" s="267"/>
      <c r="JXN10" s="267"/>
      <c r="JXO10" s="267"/>
      <c r="JXP10" s="267"/>
      <c r="JXQ10" s="267"/>
      <c r="JXR10" s="267"/>
      <c r="JXS10" s="267"/>
      <c r="JXT10" s="267"/>
      <c r="JXU10" s="267"/>
      <c r="JXV10" s="267"/>
      <c r="JXW10" s="267"/>
      <c r="JXX10" s="267"/>
      <c r="JXY10" s="267"/>
      <c r="JXZ10" s="267"/>
      <c r="JYA10" s="267"/>
      <c r="JYB10" s="267"/>
      <c r="JYC10" s="267"/>
      <c r="JYD10" s="267"/>
      <c r="JYE10" s="267"/>
      <c r="JYF10" s="267"/>
      <c r="JYG10" s="267"/>
      <c r="JYH10" s="267"/>
      <c r="JYI10" s="267"/>
      <c r="JYJ10" s="267"/>
      <c r="JYK10" s="267"/>
      <c r="JYL10" s="267"/>
      <c r="JYM10" s="267"/>
      <c r="JYN10" s="267"/>
      <c r="JYO10" s="267"/>
      <c r="JYP10" s="267"/>
      <c r="JYQ10" s="267"/>
      <c r="JYR10" s="267"/>
      <c r="JYS10" s="267"/>
      <c r="JYT10" s="267"/>
      <c r="JYU10" s="267"/>
      <c r="JYV10" s="267"/>
      <c r="JYW10" s="267"/>
      <c r="JYX10" s="267"/>
      <c r="JYY10" s="267"/>
      <c r="JYZ10" s="267"/>
      <c r="JZA10" s="267"/>
      <c r="JZB10" s="267"/>
      <c r="JZC10" s="267"/>
      <c r="JZD10" s="267"/>
      <c r="JZE10" s="267"/>
      <c r="JZF10" s="267"/>
      <c r="JZG10" s="267"/>
      <c r="JZH10" s="267"/>
      <c r="JZI10" s="267"/>
      <c r="JZJ10" s="267"/>
      <c r="JZK10" s="267"/>
      <c r="JZL10" s="267"/>
      <c r="JZM10" s="267"/>
      <c r="JZN10" s="267"/>
      <c r="JZO10" s="267"/>
      <c r="JZP10" s="267"/>
      <c r="JZQ10" s="267"/>
      <c r="JZR10" s="267"/>
      <c r="JZS10" s="267"/>
      <c r="JZT10" s="267"/>
      <c r="JZU10" s="267"/>
      <c r="JZV10" s="267"/>
      <c r="JZW10" s="267"/>
      <c r="JZX10" s="267"/>
      <c r="JZY10" s="267"/>
      <c r="JZZ10" s="267"/>
      <c r="KAA10" s="267"/>
      <c r="KAB10" s="267"/>
      <c r="KAC10" s="267"/>
      <c r="KAD10" s="267"/>
      <c r="KAE10" s="267"/>
      <c r="KAF10" s="267"/>
      <c r="KAG10" s="267"/>
      <c r="KAH10" s="267"/>
      <c r="KAI10" s="267"/>
      <c r="KAJ10" s="267"/>
      <c r="KAK10" s="267"/>
      <c r="KAL10" s="267"/>
      <c r="KAM10" s="267"/>
      <c r="KAN10" s="267"/>
      <c r="KAO10" s="267"/>
      <c r="KAP10" s="267"/>
      <c r="KAQ10" s="267"/>
      <c r="KAR10" s="267"/>
      <c r="KAS10" s="267"/>
      <c r="KAT10" s="267"/>
      <c r="KAU10" s="267"/>
      <c r="KAV10" s="267"/>
      <c r="KAW10" s="267"/>
      <c r="KAX10" s="267"/>
      <c r="KAY10" s="267"/>
      <c r="KAZ10" s="267"/>
      <c r="KBA10" s="267"/>
      <c r="KBB10" s="267"/>
      <c r="KBC10" s="267"/>
      <c r="KBD10" s="267"/>
      <c r="KBE10" s="267"/>
      <c r="KBF10" s="267"/>
      <c r="KBG10" s="267"/>
      <c r="KBH10" s="267"/>
      <c r="KBI10" s="267"/>
      <c r="KBJ10" s="267"/>
      <c r="KBK10" s="267"/>
      <c r="KBL10" s="267"/>
      <c r="KBM10" s="267"/>
      <c r="KBN10" s="267"/>
      <c r="KBO10" s="267"/>
      <c r="KBP10" s="267"/>
      <c r="KBQ10" s="267"/>
      <c r="KBR10" s="267"/>
      <c r="KBS10" s="267"/>
      <c r="KBT10" s="267"/>
      <c r="KBU10" s="267"/>
      <c r="KBV10" s="267"/>
      <c r="KBW10" s="267"/>
      <c r="KBX10" s="267"/>
      <c r="KBY10" s="267"/>
      <c r="KBZ10" s="267"/>
      <c r="KCA10" s="267"/>
      <c r="KCB10" s="267"/>
      <c r="KCC10" s="267"/>
      <c r="KCD10" s="267"/>
      <c r="KCE10" s="267"/>
      <c r="KCF10" s="267"/>
      <c r="KCG10" s="267"/>
      <c r="KCH10" s="267"/>
      <c r="KCI10" s="267"/>
      <c r="KCJ10" s="267"/>
      <c r="KCK10" s="267"/>
      <c r="KCL10" s="267"/>
      <c r="KCM10" s="267"/>
      <c r="KCN10" s="267"/>
      <c r="KCO10" s="267"/>
      <c r="KCP10" s="267"/>
      <c r="KCQ10" s="267"/>
      <c r="KCR10" s="267"/>
      <c r="KCS10" s="267"/>
      <c r="KCT10" s="267"/>
      <c r="KCU10" s="267"/>
      <c r="KCV10" s="267"/>
      <c r="KCW10" s="267"/>
      <c r="KCX10" s="267"/>
      <c r="KCY10" s="267"/>
      <c r="KCZ10" s="267"/>
      <c r="KDA10" s="267"/>
      <c r="KDB10" s="267"/>
      <c r="KDC10" s="267"/>
      <c r="KDD10" s="267"/>
      <c r="KDE10" s="267"/>
      <c r="KDF10" s="267"/>
      <c r="KDG10" s="267"/>
      <c r="KDH10" s="267"/>
      <c r="KDI10" s="267"/>
      <c r="KDJ10" s="267"/>
      <c r="KDK10" s="267"/>
      <c r="KDL10" s="267"/>
      <c r="KDM10" s="267"/>
      <c r="KDN10" s="267"/>
      <c r="KDO10" s="267"/>
      <c r="KDP10" s="267"/>
      <c r="KDQ10" s="267"/>
      <c r="KDR10" s="267"/>
      <c r="KDS10" s="267"/>
      <c r="KDT10" s="267"/>
      <c r="KDU10" s="267"/>
      <c r="KDV10" s="267"/>
      <c r="KDW10" s="267"/>
      <c r="KDX10" s="267"/>
      <c r="KDY10" s="267"/>
      <c r="KDZ10" s="267"/>
      <c r="KEA10" s="267"/>
      <c r="KEB10" s="267"/>
      <c r="KEC10" s="267"/>
      <c r="KED10" s="267"/>
      <c r="KEE10" s="267"/>
      <c r="KEF10" s="267"/>
      <c r="KEG10" s="267"/>
      <c r="KEH10" s="267"/>
      <c r="KEI10" s="267"/>
      <c r="KEJ10" s="267"/>
      <c r="KEK10" s="267"/>
      <c r="KEL10" s="267"/>
      <c r="KEM10" s="267"/>
      <c r="KEN10" s="267"/>
      <c r="KEO10" s="267"/>
      <c r="KEP10" s="267"/>
      <c r="KEQ10" s="267"/>
      <c r="KER10" s="267"/>
      <c r="KES10" s="267"/>
      <c r="KET10" s="267"/>
      <c r="KEU10" s="267"/>
      <c r="KEV10" s="267"/>
      <c r="KEW10" s="267"/>
      <c r="KEX10" s="267"/>
      <c r="KEY10" s="267"/>
      <c r="KEZ10" s="267"/>
      <c r="KFA10" s="267"/>
      <c r="KFB10" s="267"/>
      <c r="KFC10" s="267"/>
      <c r="KFD10" s="267"/>
      <c r="KFE10" s="267"/>
      <c r="KFF10" s="267"/>
      <c r="KFG10" s="267"/>
      <c r="KFH10" s="267"/>
      <c r="KFI10" s="267"/>
      <c r="KFJ10" s="267"/>
      <c r="KFK10" s="267"/>
      <c r="KFL10" s="267"/>
      <c r="KFM10" s="267"/>
      <c r="KFN10" s="267"/>
      <c r="KFO10" s="267"/>
      <c r="KFP10" s="267"/>
      <c r="KFQ10" s="267"/>
      <c r="KFR10" s="267"/>
      <c r="KFS10" s="267"/>
      <c r="KFT10" s="267"/>
      <c r="KFU10" s="267"/>
      <c r="KFV10" s="267"/>
      <c r="KFW10" s="267"/>
      <c r="KFX10" s="267"/>
      <c r="KFY10" s="267"/>
      <c r="KFZ10" s="267"/>
      <c r="KGA10" s="267"/>
      <c r="KGB10" s="267"/>
      <c r="KGC10" s="267"/>
      <c r="KGD10" s="267"/>
      <c r="KGE10" s="267"/>
      <c r="KGF10" s="267"/>
      <c r="KGG10" s="267"/>
      <c r="KGH10" s="267"/>
      <c r="KGI10" s="267"/>
      <c r="KGJ10" s="267"/>
      <c r="KGK10" s="267"/>
      <c r="KGL10" s="267"/>
      <c r="KGM10" s="267"/>
      <c r="KGN10" s="267"/>
      <c r="KGO10" s="267"/>
      <c r="KGP10" s="267"/>
      <c r="KGQ10" s="267"/>
      <c r="KGR10" s="267"/>
      <c r="KGS10" s="267"/>
      <c r="KGT10" s="267"/>
      <c r="KGU10" s="267"/>
      <c r="KGV10" s="267"/>
      <c r="KGW10" s="267"/>
      <c r="KGX10" s="267"/>
      <c r="KGY10" s="267"/>
      <c r="KGZ10" s="267"/>
      <c r="KHA10" s="267"/>
      <c r="KHB10" s="267"/>
      <c r="KHC10" s="267"/>
      <c r="KHD10" s="267"/>
      <c r="KHE10" s="267"/>
      <c r="KHF10" s="267"/>
      <c r="KHG10" s="267"/>
      <c r="KHH10" s="267"/>
      <c r="KHI10" s="267"/>
      <c r="KHJ10" s="267"/>
      <c r="KHK10" s="267"/>
      <c r="KHL10" s="267"/>
      <c r="KHM10" s="267"/>
      <c r="KHN10" s="267"/>
      <c r="KHO10" s="267"/>
      <c r="KHP10" s="267"/>
      <c r="KHQ10" s="267"/>
      <c r="KHR10" s="267"/>
      <c r="KHS10" s="267"/>
      <c r="KHT10" s="267"/>
      <c r="KHU10" s="267"/>
      <c r="KHV10" s="267"/>
      <c r="KHW10" s="267"/>
      <c r="KHX10" s="267"/>
      <c r="KHY10" s="267"/>
      <c r="KHZ10" s="267"/>
      <c r="KIA10" s="267"/>
      <c r="KIB10" s="267"/>
      <c r="KIC10" s="267"/>
      <c r="KID10" s="267"/>
      <c r="KIE10" s="267"/>
      <c r="KIF10" s="267"/>
      <c r="KIG10" s="267"/>
      <c r="KIH10" s="267"/>
      <c r="KII10" s="267"/>
      <c r="KIJ10" s="267"/>
      <c r="KIK10" s="267"/>
      <c r="KIL10" s="267"/>
      <c r="KIM10" s="267"/>
      <c r="KIN10" s="267"/>
      <c r="KIO10" s="267"/>
      <c r="KIP10" s="267"/>
      <c r="KIQ10" s="267"/>
      <c r="KIR10" s="267"/>
      <c r="KIS10" s="267"/>
      <c r="KIT10" s="267"/>
      <c r="KIU10" s="267"/>
      <c r="KIV10" s="267"/>
      <c r="KIW10" s="267"/>
      <c r="KIX10" s="267"/>
      <c r="KIY10" s="267"/>
      <c r="KIZ10" s="267"/>
      <c r="KJA10" s="267"/>
      <c r="KJB10" s="267"/>
      <c r="KJC10" s="267"/>
      <c r="KJD10" s="267"/>
      <c r="KJE10" s="267"/>
      <c r="KJF10" s="267"/>
      <c r="KJG10" s="267"/>
      <c r="KJH10" s="267"/>
      <c r="KJI10" s="267"/>
      <c r="KJJ10" s="267"/>
      <c r="KJK10" s="267"/>
      <c r="KJL10" s="267"/>
      <c r="KJM10" s="267"/>
      <c r="KJN10" s="267"/>
      <c r="KJO10" s="267"/>
      <c r="KJP10" s="267"/>
      <c r="KJQ10" s="267"/>
      <c r="KJR10" s="267"/>
      <c r="KJS10" s="267"/>
      <c r="KJT10" s="267"/>
      <c r="KJU10" s="267"/>
      <c r="KJV10" s="267"/>
      <c r="KJW10" s="267"/>
      <c r="KJX10" s="267"/>
      <c r="KJY10" s="267"/>
      <c r="KJZ10" s="267"/>
      <c r="KKA10" s="267"/>
      <c r="KKB10" s="267"/>
      <c r="KKC10" s="267"/>
      <c r="KKD10" s="267"/>
      <c r="KKE10" s="267"/>
      <c r="KKF10" s="267"/>
      <c r="KKG10" s="267"/>
      <c r="KKH10" s="267"/>
      <c r="KKI10" s="267"/>
      <c r="KKJ10" s="267"/>
      <c r="KKK10" s="267"/>
      <c r="KKL10" s="267"/>
      <c r="KKM10" s="267"/>
      <c r="KKN10" s="267"/>
      <c r="KKO10" s="267"/>
      <c r="KKP10" s="267"/>
      <c r="KKQ10" s="267"/>
      <c r="KKR10" s="267"/>
      <c r="KKS10" s="267"/>
      <c r="KKT10" s="267"/>
      <c r="KKU10" s="267"/>
      <c r="KKV10" s="267"/>
      <c r="KKW10" s="267"/>
      <c r="KKX10" s="267"/>
      <c r="KKY10" s="267"/>
      <c r="KKZ10" s="267"/>
      <c r="KLA10" s="267"/>
      <c r="KLB10" s="267"/>
      <c r="KLC10" s="267"/>
      <c r="KLD10" s="267"/>
      <c r="KLE10" s="267"/>
      <c r="KLF10" s="267"/>
      <c r="KLG10" s="267"/>
      <c r="KLH10" s="267"/>
      <c r="KLI10" s="267"/>
      <c r="KLJ10" s="267"/>
      <c r="KLK10" s="267"/>
      <c r="KLL10" s="267"/>
      <c r="KLM10" s="267"/>
      <c r="KLN10" s="267"/>
      <c r="KLO10" s="267"/>
      <c r="KLP10" s="267"/>
      <c r="KLQ10" s="267"/>
      <c r="KLR10" s="267"/>
      <c r="KLS10" s="267"/>
      <c r="KLT10" s="267"/>
      <c r="KLU10" s="267"/>
      <c r="KLV10" s="267"/>
      <c r="KLW10" s="267"/>
      <c r="KLX10" s="267"/>
      <c r="KLY10" s="267"/>
      <c r="KLZ10" s="267"/>
      <c r="KMA10" s="267"/>
      <c r="KMB10" s="267"/>
      <c r="KMC10" s="267"/>
      <c r="KMD10" s="267"/>
      <c r="KME10" s="267"/>
      <c r="KMF10" s="267"/>
      <c r="KMG10" s="267"/>
      <c r="KMH10" s="267"/>
      <c r="KMI10" s="267"/>
      <c r="KMJ10" s="267"/>
      <c r="KMK10" s="267"/>
      <c r="KML10" s="267"/>
      <c r="KMM10" s="267"/>
      <c r="KMN10" s="267"/>
      <c r="KMO10" s="267"/>
      <c r="KMP10" s="267"/>
      <c r="KMQ10" s="267"/>
      <c r="KMR10" s="267"/>
      <c r="KMS10" s="267"/>
      <c r="KMT10" s="267"/>
      <c r="KMU10" s="267"/>
      <c r="KMV10" s="267"/>
      <c r="KMW10" s="267"/>
      <c r="KMX10" s="267"/>
      <c r="KMY10" s="267"/>
      <c r="KMZ10" s="267"/>
      <c r="KNA10" s="267"/>
      <c r="KNB10" s="267"/>
      <c r="KNC10" s="267"/>
      <c r="KND10" s="267"/>
      <c r="KNE10" s="267"/>
      <c r="KNF10" s="267"/>
      <c r="KNG10" s="267"/>
      <c r="KNH10" s="267"/>
      <c r="KNI10" s="267"/>
      <c r="KNJ10" s="267"/>
      <c r="KNK10" s="267"/>
      <c r="KNL10" s="267"/>
      <c r="KNM10" s="267"/>
      <c r="KNN10" s="267"/>
      <c r="KNO10" s="267"/>
      <c r="KNP10" s="267"/>
      <c r="KNQ10" s="267"/>
      <c r="KNR10" s="267"/>
      <c r="KNS10" s="267"/>
      <c r="KNT10" s="267"/>
      <c r="KNU10" s="267"/>
      <c r="KNV10" s="267"/>
      <c r="KNW10" s="267"/>
      <c r="KNX10" s="267"/>
      <c r="KNY10" s="267"/>
      <c r="KNZ10" s="267"/>
      <c r="KOA10" s="267"/>
      <c r="KOB10" s="267"/>
      <c r="KOC10" s="267"/>
      <c r="KOD10" s="267"/>
      <c r="KOE10" s="267"/>
      <c r="KOF10" s="267"/>
      <c r="KOG10" s="267"/>
      <c r="KOH10" s="267"/>
      <c r="KOI10" s="267"/>
      <c r="KOJ10" s="267"/>
      <c r="KOK10" s="267"/>
      <c r="KOL10" s="267"/>
      <c r="KOM10" s="267"/>
      <c r="KON10" s="267"/>
      <c r="KOO10" s="267"/>
      <c r="KOP10" s="267"/>
      <c r="KOQ10" s="267"/>
      <c r="KOR10" s="267"/>
      <c r="KOS10" s="267"/>
      <c r="KOT10" s="267"/>
      <c r="KOU10" s="267"/>
      <c r="KOV10" s="267"/>
      <c r="KOW10" s="267"/>
      <c r="KOX10" s="267"/>
      <c r="KOY10" s="267"/>
      <c r="KOZ10" s="267"/>
      <c r="KPA10" s="267"/>
      <c r="KPB10" s="267"/>
      <c r="KPC10" s="267"/>
      <c r="KPD10" s="267"/>
      <c r="KPE10" s="267"/>
      <c r="KPF10" s="267"/>
      <c r="KPG10" s="267"/>
      <c r="KPH10" s="267"/>
      <c r="KPI10" s="267"/>
      <c r="KPJ10" s="267"/>
      <c r="KPK10" s="267"/>
      <c r="KPL10" s="267"/>
      <c r="KPM10" s="267"/>
      <c r="KPN10" s="267"/>
      <c r="KPO10" s="267"/>
      <c r="KPP10" s="267"/>
      <c r="KPQ10" s="267"/>
      <c r="KPR10" s="267"/>
      <c r="KPS10" s="267"/>
      <c r="KPT10" s="267"/>
      <c r="KPU10" s="267"/>
      <c r="KPV10" s="267"/>
      <c r="KPW10" s="267"/>
      <c r="KPX10" s="267"/>
      <c r="KPY10" s="267"/>
      <c r="KPZ10" s="267"/>
      <c r="KQA10" s="267"/>
      <c r="KQB10" s="267"/>
      <c r="KQC10" s="267"/>
      <c r="KQD10" s="267"/>
      <c r="KQE10" s="267"/>
      <c r="KQF10" s="267"/>
      <c r="KQG10" s="267"/>
      <c r="KQH10" s="267"/>
      <c r="KQI10" s="267"/>
      <c r="KQJ10" s="267"/>
      <c r="KQK10" s="267"/>
      <c r="KQL10" s="267"/>
      <c r="KQM10" s="267"/>
      <c r="KQN10" s="267"/>
      <c r="KQO10" s="267"/>
      <c r="KQP10" s="267"/>
      <c r="KQQ10" s="267"/>
      <c r="KQR10" s="267"/>
      <c r="KQS10" s="267"/>
      <c r="KQT10" s="267"/>
      <c r="KQU10" s="267"/>
      <c r="KQV10" s="267"/>
      <c r="KQW10" s="267"/>
      <c r="KQX10" s="267"/>
      <c r="KQY10" s="267"/>
      <c r="KQZ10" s="267"/>
      <c r="KRA10" s="267"/>
      <c r="KRB10" s="267"/>
      <c r="KRC10" s="267"/>
      <c r="KRD10" s="267"/>
      <c r="KRE10" s="267"/>
      <c r="KRF10" s="267"/>
      <c r="KRG10" s="267"/>
      <c r="KRH10" s="267"/>
      <c r="KRI10" s="267"/>
      <c r="KRJ10" s="267"/>
      <c r="KRK10" s="267"/>
      <c r="KRL10" s="267"/>
      <c r="KRM10" s="267"/>
      <c r="KRN10" s="267"/>
      <c r="KRO10" s="267"/>
      <c r="KRP10" s="267"/>
      <c r="KRQ10" s="267"/>
      <c r="KRR10" s="267"/>
      <c r="KRS10" s="267"/>
      <c r="KRT10" s="267"/>
      <c r="KRU10" s="267"/>
      <c r="KRV10" s="267"/>
      <c r="KRW10" s="267"/>
      <c r="KRX10" s="267"/>
      <c r="KRY10" s="267"/>
      <c r="KRZ10" s="267"/>
      <c r="KSA10" s="267"/>
      <c r="KSB10" s="267"/>
      <c r="KSC10" s="267"/>
      <c r="KSD10" s="267"/>
      <c r="KSE10" s="267"/>
      <c r="KSF10" s="267"/>
      <c r="KSG10" s="267"/>
      <c r="KSH10" s="267"/>
      <c r="KSI10" s="267"/>
      <c r="KSJ10" s="267"/>
      <c r="KSK10" s="267"/>
      <c r="KSL10" s="267"/>
      <c r="KSM10" s="267"/>
      <c r="KSN10" s="267"/>
      <c r="KSO10" s="267"/>
      <c r="KSP10" s="267"/>
      <c r="KSQ10" s="267"/>
      <c r="KSR10" s="267"/>
      <c r="KSS10" s="267"/>
      <c r="KST10" s="267"/>
      <c r="KSU10" s="267"/>
      <c r="KSV10" s="267"/>
      <c r="KSW10" s="267"/>
      <c r="KSX10" s="267"/>
      <c r="KSY10" s="267"/>
      <c r="KSZ10" s="267"/>
      <c r="KTA10" s="267"/>
      <c r="KTB10" s="267"/>
      <c r="KTC10" s="267"/>
      <c r="KTD10" s="267"/>
      <c r="KTE10" s="267"/>
      <c r="KTF10" s="267"/>
      <c r="KTG10" s="267"/>
      <c r="KTH10" s="267"/>
      <c r="KTI10" s="267"/>
      <c r="KTJ10" s="267"/>
      <c r="KTK10" s="267"/>
      <c r="KTL10" s="267"/>
      <c r="KTM10" s="267"/>
      <c r="KTN10" s="267"/>
      <c r="KTO10" s="267"/>
      <c r="KTP10" s="267"/>
      <c r="KTQ10" s="267"/>
      <c r="KTR10" s="267"/>
      <c r="KTS10" s="267"/>
      <c r="KTT10" s="267"/>
      <c r="KTU10" s="267"/>
      <c r="KTV10" s="267"/>
      <c r="KTW10" s="267"/>
      <c r="KTX10" s="267"/>
      <c r="KTY10" s="267"/>
      <c r="KTZ10" s="267"/>
      <c r="KUA10" s="267"/>
      <c r="KUB10" s="267"/>
      <c r="KUC10" s="267"/>
      <c r="KUD10" s="267"/>
      <c r="KUE10" s="267"/>
      <c r="KUF10" s="267"/>
      <c r="KUG10" s="267"/>
      <c r="KUH10" s="267"/>
      <c r="KUI10" s="267"/>
      <c r="KUJ10" s="267"/>
      <c r="KUK10" s="267"/>
      <c r="KUL10" s="267"/>
      <c r="KUM10" s="267"/>
      <c r="KUN10" s="267"/>
      <c r="KUO10" s="267"/>
      <c r="KUP10" s="267"/>
      <c r="KUQ10" s="267"/>
      <c r="KUR10" s="267"/>
      <c r="KUS10" s="267"/>
      <c r="KUT10" s="267"/>
      <c r="KUU10" s="267"/>
      <c r="KUV10" s="267"/>
      <c r="KUW10" s="267"/>
      <c r="KUX10" s="267"/>
      <c r="KUY10" s="267"/>
      <c r="KUZ10" s="267"/>
      <c r="KVA10" s="267"/>
      <c r="KVB10" s="267"/>
      <c r="KVC10" s="267"/>
      <c r="KVD10" s="267"/>
      <c r="KVE10" s="267"/>
      <c r="KVF10" s="267"/>
      <c r="KVG10" s="267"/>
      <c r="KVH10" s="267"/>
      <c r="KVI10" s="267"/>
      <c r="KVJ10" s="267"/>
      <c r="KVK10" s="267"/>
      <c r="KVL10" s="267"/>
      <c r="KVM10" s="267"/>
      <c r="KVN10" s="267"/>
      <c r="KVO10" s="267"/>
      <c r="KVP10" s="267"/>
      <c r="KVQ10" s="267"/>
      <c r="KVR10" s="267"/>
      <c r="KVS10" s="267"/>
      <c r="KVT10" s="267"/>
      <c r="KVU10" s="267"/>
      <c r="KVV10" s="267"/>
      <c r="KVW10" s="267"/>
      <c r="KVX10" s="267"/>
      <c r="KVY10" s="267"/>
      <c r="KVZ10" s="267"/>
      <c r="KWA10" s="267"/>
      <c r="KWB10" s="267"/>
      <c r="KWC10" s="267"/>
      <c r="KWD10" s="267"/>
      <c r="KWE10" s="267"/>
      <c r="KWF10" s="267"/>
      <c r="KWG10" s="267"/>
      <c r="KWH10" s="267"/>
      <c r="KWI10" s="267"/>
      <c r="KWJ10" s="267"/>
      <c r="KWK10" s="267"/>
      <c r="KWL10" s="267"/>
      <c r="KWM10" s="267"/>
      <c r="KWN10" s="267"/>
      <c r="KWO10" s="267"/>
      <c r="KWP10" s="267"/>
      <c r="KWQ10" s="267"/>
      <c r="KWR10" s="267"/>
      <c r="KWS10" s="267"/>
      <c r="KWT10" s="267"/>
      <c r="KWU10" s="267"/>
      <c r="KWV10" s="267"/>
      <c r="KWW10" s="267"/>
      <c r="KWX10" s="267"/>
      <c r="KWY10" s="267"/>
      <c r="KWZ10" s="267"/>
      <c r="KXA10" s="267"/>
      <c r="KXB10" s="267"/>
      <c r="KXC10" s="267"/>
      <c r="KXD10" s="267"/>
      <c r="KXE10" s="267"/>
      <c r="KXF10" s="267"/>
      <c r="KXG10" s="267"/>
      <c r="KXH10" s="267"/>
      <c r="KXI10" s="267"/>
      <c r="KXJ10" s="267"/>
      <c r="KXK10" s="267"/>
      <c r="KXL10" s="267"/>
      <c r="KXM10" s="267"/>
      <c r="KXN10" s="267"/>
      <c r="KXO10" s="267"/>
      <c r="KXP10" s="267"/>
      <c r="KXQ10" s="267"/>
      <c r="KXR10" s="267"/>
      <c r="KXS10" s="267"/>
      <c r="KXT10" s="267"/>
      <c r="KXU10" s="267"/>
      <c r="KXV10" s="267"/>
      <c r="KXW10" s="267"/>
      <c r="KXX10" s="267"/>
      <c r="KXY10" s="267"/>
      <c r="KXZ10" s="267"/>
      <c r="KYA10" s="267"/>
      <c r="KYB10" s="267"/>
      <c r="KYC10" s="267"/>
      <c r="KYD10" s="267"/>
      <c r="KYE10" s="267"/>
      <c r="KYF10" s="267"/>
      <c r="KYG10" s="267"/>
      <c r="KYH10" s="267"/>
      <c r="KYI10" s="267"/>
      <c r="KYJ10" s="267"/>
      <c r="KYK10" s="267"/>
      <c r="KYL10" s="267"/>
      <c r="KYM10" s="267"/>
      <c r="KYN10" s="267"/>
      <c r="KYO10" s="267"/>
      <c r="KYP10" s="267"/>
      <c r="KYQ10" s="267"/>
      <c r="KYR10" s="267"/>
      <c r="KYS10" s="267"/>
      <c r="KYT10" s="267"/>
      <c r="KYU10" s="267"/>
      <c r="KYV10" s="267"/>
      <c r="KYW10" s="267"/>
      <c r="KYX10" s="267"/>
      <c r="KYY10" s="267"/>
      <c r="KYZ10" s="267"/>
      <c r="KZA10" s="267"/>
      <c r="KZB10" s="267"/>
      <c r="KZC10" s="267"/>
      <c r="KZD10" s="267"/>
      <c r="KZE10" s="267"/>
      <c r="KZF10" s="267"/>
      <c r="KZG10" s="267"/>
      <c r="KZH10" s="267"/>
      <c r="KZI10" s="267"/>
      <c r="KZJ10" s="267"/>
      <c r="KZK10" s="267"/>
      <c r="KZL10" s="267"/>
      <c r="KZM10" s="267"/>
      <c r="KZN10" s="267"/>
      <c r="KZO10" s="267"/>
      <c r="KZP10" s="267"/>
      <c r="KZQ10" s="267"/>
      <c r="KZR10" s="267"/>
      <c r="KZS10" s="267"/>
      <c r="KZT10" s="267"/>
      <c r="KZU10" s="267"/>
      <c r="KZV10" s="267"/>
      <c r="KZW10" s="267"/>
      <c r="KZX10" s="267"/>
      <c r="KZY10" s="267"/>
      <c r="KZZ10" s="267"/>
      <c r="LAA10" s="267"/>
      <c r="LAB10" s="267"/>
      <c r="LAC10" s="267"/>
      <c r="LAD10" s="267"/>
      <c r="LAE10" s="267"/>
      <c r="LAF10" s="267"/>
      <c r="LAG10" s="267"/>
      <c r="LAH10" s="267"/>
      <c r="LAI10" s="267"/>
      <c r="LAJ10" s="267"/>
      <c r="LAK10" s="267"/>
      <c r="LAL10" s="267"/>
      <c r="LAM10" s="267"/>
      <c r="LAN10" s="267"/>
      <c r="LAO10" s="267"/>
      <c r="LAP10" s="267"/>
      <c r="LAQ10" s="267"/>
      <c r="LAR10" s="267"/>
      <c r="LAS10" s="267"/>
      <c r="LAT10" s="267"/>
      <c r="LAU10" s="267"/>
      <c r="LAV10" s="267"/>
      <c r="LAW10" s="267"/>
      <c r="LAX10" s="267"/>
      <c r="LAY10" s="267"/>
      <c r="LAZ10" s="267"/>
      <c r="LBA10" s="267"/>
      <c r="LBB10" s="267"/>
      <c r="LBC10" s="267"/>
      <c r="LBD10" s="267"/>
      <c r="LBE10" s="267"/>
      <c r="LBF10" s="267"/>
      <c r="LBG10" s="267"/>
      <c r="LBH10" s="267"/>
      <c r="LBI10" s="267"/>
      <c r="LBJ10" s="267"/>
      <c r="LBK10" s="267"/>
      <c r="LBL10" s="267"/>
      <c r="LBM10" s="267"/>
      <c r="LBN10" s="267"/>
      <c r="LBO10" s="267"/>
      <c r="LBP10" s="267"/>
      <c r="LBQ10" s="267"/>
      <c r="LBR10" s="267"/>
      <c r="LBS10" s="267"/>
      <c r="LBT10" s="267"/>
      <c r="LBU10" s="267"/>
      <c r="LBV10" s="267"/>
      <c r="LBW10" s="267"/>
      <c r="LBX10" s="267"/>
      <c r="LBY10" s="267"/>
      <c r="LBZ10" s="267"/>
      <c r="LCA10" s="267"/>
      <c r="LCB10" s="267"/>
      <c r="LCC10" s="267"/>
      <c r="LCD10" s="267"/>
      <c r="LCE10" s="267"/>
      <c r="LCF10" s="267"/>
      <c r="LCG10" s="267"/>
      <c r="LCH10" s="267"/>
      <c r="LCI10" s="267"/>
      <c r="LCJ10" s="267"/>
      <c r="LCK10" s="267"/>
      <c r="LCL10" s="267"/>
      <c r="LCM10" s="267"/>
      <c r="LCN10" s="267"/>
      <c r="LCO10" s="267"/>
      <c r="LCP10" s="267"/>
      <c r="LCQ10" s="267"/>
      <c r="LCR10" s="267"/>
      <c r="LCS10" s="267"/>
      <c r="LCT10" s="267"/>
      <c r="LCU10" s="267"/>
      <c r="LCV10" s="267"/>
      <c r="LCW10" s="267"/>
      <c r="LCX10" s="267"/>
      <c r="LCY10" s="267"/>
      <c r="LCZ10" s="267"/>
      <c r="LDA10" s="267"/>
      <c r="LDB10" s="267"/>
      <c r="LDC10" s="267"/>
      <c r="LDD10" s="267"/>
      <c r="LDE10" s="267"/>
      <c r="LDF10" s="267"/>
      <c r="LDG10" s="267"/>
      <c r="LDH10" s="267"/>
      <c r="LDI10" s="267"/>
      <c r="LDJ10" s="267"/>
      <c r="LDK10" s="267"/>
      <c r="LDL10" s="267"/>
      <c r="LDM10" s="267"/>
      <c r="LDN10" s="267"/>
      <c r="LDO10" s="267"/>
      <c r="LDP10" s="267"/>
      <c r="LDQ10" s="267"/>
      <c r="LDR10" s="267"/>
      <c r="LDS10" s="267"/>
      <c r="LDT10" s="267"/>
      <c r="LDU10" s="267"/>
      <c r="LDV10" s="267"/>
      <c r="LDW10" s="267"/>
      <c r="LDX10" s="267"/>
      <c r="LDY10" s="267"/>
      <c r="LDZ10" s="267"/>
      <c r="LEA10" s="267"/>
      <c r="LEB10" s="267"/>
      <c r="LEC10" s="267"/>
      <c r="LED10" s="267"/>
      <c r="LEE10" s="267"/>
      <c r="LEF10" s="267"/>
      <c r="LEG10" s="267"/>
      <c r="LEH10" s="267"/>
      <c r="LEI10" s="267"/>
      <c r="LEJ10" s="267"/>
      <c r="LEK10" s="267"/>
      <c r="LEL10" s="267"/>
      <c r="LEM10" s="267"/>
      <c r="LEN10" s="267"/>
      <c r="LEO10" s="267"/>
      <c r="LEP10" s="267"/>
      <c r="LEQ10" s="267"/>
      <c r="LER10" s="267"/>
      <c r="LES10" s="267"/>
      <c r="LET10" s="267"/>
      <c r="LEU10" s="267"/>
      <c r="LEV10" s="267"/>
      <c r="LEW10" s="267"/>
      <c r="LEX10" s="267"/>
      <c r="LEY10" s="267"/>
      <c r="LEZ10" s="267"/>
      <c r="LFA10" s="267"/>
      <c r="LFB10" s="267"/>
      <c r="LFC10" s="267"/>
      <c r="LFD10" s="267"/>
      <c r="LFE10" s="267"/>
      <c r="LFF10" s="267"/>
      <c r="LFG10" s="267"/>
      <c r="LFH10" s="267"/>
      <c r="LFI10" s="267"/>
      <c r="LFJ10" s="267"/>
      <c r="LFK10" s="267"/>
      <c r="LFL10" s="267"/>
      <c r="LFM10" s="267"/>
      <c r="LFN10" s="267"/>
      <c r="LFO10" s="267"/>
      <c r="LFP10" s="267"/>
      <c r="LFQ10" s="267"/>
      <c r="LFR10" s="267"/>
      <c r="LFS10" s="267"/>
      <c r="LFT10" s="267"/>
      <c r="LFU10" s="267"/>
      <c r="LFV10" s="267"/>
      <c r="LFW10" s="267"/>
      <c r="LFX10" s="267"/>
      <c r="LFY10" s="267"/>
      <c r="LFZ10" s="267"/>
      <c r="LGA10" s="267"/>
      <c r="LGB10" s="267"/>
      <c r="LGC10" s="267"/>
      <c r="LGD10" s="267"/>
      <c r="LGE10" s="267"/>
      <c r="LGF10" s="267"/>
      <c r="LGG10" s="267"/>
      <c r="LGH10" s="267"/>
      <c r="LGI10" s="267"/>
      <c r="LGJ10" s="267"/>
      <c r="LGK10" s="267"/>
      <c r="LGL10" s="267"/>
      <c r="LGM10" s="267"/>
      <c r="LGN10" s="267"/>
      <c r="LGO10" s="267"/>
      <c r="LGP10" s="267"/>
      <c r="LGQ10" s="267"/>
      <c r="LGR10" s="267"/>
      <c r="LGS10" s="267"/>
      <c r="LGT10" s="267"/>
      <c r="LGU10" s="267"/>
      <c r="LGV10" s="267"/>
      <c r="LGW10" s="267"/>
      <c r="LGX10" s="267"/>
      <c r="LGY10" s="267"/>
      <c r="LGZ10" s="267"/>
      <c r="LHA10" s="267"/>
      <c r="LHB10" s="267"/>
      <c r="LHC10" s="267"/>
      <c r="LHD10" s="267"/>
      <c r="LHE10" s="267"/>
      <c r="LHF10" s="267"/>
      <c r="LHG10" s="267"/>
      <c r="LHH10" s="267"/>
      <c r="LHI10" s="267"/>
      <c r="LHJ10" s="267"/>
      <c r="LHK10" s="267"/>
      <c r="LHL10" s="267"/>
      <c r="LHM10" s="267"/>
      <c r="LHN10" s="267"/>
      <c r="LHO10" s="267"/>
      <c r="LHP10" s="267"/>
      <c r="LHQ10" s="267"/>
      <c r="LHR10" s="267"/>
      <c r="LHS10" s="267"/>
      <c r="LHT10" s="267"/>
      <c r="LHU10" s="267"/>
      <c r="LHV10" s="267"/>
      <c r="LHW10" s="267"/>
      <c r="LHX10" s="267"/>
      <c r="LHY10" s="267"/>
      <c r="LHZ10" s="267"/>
      <c r="LIA10" s="267"/>
      <c r="LIB10" s="267"/>
      <c r="LIC10" s="267"/>
      <c r="LID10" s="267"/>
      <c r="LIE10" s="267"/>
      <c r="LIF10" s="267"/>
      <c r="LIG10" s="267"/>
      <c r="LIH10" s="267"/>
      <c r="LII10" s="267"/>
      <c r="LIJ10" s="267"/>
      <c r="LIK10" s="267"/>
      <c r="LIL10" s="267"/>
      <c r="LIM10" s="267"/>
      <c r="LIN10" s="267"/>
      <c r="LIO10" s="267"/>
      <c r="LIP10" s="267"/>
      <c r="LIQ10" s="267"/>
      <c r="LIR10" s="267"/>
      <c r="LIS10" s="267"/>
      <c r="LIT10" s="267"/>
      <c r="LIU10" s="267"/>
      <c r="LIV10" s="267"/>
      <c r="LIW10" s="267"/>
      <c r="LIX10" s="267"/>
      <c r="LIY10" s="267"/>
      <c r="LIZ10" s="267"/>
      <c r="LJA10" s="267"/>
      <c r="LJB10" s="267"/>
      <c r="LJC10" s="267"/>
      <c r="LJD10" s="267"/>
      <c r="LJE10" s="267"/>
      <c r="LJF10" s="267"/>
      <c r="LJG10" s="267"/>
      <c r="LJH10" s="267"/>
      <c r="LJI10" s="267"/>
      <c r="LJJ10" s="267"/>
      <c r="LJK10" s="267"/>
      <c r="LJL10" s="267"/>
      <c r="LJM10" s="267"/>
      <c r="LJN10" s="267"/>
      <c r="LJO10" s="267"/>
      <c r="LJP10" s="267"/>
      <c r="LJQ10" s="267"/>
      <c r="LJR10" s="267"/>
      <c r="LJS10" s="267"/>
      <c r="LJT10" s="267"/>
      <c r="LJU10" s="267"/>
      <c r="LJV10" s="267"/>
      <c r="LJW10" s="267"/>
      <c r="LJX10" s="267"/>
      <c r="LJY10" s="267"/>
      <c r="LJZ10" s="267"/>
      <c r="LKA10" s="267"/>
      <c r="LKB10" s="267"/>
      <c r="LKC10" s="267"/>
      <c r="LKD10" s="267"/>
      <c r="LKE10" s="267"/>
      <c r="LKF10" s="267"/>
      <c r="LKG10" s="267"/>
      <c r="LKH10" s="267"/>
      <c r="LKI10" s="267"/>
      <c r="LKJ10" s="267"/>
      <c r="LKK10" s="267"/>
      <c r="LKL10" s="267"/>
      <c r="LKM10" s="267"/>
      <c r="LKN10" s="267"/>
      <c r="LKO10" s="267"/>
      <c r="LKP10" s="267"/>
      <c r="LKQ10" s="267"/>
      <c r="LKR10" s="267"/>
      <c r="LKS10" s="267"/>
      <c r="LKT10" s="267"/>
      <c r="LKU10" s="267"/>
      <c r="LKV10" s="267"/>
      <c r="LKW10" s="267"/>
      <c r="LKX10" s="267"/>
      <c r="LKY10" s="267"/>
      <c r="LKZ10" s="267"/>
      <c r="LLA10" s="267"/>
      <c r="LLB10" s="267"/>
      <c r="LLC10" s="267"/>
      <c r="LLD10" s="267"/>
      <c r="LLE10" s="267"/>
      <c r="LLF10" s="267"/>
      <c r="LLG10" s="267"/>
      <c r="LLH10" s="267"/>
      <c r="LLI10" s="267"/>
      <c r="LLJ10" s="267"/>
      <c r="LLK10" s="267"/>
      <c r="LLL10" s="267"/>
      <c r="LLM10" s="267"/>
      <c r="LLN10" s="267"/>
      <c r="LLO10" s="267"/>
      <c r="LLP10" s="267"/>
      <c r="LLQ10" s="267"/>
      <c r="LLR10" s="267"/>
      <c r="LLS10" s="267"/>
      <c r="LLT10" s="267"/>
      <c r="LLU10" s="267"/>
      <c r="LLV10" s="267"/>
      <c r="LLW10" s="267"/>
      <c r="LLX10" s="267"/>
      <c r="LLY10" s="267"/>
      <c r="LLZ10" s="267"/>
      <c r="LMA10" s="267"/>
      <c r="LMB10" s="267"/>
      <c r="LMC10" s="267"/>
      <c r="LMD10" s="267"/>
      <c r="LME10" s="267"/>
      <c r="LMF10" s="267"/>
      <c r="LMG10" s="267"/>
      <c r="LMH10" s="267"/>
      <c r="LMI10" s="267"/>
      <c r="LMJ10" s="267"/>
      <c r="LMK10" s="267"/>
      <c r="LML10" s="267"/>
      <c r="LMM10" s="267"/>
      <c r="LMN10" s="267"/>
      <c r="LMO10" s="267"/>
      <c r="LMP10" s="267"/>
      <c r="LMQ10" s="267"/>
      <c r="LMR10" s="267"/>
      <c r="LMS10" s="267"/>
      <c r="LMT10" s="267"/>
      <c r="LMU10" s="267"/>
      <c r="LMV10" s="267"/>
      <c r="LMW10" s="267"/>
      <c r="LMX10" s="267"/>
      <c r="LMY10" s="267"/>
      <c r="LMZ10" s="267"/>
      <c r="LNA10" s="267"/>
      <c r="LNB10" s="267"/>
      <c r="LNC10" s="267"/>
      <c r="LND10" s="267"/>
      <c r="LNE10" s="267"/>
      <c r="LNF10" s="267"/>
      <c r="LNG10" s="267"/>
      <c r="LNH10" s="267"/>
      <c r="LNI10" s="267"/>
      <c r="LNJ10" s="267"/>
      <c r="LNK10" s="267"/>
      <c r="LNL10" s="267"/>
      <c r="LNM10" s="267"/>
      <c r="LNN10" s="267"/>
      <c r="LNO10" s="267"/>
      <c r="LNP10" s="267"/>
      <c r="LNQ10" s="267"/>
      <c r="LNR10" s="267"/>
      <c r="LNS10" s="267"/>
      <c r="LNT10" s="267"/>
      <c r="LNU10" s="267"/>
      <c r="LNV10" s="267"/>
      <c r="LNW10" s="267"/>
      <c r="LNX10" s="267"/>
      <c r="LNY10" s="267"/>
      <c r="LNZ10" s="267"/>
      <c r="LOA10" s="267"/>
      <c r="LOB10" s="267"/>
      <c r="LOC10" s="267"/>
      <c r="LOD10" s="267"/>
      <c r="LOE10" s="267"/>
      <c r="LOF10" s="267"/>
      <c r="LOG10" s="267"/>
      <c r="LOH10" s="267"/>
      <c r="LOI10" s="267"/>
      <c r="LOJ10" s="267"/>
      <c r="LOK10" s="267"/>
      <c r="LOL10" s="267"/>
      <c r="LOM10" s="267"/>
      <c r="LON10" s="267"/>
      <c r="LOO10" s="267"/>
      <c r="LOP10" s="267"/>
      <c r="LOQ10" s="267"/>
      <c r="LOR10" s="267"/>
      <c r="LOS10" s="267"/>
      <c r="LOT10" s="267"/>
      <c r="LOU10" s="267"/>
      <c r="LOV10" s="267"/>
      <c r="LOW10" s="267"/>
      <c r="LOX10" s="267"/>
      <c r="LOY10" s="267"/>
      <c r="LOZ10" s="267"/>
      <c r="LPA10" s="267"/>
      <c r="LPB10" s="267"/>
      <c r="LPC10" s="267"/>
      <c r="LPD10" s="267"/>
      <c r="LPE10" s="267"/>
      <c r="LPF10" s="267"/>
      <c r="LPG10" s="267"/>
      <c r="LPH10" s="267"/>
      <c r="LPI10" s="267"/>
      <c r="LPJ10" s="267"/>
      <c r="LPK10" s="267"/>
      <c r="LPL10" s="267"/>
      <c r="LPM10" s="267"/>
      <c r="LPN10" s="267"/>
      <c r="LPO10" s="267"/>
      <c r="LPP10" s="267"/>
      <c r="LPQ10" s="267"/>
      <c r="LPR10" s="267"/>
      <c r="LPS10" s="267"/>
      <c r="LPT10" s="267"/>
      <c r="LPU10" s="267"/>
      <c r="LPV10" s="267"/>
      <c r="LPW10" s="267"/>
      <c r="LPX10" s="267"/>
      <c r="LPY10" s="267"/>
      <c r="LPZ10" s="267"/>
      <c r="LQA10" s="267"/>
      <c r="LQB10" s="267"/>
      <c r="LQC10" s="267"/>
      <c r="LQD10" s="267"/>
      <c r="LQE10" s="267"/>
      <c r="LQF10" s="267"/>
      <c r="LQG10" s="267"/>
      <c r="LQH10" s="267"/>
      <c r="LQI10" s="267"/>
      <c r="LQJ10" s="267"/>
      <c r="LQK10" s="267"/>
      <c r="LQL10" s="267"/>
      <c r="LQM10" s="267"/>
      <c r="LQN10" s="267"/>
      <c r="LQO10" s="267"/>
      <c r="LQP10" s="267"/>
      <c r="LQQ10" s="267"/>
      <c r="LQR10" s="267"/>
      <c r="LQS10" s="267"/>
      <c r="LQT10" s="267"/>
      <c r="LQU10" s="267"/>
      <c r="LQV10" s="267"/>
      <c r="LQW10" s="267"/>
      <c r="LQX10" s="267"/>
      <c r="LQY10" s="267"/>
      <c r="LQZ10" s="267"/>
      <c r="LRA10" s="267"/>
      <c r="LRB10" s="267"/>
      <c r="LRC10" s="267"/>
      <c r="LRD10" s="267"/>
      <c r="LRE10" s="267"/>
      <c r="LRF10" s="267"/>
      <c r="LRG10" s="267"/>
      <c r="LRH10" s="267"/>
      <c r="LRI10" s="267"/>
      <c r="LRJ10" s="267"/>
      <c r="LRK10" s="267"/>
      <c r="LRL10" s="267"/>
      <c r="LRM10" s="267"/>
      <c r="LRN10" s="267"/>
      <c r="LRO10" s="267"/>
      <c r="LRP10" s="267"/>
      <c r="LRQ10" s="267"/>
      <c r="LRR10" s="267"/>
      <c r="LRS10" s="267"/>
      <c r="LRT10" s="267"/>
      <c r="LRU10" s="267"/>
      <c r="LRV10" s="267"/>
      <c r="LRW10" s="267"/>
      <c r="LRX10" s="267"/>
      <c r="LRY10" s="267"/>
      <c r="LRZ10" s="267"/>
      <c r="LSA10" s="267"/>
      <c r="LSB10" s="267"/>
      <c r="LSC10" s="267"/>
      <c r="LSD10" s="267"/>
      <c r="LSE10" s="267"/>
      <c r="LSF10" s="267"/>
      <c r="LSG10" s="267"/>
      <c r="LSH10" s="267"/>
      <c r="LSI10" s="267"/>
      <c r="LSJ10" s="267"/>
      <c r="LSK10" s="267"/>
      <c r="LSL10" s="267"/>
      <c r="LSM10" s="267"/>
      <c r="LSN10" s="267"/>
      <c r="LSO10" s="267"/>
      <c r="LSP10" s="267"/>
      <c r="LSQ10" s="267"/>
      <c r="LSR10" s="267"/>
      <c r="LSS10" s="267"/>
      <c r="LST10" s="267"/>
      <c r="LSU10" s="267"/>
      <c r="LSV10" s="267"/>
      <c r="LSW10" s="267"/>
      <c r="LSX10" s="267"/>
      <c r="LSY10" s="267"/>
      <c r="LSZ10" s="267"/>
      <c r="LTA10" s="267"/>
      <c r="LTB10" s="267"/>
      <c r="LTC10" s="267"/>
      <c r="LTD10" s="267"/>
      <c r="LTE10" s="267"/>
      <c r="LTF10" s="267"/>
      <c r="LTG10" s="267"/>
      <c r="LTH10" s="267"/>
      <c r="LTI10" s="267"/>
      <c r="LTJ10" s="267"/>
      <c r="LTK10" s="267"/>
      <c r="LTL10" s="267"/>
      <c r="LTM10" s="267"/>
      <c r="LTN10" s="267"/>
      <c r="LTO10" s="267"/>
      <c r="LTP10" s="267"/>
      <c r="LTQ10" s="267"/>
      <c r="LTR10" s="267"/>
      <c r="LTS10" s="267"/>
      <c r="LTT10" s="267"/>
      <c r="LTU10" s="267"/>
      <c r="LTV10" s="267"/>
      <c r="LTW10" s="267"/>
      <c r="LTX10" s="267"/>
      <c r="LTY10" s="267"/>
      <c r="LTZ10" s="267"/>
      <c r="LUA10" s="267"/>
      <c r="LUB10" s="267"/>
      <c r="LUC10" s="267"/>
      <c r="LUD10" s="267"/>
      <c r="LUE10" s="267"/>
      <c r="LUF10" s="267"/>
      <c r="LUG10" s="267"/>
      <c r="LUH10" s="267"/>
      <c r="LUI10" s="267"/>
      <c r="LUJ10" s="267"/>
      <c r="LUK10" s="267"/>
      <c r="LUL10" s="267"/>
      <c r="LUM10" s="267"/>
      <c r="LUN10" s="267"/>
      <c r="LUO10" s="267"/>
      <c r="LUP10" s="267"/>
      <c r="LUQ10" s="267"/>
      <c r="LUR10" s="267"/>
      <c r="LUS10" s="267"/>
      <c r="LUT10" s="267"/>
      <c r="LUU10" s="267"/>
      <c r="LUV10" s="267"/>
      <c r="LUW10" s="267"/>
      <c r="LUX10" s="267"/>
      <c r="LUY10" s="267"/>
      <c r="LUZ10" s="267"/>
      <c r="LVA10" s="267"/>
      <c r="LVB10" s="267"/>
      <c r="LVC10" s="267"/>
      <c r="LVD10" s="267"/>
      <c r="LVE10" s="267"/>
      <c r="LVF10" s="267"/>
      <c r="LVG10" s="267"/>
      <c r="LVH10" s="267"/>
      <c r="LVI10" s="267"/>
      <c r="LVJ10" s="267"/>
      <c r="LVK10" s="267"/>
      <c r="LVL10" s="267"/>
      <c r="LVM10" s="267"/>
      <c r="LVN10" s="267"/>
      <c r="LVO10" s="267"/>
      <c r="LVP10" s="267"/>
      <c r="LVQ10" s="267"/>
      <c r="LVR10" s="267"/>
      <c r="LVS10" s="267"/>
      <c r="LVT10" s="267"/>
      <c r="LVU10" s="267"/>
      <c r="LVV10" s="267"/>
      <c r="LVW10" s="267"/>
      <c r="LVX10" s="267"/>
      <c r="LVY10" s="267"/>
      <c r="LVZ10" s="267"/>
      <c r="LWA10" s="267"/>
      <c r="LWB10" s="267"/>
      <c r="LWC10" s="267"/>
      <c r="LWD10" s="267"/>
      <c r="LWE10" s="267"/>
      <c r="LWF10" s="267"/>
      <c r="LWG10" s="267"/>
      <c r="LWH10" s="267"/>
      <c r="LWI10" s="267"/>
      <c r="LWJ10" s="267"/>
      <c r="LWK10" s="267"/>
      <c r="LWL10" s="267"/>
      <c r="LWM10" s="267"/>
      <c r="LWN10" s="267"/>
      <c r="LWO10" s="267"/>
      <c r="LWP10" s="267"/>
      <c r="LWQ10" s="267"/>
      <c r="LWR10" s="267"/>
      <c r="LWS10" s="267"/>
      <c r="LWT10" s="267"/>
      <c r="LWU10" s="267"/>
      <c r="LWV10" s="267"/>
      <c r="LWW10" s="267"/>
      <c r="LWX10" s="267"/>
      <c r="LWY10" s="267"/>
      <c r="LWZ10" s="267"/>
      <c r="LXA10" s="267"/>
      <c r="LXB10" s="267"/>
      <c r="LXC10" s="267"/>
      <c r="LXD10" s="267"/>
      <c r="LXE10" s="267"/>
      <c r="LXF10" s="267"/>
      <c r="LXG10" s="267"/>
      <c r="LXH10" s="267"/>
      <c r="LXI10" s="267"/>
      <c r="LXJ10" s="267"/>
      <c r="LXK10" s="267"/>
      <c r="LXL10" s="267"/>
      <c r="LXM10" s="267"/>
      <c r="LXN10" s="267"/>
      <c r="LXO10" s="267"/>
      <c r="LXP10" s="267"/>
      <c r="LXQ10" s="267"/>
      <c r="LXR10" s="267"/>
      <c r="LXS10" s="267"/>
      <c r="LXT10" s="267"/>
      <c r="LXU10" s="267"/>
      <c r="LXV10" s="267"/>
      <c r="LXW10" s="267"/>
      <c r="LXX10" s="267"/>
      <c r="LXY10" s="267"/>
      <c r="LXZ10" s="267"/>
      <c r="LYA10" s="267"/>
      <c r="LYB10" s="267"/>
      <c r="LYC10" s="267"/>
      <c r="LYD10" s="267"/>
      <c r="LYE10" s="267"/>
      <c r="LYF10" s="267"/>
      <c r="LYG10" s="267"/>
      <c r="LYH10" s="267"/>
      <c r="LYI10" s="267"/>
      <c r="LYJ10" s="267"/>
      <c r="LYK10" s="267"/>
      <c r="LYL10" s="267"/>
      <c r="LYM10" s="267"/>
      <c r="LYN10" s="267"/>
      <c r="LYO10" s="267"/>
      <c r="LYP10" s="267"/>
      <c r="LYQ10" s="267"/>
      <c r="LYR10" s="267"/>
      <c r="LYS10" s="267"/>
      <c r="LYT10" s="267"/>
      <c r="LYU10" s="267"/>
      <c r="LYV10" s="267"/>
      <c r="LYW10" s="267"/>
      <c r="LYX10" s="267"/>
      <c r="LYY10" s="267"/>
      <c r="LYZ10" s="267"/>
      <c r="LZA10" s="267"/>
      <c r="LZB10" s="267"/>
      <c r="LZC10" s="267"/>
      <c r="LZD10" s="267"/>
      <c r="LZE10" s="267"/>
      <c r="LZF10" s="267"/>
      <c r="LZG10" s="267"/>
      <c r="LZH10" s="267"/>
      <c r="LZI10" s="267"/>
      <c r="LZJ10" s="267"/>
      <c r="LZK10" s="267"/>
      <c r="LZL10" s="267"/>
      <c r="LZM10" s="267"/>
      <c r="LZN10" s="267"/>
      <c r="LZO10" s="267"/>
      <c r="LZP10" s="267"/>
      <c r="LZQ10" s="267"/>
      <c r="LZR10" s="267"/>
      <c r="LZS10" s="267"/>
      <c r="LZT10" s="267"/>
      <c r="LZU10" s="267"/>
      <c r="LZV10" s="267"/>
      <c r="LZW10" s="267"/>
      <c r="LZX10" s="267"/>
      <c r="LZY10" s="267"/>
      <c r="LZZ10" s="267"/>
      <c r="MAA10" s="267"/>
      <c r="MAB10" s="267"/>
      <c r="MAC10" s="267"/>
      <c r="MAD10" s="267"/>
      <c r="MAE10" s="267"/>
      <c r="MAF10" s="267"/>
      <c r="MAG10" s="267"/>
      <c r="MAH10" s="267"/>
      <c r="MAI10" s="267"/>
      <c r="MAJ10" s="267"/>
      <c r="MAK10" s="267"/>
      <c r="MAL10" s="267"/>
      <c r="MAM10" s="267"/>
      <c r="MAN10" s="267"/>
      <c r="MAO10" s="267"/>
      <c r="MAP10" s="267"/>
      <c r="MAQ10" s="267"/>
      <c r="MAR10" s="267"/>
      <c r="MAS10" s="267"/>
      <c r="MAT10" s="267"/>
      <c r="MAU10" s="267"/>
      <c r="MAV10" s="267"/>
      <c r="MAW10" s="267"/>
      <c r="MAX10" s="267"/>
      <c r="MAY10" s="267"/>
      <c r="MAZ10" s="267"/>
      <c r="MBA10" s="267"/>
      <c r="MBB10" s="267"/>
      <c r="MBC10" s="267"/>
      <c r="MBD10" s="267"/>
      <c r="MBE10" s="267"/>
      <c r="MBF10" s="267"/>
      <c r="MBG10" s="267"/>
      <c r="MBH10" s="267"/>
      <c r="MBI10" s="267"/>
      <c r="MBJ10" s="267"/>
      <c r="MBK10" s="267"/>
      <c r="MBL10" s="267"/>
      <c r="MBM10" s="267"/>
      <c r="MBN10" s="267"/>
      <c r="MBO10" s="267"/>
      <c r="MBP10" s="267"/>
      <c r="MBQ10" s="267"/>
      <c r="MBR10" s="267"/>
      <c r="MBS10" s="267"/>
      <c r="MBT10" s="267"/>
      <c r="MBU10" s="267"/>
      <c r="MBV10" s="267"/>
      <c r="MBW10" s="267"/>
      <c r="MBX10" s="267"/>
      <c r="MBY10" s="267"/>
      <c r="MBZ10" s="267"/>
      <c r="MCA10" s="267"/>
      <c r="MCB10" s="267"/>
      <c r="MCC10" s="267"/>
      <c r="MCD10" s="267"/>
      <c r="MCE10" s="267"/>
      <c r="MCF10" s="267"/>
      <c r="MCG10" s="267"/>
      <c r="MCH10" s="267"/>
      <c r="MCI10" s="267"/>
      <c r="MCJ10" s="267"/>
      <c r="MCK10" s="267"/>
      <c r="MCL10" s="267"/>
      <c r="MCM10" s="267"/>
      <c r="MCN10" s="267"/>
      <c r="MCO10" s="267"/>
      <c r="MCP10" s="267"/>
      <c r="MCQ10" s="267"/>
      <c r="MCR10" s="267"/>
      <c r="MCS10" s="267"/>
      <c r="MCT10" s="267"/>
      <c r="MCU10" s="267"/>
      <c r="MCV10" s="267"/>
      <c r="MCW10" s="267"/>
      <c r="MCX10" s="267"/>
      <c r="MCY10" s="267"/>
      <c r="MCZ10" s="267"/>
      <c r="MDA10" s="267"/>
      <c r="MDB10" s="267"/>
      <c r="MDC10" s="267"/>
      <c r="MDD10" s="267"/>
      <c r="MDE10" s="267"/>
      <c r="MDF10" s="267"/>
      <c r="MDG10" s="267"/>
      <c r="MDH10" s="267"/>
      <c r="MDI10" s="267"/>
      <c r="MDJ10" s="267"/>
      <c r="MDK10" s="267"/>
      <c r="MDL10" s="267"/>
      <c r="MDM10" s="267"/>
      <c r="MDN10" s="267"/>
      <c r="MDO10" s="267"/>
      <c r="MDP10" s="267"/>
      <c r="MDQ10" s="267"/>
      <c r="MDR10" s="267"/>
      <c r="MDS10" s="267"/>
      <c r="MDT10" s="267"/>
      <c r="MDU10" s="267"/>
      <c r="MDV10" s="267"/>
      <c r="MDW10" s="267"/>
      <c r="MDX10" s="267"/>
      <c r="MDY10" s="267"/>
      <c r="MDZ10" s="267"/>
      <c r="MEA10" s="267"/>
      <c r="MEB10" s="267"/>
      <c r="MEC10" s="267"/>
      <c r="MED10" s="267"/>
      <c r="MEE10" s="267"/>
      <c r="MEF10" s="267"/>
      <c r="MEG10" s="267"/>
      <c r="MEH10" s="267"/>
      <c r="MEI10" s="267"/>
      <c r="MEJ10" s="267"/>
      <c r="MEK10" s="267"/>
      <c r="MEL10" s="267"/>
      <c r="MEM10" s="267"/>
      <c r="MEN10" s="267"/>
      <c r="MEO10" s="267"/>
      <c r="MEP10" s="267"/>
      <c r="MEQ10" s="267"/>
      <c r="MER10" s="267"/>
      <c r="MES10" s="267"/>
      <c r="MET10" s="267"/>
      <c r="MEU10" s="267"/>
      <c r="MEV10" s="267"/>
      <c r="MEW10" s="267"/>
      <c r="MEX10" s="267"/>
      <c r="MEY10" s="267"/>
      <c r="MEZ10" s="267"/>
      <c r="MFA10" s="267"/>
      <c r="MFB10" s="267"/>
      <c r="MFC10" s="267"/>
      <c r="MFD10" s="267"/>
      <c r="MFE10" s="267"/>
      <c r="MFF10" s="267"/>
      <c r="MFG10" s="267"/>
      <c r="MFH10" s="267"/>
      <c r="MFI10" s="267"/>
      <c r="MFJ10" s="267"/>
      <c r="MFK10" s="267"/>
      <c r="MFL10" s="267"/>
      <c r="MFM10" s="267"/>
      <c r="MFN10" s="267"/>
      <c r="MFO10" s="267"/>
      <c r="MFP10" s="267"/>
      <c r="MFQ10" s="267"/>
      <c r="MFR10" s="267"/>
      <c r="MFS10" s="267"/>
      <c r="MFT10" s="267"/>
      <c r="MFU10" s="267"/>
      <c r="MFV10" s="267"/>
      <c r="MFW10" s="267"/>
      <c r="MFX10" s="267"/>
      <c r="MFY10" s="267"/>
      <c r="MFZ10" s="267"/>
      <c r="MGA10" s="267"/>
      <c r="MGB10" s="267"/>
      <c r="MGC10" s="267"/>
      <c r="MGD10" s="267"/>
      <c r="MGE10" s="267"/>
      <c r="MGF10" s="267"/>
      <c r="MGG10" s="267"/>
      <c r="MGH10" s="267"/>
      <c r="MGI10" s="267"/>
      <c r="MGJ10" s="267"/>
      <c r="MGK10" s="267"/>
      <c r="MGL10" s="267"/>
      <c r="MGM10" s="267"/>
      <c r="MGN10" s="267"/>
      <c r="MGO10" s="267"/>
      <c r="MGP10" s="267"/>
      <c r="MGQ10" s="267"/>
      <c r="MGR10" s="267"/>
      <c r="MGS10" s="267"/>
      <c r="MGT10" s="267"/>
      <c r="MGU10" s="267"/>
      <c r="MGV10" s="267"/>
      <c r="MGW10" s="267"/>
      <c r="MGX10" s="267"/>
      <c r="MGY10" s="267"/>
      <c r="MGZ10" s="267"/>
      <c r="MHA10" s="267"/>
      <c r="MHB10" s="267"/>
      <c r="MHC10" s="267"/>
      <c r="MHD10" s="267"/>
      <c r="MHE10" s="267"/>
      <c r="MHF10" s="267"/>
      <c r="MHG10" s="267"/>
      <c r="MHH10" s="267"/>
      <c r="MHI10" s="267"/>
      <c r="MHJ10" s="267"/>
      <c r="MHK10" s="267"/>
      <c r="MHL10" s="267"/>
      <c r="MHM10" s="267"/>
      <c r="MHN10" s="267"/>
      <c r="MHO10" s="267"/>
      <c r="MHP10" s="267"/>
      <c r="MHQ10" s="267"/>
      <c r="MHR10" s="267"/>
      <c r="MHS10" s="267"/>
      <c r="MHT10" s="267"/>
      <c r="MHU10" s="267"/>
      <c r="MHV10" s="267"/>
      <c r="MHW10" s="267"/>
      <c r="MHX10" s="267"/>
      <c r="MHY10" s="267"/>
      <c r="MHZ10" s="267"/>
      <c r="MIA10" s="267"/>
      <c r="MIB10" s="267"/>
      <c r="MIC10" s="267"/>
      <c r="MID10" s="267"/>
      <c r="MIE10" s="267"/>
      <c r="MIF10" s="267"/>
      <c r="MIG10" s="267"/>
      <c r="MIH10" s="267"/>
      <c r="MII10" s="267"/>
      <c r="MIJ10" s="267"/>
      <c r="MIK10" s="267"/>
      <c r="MIL10" s="267"/>
      <c r="MIM10" s="267"/>
      <c r="MIN10" s="267"/>
      <c r="MIO10" s="267"/>
      <c r="MIP10" s="267"/>
      <c r="MIQ10" s="267"/>
      <c r="MIR10" s="267"/>
      <c r="MIS10" s="267"/>
      <c r="MIT10" s="267"/>
      <c r="MIU10" s="267"/>
      <c r="MIV10" s="267"/>
      <c r="MIW10" s="267"/>
      <c r="MIX10" s="267"/>
      <c r="MIY10" s="267"/>
      <c r="MIZ10" s="267"/>
      <c r="MJA10" s="267"/>
      <c r="MJB10" s="267"/>
      <c r="MJC10" s="267"/>
      <c r="MJD10" s="267"/>
      <c r="MJE10" s="267"/>
      <c r="MJF10" s="267"/>
      <c r="MJG10" s="267"/>
      <c r="MJH10" s="267"/>
      <c r="MJI10" s="267"/>
      <c r="MJJ10" s="267"/>
      <c r="MJK10" s="267"/>
      <c r="MJL10" s="267"/>
      <c r="MJM10" s="267"/>
      <c r="MJN10" s="267"/>
      <c r="MJO10" s="267"/>
      <c r="MJP10" s="267"/>
      <c r="MJQ10" s="267"/>
      <c r="MJR10" s="267"/>
      <c r="MJS10" s="267"/>
      <c r="MJT10" s="267"/>
      <c r="MJU10" s="267"/>
      <c r="MJV10" s="267"/>
      <c r="MJW10" s="267"/>
      <c r="MJX10" s="267"/>
      <c r="MJY10" s="267"/>
      <c r="MJZ10" s="267"/>
      <c r="MKA10" s="267"/>
      <c r="MKB10" s="267"/>
      <c r="MKC10" s="267"/>
      <c r="MKD10" s="267"/>
      <c r="MKE10" s="267"/>
      <c r="MKF10" s="267"/>
      <c r="MKG10" s="267"/>
      <c r="MKH10" s="267"/>
      <c r="MKI10" s="267"/>
      <c r="MKJ10" s="267"/>
      <c r="MKK10" s="267"/>
      <c r="MKL10" s="267"/>
      <c r="MKM10" s="267"/>
      <c r="MKN10" s="267"/>
      <c r="MKO10" s="267"/>
      <c r="MKP10" s="267"/>
      <c r="MKQ10" s="267"/>
      <c r="MKR10" s="267"/>
      <c r="MKS10" s="267"/>
      <c r="MKT10" s="267"/>
      <c r="MKU10" s="267"/>
      <c r="MKV10" s="267"/>
      <c r="MKW10" s="267"/>
      <c r="MKX10" s="267"/>
      <c r="MKY10" s="267"/>
      <c r="MKZ10" s="267"/>
      <c r="MLA10" s="267"/>
      <c r="MLB10" s="267"/>
      <c r="MLC10" s="267"/>
      <c r="MLD10" s="267"/>
      <c r="MLE10" s="267"/>
      <c r="MLF10" s="267"/>
      <c r="MLG10" s="267"/>
      <c r="MLH10" s="267"/>
      <c r="MLI10" s="267"/>
      <c r="MLJ10" s="267"/>
      <c r="MLK10" s="267"/>
      <c r="MLL10" s="267"/>
      <c r="MLM10" s="267"/>
      <c r="MLN10" s="267"/>
      <c r="MLO10" s="267"/>
      <c r="MLP10" s="267"/>
      <c r="MLQ10" s="267"/>
      <c r="MLR10" s="267"/>
      <c r="MLS10" s="267"/>
      <c r="MLT10" s="267"/>
      <c r="MLU10" s="267"/>
      <c r="MLV10" s="267"/>
      <c r="MLW10" s="267"/>
      <c r="MLX10" s="267"/>
      <c r="MLY10" s="267"/>
      <c r="MLZ10" s="267"/>
      <c r="MMA10" s="267"/>
      <c r="MMB10" s="267"/>
      <c r="MMC10" s="267"/>
      <c r="MMD10" s="267"/>
      <c r="MME10" s="267"/>
      <c r="MMF10" s="267"/>
      <c r="MMG10" s="267"/>
      <c r="MMH10" s="267"/>
      <c r="MMI10" s="267"/>
      <c r="MMJ10" s="267"/>
      <c r="MMK10" s="267"/>
      <c r="MML10" s="267"/>
      <c r="MMM10" s="267"/>
      <c r="MMN10" s="267"/>
      <c r="MMO10" s="267"/>
      <c r="MMP10" s="267"/>
      <c r="MMQ10" s="267"/>
      <c r="MMR10" s="267"/>
      <c r="MMS10" s="267"/>
      <c r="MMT10" s="267"/>
      <c r="MMU10" s="267"/>
      <c r="MMV10" s="267"/>
      <c r="MMW10" s="267"/>
      <c r="MMX10" s="267"/>
      <c r="MMY10" s="267"/>
      <c r="MMZ10" s="267"/>
      <c r="MNA10" s="267"/>
      <c r="MNB10" s="267"/>
      <c r="MNC10" s="267"/>
      <c r="MND10" s="267"/>
      <c r="MNE10" s="267"/>
      <c r="MNF10" s="267"/>
      <c r="MNG10" s="267"/>
      <c r="MNH10" s="267"/>
      <c r="MNI10" s="267"/>
      <c r="MNJ10" s="267"/>
      <c r="MNK10" s="267"/>
      <c r="MNL10" s="267"/>
      <c r="MNM10" s="267"/>
      <c r="MNN10" s="267"/>
      <c r="MNO10" s="267"/>
      <c r="MNP10" s="267"/>
      <c r="MNQ10" s="267"/>
      <c r="MNR10" s="267"/>
      <c r="MNS10" s="267"/>
      <c r="MNT10" s="267"/>
      <c r="MNU10" s="267"/>
      <c r="MNV10" s="267"/>
      <c r="MNW10" s="267"/>
      <c r="MNX10" s="267"/>
      <c r="MNY10" s="267"/>
      <c r="MNZ10" s="267"/>
      <c r="MOA10" s="267"/>
      <c r="MOB10" s="267"/>
      <c r="MOC10" s="267"/>
      <c r="MOD10" s="267"/>
      <c r="MOE10" s="267"/>
      <c r="MOF10" s="267"/>
      <c r="MOG10" s="267"/>
      <c r="MOH10" s="267"/>
      <c r="MOI10" s="267"/>
      <c r="MOJ10" s="267"/>
      <c r="MOK10" s="267"/>
      <c r="MOL10" s="267"/>
      <c r="MOM10" s="267"/>
      <c r="MON10" s="267"/>
      <c r="MOO10" s="267"/>
      <c r="MOP10" s="267"/>
      <c r="MOQ10" s="267"/>
      <c r="MOR10" s="267"/>
      <c r="MOS10" s="267"/>
      <c r="MOT10" s="267"/>
      <c r="MOU10" s="267"/>
      <c r="MOV10" s="267"/>
      <c r="MOW10" s="267"/>
      <c r="MOX10" s="267"/>
      <c r="MOY10" s="267"/>
      <c r="MOZ10" s="267"/>
      <c r="MPA10" s="267"/>
      <c r="MPB10" s="267"/>
      <c r="MPC10" s="267"/>
      <c r="MPD10" s="267"/>
      <c r="MPE10" s="267"/>
      <c r="MPF10" s="267"/>
      <c r="MPG10" s="267"/>
      <c r="MPH10" s="267"/>
      <c r="MPI10" s="267"/>
      <c r="MPJ10" s="267"/>
      <c r="MPK10" s="267"/>
      <c r="MPL10" s="267"/>
      <c r="MPM10" s="267"/>
      <c r="MPN10" s="267"/>
      <c r="MPO10" s="267"/>
      <c r="MPP10" s="267"/>
      <c r="MPQ10" s="267"/>
      <c r="MPR10" s="267"/>
      <c r="MPS10" s="267"/>
      <c r="MPT10" s="267"/>
      <c r="MPU10" s="267"/>
      <c r="MPV10" s="267"/>
      <c r="MPW10" s="267"/>
      <c r="MPX10" s="267"/>
      <c r="MPY10" s="267"/>
      <c r="MPZ10" s="267"/>
      <c r="MQA10" s="267"/>
      <c r="MQB10" s="267"/>
      <c r="MQC10" s="267"/>
      <c r="MQD10" s="267"/>
      <c r="MQE10" s="267"/>
      <c r="MQF10" s="267"/>
      <c r="MQG10" s="267"/>
      <c r="MQH10" s="267"/>
      <c r="MQI10" s="267"/>
      <c r="MQJ10" s="267"/>
      <c r="MQK10" s="267"/>
      <c r="MQL10" s="267"/>
      <c r="MQM10" s="267"/>
      <c r="MQN10" s="267"/>
      <c r="MQO10" s="267"/>
      <c r="MQP10" s="267"/>
      <c r="MQQ10" s="267"/>
      <c r="MQR10" s="267"/>
      <c r="MQS10" s="267"/>
      <c r="MQT10" s="267"/>
      <c r="MQU10" s="267"/>
      <c r="MQV10" s="267"/>
      <c r="MQW10" s="267"/>
      <c r="MQX10" s="267"/>
      <c r="MQY10" s="267"/>
      <c r="MQZ10" s="267"/>
      <c r="MRA10" s="267"/>
      <c r="MRB10" s="267"/>
      <c r="MRC10" s="267"/>
      <c r="MRD10" s="267"/>
      <c r="MRE10" s="267"/>
      <c r="MRF10" s="267"/>
      <c r="MRG10" s="267"/>
      <c r="MRH10" s="267"/>
      <c r="MRI10" s="267"/>
      <c r="MRJ10" s="267"/>
      <c r="MRK10" s="267"/>
      <c r="MRL10" s="267"/>
      <c r="MRM10" s="267"/>
      <c r="MRN10" s="267"/>
      <c r="MRO10" s="267"/>
      <c r="MRP10" s="267"/>
      <c r="MRQ10" s="267"/>
      <c r="MRR10" s="267"/>
      <c r="MRS10" s="267"/>
      <c r="MRT10" s="267"/>
      <c r="MRU10" s="267"/>
      <c r="MRV10" s="267"/>
      <c r="MRW10" s="267"/>
      <c r="MRX10" s="267"/>
      <c r="MRY10" s="267"/>
      <c r="MRZ10" s="267"/>
      <c r="MSA10" s="267"/>
      <c r="MSB10" s="267"/>
      <c r="MSC10" s="267"/>
      <c r="MSD10" s="267"/>
      <c r="MSE10" s="267"/>
      <c r="MSF10" s="267"/>
      <c r="MSG10" s="267"/>
      <c r="MSH10" s="267"/>
      <c r="MSI10" s="267"/>
      <c r="MSJ10" s="267"/>
      <c r="MSK10" s="267"/>
      <c r="MSL10" s="267"/>
      <c r="MSM10" s="267"/>
      <c r="MSN10" s="267"/>
      <c r="MSO10" s="267"/>
      <c r="MSP10" s="267"/>
      <c r="MSQ10" s="267"/>
      <c r="MSR10" s="267"/>
      <c r="MSS10" s="267"/>
      <c r="MST10" s="267"/>
      <c r="MSU10" s="267"/>
      <c r="MSV10" s="267"/>
      <c r="MSW10" s="267"/>
      <c r="MSX10" s="267"/>
      <c r="MSY10" s="267"/>
      <c r="MSZ10" s="267"/>
      <c r="MTA10" s="267"/>
      <c r="MTB10" s="267"/>
      <c r="MTC10" s="267"/>
      <c r="MTD10" s="267"/>
      <c r="MTE10" s="267"/>
      <c r="MTF10" s="267"/>
      <c r="MTG10" s="267"/>
      <c r="MTH10" s="267"/>
      <c r="MTI10" s="267"/>
      <c r="MTJ10" s="267"/>
      <c r="MTK10" s="267"/>
      <c r="MTL10" s="267"/>
      <c r="MTM10" s="267"/>
      <c r="MTN10" s="267"/>
      <c r="MTO10" s="267"/>
      <c r="MTP10" s="267"/>
      <c r="MTQ10" s="267"/>
      <c r="MTR10" s="267"/>
      <c r="MTS10" s="267"/>
      <c r="MTT10" s="267"/>
      <c r="MTU10" s="267"/>
      <c r="MTV10" s="267"/>
      <c r="MTW10" s="267"/>
      <c r="MTX10" s="267"/>
      <c r="MTY10" s="267"/>
      <c r="MTZ10" s="267"/>
      <c r="MUA10" s="267"/>
      <c r="MUB10" s="267"/>
      <c r="MUC10" s="267"/>
      <c r="MUD10" s="267"/>
      <c r="MUE10" s="267"/>
      <c r="MUF10" s="267"/>
      <c r="MUG10" s="267"/>
      <c r="MUH10" s="267"/>
      <c r="MUI10" s="267"/>
      <c r="MUJ10" s="267"/>
      <c r="MUK10" s="267"/>
      <c r="MUL10" s="267"/>
      <c r="MUM10" s="267"/>
      <c r="MUN10" s="267"/>
      <c r="MUO10" s="267"/>
      <c r="MUP10" s="267"/>
      <c r="MUQ10" s="267"/>
      <c r="MUR10" s="267"/>
      <c r="MUS10" s="267"/>
      <c r="MUT10" s="267"/>
      <c r="MUU10" s="267"/>
      <c r="MUV10" s="267"/>
      <c r="MUW10" s="267"/>
      <c r="MUX10" s="267"/>
      <c r="MUY10" s="267"/>
      <c r="MUZ10" s="267"/>
      <c r="MVA10" s="267"/>
      <c r="MVB10" s="267"/>
      <c r="MVC10" s="267"/>
      <c r="MVD10" s="267"/>
      <c r="MVE10" s="267"/>
      <c r="MVF10" s="267"/>
      <c r="MVG10" s="267"/>
      <c r="MVH10" s="267"/>
      <c r="MVI10" s="267"/>
      <c r="MVJ10" s="267"/>
      <c r="MVK10" s="267"/>
      <c r="MVL10" s="267"/>
      <c r="MVM10" s="267"/>
      <c r="MVN10" s="267"/>
      <c r="MVO10" s="267"/>
      <c r="MVP10" s="267"/>
      <c r="MVQ10" s="267"/>
      <c r="MVR10" s="267"/>
      <c r="MVS10" s="267"/>
      <c r="MVT10" s="267"/>
      <c r="MVU10" s="267"/>
      <c r="MVV10" s="267"/>
      <c r="MVW10" s="267"/>
      <c r="MVX10" s="267"/>
      <c r="MVY10" s="267"/>
      <c r="MVZ10" s="267"/>
      <c r="MWA10" s="267"/>
      <c r="MWB10" s="267"/>
      <c r="MWC10" s="267"/>
      <c r="MWD10" s="267"/>
      <c r="MWE10" s="267"/>
      <c r="MWF10" s="267"/>
      <c r="MWG10" s="267"/>
      <c r="MWH10" s="267"/>
      <c r="MWI10" s="267"/>
      <c r="MWJ10" s="267"/>
      <c r="MWK10" s="267"/>
      <c r="MWL10" s="267"/>
      <c r="MWM10" s="267"/>
      <c r="MWN10" s="267"/>
      <c r="MWO10" s="267"/>
      <c r="MWP10" s="267"/>
      <c r="MWQ10" s="267"/>
      <c r="MWR10" s="267"/>
      <c r="MWS10" s="267"/>
      <c r="MWT10" s="267"/>
      <c r="MWU10" s="267"/>
      <c r="MWV10" s="267"/>
      <c r="MWW10" s="267"/>
      <c r="MWX10" s="267"/>
      <c r="MWY10" s="267"/>
      <c r="MWZ10" s="267"/>
      <c r="MXA10" s="267"/>
      <c r="MXB10" s="267"/>
      <c r="MXC10" s="267"/>
      <c r="MXD10" s="267"/>
      <c r="MXE10" s="267"/>
      <c r="MXF10" s="267"/>
      <c r="MXG10" s="267"/>
      <c r="MXH10" s="267"/>
      <c r="MXI10" s="267"/>
      <c r="MXJ10" s="267"/>
      <c r="MXK10" s="267"/>
      <c r="MXL10" s="267"/>
      <c r="MXM10" s="267"/>
      <c r="MXN10" s="267"/>
      <c r="MXO10" s="267"/>
      <c r="MXP10" s="267"/>
      <c r="MXQ10" s="267"/>
      <c r="MXR10" s="267"/>
      <c r="MXS10" s="267"/>
      <c r="MXT10" s="267"/>
      <c r="MXU10" s="267"/>
      <c r="MXV10" s="267"/>
      <c r="MXW10" s="267"/>
      <c r="MXX10" s="267"/>
      <c r="MXY10" s="267"/>
      <c r="MXZ10" s="267"/>
      <c r="MYA10" s="267"/>
      <c r="MYB10" s="267"/>
      <c r="MYC10" s="267"/>
      <c r="MYD10" s="267"/>
      <c r="MYE10" s="267"/>
      <c r="MYF10" s="267"/>
      <c r="MYG10" s="267"/>
      <c r="MYH10" s="267"/>
      <c r="MYI10" s="267"/>
      <c r="MYJ10" s="267"/>
      <c r="MYK10" s="267"/>
      <c r="MYL10" s="267"/>
      <c r="MYM10" s="267"/>
      <c r="MYN10" s="267"/>
      <c r="MYO10" s="267"/>
      <c r="MYP10" s="267"/>
      <c r="MYQ10" s="267"/>
      <c r="MYR10" s="267"/>
      <c r="MYS10" s="267"/>
      <c r="MYT10" s="267"/>
      <c r="MYU10" s="267"/>
      <c r="MYV10" s="267"/>
      <c r="MYW10" s="267"/>
      <c r="MYX10" s="267"/>
      <c r="MYY10" s="267"/>
      <c r="MYZ10" s="267"/>
      <c r="MZA10" s="267"/>
      <c r="MZB10" s="267"/>
      <c r="MZC10" s="267"/>
      <c r="MZD10" s="267"/>
      <c r="MZE10" s="267"/>
      <c r="MZF10" s="267"/>
      <c r="MZG10" s="267"/>
      <c r="MZH10" s="267"/>
      <c r="MZI10" s="267"/>
      <c r="MZJ10" s="267"/>
      <c r="MZK10" s="267"/>
      <c r="MZL10" s="267"/>
      <c r="MZM10" s="267"/>
      <c r="MZN10" s="267"/>
      <c r="MZO10" s="267"/>
      <c r="MZP10" s="267"/>
      <c r="MZQ10" s="267"/>
      <c r="MZR10" s="267"/>
      <c r="MZS10" s="267"/>
      <c r="MZT10" s="267"/>
      <c r="MZU10" s="267"/>
      <c r="MZV10" s="267"/>
      <c r="MZW10" s="267"/>
      <c r="MZX10" s="267"/>
      <c r="MZY10" s="267"/>
      <c r="MZZ10" s="267"/>
      <c r="NAA10" s="267"/>
      <c r="NAB10" s="267"/>
      <c r="NAC10" s="267"/>
      <c r="NAD10" s="267"/>
      <c r="NAE10" s="267"/>
      <c r="NAF10" s="267"/>
      <c r="NAG10" s="267"/>
      <c r="NAH10" s="267"/>
      <c r="NAI10" s="267"/>
      <c r="NAJ10" s="267"/>
      <c r="NAK10" s="267"/>
      <c r="NAL10" s="267"/>
      <c r="NAM10" s="267"/>
      <c r="NAN10" s="267"/>
      <c r="NAO10" s="267"/>
      <c r="NAP10" s="267"/>
      <c r="NAQ10" s="267"/>
      <c r="NAR10" s="267"/>
      <c r="NAS10" s="267"/>
      <c r="NAT10" s="267"/>
      <c r="NAU10" s="267"/>
      <c r="NAV10" s="267"/>
      <c r="NAW10" s="267"/>
      <c r="NAX10" s="267"/>
      <c r="NAY10" s="267"/>
      <c r="NAZ10" s="267"/>
      <c r="NBA10" s="267"/>
      <c r="NBB10" s="267"/>
      <c r="NBC10" s="267"/>
      <c r="NBD10" s="267"/>
      <c r="NBE10" s="267"/>
      <c r="NBF10" s="267"/>
      <c r="NBG10" s="267"/>
      <c r="NBH10" s="267"/>
      <c r="NBI10" s="267"/>
      <c r="NBJ10" s="267"/>
      <c r="NBK10" s="267"/>
      <c r="NBL10" s="267"/>
      <c r="NBM10" s="267"/>
      <c r="NBN10" s="267"/>
      <c r="NBO10" s="267"/>
      <c r="NBP10" s="267"/>
      <c r="NBQ10" s="267"/>
      <c r="NBR10" s="267"/>
      <c r="NBS10" s="267"/>
      <c r="NBT10" s="267"/>
      <c r="NBU10" s="267"/>
      <c r="NBV10" s="267"/>
      <c r="NBW10" s="267"/>
      <c r="NBX10" s="267"/>
      <c r="NBY10" s="267"/>
      <c r="NBZ10" s="267"/>
      <c r="NCA10" s="267"/>
      <c r="NCB10" s="267"/>
      <c r="NCC10" s="267"/>
      <c r="NCD10" s="267"/>
      <c r="NCE10" s="267"/>
      <c r="NCF10" s="267"/>
      <c r="NCG10" s="267"/>
      <c r="NCH10" s="267"/>
      <c r="NCI10" s="267"/>
      <c r="NCJ10" s="267"/>
      <c r="NCK10" s="267"/>
      <c r="NCL10" s="267"/>
      <c r="NCM10" s="267"/>
      <c r="NCN10" s="267"/>
      <c r="NCO10" s="267"/>
      <c r="NCP10" s="267"/>
      <c r="NCQ10" s="267"/>
      <c r="NCR10" s="267"/>
      <c r="NCS10" s="267"/>
      <c r="NCT10" s="267"/>
      <c r="NCU10" s="267"/>
      <c r="NCV10" s="267"/>
      <c r="NCW10" s="267"/>
      <c r="NCX10" s="267"/>
      <c r="NCY10" s="267"/>
      <c r="NCZ10" s="267"/>
      <c r="NDA10" s="267"/>
      <c r="NDB10" s="267"/>
      <c r="NDC10" s="267"/>
      <c r="NDD10" s="267"/>
      <c r="NDE10" s="267"/>
      <c r="NDF10" s="267"/>
      <c r="NDG10" s="267"/>
      <c r="NDH10" s="267"/>
      <c r="NDI10" s="267"/>
      <c r="NDJ10" s="267"/>
      <c r="NDK10" s="267"/>
      <c r="NDL10" s="267"/>
      <c r="NDM10" s="267"/>
      <c r="NDN10" s="267"/>
      <c r="NDO10" s="267"/>
      <c r="NDP10" s="267"/>
      <c r="NDQ10" s="267"/>
      <c r="NDR10" s="267"/>
      <c r="NDS10" s="267"/>
      <c r="NDT10" s="267"/>
      <c r="NDU10" s="267"/>
      <c r="NDV10" s="267"/>
      <c r="NDW10" s="267"/>
      <c r="NDX10" s="267"/>
      <c r="NDY10" s="267"/>
      <c r="NDZ10" s="267"/>
      <c r="NEA10" s="267"/>
      <c r="NEB10" s="267"/>
      <c r="NEC10" s="267"/>
      <c r="NED10" s="267"/>
      <c r="NEE10" s="267"/>
      <c r="NEF10" s="267"/>
      <c r="NEG10" s="267"/>
      <c r="NEH10" s="267"/>
      <c r="NEI10" s="267"/>
      <c r="NEJ10" s="267"/>
      <c r="NEK10" s="267"/>
      <c r="NEL10" s="267"/>
      <c r="NEM10" s="267"/>
      <c r="NEN10" s="267"/>
      <c r="NEO10" s="267"/>
      <c r="NEP10" s="267"/>
      <c r="NEQ10" s="267"/>
      <c r="NER10" s="267"/>
      <c r="NES10" s="267"/>
      <c r="NET10" s="267"/>
      <c r="NEU10" s="267"/>
      <c r="NEV10" s="267"/>
      <c r="NEW10" s="267"/>
      <c r="NEX10" s="267"/>
      <c r="NEY10" s="267"/>
      <c r="NEZ10" s="267"/>
      <c r="NFA10" s="267"/>
      <c r="NFB10" s="267"/>
      <c r="NFC10" s="267"/>
      <c r="NFD10" s="267"/>
      <c r="NFE10" s="267"/>
      <c r="NFF10" s="267"/>
      <c r="NFG10" s="267"/>
      <c r="NFH10" s="267"/>
      <c r="NFI10" s="267"/>
      <c r="NFJ10" s="267"/>
      <c r="NFK10" s="267"/>
      <c r="NFL10" s="267"/>
      <c r="NFM10" s="267"/>
      <c r="NFN10" s="267"/>
      <c r="NFO10" s="267"/>
      <c r="NFP10" s="267"/>
      <c r="NFQ10" s="267"/>
      <c r="NFR10" s="267"/>
      <c r="NFS10" s="267"/>
      <c r="NFT10" s="267"/>
      <c r="NFU10" s="267"/>
      <c r="NFV10" s="267"/>
      <c r="NFW10" s="267"/>
      <c r="NFX10" s="267"/>
      <c r="NFY10" s="267"/>
      <c r="NFZ10" s="267"/>
      <c r="NGA10" s="267"/>
      <c r="NGB10" s="267"/>
      <c r="NGC10" s="267"/>
      <c r="NGD10" s="267"/>
      <c r="NGE10" s="267"/>
      <c r="NGF10" s="267"/>
      <c r="NGG10" s="267"/>
      <c r="NGH10" s="267"/>
      <c r="NGI10" s="267"/>
      <c r="NGJ10" s="267"/>
      <c r="NGK10" s="267"/>
      <c r="NGL10" s="267"/>
      <c r="NGM10" s="267"/>
      <c r="NGN10" s="267"/>
      <c r="NGO10" s="267"/>
      <c r="NGP10" s="267"/>
      <c r="NGQ10" s="267"/>
      <c r="NGR10" s="267"/>
      <c r="NGS10" s="267"/>
      <c r="NGT10" s="267"/>
      <c r="NGU10" s="267"/>
      <c r="NGV10" s="267"/>
      <c r="NGW10" s="267"/>
      <c r="NGX10" s="267"/>
      <c r="NGY10" s="267"/>
      <c r="NGZ10" s="267"/>
      <c r="NHA10" s="267"/>
      <c r="NHB10" s="267"/>
      <c r="NHC10" s="267"/>
      <c r="NHD10" s="267"/>
      <c r="NHE10" s="267"/>
      <c r="NHF10" s="267"/>
      <c r="NHG10" s="267"/>
      <c r="NHH10" s="267"/>
      <c r="NHI10" s="267"/>
      <c r="NHJ10" s="267"/>
      <c r="NHK10" s="267"/>
      <c r="NHL10" s="267"/>
      <c r="NHM10" s="267"/>
      <c r="NHN10" s="267"/>
      <c r="NHO10" s="267"/>
      <c r="NHP10" s="267"/>
      <c r="NHQ10" s="267"/>
      <c r="NHR10" s="267"/>
      <c r="NHS10" s="267"/>
      <c r="NHT10" s="267"/>
      <c r="NHU10" s="267"/>
      <c r="NHV10" s="267"/>
      <c r="NHW10" s="267"/>
      <c r="NHX10" s="267"/>
      <c r="NHY10" s="267"/>
      <c r="NHZ10" s="267"/>
      <c r="NIA10" s="267"/>
      <c r="NIB10" s="267"/>
      <c r="NIC10" s="267"/>
      <c r="NID10" s="267"/>
      <c r="NIE10" s="267"/>
      <c r="NIF10" s="267"/>
      <c r="NIG10" s="267"/>
      <c r="NIH10" s="267"/>
      <c r="NII10" s="267"/>
      <c r="NIJ10" s="267"/>
      <c r="NIK10" s="267"/>
      <c r="NIL10" s="267"/>
      <c r="NIM10" s="267"/>
      <c r="NIN10" s="267"/>
      <c r="NIO10" s="267"/>
      <c r="NIP10" s="267"/>
      <c r="NIQ10" s="267"/>
      <c r="NIR10" s="267"/>
      <c r="NIS10" s="267"/>
      <c r="NIT10" s="267"/>
      <c r="NIU10" s="267"/>
      <c r="NIV10" s="267"/>
      <c r="NIW10" s="267"/>
      <c r="NIX10" s="267"/>
      <c r="NIY10" s="267"/>
      <c r="NIZ10" s="267"/>
      <c r="NJA10" s="267"/>
      <c r="NJB10" s="267"/>
      <c r="NJC10" s="267"/>
      <c r="NJD10" s="267"/>
      <c r="NJE10" s="267"/>
      <c r="NJF10" s="267"/>
      <c r="NJG10" s="267"/>
      <c r="NJH10" s="267"/>
      <c r="NJI10" s="267"/>
      <c r="NJJ10" s="267"/>
      <c r="NJK10" s="267"/>
      <c r="NJL10" s="267"/>
      <c r="NJM10" s="267"/>
      <c r="NJN10" s="267"/>
      <c r="NJO10" s="267"/>
      <c r="NJP10" s="267"/>
      <c r="NJQ10" s="267"/>
      <c r="NJR10" s="267"/>
      <c r="NJS10" s="267"/>
      <c r="NJT10" s="267"/>
      <c r="NJU10" s="267"/>
      <c r="NJV10" s="267"/>
      <c r="NJW10" s="267"/>
      <c r="NJX10" s="267"/>
      <c r="NJY10" s="267"/>
      <c r="NJZ10" s="267"/>
      <c r="NKA10" s="267"/>
      <c r="NKB10" s="267"/>
      <c r="NKC10" s="267"/>
      <c r="NKD10" s="267"/>
      <c r="NKE10" s="267"/>
      <c r="NKF10" s="267"/>
      <c r="NKG10" s="267"/>
      <c r="NKH10" s="267"/>
      <c r="NKI10" s="267"/>
      <c r="NKJ10" s="267"/>
      <c r="NKK10" s="267"/>
      <c r="NKL10" s="267"/>
      <c r="NKM10" s="267"/>
      <c r="NKN10" s="267"/>
      <c r="NKO10" s="267"/>
      <c r="NKP10" s="267"/>
      <c r="NKQ10" s="267"/>
      <c r="NKR10" s="267"/>
      <c r="NKS10" s="267"/>
      <c r="NKT10" s="267"/>
      <c r="NKU10" s="267"/>
      <c r="NKV10" s="267"/>
      <c r="NKW10" s="267"/>
      <c r="NKX10" s="267"/>
      <c r="NKY10" s="267"/>
      <c r="NKZ10" s="267"/>
      <c r="NLA10" s="267"/>
      <c r="NLB10" s="267"/>
      <c r="NLC10" s="267"/>
      <c r="NLD10" s="267"/>
      <c r="NLE10" s="267"/>
      <c r="NLF10" s="267"/>
      <c r="NLG10" s="267"/>
      <c r="NLH10" s="267"/>
      <c r="NLI10" s="267"/>
      <c r="NLJ10" s="267"/>
      <c r="NLK10" s="267"/>
      <c r="NLL10" s="267"/>
      <c r="NLM10" s="267"/>
      <c r="NLN10" s="267"/>
      <c r="NLO10" s="267"/>
      <c r="NLP10" s="267"/>
      <c r="NLQ10" s="267"/>
      <c r="NLR10" s="267"/>
      <c r="NLS10" s="267"/>
      <c r="NLT10" s="267"/>
      <c r="NLU10" s="267"/>
      <c r="NLV10" s="267"/>
      <c r="NLW10" s="267"/>
      <c r="NLX10" s="267"/>
      <c r="NLY10" s="267"/>
      <c r="NLZ10" s="267"/>
      <c r="NMA10" s="267"/>
      <c r="NMB10" s="267"/>
      <c r="NMC10" s="267"/>
      <c r="NMD10" s="267"/>
      <c r="NME10" s="267"/>
      <c r="NMF10" s="267"/>
      <c r="NMG10" s="267"/>
      <c r="NMH10" s="267"/>
      <c r="NMI10" s="267"/>
      <c r="NMJ10" s="267"/>
      <c r="NMK10" s="267"/>
      <c r="NML10" s="267"/>
      <c r="NMM10" s="267"/>
      <c r="NMN10" s="267"/>
      <c r="NMO10" s="267"/>
      <c r="NMP10" s="267"/>
      <c r="NMQ10" s="267"/>
      <c r="NMR10" s="267"/>
      <c r="NMS10" s="267"/>
      <c r="NMT10" s="267"/>
      <c r="NMU10" s="267"/>
      <c r="NMV10" s="267"/>
      <c r="NMW10" s="267"/>
      <c r="NMX10" s="267"/>
      <c r="NMY10" s="267"/>
      <c r="NMZ10" s="267"/>
      <c r="NNA10" s="267"/>
      <c r="NNB10" s="267"/>
      <c r="NNC10" s="267"/>
      <c r="NND10" s="267"/>
      <c r="NNE10" s="267"/>
      <c r="NNF10" s="267"/>
      <c r="NNG10" s="267"/>
      <c r="NNH10" s="267"/>
      <c r="NNI10" s="267"/>
      <c r="NNJ10" s="267"/>
      <c r="NNK10" s="267"/>
      <c r="NNL10" s="267"/>
      <c r="NNM10" s="267"/>
      <c r="NNN10" s="267"/>
      <c r="NNO10" s="267"/>
      <c r="NNP10" s="267"/>
      <c r="NNQ10" s="267"/>
      <c r="NNR10" s="267"/>
      <c r="NNS10" s="267"/>
      <c r="NNT10" s="267"/>
      <c r="NNU10" s="267"/>
      <c r="NNV10" s="267"/>
      <c r="NNW10" s="267"/>
      <c r="NNX10" s="267"/>
      <c r="NNY10" s="267"/>
      <c r="NNZ10" s="267"/>
      <c r="NOA10" s="267"/>
      <c r="NOB10" s="267"/>
      <c r="NOC10" s="267"/>
      <c r="NOD10" s="267"/>
      <c r="NOE10" s="267"/>
      <c r="NOF10" s="267"/>
      <c r="NOG10" s="267"/>
      <c r="NOH10" s="267"/>
      <c r="NOI10" s="267"/>
      <c r="NOJ10" s="267"/>
      <c r="NOK10" s="267"/>
      <c r="NOL10" s="267"/>
      <c r="NOM10" s="267"/>
      <c r="NON10" s="267"/>
      <c r="NOO10" s="267"/>
      <c r="NOP10" s="267"/>
      <c r="NOQ10" s="267"/>
      <c r="NOR10" s="267"/>
      <c r="NOS10" s="267"/>
      <c r="NOT10" s="267"/>
      <c r="NOU10" s="267"/>
      <c r="NOV10" s="267"/>
      <c r="NOW10" s="267"/>
      <c r="NOX10" s="267"/>
      <c r="NOY10" s="267"/>
      <c r="NOZ10" s="267"/>
      <c r="NPA10" s="267"/>
      <c r="NPB10" s="267"/>
      <c r="NPC10" s="267"/>
      <c r="NPD10" s="267"/>
      <c r="NPE10" s="267"/>
      <c r="NPF10" s="267"/>
      <c r="NPG10" s="267"/>
      <c r="NPH10" s="267"/>
      <c r="NPI10" s="267"/>
      <c r="NPJ10" s="267"/>
      <c r="NPK10" s="267"/>
      <c r="NPL10" s="267"/>
      <c r="NPM10" s="267"/>
      <c r="NPN10" s="267"/>
      <c r="NPO10" s="267"/>
      <c r="NPP10" s="267"/>
      <c r="NPQ10" s="267"/>
      <c r="NPR10" s="267"/>
      <c r="NPS10" s="267"/>
      <c r="NPT10" s="267"/>
      <c r="NPU10" s="267"/>
      <c r="NPV10" s="267"/>
      <c r="NPW10" s="267"/>
      <c r="NPX10" s="267"/>
      <c r="NPY10" s="267"/>
      <c r="NPZ10" s="267"/>
      <c r="NQA10" s="267"/>
      <c r="NQB10" s="267"/>
      <c r="NQC10" s="267"/>
      <c r="NQD10" s="267"/>
      <c r="NQE10" s="267"/>
      <c r="NQF10" s="267"/>
      <c r="NQG10" s="267"/>
      <c r="NQH10" s="267"/>
      <c r="NQI10" s="267"/>
      <c r="NQJ10" s="267"/>
      <c r="NQK10" s="267"/>
      <c r="NQL10" s="267"/>
      <c r="NQM10" s="267"/>
      <c r="NQN10" s="267"/>
      <c r="NQO10" s="267"/>
      <c r="NQP10" s="267"/>
      <c r="NQQ10" s="267"/>
      <c r="NQR10" s="267"/>
      <c r="NQS10" s="267"/>
      <c r="NQT10" s="267"/>
      <c r="NQU10" s="267"/>
      <c r="NQV10" s="267"/>
      <c r="NQW10" s="267"/>
      <c r="NQX10" s="267"/>
      <c r="NQY10" s="267"/>
      <c r="NQZ10" s="267"/>
      <c r="NRA10" s="267"/>
      <c r="NRB10" s="267"/>
      <c r="NRC10" s="267"/>
      <c r="NRD10" s="267"/>
      <c r="NRE10" s="267"/>
      <c r="NRF10" s="267"/>
      <c r="NRG10" s="267"/>
      <c r="NRH10" s="267"/>
      <c r="NRI10" s="267"/>
      <c r="NRJ10" s="267"/>
      <c r="NRK10" s="267"/>
      <c r="NRL10" s="267"/>
      <c r="NRM10" s="267"/>
      <c r="NRN10" s="267"/>
      <c r="NRO10" s="267"/>
      <c r="NRP10" s="267"/>
      <c r="NRQ10" s="267"/>
      <c r="NRR10" s="267"/>
      <c r="NRS10" s="267"/>
      <c r="NRT10" s="267"/>
      <c r="NRU10" s="267"/>
      <c r="NRV10" s="267"/>
      <c r="NRW10" s="267"/>
      <c r="NRX10" s="267"/>
      <c r="NRY10" s="267"/>
      <c r="NRZ10" s="267"/>
      <c r="NSA10" s="267"/>
      <c r="NSB10" s="267"/>
      <c r="NSC10" s="267"/>
      <c r="NSD10" s="267"/>
      <c r="NSE10" s="267"/>
      <c r="NSF10" s="267"/>
      <c r="NSG10" s="267"/>
      <c r="NSH10" s="267"/>
      <c r="NSI10" s="267"/>
      <c r="NSJ10" s="267"/>
      <c r="NSK10" s="267"/>
      <c r="NSL10" s="267"/>
      <c r="NSM10" s="267"/>
      <c r="NSN10" s="267"/>
      <c r="NSO10" s="267"/>
      <c r="NSP10" s="267"/>
      <c r="NSQ10" s="267"/>
      <c r="NSR10" s="267"/>
      <c r="NSS10" s="267"/>
      <c r="NST10" s="267"/>
      <c r="NSU10" s="267"/>
      <c r="NSV10" s="267"/>
      <c r="NSW10" s="267"/>
      <c r="NSX10" s="267"/>
      <c r="NSY10" s="267"/>
      <c r="NSZ10" s="267"/>
      <c r="NTA10" s="267"/>
      <c r="NTB10" s="267"/>
      <c r="NTC10" s="267"/>
      <c r="NTD10" s="267"/>
      <c r="NTE10" s="267"/>
      <c r="NTF10" s="267"/>
      <c r="NTG10" s="267"/>
      <c r="NTH10" s="267"/>
      <c r="NTI10" s="267"/>
      <c r="NTJ10" s="267"/>
      <c r="NTK10" s="267"/>
      <c r="NTL10" s="267"/>
      <c r="NTM10" s="267"/>
      <c r="NTN10" s="267"/>
      <c r="NTO10" s="267"/>
      <c r="NTP10" s="267"/>
      <c r="NTQ10" s="267"/>
      <c r="NTR10" s="267"/>
      <c r="NTS10" s="267"/>
      <c r="NTT10" s="267"/>
      <c r="NTU10" s="267"/>
      <c r="NTV10" s="267"/>
      <c r="NTW10" s="267"/>
      <c r="NTX10" s="267"/>
      <c r="NTY10" s="267"/>
      <c r="NTZ10" s="267"/>
      <c r="NUA10" s="267"/>
      <c r="NUB10" s="267"/>
      <c r="NUC10" s="267"/>
      <c r="NUD10" s="267"/>
      <c r="NUE10" s="267"/>
      <c r="NUF10" s="267"/>
      <c r="NUG10" s="267"/>
      <c r="NUH10" s="267"/>
      <c r="NUI10" s="267"/>
      <c r="NUJ10" s="267"/>
      <c r="NUK10" s="267"/>
      <c r="NUL10" s="267"/>
      <c r="NUM10" s="267"/>
      <c r="NUN10" s="267"/>
      <c r="NUO10" s="267"/>
      <c r="NUP10" s="267"/>
      <c r="NUQ10" s="267"/>
      <c r="NUR10" s="267"/>
      <c r="NUS10" s="267"/>
      <c r="NUT10" s="267"/>
      <c r="NUU10" s="267"/>
      <c r="NUV10" s="267"/>
      <c r="NUW10" s="267"/>
      <c r="NUX10" s="267"/>
      <c r="NUY10" s="267"/>
      <c r="NUZ10" s="267"/>
      <c r="NVA10" s="267"/>
      <c r="NVB10" s="267"/>
      <c r="NVC10" s="267"/>
      <c r="NVD10" s="267"/>
      <c r="NVE10" s="267"/>
      <c r="NVF10" s="267"/>
      <c r="NVG10" s="267"/>
      <c r="NVH10" s="267"/>
      <c r="NVI10" s="267"/>
      <c r="NVJ10" s="267"/>
      <c r="NVK10" s="267"/>
      <c r="NVL10" s="267"/>
      <c r="NVM10" s="267"/>
      <c r="NVN10" s="267"/>
      <c r="NVO10" s="267"/>
      <c r="NVP10" s="267"/>
      <c r="NVQ10" s="267"/>
      <c r="NVR10" s="267"/>
      <c r="NVS10" s="267"/>
      <c r="NVT10" s="267"/>
      <c r="NVU10" s="267"/>
      <c r="NVV10" s="267"/>
      <c r="NVW10" s="267"/>
      <c r="NVX10" s="267"/>
      <c r="NVY10" s="267"/>
      <c r="NVZ10" s="267"/>
      <c r="NWA10" s="267"/>
      <c r="NWB10" s="267"/>
      <c r="NWC10" s="267"/>
      <c r="NWD10" s="267"/>
      <c r="NWE10" s="267"/>
      <c r="NWF10" s="267"/>
      <c r="NWG10" s="267"/>
      <c r="NWH10" s="267"/>
      <c r="NWI10" s="267"/>
      <c r="NWJ10" s="267"/>
      <c r="NWK10" s="267"/>
      <c r="NWL10" s="267"/>
      <c r="NWM10" s="267"/>
      <c r="NWN10" s="267"/>
      <c r="NWO10" s="267"/>
      <c r="NWP10" s="267"/>
      <c r="NWQ10" s="267"/>
      <c r="NWR10" s="267"/>
      <c r="NWS10" s="267"/>
      <c r="NWT10" s="267"/>
      <c r="NWU10" s="267"/>
      <c r="NWV10" s="267"/>
      <c r="NWW10" s="267"/>
      <c r="NWX10" s="267"/>
      <c r="NWY10" s="267"/>
      <c r="NWZ10" s="267"/>
      <c r="NXA10" s="267"/>
      <c r="NXB10" s="267"/>
      <c r="NXC10" s="267"/>
      <c r="NXD10" s="267"/>
      <c r="NXE10" s="267"/>
      <c r="NXF10" s="267"/>
      <c r="NXG10" s="267"/>
      <c r="NXH10" s="267"/>
      <c r="NXI10" s="267"/>
      <c r="NXJ10" s="267"/>
      <c r="NXK10" s="267"/>
      <c r="NXL10" s="267"/>
      <c r="NXM10" s="267"/>
      <c r="NXN10" s="267"/>
      <c r="NXO10" s="267"/>
      <c r="NXP10" s="267"/>
      <c r="NXQ10" s="267"/>
      <c r="NXR10" s="267"/>
      <c r="NXS10" s="267"/>
      <c r="NXT10" s="267"/>
      <c r="NXU10" s="267"/>
      <c r="NXV10" s="267"/>
      <c r="NXW10" s="267"/>
      <c r="NXX10" s="267"/>
      <c r="NXY10" s="267"/>
      <c r="NXZ10" s="267"/>
      <c r="NYA10" s="267"/>
      <c r="NYB10" s="267"/>
      <c r="NYC10" s="267"/>
      <c r="NYD10" s="267"/>
      <c r="NYE10" s="267"/>
      <c r="NYF10" s="267"/>
      <c r="NYG10" s="267"/>
      <c r="NYH10" s="267"/>
      <c r="NYI10" s="267"/>
      <c r="NYJ10" s="267"/>
      <c r="NYK10" s="267"/>
      <c r="NYL10" s="267"/>
      <c r="NYM10" s="267"/>
      <c r="NYN10" s="267"/>
      <c r="NYO10" s="267"/>
      <c r="NYP10" s="267"/>
      <c r="NYQ10" s="267"/>
      <c r="NYR10" s="267"/>
      <c r="NYS10" s="267"/>
      <c r="NYT10" s="267"/>
      <c r="NYU10" s="267"/>
      <c r="NYV10" s="267"/>
      <c r="NYW10" s="267"/>
      <c r="NYX10" s="267"/>
      <c r="NYY10" s="267"/>
      <c r="NYZ10" s="267"/>
      <c r="NZA10" s="267"/>
      <c r="NZB10" s="267"/>
      <c r="NZC10" s="267"/>
      <c r="NZD10" s="267"/>
      <c r="NZE10" s="267"/>
      <c r="NZF10" s="267"/>
      <c r="NZG10" s="267"/>
      <c r="NZH10" s="267"/>
      <c r="NZI10" s="267"/>
      <c r="NZJ10" s="267"/>
      <c r="NZK10" s="267"/>
      <c r="NZL10" s="267"/>
      <c r="NZM10" s="267"/>
      <c r="NZN10" s="267"/>
      <c r="NZO10" s="267"/>
      <c r="NZP10" s="267"/>
      <c r="NZQ10" s="267"/>
      <c r="NZR10" s="267"/>
      <c r="NZS10" s="267"/>
      <c r="NZT10" s="267"/>
      <c r="NZU10" s="267"/>
      <c r="NZV10" s="267"/>
      <c r="NZW10" s="267"/>
      <c r="NZX10" s="267"/>
      <c r="NZY10" s="267"/>
      <c r="NZZ10" s="267"/>
      <c r="OAA10" s="267"/>
      <c r="OAB10" s="267"/>
      <c r="OAC10" s="267"/>
      <c r="OAD10" s="267"/>
      <c r="OAE10" s="267"/>
      <c r="OAF10" s="267"/>
      <c r="OAG10" s="267"/>
      <c r="OAH10" s="267"/>
      <c r="OAI10" s="267"/>
      <c r="OAJ10" s="267"/>
      <c r="OAK10" s="267"/>
      <c r="OAL10" s="267"/>
      <c r="OAM10" s="267"/>
      <c r="OAN10" s="267"/>
      <c r="OAO10" s="267"/>
      <c r="OAP10" s="267"/>
      <c r="OAQ10" s="267"/>
      <c r="OAR10" s="267"/>
      <c r="OAS10" s="267"/>
      <c r="OAT10" s="267"/>
      <c r="OAU10" s="267"/>
      <c r="OAV10" s="267"/>
      <c r="OAW10" s="267"/>
      <c r="OAX10" s="267"/>
      <c r="OAY10" s="267"/>
      <c r="OAZ10" s="267"/>
      <c r="OBA10" s="267"/>
      <c r="OBB10" s="267"/>
      <c r="OBC10" s="267"/>
      <c r="OBD10" s="267"/>
      <c r="OBE10" s="267"/>
      <c r="OBF10" s="267"/>
      <c r="OBG10" s="267"/>
      <c r="OBH10" s="267"/>
      <c r="OBI10" s="267"/>
      <c r="OBJ10" s="267"/>
      <c r="OBK10" s="267"/>
      <c r="OBL10" s="267"/>
      <c r="OBM10" s="267"/>
      <c r="OBN10" s="267"/>
      <c r="OBO10" s="267"/>
      <c r="OBP10" s="267"/>
      <c r="OBQ10" s="267"/>
      <c r="OBR10" s="267"/>
      <c r="OBS10" s="267"/>
      <c r="OBT10" s="267"/>
      <c r="OBU10" s="267"/>
      <c r="OBV10" s="267"/>
      <c r="OBW10" s="267"/>
      <c r="OBX10" s="267"/>
      <c r="OBY10" s="267"/>
      <c r="OBZ10" s="267"/>
      <c r="OCA10" s="267"/>
      <c r="OCB10" s="267"/>
      <c r="OCC10" s="267"/>
      <c r="OCD10" s="267"/>
      <c r="OCE10" s="267"/>
      <c r="OCF10" s="267"/>
      <c r="OCG10" s="267"/>
      <c r="OCH10" s="267"/>
      <c r="OCI10" s="267"/>
      <c r="OCJ10" s="267"/>
      <c r="OCK10" s="267"/>
      <c r="OCL10" s="267"/>
      <c r="OCM10" s="267"/>
      <c r="OCN10" s="267"/>
      <c r="OCO10" s="267"/>
      <c r="OCP10" s="267"/>
      <c r="OCQ10" s="267"/>
      <c r="OCR10" s="267"/>
      <c r="OCS10" s="267"/>
      <c r="OCT10" s="267"/>
      <c r="OCU10" s="267"/>
      <c r="OCV10" s="267"/>
      <c r="OCW10" s="267"/>
      <c r="OCX10" s="267"/>
      <c r="OCY10" s="267"/>
      <c r="OCZ10" s="267"/>
      <c r="ODA10" s="267"/>
      <c r="ODB10" s="267"/>
      <c r="ODC10" s="267"/>
      <c r="ODD10" s="267"/>
      <c r="ODE10" s="267"/>
      <c r="ODF10" s="267"/>
      <c r="ODG10" s="267"/>
      <c r="ODH10" s="267"/>
      <c r="ODI10" s="267"/>
      <c r="ODJ10" s="267"/>
      <c r="ODK10" s="267"/>
      <c r="ODL10" s="267"/>
      <c r="ODM10" s="267"/>
      <c r="ODN10" s="267"/>
      <c r="ODO10" s="267"/>
      <c r="ODP10" s="267"/>
      <c r="ODQ10" s="267"/>
      <c r="ODR10" s="267"/>
      <c r="ODS10" s="267"/>
      <c r="ODT10" s="267"/>
      <c r="ODU10" s="267"/>
      <c r="ODV10" s="267"/>
      <c r="ODW10" s="267"/>
      <c r="ODX10" s="267"/>
      <c r="ODY10" s="267"/>
      <c r="ODZ10" s="267"/>
      <c r="OEA10" s="267"/>
      <c r="OEB10" s="267"/>
      <c r="OEC10" s="267"/>
      <c r="OED10" s="267"/>
      <c r="OEE10" s="267"/>
      <c r="OEF10" s="267"/>
      <c r="OEG10" s="267"/>
      <c r="OEH10" s="267"/>
      <c r="OEI10" s="267"/>
      <c r="OEJ10" s="267"/>
      <c r="OEK10" s="267"/>
      <c r="OEL10" s="267"/>
      <c r="OEM10" s="267"/>
      <c r="OEN10" s="267"/>
      <c r="OEO10" s="267"/>
      <c r="OEP10" s="267"/>
      <c r="OEQ10" s="267"/>
      <c r="OER10" s="267"/>
      <c r="OES10" s="267"/>
      <c r="OET10" s="267"/>
      <c r="OEU10" s="267"/>
      <c r="OEV10" s="267"/>
      <c r="OEW10" s="267"/>
      <c r="OEX10" s="267"/>
      <c r="OEY10" s="267"/>
      <c r="OEZ10" s="267"/>
      <c r="OFA10" s="267"/>
      <c r="OFB10" s="267"/>
      <c r="OFC10" s="267"/>
      <c r="OFD10" s="267"/>
      <c r="OFE10" s="267"/>
      <c r="OFF10" s="267"/>
      <c r="OFG10" s="267"/>
      <c r="OFH10" s="267"/>
      <c r="OFI10" s="267"/>
      <c r="OFJ10" s="267"/>
      <c r="OFK10" s="267"/>
      <c r="OFL10" s="267"/>
      <c r="OFM10" s="267"/>
      <c r="OFN10" s="267"/>
      <c r="OFO10" s="267"/>
      <c r="OFP10" s="267"/>
      <c r="OFQ10" s="267"/>
      <c r="OFR10" s="267"/>
      <c r="OFS10" s="267"/>
      <c r="OFT10" s="267"/>
      <c r="OFU10" s="267"/>
      <c r="OFV10" s="267"/>
      <c r="OFW10" s="267"/>
      <c r="OFX10" s="267"/>
      <c r="OFY10" s="267"/>
      <c r="OFZ10" s="267"/>
      <c r="OGA10" s="267"/>
      <c r="OGB10" s="267"/>
      <c r="OGC10" s="267"/>
      <c r="OGD10" s="267"/>
      <c r="OGE10" s="267"/>
      <c r="OGF10" s="267"/>
      <c r="OGG10" s="267"/>
      <c r="OGH10" s="267"/>
      <c r="OGI10" s="267"/>
      <c r="OGJ10" s="267"/>
      <c r="OGK10" s="267"/>
      <c r="OGL10" s="267"/>
      <c r="OGM10" s="267"/>
      <c r="OGN10" s="267"/>
      <c r="OGO10" s="267"/>
      <c r="OGP10" s="267"/>
      <c r="OGQ10" s="267"/>
      <c r="OGR10" s="267"/>
      <c r="OGS10" s="267"/>
      <c r="OGT10" s="267"/>
      <c r="OGU10" s="267"/>
      <c r="OGV10" s="267"/>
      <c r="OGW10" s="267"/>
      <c r="OGX10" s="267"/>
      <c r="OGY10" s="267"/>
      <c r="OGZ10" s="267"/>
      <c r="OHA10" s="267"/>
      <c r="OHB10" s="267"/>
      <c r="OHC10" s="267"/>
      <c r="OHD10" s="267"/>
      <c r="OHE10" s="267"/>
      <c r="OHF10" s="267"/>
      <c r="OHG10" s="267"/>
      <c r="OHH10" s="267"/>
      <c r="OHI10" s="267"/>
      <c r="OHJ10" s="267"/>
      <c r="OHK10" s="267"/>
      <c r="OHL10" s="267"/>
      <c r="OHM10" s="267"/>
      <c r="OHN10" s="267"/>
      <c r="OHO10" s="267"/>
      <c r="OHP10" s="267"/>
      <c r="OHQ10" s="267"/>
      <c r="OHR10" s="267"/>
      <c r="OHS10" s="267"/>
      <c r="OHT10" s="267"/>
      <c r="OHU10" s="267"/>
      <c r="OHV10" s="267"/>
      <c r="OHW10" s="267"/>
      <c r="OHX10" s="267"/>
      <c r="OHY10" s="267"/>
      <c r="OHZ10" s="267"/>
      <c r="OIA10" s="267"/>
      <c r="OIB10" s="267"/>
      <c r="OIC10" s="267"/>
      <c r="OID10" s="267"/>
      <c r="OIE10" s="267"/>
      <c r="OIF10" s="267"/>
      <c r="OIG10" s="267"/>
      <c r="OIH10" s="267"/>
      <c r="OII10" s="267"/>
      <c r="OIJ10" s="267"/>
      <c r="OIK10" s="267"/>
      <c r="OIL10" s="267"/>
      <c r="OIM10" s="267"/>
      <c r="OIN10" s="267"/>
      <c r="OIO10" s="267"/>
      <c r="OIP10" s="267"/>
      <c r="OIQ10" s="267"/>
      <c r="OIR10" s="267"/>
      <c r="OIS10" s="267"/>
      <c r="OIT10" s="267"/>
      <c r="OIU10" s="267"/>
      <c r="OIV10" s="267"/>
      <c r="OIW10" s="267"/>
      <c r="OIX10" s="267"/>
      <c r="OIY10" s="267"/>
      <c r="OIZ10" s="267"/>
      <c r="OJA10" s="267"/>
      <c r="OJB10" s="267"/>
      <c r="OJC10" s="267"/>
      <c r="OJD10" s="267"/>
      <c r="OJE10" s="267"/>
      <c r="OJF10" s="267"/>
      <c r="OJG10" s="267"/>
      <c r="OJH10" s="267"/>
      <c r="OJI10" s="267"/>
      <c r="OJJ10" s="267"/>
      <c r="OJK10" s="267"/>
      <c r="OJL10" s="267"/>
      <c r="OJM10" s="267"/>
      <c r="OJN10" s="267"/>
      <c r="OJO10" s="267"/>
      <c r="OJP10" s="267"/>
      <c r="OJQ10" s="267"/>
      <c r="OJR10" s="267"/>
      <c r="OJS10" s="267"/>
      <c r="OJT10" s="267"/>
      <c r="OJU10" s="267"/>
      <c r="OJV10" s="267"/>
      <c r="OJW10" s="267"/>
      <c r="OJX10" s="267"/>
      <c r="OJY10" s="267"/>
      <c r="OJZ10" s="267"/>
      <c r="OKA10" s="267"/>
      <c r="OKB10" s="267"/>
      <c r="OKC10" s="267"/>
      <c r="OKD10" s="267"/>
      <c r="OKE10" s="267"/>
      <c r="OKF10" s="267"/>
      <c r="OKG10" s="267"/>
      <c r="OKH10" s="267"/>
      <c r="OKI10" s="267"/>
      <c r="OKJ10" s="267"/>
      <c r="OKK10" s="267"/>
      <c r="OKL10" s="267"/>
      <c r="OKM10" s="267"/>
      <c r="OKN10" s="267"/>
      <c r="OKO10" s="267"/>
      <c r="OKP10" s="267"/>
      <c r="OKQ10" s="267"/>
      <c r="OKR10" s="267"/>
      <c r="OKS10" s="267"/>
      <c r="OKT10" s="267"/>
      <c r="OKU10" s="267"/>
      <c r="OKV10" s="267"/>
      <c r="OKW10" s="267"/>
      <c r="OKX10" s="267"/>
      <c r="OKY10" s="267"/>
      <c r="OKZ10" s="267"/>
      <c r="OLA10" s="267"/>
      <c r="OLB10" s="267"/>
      <c r="OLC10" s="267"/>
      <c r="OLD10" s="267"/>
      <c r="OLE10" s="267"/>
      <c r="OLF10" s="267"/>
      <c r="OLG10" s="267"/>
      <c r="OLH10" s="267"/>
      <c r="OLI10" s="267"/>
      <c r="OLJ10" s="267"/>
      <c r="OLK10" s="267"/>
      <c r="OLL10" s="267"/>
      <c r="OLM10" s="267"/>
      <c r="OLN10" s="267"/>
      <c r="OLO10" s="267"/>
      <c r="OLP10" s="267"/>
      <c r="OLQ10" s="267"/>
      <c r="OLR10" s="267"/>
      <c r="OLS10" s="267"/>
      <c r="OLT10" s="267"/>
      <c r="OLU10" s="267"/>
      <c r="OLV10" s="267"/>
      <c r="OLW10" s="267"/>
      <c r="OLX10" s="267"/>
      <c r="OLY10" s="267"/>
      <c r="OLZ10" s="267"/>
      <c r="OMA10" s="267"/>
      <c r="OMB10" s="267"/>
      <c r="OMC10" s="267"/>
      <c r="OMD10" s="267"/>
      <c r="OME10" s="267"/>
      <c r="OMF10" s="267"/>
      <c r="OMG10" s="267"/>
      <c r="OMH10" s="267"/>
      <c r="OMI10" s="267"/>
      <c r="OMJ10" s="267"/>
      <c r="OMK10" s="267"/>
      <c r="OML10" s="267"/>
      <c r="OMM10" s="267"/>
      <c r="OMN10" s="267"/>
      <c r="OMO10" s="267"/>
      <c r="OMP10" s="267"/>
      <c r="OMQ10" s="267"/>
      <c r="OMR10" s="267"/>
      <c r="OMS10" s="267"/>
      <c r="OMT10" s="267"/>
      <c r="OMU10" s="267"/>
      <c r="OMV10" s="267"/>
      <c r="OMW10" s="267"/>
      <c r="OMX10" s="267"/>
      <c r="OMY10" s="267"/>
      <c r="OMZ10" s="267"/>
      <c r="ONA10" s="267"/>
      <c r="ONB10" s="267"/>
      <c r="ONC10" s="267"/>
      <c r="OND10" s="267"/>
      <c r="ONE10" s="267"/>
      <c r="ONF10" s="267"/>
      <c r="ONG10" s="267"/>
      <c r="ONH10" s="267"/>
      <c r="ONI10" s="267"/>
      <c r="ONJ10" s="267"/>
      <c r="ONK10" s="267"/>
      <c r="ONL10" s="267"/>
      <c r="ONM10" s="267"/>
      <c r="ONN10" s="267"/>
      <c r="ONO10" s="267"/>
      <c r="ONP10" s="267"/>
      <c r="ONQ10" s="267"/>
      <c r="ONR10" s="267"/>
      <c r="ONS10" s="267"/>
      <c r="ONT10" s="267"/>
      <c r="ONU10" s="267"/>
      <c r="ONV10" s="267"/>
      <c r="ONW10" s="267"/>
      <c r="ONX10" s="267"/>
      <c r="ONY10" s="267"/>
      <c r="ONZ10" s="267"/>
      <c r="OOA10" s="267"/>
      <c r="OOB10" s="267"/>
      <c r="OOC10" s="267"/>
      <c r="OOD10" s="267"/>
      <c r="OOE10" s="267"/>
      <c r="OOF10" s="267"/>
      <c r="OOG10" s="267"/>
      <c r="OOH10" s="267"/>
      <c r="OOI10" s="267"/>
      <c r="OOJ10" s="267"/>
      <c r="OOK10" s="267"/>
      <c r="OOL10" s="267"/>
      <c r="OOM10" s="267"/>
      <c r="OON10" s="267"/>
      <c r="OOO10" s="267"/>
      <c r="OOP10" s="267"/>
      <c r="OOQ10" s="267"/>
      <c r="OOR10" s="267"/>
      <c r="OOS10" s="267"/>
      <c r="OOT10" s="267"/>
      <c r="OOU10" s="267"/>
      <c r="OOV10" s="267"/>
      <c r="OOW10" s="267"/>
      <c r="OOX10" s="267"/>
      <c r="OOY10" s="267"/>
      <c r="OOZ10" s="267"/>
      <c r="OPA10" s="267"/>
      <c r="OPB10" s="267"/>
      <c r="OPC10" s="267"/>
      <c r="OPD10" s="267"/>
      <c r="OPE10" s="267"/>
      <c r="OPF10" s="267"/>
      <c r="OPG10" s="267"/>
      <c r="OPH10" s="267"/>
      <c r="OPI10" s="267"/>
      <c r="OPJ10" s="267"/>
      <c r="OPK10" s="267"/>
      <c r="OPL10" s="267"/>
      <c r="OPM10" s="267"/>
      <c r="OPN10" s="267"/>
      <c r="OPO10" s="267"/>
      <c r="OPP10" s="267"/>
      <c r="OPQ10" s="267"/>
      <c r="OPR10" s="267"/>
      <c r="OPS10" s="267"/>
      <c r="OPT10" s="267"/>
      <c r="OPU10" s="267"/>
      <c r="OPV10" s="267"/>
      <c r="OPW10" s="267"/>
      <c r="OPX10" s="267"/>
      <c r="OPY10" s="267"/>
      <c r="OPZ10" s="267"/>
      <c r="OQA10" s="267"/>
      <c r="OQB10" s="267"/>
      <c r="OQC10" s="267"/>
      <c r="OQD10" s="267"/>
      <c r="OQE10" s="267"/>
      <c r="OQF10" s="267"/>
      <c r="OQG10" s="267"/>
      <c r="OQH10" s="267"/>
      <c r="OQI10" s="267"/>
      <c r="OQJ10" s="267"/>
      <c r="OQK10" s="267"/>
      <c r="OQL10" s="267"/>
      <c r="OQM10" s="267"/>
      <c r="OQN10" s="267"/>
      <c r="OQO10" s="267"/>
      <c r="OQP10" s="267"/>
      <c r="OQQ10" s="267"/>
      <c r="OQR10" s="267"/>
      <c r="OQS10" s="267"/>
      <c r="OQT10" s="267"/>
      <c r="OQU10" s="267"/>
      <c r="OQV10" s="267"/>
      <c r="OQW10" s="267"/>
      <c r="OQX10" s="267"/>
      <c r="OQY10" s="267"/>
      <c r="OQZ10" s="267"/>
      <c r="ORA10" s="267"/>
      <c r="ORB10" s="267"/>
      <c r="ORC10" s="267"/>
      <c r="ORD10" s="267"/>
      <c r="ORE10" s="267"/>
      <c r="ORF10" s="267"/>
      <c r="ORG10" s="267"/>
      <c r="ORH10" s="267"/>
      <c r="ORI10" s="267"/>
      <c r="ORJ10" s="267"/>
      <c r="ORK10" s="267"/>
      <c r="ORL10" s="267"/>
      <c r="ORM10" s="267"/>
      <c r="ORN10" s="267"/>
      <c r="ORO10" s="267"/>
      <c r="ORP10" s="267"/>
      <c r="ORQ10" s="267"/>
      <c r="ORR10" s="267"/>
      <c r="ORS10" s="267"/>
      <c r="ORT10" s="267"/>
      <c r="ORU10" s="267"/>
      <c r="ORV10" s="267"/>
      <c r="ORW10" s="267"/>
      <c r="ORX10" s="267"/>
      <c r="ORY10" s="267"/>
      <c r="ORZ10" s="267"/>
      <c r="OSA10" s="267"/>
      <c r="OSB10" s="267"/>
      <c r="OSC10" s="267"/>
      <c r="OSD10" s="267"/>
      <c r="OSE10" s="267"/>
      <c r="OSF10" s="267"/>
      <c r="OSG10" s="267"/>
      <c r="OSH10" s="267"/>
      <c r="OSI10" s="267"/>
      <c r="OSJ10" s="267"/>
      <c r="OSK10" s="267"/>
      <c r="OSL10" s="267"/>
      <c r="OSM10" s="267"/>
      <c r="OSN10" s="267"/>
      <c r="OSO10" s="267"/>
      <c r="OSP10" s="267"/>
      <c r="OSQ10" s="267"/>
      <c r="OSR10" s="267"/>
      <c r="OSS10" s="267"/>
      <c r="OST10" s="267"/>
      <c r="OSU10" s="267"/>
      <c r="OSV10" s="267"/>
      <c r="OSW10" s="267"/>
      <c r="OSX10" s="267"/>
      <c r="OSY10" s="267"/>
      <c r="OSZ10" s="267"/>
      <c r="OTA10" s="267"/>
      <c r="OTB10" s="267"/>
      <c r="OTC10" s="267"/>
      <c r="OTD10" s="267"/>
      <c r="OTE10" s="267"/>
      <c r="OTF10" s="267"/>
      <c r="OTG10" s="267"/>
      <c r="OTH10" s="267"/>
      <c r="OTI10" s="267"/>
      <c r="OTJ10" s="267"/>
      <c r="OTK10" s="267"/>
      <c r="OTL10" s="267"/>
      <c r="OTM10" s="267"/>
      <c r="OTN10" s="267"/>
      <c r="OTO10" s="267"/>
      <c r="OTP10" s="267"/>
      <c r="OTQ10" s="267"/>
      <c r="OTR10" s="267"/>
      <c r="OTS10" s="267"/>
      <c r="OTT10" s="267"/>
      <c r="OTU10" s="267"/>
      <c r="OTV10" s="267"/>
      <c r="OTW10" s="267"/>
      <c r="OTX10" s="267"/>
      <c r="OTY10" s="267"/>
      <c r="OTZ10" s="267"/>
      <c r="OUA10" s="267"/>
      <c r="OUB10" s="267"/>
      <c r="OUC10" s="267"/>
      <c r="OUD10" s="267"/>
      <c r="OUE10" s="267"/>
      <c r="OUF10" s="267"/>
      <c r="OUG10" s="267"/>
      <c r="OUH10" s="267"/>
      <c r="OUI10" s="267"/>
      <c r="OUJ10" s="267"/>
      <c r="OUK10" s="267"/>
      <c r="OUL10" s="267"/>
      <c r="OUM10" s="267"/>
      <c r="OUN10" s="267"/>
      <c r="OUO10" s="267"/>
      <c r="OUP10" s="267"/>
      <c r="OUQ10" s="267"/>
      <c r="OUR10" s="267"/>
      <c r="OUS10" s="267"/>
      <c r="OUT10" s="267"/>
      <c r="OUU10" s="267"/>
      <c r="OUV10" s="267"/>
      <c r="OUW10" s="267"/>
      <c r="OUX10" s="267"/>
      <c r="OUY10" s="267"/>
      <c r="OUZ10" s="267"/>
      <c r="OVA10" s="267"/>
      <c r="OVB10" s="267"/>
      <c r="OVC10" s="267"/>
      <c r="OVD10" s="267"/>
      <c r="OVE10" s="267"/>
      <c r="OVF10" s="267"/>
      <c r="OVG10" s="267"/>
      <c r="OVH10" s="267"/>
      <c r="OVI10" s="267"/>
      <c r="OVJ10" s="267"/>
      <c r="OVK10" s="267"/>
      <c r="OVL10" s="267"/>
      <c r="OVM10" s="267"/>
      <c r="OVN10" s="267"/>
      <c r="OVO10" s="267"/>
      <c r="OVP10" s="267"/>
      <c r="OVQ10" s="267"/>
      <c r="OVR10" s="267"/>
      <c r="OVS10" s="267"/>
      <c r="OVT10" s="267"/>
      <c r="OVU10" s="267"/>
      <c r="OVV10" s="267"/>
      <c r="OVW10" s="267"/>
      <c r="OVX10" s="267"/>
      <c r="OVY10" s="267"/>
      <c r="OVZ10" s="267"/>
      <c r="OWA10" s="267"/>
      <c r="OWB10" s="267"/>
      <c r="OWC10" s="267"/>
      <c r="OWD10" s="267"/>
      <c r="OWE10" s="267"/>
      <c r="OWF10" s="267"/>
      <c r="OWG10" s="267"/>
      <c r="OWH10" s="267"/>
      <c r="OWI10" s="267"/>
      <c r="OWJ10" s="267"/>
      <c r="OWK10" s="267"/>
      <c r="OWL10" s="267"/>
      <c r="OWM10" s="267"/>
      <c r="OWN10" s="267"/>
      <c r="OWO10" s="267"/>
      <c r="OWP10" s="267"/>
      <c r="OWQ10" s="267"/>
      <c r="OWR10" s="267"/>
      <c r="OWS10" s="267"/>
      <c r="OWT10" s="267"/>
      <c r="OWU10" s="267"/>
      <c r="OWV10" s="267"/>
      <c r="OWW10" s="267"/>
      <c r="OWX10" s="267"/>
      <c r="OWY10" s="267"/>
      <c r="OWZ10" s="267"/>
      <c r="OXA10" s="267"/>
      <c r="OXB10" s="267"/>
      <c r="OXC10" s="267"/>
      <c r="OXD10" s="267"/>
      <c r="OXE10" s="267"/>
      <c r="OXF10" s="267"/>
      <c r="OXG10" s="267"/>
      <c r="OXH10" s="267"/>
      <c r="OXI10" s="267"/>
      <c r="OXJ10" s="267"/>
      <c r="OXK10" s="267"/>
      <c r="OXL10" s="267"/>
      <c r="OXM10" s="267"/>
      <c r="OXN10" s="267"/>
      <c r="OXO10" s="267"/>
      <c r="OXP10" s="267"/>
      <c r="OXQ10" s="267"/>
      <c r="OXR10" s="267"/>
      <c r="OXS10" s="267"/>
      <c r="OXT10" s="267"/>
      <c r="OXU10" s="267"/>
      <c r="OXV10" s="267"/>
      <c r="OXW10" s="267"/>
      <c r="OXX10" s="267"/>
      <c r="OXY10" s="267"/>
      <c r="OXZ10" s="267"/>
      <c r="OYA10" s="267"/>
      <c r="OYB10" s="267"/>
      <c r="OYC10" s="267"/>
      <c r="OYD10" s="267"/>
      <c r="OYE10" s="267"/>
      <c r="OYF10" s="267"/>
      <c r="OYG10" s="267"/>
      <c r="OYH10" s="267"/>
      <c r="OYI10" s="267"/>
      <c r="OYJ10" s="267"/>
      <c r="OYK10" s="267"/>
      <c r="OYL10" s="267"/>
      <c r="OYM10" s="267"/>
      <c r="OYN10" s="267"/>
      <c r="OYO10" s="267"/>
      <c r="OYP10" s="267"/>
      <c r="OYQ10" s="267"/>
      <c r="OYR10" s="267"/>
      <c r="OYS10" s="267"/>
      <c r="OYT10" s="267"/>
      <c r="OYU10" s="267"/>
      <c r="OYV10" s="267"/>
      <c r="OYW10" s="267"/>
      <c r="OYX10" s="267"/>
      <c r="OYY10" s="267"/>
      <c r="OYZ10" s="267"/>
      <c r="OZA10" s="267"/>
      <c r="OZB10" s="267"/>
      <c r="OZC10" s="267"/>
      <c r="OZD10" s="267"/>
      <c r="OZE10" s="267"/>
      <c r="OZF10" s="267"/>
      <c r="OZG10" s="267"/>
      <c r="OZH10" s="267"/>
      <c r="OZI10" s="267"/>
      <c r="OZJ10" s="267"/>
      <c r="OZK10" s="267"/>
      <c r="OZL10" s="267"/>
      <c r="OZM10" s="267"/>
      <c r="OZN10" s="267"/>
      <c r="OZO10" s="267"/>
      <c r="OZP10" s="267"/>
      <c r="OZQ10" s="267"/>
      <c r="OZR10" s="267"/>
      <c r="OZS10" s="267"/>
      <c r="OZT10" s="267"/>
      <c r="OZU10" s="267"/>
      <c r="OZV10" s="267"/>
      <c r="OZW10" s="267"/>
      <c r="OZX10" s="267"/>
      <c r="OZY10" s="267"/>
      <c r="OZZ10" s="267"/>
      <c r="PAA10" s="267"/>
      <c r="PAB10" s="267"/>
      <c r="PAC10" s="267"/>
      <c r="PAD10" s="267"/>
      <c r="PAE10" s="267"/>
      <c r="PAF10" s="267"/>
      <c r="PAG10" s="267"/>
      <c r="PAH10" s="267"/>
      <c r="PAI10" s="267"/>
      <c r="PAJ10" s="267"/>
      <c r="PAK10" s="267"/>
      <c r="PAL10" s="267"/>
      <c r="PAM10" s="267"/>
      <c r="PAN10" s="267"/>
      <c r="PAO10" s="267"/>
      <c r="PAP10" s="267"/>
      <c r="PAQ10" s="267"/>
      <c r="PAR10" s="267"/>
      <c r="PAS10" s="267"/>
      <c r="PAT10" s="267"/>
      <c r="PAU10" s="267"/>
      <c r="PAV10" s="267"/>
      <c r="PAW10" s="267"/>
      <c r="PAX10" s="267"/>
      <c r="PAY10" s="267"/>
      <c r="PAZ10" s="267"/>
      <c r="PBA10" s="267"/>
      <c r="PBB10" s="267"/>
      <c r="PBC10" s="267"/>
      <c r="PBD10" s="267"/>
      <c r="PBE10" s="267"/>
      <c r="PBF10" s="267"/>
      <c r="PBG10" s="267"/>
      <c r="PBH10" s="267"/>
      <c r="PBI10" s="267"/>
      <c r="PBJ10" s="267"/>
      <c r="PBK10" s="267"/>
      <c r="PBL10" s="267"/>
      <c r="PBM10" s="267"/>
      <c r="PBN10" s="267"/>
      <c r="PBO10" s="267"/>
      <c r="PBP10" s="267"/>
      <c r="PBQ10" s="267"/>
      <c r="PBR10" s="267"/>
      <c r="PBS10" s="267"/>
      <c r="PBT10" s="267"/>
      <c r="PBU10" s="267"/>
      <c r="PBV10" s="267"/>
      <c r="PBW10" s="267"/>
      <c r="PBX10" s="267"/>
      <c r="PBY10" s="267"/>
      <c r="PBZ10" s="267"/>
      <c r="PCA10" s="267"/>
      <c r="PCB10" s="267"/>
      <c r="PCC10" s="267"/>
      <c r="PCD10" s="267"/>
      <c r="PCE10" s="267"/>
      <c r="PCF10" s="267"/>
      <c r="PCG10" s="267"/>
      <c r="PCH10" s="267"/>
      <c r="PCI10" s="267"/>
      <c r="PCJ10" s="267"/>
      <c r="PCK10" s="267"/>
      <c r="PCL10" s="267"/>
      <c r="PCM10" s="267"/>
      <c r="PCN10" s="267"/>
      <c r="PCO10" s="267"/>
      <c r="PCP10" s="267"/>
      <c r="PCQ10" s="267"/>
      <c r="PCR10" s="267"/>
      <c r="PCS10" s="267"/>
      <c r="PCT10" s="267"/>
      <c r="PCU10" s="267"/>
      <c r="PCV10" s="267"/>
      <c r="PCW10" s="267"/>
      <c r="PCX10" s="267"/>
      <c r="PCY10" s="267"/>
      <c r="PCZ10" s="267"/>
      <c r="PDA10" s="267"/>
      <c r="PDB10" s="267"/>
      <c r="PDC10" s="267"/>
      <c r="PDD10" s="267"/>
      <c r="PDE10" s="267"/>
      <c r="PDF10" s="267"/>
      <c r="PDG10" s="267"/>
      <c r="PDH10" s="267"/>
      <c r="PDI10" s="267"/>
      <c r="PDJ10" s="267"/>
      <c r="PDK10" s="267"/>
      <c r="PDL10" s="267"/>
      <c r="PDM10" s="267"/>
      <c r="PDN10" s="267"/>
      <c r="PDO10" s="267"/>
      <c r="PDP10" s="267"/>
      <c r="PDQ10" s="267"/>
      <c r="PDR10" s="267"/>
      <c r="PDS10" s="267"/>
      <c r="PDT10" s="267"/>
      <c r="PDU10" s="267"/>
      <c r="PDV10" s="267"/>
      <c r="PDW10" s="267"/>
      <c r="PDX10" s="267"/>
      <c r="PDY10" s="267"/>
      <c r="PDZ10" s="267"/>
      <c r="PEA10" s="267"/>
      <c r="PEB10" s="267"/>
      <c r="PEC10" s="267"/>
      <c r="PED10" s="267"/>
      <c r="PEE10" s="267"/>
      <c r="PEF10" s="267"/>
      <c r="PEG10" s="267"/>
      <c r="PEH10" s="267"/>
      <c r="PEI10" s="267"/>
      <c r="PEJ10" s="267"/>
      <c r="PEK10" s="267"/>
      <c r="PEL10" s="267"/>
      <c r="PEM10" s="267"/>
      <c r="PEN10" s="267"/>
      <c r="PEO10" s="267"/>
      <c r="PEP10" s="267"/>
      <c r="PEQ10" s="267"/>
      <c r="PER10" s="267"/>
      <c r="PES10" s="267"/>
      <c r="PET10" s="267"/>
      <c r="PEU10" s="267"/>
      <c r="PEV10" s="267"/>
      <c r="PEW10" s="267"/>
      <c r="PEX10" s="267"/>
      <c r="PEY10" s="267"/>
      <c r="PEZ10" s="267"/>
      <c r="PFA10" s="267"/>
      <c r="PFB10" s="267"/>
      <c r="PFC10" s="267"/>
      <c r="PFD10" s="267"/>
      <c r="PFE10" s="267"/>
      <c r="PFF10" s="267"/>
      <c r="PFG10" s="267"/>
      <c r="PFH10" s="267"/>
      <c r="PFI10" s="267"/>
      <c r="PFJ10" s="267"/>
      <c r="PFK10" s="267"/>
      <c r="PFL10" s="267"/>
      <c r="PFM10" s="267"/>
      <c r="PFN10" s="267"/>
      <c r="PFO10" s="267"/>
      <c r="PFP10" s="267"/>
      <c r="PFQ10" s="267"/>
      <c r="PFR10" s="267"/>
      <c r="PFS10" s="267"/>
      <c r="PFT10" s="267"/>
      <c r="PFU10" s="267"/>
      <c r="PFV10" s="267"/>
      <c r="PFW10" s="267"/>
      <c r="PFX10" s="267"/>
      <c r="PFY10" s="267"/>
      <c r="PFZ10" s="267"/>
      <c r="PGA10" s="267"/>
      <c r="PGB10" s="267"/>
      <c r="PGC10" s="267"/>
      <c r="PGD10" s="267"/>
      <c r="PGE10" s="267"/>
      <c r="PGF10" s="267"/>
      <c r="PGG10" s="267"/>
      <c r="PGH10" s="267"/>
      <c r="PGI10" s="267"/>
      <c r="PGJ10" s="267"/>
      <c r="PGK10" s="267"/>
      <c r="PGL10" s="267"/>
      <c r="PGM10" s="267"/>
      <c r="PGN10" s="267"/>
      <c r="PGO10" s="267"/>
      <c r="PGP10" s="267"/>
      <c r="PGQ10" s="267"/>
      <c r="PGR10" s="267"/>
      <c r="PGS10" s="267"/>
      <c r="PGT10" s="267"/>
      <c r="PGU10" s="267"/>
      <c r="PGV10" s="267"/>
      <c r="PGW10" s="267"/>
      <c r="PGX10" s="267"/>
      <c r="PGY10" s="267"/>
      <c r="PGZ10" s="267"/>
      <c r="PHA10" s="267"/>
      <c r="PHB10" s="267"/>
      <c r="PHC10" s="267"/>
      <c r="PHD10" s="267"/>
      <c r="PHE10" s="267"/>
      <c r="PHF10" s="267"/>
      <c r="PHG10" s="267"/>
      <c r="PHH10" s="267"/>
      <c r="PHI10" s="267"/>
      <c r="PHJ10" s="267"/>
      <c r="PHK10" s="267"/>
      <c r="PHL10" s="267"/>
      <c r="PHM10" s="267"/>
      <c r="PHN10" s="267"/>
      <c r="PHO10" s="267"/>
      <c r="PHP10" s="267"/>
      <c r="PHQ10" s="267"/>
      <c r="PHR10" s="267"/>
      <c r="PHS10" s="267"/>
      <c r="PHT10" s="267"/>
      <c r="PHU10" s="267"/>
      <c r="PHV10" s="267"/>
      <c r="PHW10" s="267"/>
      <c r="PHX10" s="267"/>
      <c r="PHY10" s="267"/>
      <c r="PHZ10" s="267"/>
      <c r="PIA10" s="267"/>
      <c r="PIB10" s="267"/>
      <c r="PIC10" s="267"/>
      <c r="PID10" s="267"/>
      <c r="PIE10" s="267"/>
      <c r="PIF10" s="267"/>
      <c r="PIG10" s="267"/>
      <c r="PIH10" s="267"/>
      <c r="PII10" s="267"/>
      <c r="PIJ10" s="267"/>
      <c r="PIK10" s="267"/>
      <c r="PIL10" s="267"/>
      <c r="PIM10" s="267"/>
      <c r="PIN10" s="267"/>
      <c r="PIO10" s="267"/>
      <c r="PIP10" s="267"/>
      <c r="PIQ10" s="267"/>
      <c r="PIR10" s="267"/>
      <c r="PIS10" s="267"/>
      <c r="PIT10" s="267"/>
      <c r="PIU10" s="267"/>
      <c r="PIV10" s="267"/>
      <c r="PIW10" s="267"/>
      <c r="PIX10" s="267"/>
      <c r="PIY10" s="267"/>
      <c r="PIZ10" s="267"/>
      <c r="PJA10" s="267"/>
      <c r="PJB10" s="267"/>
      <c r="PJC10" s="267"/>
      <c r="PJD10" s="267"/>
      <c r="PJE10" s="267"/>
      <c r="PJF10" s="267"/>
      <c r="PJG10" s="267"/>
      <c r="PJH10" s="267"/>
      <c r="PJI10" s="267"/>
      <c r="PJJ10" s="267"/>
      <c r="PJK10" s="267"/>
      <c r="PJL10" s="267"/>
      <c r="PJM10" s="267"/>
      <c r="PJN10" s="267"/>
      <c r="PJO10" s="267"/>
      <c r="PJP10" s="267"/>
      <c r="PJQ10" s="267"/>
      <c r="PJR10" s="267"/>
      <c r="PJS10" s="267"/>
      <c r="PJT10" s="267"/>
      <c r="PJU10" s="267"/>
      <c r="PJV10" s="267"/>
      <c r="PJW10" s="267"/>
      <c r="PJX10" s="267"/>
      <c r="PJY10" s="267"/>
      <c r="PJZ10" s="267"/>
      <c r="PKA10" s="267"/>
      <c r="PKB10" s="267"/>
      <c r="PKC10" s="267"/>
      <c r="PKD10" s="267"/>
      <c r="PKE10" s="267"/>
      <c r="PKF10" s="267"/>
      <c r="PKG10" s="267"/>
      <c r="PKH10" s="267"/>
      <c r="PKI10" s="267"/>
      <c r="PKJ10" s="267"/>
      <c r="PKK10" s="267"/>
      <c r="PKL10" s="267"/>
      <c r="PKM10" s="267"/>
      <c r="PKN10" s="267"/>
      <c r="PKO10" s="267"/>
      <c r="PKP10" s="267"/>
      <c r="PKQ10" s="267"/>
      <c r="PKR10" s="267"/>
      <c r="PKS10" s="267"/>
      <c r="PKT10" s="267"/>
      <c r="PKU10" s="267"/>
      <c r="PKV10" s="267"/>
      <c r="PKW10" s="267"/>
      <c r="PKX10" s="267"/>
      <c r="PKY10" s="267"/>
      <c r="PKZ10" s="267"/>
      <c r="PLA10" s="267"/>
      <c r="PLB10" s="267"/>
      <c r="PLC10" s="267"/>
      <c r="PLD10" s="267"/>
      <c r="PLE10" s="267"/>
      <c r="PLF10" s="267"/>
      <c r="PLG10" s="267"/>
      <c r="PLH10" s="267"/>
      <c r="PLI10" s="267"/>
      <c r="PLJ10" s="267"/>
      <c r="PLK10" s="267"/>
      <c r="PLL10" s="267"/>
      <c r="PLM10" s="267"/>
      <c r="PLN10" s="267"/>
      <c r="PLO10" s="267"/>
      <c r="PLP10" s="267"/>
      <c r="PLQ10" s="267"/>
      <c r="PLR10" s="267"/>
      <c r="PLS10" s="267"/>
      <c r="PLT10" s="267"/>
      <c r="PLU10" s="267"/>
      <c r="PLV10" s="267"/>
      <c r="PLW10" s="267"/>
      <c r="PLX10" s="267"/>
      <c r="PLY10" s="267"/>
      <c r="PLZ10" s="267"/>
      <c r="PMA10" s="267"/>
      <c r="PMB10" s="267"/>
      <c r="PMC10" s="267"/>
      <c r="PMD10" s="267"/>
      <c r="PME10" s="267"/>
      <c r="PMF10" s="267"/>
      <c r="PMG10" s="267"/>
      <c r="PMH10" s="267"/>
      <c r="PMI10" s="267"/>
      <c r="PMJ10" s="267"/>
      <c r="PMK10" s="267"/>
      <c r="PML10" s="267"/>
      <c r="PMM10" s="267"/>
      <c r="PMN10" s="267"/>
      <c r="PMO10" s="267"/>
      <c r="PMP10" s="267"/>
      <c r="PMQ10" s="267"/>
      <c r="PMR10" s="267"/>
      <c r="PMS10" s="267"/>
      <c r="PMT10" s="267"/>
      <c r="PMU10" s="267"/>
      <c r="PMV10" s="267"/>
      <c r="PMW10" s="267"/>
      <c r="PMX10" s="267"/>
      <c r="PMY10" s="267"/>
      <c r="PMZ10" s="267"/>
      <c r="PNA10" s="267"/>
      <c r="PNB10" s="267"/>
      <c r="PNC10" s="267"/>
      <c r="PND10" s="267"/>
      <c r="PNE10" s="267"/>
      <c r="PNF10" s="267"/>
      <c r="PNG10" s="267"/>
      <c r="PNH10" s="267"/>
      <c r="PNI10" s="267"/>
      <c r="PNJ10" s="267"/>
      <c r="PNK10" s="267"/>
      <c r="PNL10" s="267"/>
      <c r="PNM10" s="267"/>
      <c r="PNN10" s="267"/>
      <c r="PNO10" s="267"/>
      <c r="PNP10" s="267"/>
      <c r="PNQ10" s="267"/>
      <c r="PNR10" s="267"/>
      <c r="PNS10" s="267"/>
      <c r="PNT10" s="267"/>
      <c r="PNU10" s="267"/>
      <c r="PNV10" s="267"/>
      <c r="PNW10" s="267"/>
      <c r="PNX10" s="267"/>
      <c r="PNY10" s="267"/>
      <c r="PNZ10" s="267"/>
      <c r="POA10" s="267"/>
      <c r="POB10" s="267"/>
      <c r="POC10" s="267"/>
      <c r="POD10" s="267"/>
      <c r="POE10" s="267"/>
      <c r="POF10" s="267"/>
      <c r="POG10" s="267"/>
      <c r="POH10" s="267"/>
      <c r="POI10" s="267"/>
      <c r="POJ10" s="267"/>
      <c r="POK10" s="267"/>
      <c r="POL10" s="267"/>
      <c r="POM10" s="267"/>
      <c r="PON10" s="267"/>
      <c r="POO10" s="267"/>
      <c r="POP10" s="267"/>
      <c r="POQ10" s="267"/>
      <c r="POR10" s="267"/>
      <c r="POS10" s="267"/>
      <c r="POT10" s="267"/>
      <c r="POU10" s="267"/>
      <c r="POV10" s="267"/>
      <c r="POW10" s="267"/>
      <c r="POX10" s="267"/>
      <c r="POY10" s="267"/>
      <c r="POZ10" s="267"/>
      <c r="PPA10" s="267"/>
      <c r="PPB10" s="267"/>
      <c r="PPC10" s="267"/>
      <c r="PPD10" s="267"/>
      <c r="PPE10" s="267"/>
      <c r="PPF10" s="267"/>
      <c r="PPG10" s="267"/>
      <c r="PPH10" s="267"/>
      <c r="PPI10" s="267"/>
      <c r="PPJ10" s="267"/>
      <c r="PPK10" s="267"/>
      <c r="PPL10" s="267"/>
      <c r="PPM10" s="267"/>
      <c r="PPN10" s="267"/>
      <c r="PPO10" s="267"/>
      <c r="PPP10" s="267"/>
      <c r="PPQ10" s="267"/>
      <c r="PPR10" s="267"/>
      <c r="PPS10" s="267"/>
      <c r="PPT10" s="267"/>
      <c r="PPU10" s="267"/>
      <c r="PPV10" s="267"/>
      <c r="PPW10" s="267"/>
      <c r="PPX10" s="267"/>
      <c r="PPY10" s="267"/>
      <c r="PPZ10" s="267"/>
      <c r="PQA10" s="267"/>
      <c r="PQB10" s="267"/>
      <c r="PQC10" s="267"/>
      <c r="PQD10" s="267"/>
      <c r="PQE10" s="267"/>
      <c r="PQF10" s="267"/>
      <c r="PQG10" s="267"/>
      <c r="PQH10" s="267"/>
      <c r="PQI10" s="267"/>
      <c r="PQJ10" s="267"/>
      <c r="PQK10" s="267"/>
      <c r="PQL10" s="267"/>
      <c r="PQM10" s="267"/>
      <c r="PQN10" s="267"/>
      <c r="PQO10" s="267"/>
      <c r="PQP10" s="267"/>
      <c r="PQQ10" s="267"/>
      <c r="PQR10" s="267"/>
      <c r="PQS10" s="267"/>
      <c r="PQT10" s="267"/>
      <c r="PQU10" s="267"/>
      <c r="PQV10" s="267"/>
      <c r="PQW10" s="267"/>
      <c r="PQX10" s="267"/>
      <c r="PQY10" s="267"/>
      <c r="PQZ10" s="267"/>
      <c r="PRA10" s="267"/>
      <c r="PRB10" s="267"/>
      <c r="PRC10" s="267"/>
      <c r="PRD10" s="267"/>
      <c r="PRE10" s="267"/>
      <c r="PRF10" s="267"/>
      <c r="PRG10" s="267"/>
      <c r="PRH10" s="267"/>
      <c r="PRI10" s="267"/>
      <c r="PRJ10" s="267"/>
      <c r="PRK10" s="267"/>
      <c r="PRL10" s="267"/>
      <c r="PRM10" s="267"/>
      <c r="PRN10" s="267"/>
      <c r="PRO10" s="267"/>
      <c r="PRP10" s="267"/>
      <c r="PRQ10" s="267"/>
      <c r="PRR10" s="267"/>
      <c r="PRS10" s="267"/>
      <c r="PRT10" s="267"/>
      <c r="PRU10" s="267"/>
      <c r="PRV10" s="267"/>
      <c r="PRW10" s="267"/>
      <c r="PRX10" s="267"/>
      <c r="PRY10" s="267"/>
      <c r="PRZ10" s="267"/>
      <c r="PSA10" s="267"/>
      <c r="PSB10" s="267"/>
      <c r="PSC10" s="267"/>
      <c r="PSD10" s="267"/>
      <c r="PSE10" s="267"/>
      <c r="PSF10" s="267"/>
      <c r="PSG10" s="267"/>
      <c r="PSH10" s="267"/>
      <c r="PSI10" s="267"/>
      <c r="PSJ10" s="267"/>
      <c r="PSK10" s="267"/>
      <c r="PSL10" s="267"/>
      <c r="PSM10" s="267"/>
      <c r="PSN10" s="267"/>
      <c r="PSO10" s="267"/>
      <c r="PSP10" s="267"/>
      <c r="PSQ10" s="267"/>
      <c r="PSR10" s="267"/>
      <c r="PSS10" s="267"/>
      <c r="PST10" s="267"/>
      <c r="PSU10" s="267"/>
      <c r="PSV10" s="267"/>
      <c r="PSW10" s="267"/>
      <c r="PSX10" s="267"/>
      <c r="PSY10" s="267"/>
      <c r="PSZ10" s="267"/>
      <c r="PTA10" s="267"/>
      <c r="PTB10" s="267"/>
      <c r="PTC10" s="267"/>
      <c r="PTD10" s="267"/>
      <c r="PTE10" s="267"/>
      <c r="PTF10" s="267"/>
      <c r="PTG10" s="267"/>
      <c r="PTH10" s="267"/>
      <c r="PTI10" s="267"/>
      <c r="PTJ10" s="267"/>
      <c r="PTK10" s="267"/>
      <c r="PTL10" s="267"/>
      <c r="PTM10" s="267"/>
      <c r="PTN10" s="267"/>
      <c r="PTO10" s="267"/>
      <c r="PTP10" s="267"/>
      <c r="PTQ10" s="267"/>
      <c r="PTR10" s="267"/>
      <c r="PTS10" s="267"/>
      <c r="PTT10" s="267"/>
      <c r="PTU10" s="267"/>
      <c r="PTV10" s="267"/>
      <c r="PTW10" s="267"/>
      <c r="PTX10" s="267"/>
      <c r="PTY10" s="267"/>
      <c r="PTZ10" s="267"/>
      <c r="PUA10" s="267"/>
      <c r="PUB10" s="267"/>
      <c r="PUC10" s="267"/>
      <c r="PUD10" s="267"/>
      <c r="PUE10" s="267"/>
      <c r="PUF10" s="267"/>
      <c r="PUG10" s="267"/>
      <c r="PUH10" s="267"/>
      <c r="PUI10" s="267"/>
      <c r="PUJ10" s="267"/>
      <c r="PUK10" s="267"/>
      <c r="PUL10" s="267"/>
      <c r="PUM10" s="267"/>
      <c r="PUN10" s="267"/>
      <c r="PUO10" s="267"/>
      <c r="PUP10" s="267"/>
      <c r="PUQ10" s="267"/>
      <c r="PUR10" s="267"/>
      <c r="PUS10" s="267"/>
      <c r="PUT10" s="267"/>
      <c r="PUU10" s="267"/>
      <c r="PUV10" s="267"/>
      <c r="PUW10" s="267"/>
      <c r="PUX10" s="267"/>
      <c r="PUY10" s="267"/>
      <c r="PUZ10" s="267"/>
      <c r="PVA10" s="267"/>
      <c r="PVB10" s="267"/>
      <c r="PVC10" s="267"/>
      <c r="PVD10" s="267"/>
      <c r="PVE10" s="267"/>
      <c r="PVF10" s="267"/>
      <c r="PVG10" s="267"/>
      <c r="PVH10" s="267"/>
      <c r="PVI10" s="267"/>
      <c r="PVJ10" s="267"/>
      <c r="PVK10" s="267"/>
      <c r="PVL10" s="267"/>
      <c r="PVM10" s="267"/>
      <c r="PVN10" s="267"/>
      <c r="PVO10" s="267"/>
      <c r="PVP10" s="267"/>
      <c r="PVQ10" s="267"/>
      <c r="PVR10" s="267"/>
      <c r="PVS10" s="267"/>
      <c r="PVT10" s="267"/>
      <c r="PVU10" s="267"/>
      <c r="PVV10" s="267"/>
      <c r="PVW10" s="267"/>
      <c r="PVX10" s="267"/>
      <c r="PVY10" s="267"/>
      <c r="PVZ10" s="267"/>
      <c r="PWA10" s="267"/>
      <c r="PWB10" s="267"/>
      <c r="PWC10" s="267"/>
      <c r="PWD10" s="267"/>
      <c r="PWE10" s="267"/>
      <c r="PWF10" s="267"/>
      <c r="PWG10" s="267"/>
      <c r="PWH10" s="267"/>
      <c r="PWI10" s="267"/>
      <c r="PWJ10" s="267"/>
      <c r="PWK10" s="267"/>
      <c r="PWL10" s="267"/>
      <c r="PWM10" s="267"/>
      <c r="PWN10" s="267"/>
      <c r="PWO10" s="267"/>
      <c r="PWP10" s="267"/>
      <c r="PWQ10" s="267"/>
      <c r="PWR10" s="267"/>
      <c r="PWS10" s="267"/>
      <c r="PWT10" s="267"/>
      <c r="PWU10" s="267"/>
      <c r="PWV10" s="267"/>
      <c r="PWW10" s="267"/>
      <c r="PWX10" s="267"/>
      <c r="PWY10" s="267"/>
      <c r="PWZ10" s="267"/>
      <c r="PXA10" s="267"/>
      <c r="PXB10" s="267"/>
      <c r="PXC10" s="267"/>
      <c r="PXD10" s="267"/>
      <c r="PXE10" s="267"/>
      <c r="PXF10" s="267"/>
      <c r="PXG10" s="267"/>
      <c r="PXH10" s="267"/>
      <c r="PXI10" s="267"/>
      <c r="PXJ10" s="267"/>
      <c r="PXK10" s="267"/>
      <c r="PXL10" s="267"/>
      <c r="PXM10" s="267"/>
      <c r="PXN10" s="267"/>
      <c r="PXO10" s="267"/>
      <c r="PXP10" s="267"/>
      <c r="PXQ10" s="267"/>
      <c r="PXR10" s="267"/>
      <c r="PXS10" s="267"/>
      <c r="PXT10" s="267"/>
      <c r="PXU10" s="267"/>
      <c r="PXV10" s="267"/>
      <c r="PXW10" s="267"/>
      <c r="PXX10" s="267"/>
      <c r="PXY10" s="267"/>
      <c r="PXZ10" s="267"/>
      <c r="PYA10" s="267"/>
      <c r="PYB10" s="267"/>
      <c r="PYC10" s="267"/>
      <c r="PYD10" s="267"/>
      <c r="PYE10" s="267"/>
      <c r="PYF10" s="267"/>
      <c r="PYG10" s="267"/>
      <c r="PYH10" s="267"/>
      <c r="PYI10" s="267"/>
      <c r="PYJ10" s="267"/>
      <c r="PYK10" s="267"/>
      <c r="PYL10" s="267"/>
      <c r="PYM10" s="267"/>
      <c r="PYN10" s="267"/>
      <c r="PYO10" s="267"/>
      <c r="PYP10" s="267"/>
      <c r="PYQ10" s="267"/>
      <c r="PYR10" s="267"/>
      <c r="PYS10" s="267"/>
      <c r="PYT10" s="267"/>
      <c r="PYU10" s="267"/>
      <c r="PYV10" s="267"/>
      <c r="PYW10" s="267"/>
      <c r="PYX10" s="267"/>
      <c r="PYY10" s="267"/>
      <c r="PYZ10" s="267"/>
      <c r="PZA10" s="267"/>
      <c r="PZB10" s="267"/>
      <c r="PZC10" s="267"/>
      <c r="PZD10" s="267"/>
      <c r="PZE10" s="267"/>
      <c r="PZF10" s="267"/>
      <c r="PZG10" s="267"/>
      <c r="PZH10" s="267"/>
      <c r="PZI10" s="267"/>
      <c r="PZJ10" s="267"/>
      <c r="PZK10" s="267"/>
      <c r="PZL10" s="267"/>
      <c r="PZM10" s="267"/>
      <c r="PZN10" s="267"/>
      <c r="PZO10" s="267"/>
      <c r="PZP10" s="267"/>
      <c r="PZQ10" s="267"/>
      <c r="PZR10" s="267"/>
      <c r="PZS10" s="267"/>
      <c r="PZT10" s="267"/>
      <c r="PZU10" s="267"/>
      <c r="PZV10" s="267"/>
      <c r="PZW10" s="267"/>
      <c r="PZX10" s="267"/>
      <c r="PZY10" s="267"/>
      <c r="PZZ10" s="267"/>
      <c r="QAA10" s="267"/>
      <c r="QAB10" s="267"/>
      <c r="QAC10" s="267"/>
      <c r="QAD10" s="267"/>
      <c r="QAE10" s="267"/>
      <c r="QAF10" s="267"/>
      <c r="QAG10" s="267"/>
      <c r="QAH10" s="267"/>
      <c r="QAI10" s="267"/>
      <c r="QAJ10" s="267"/>
      <c r="QAK10" s="267"/>
      <c r="QAL10" s="267"/>
      <c r="QAM10" s="267"/>
      <c r="QAN10" s="267"/>
      <c r="QAO10" s="267"/>
      <c r="QAP10" s="267"/>
      <c r="QAQ10" s="267"/>
      <c r="QAR10" s="267"/>
      <c r="QAS10" s="267"/>
      <c r="QAT10" s="267"/>
      <c r="QAU10" s="267"/>
      <c r="QAV10" s="267"/>
      <c r="QAW10" s="267"/>
      <c r="QAX10" s="267"/>
      <c r="QAY10" s="267"/>
      <c r="QAZ10" s="267"/>
      <c r="QBA10" s="267"/>
      <c r="QBB10" s="267"/>
      <c r="QBC10" s="267"/>
      <c r="QBD10" s="267"/>
      <c r="QBE10" s="267"/>
      <c r="QBF10" s="267"/>
      <c r="QBG10" s="267"/>
      <c r="QBH10" s="267"/>
      <c r="QBI10" s="267"/>
      <c r="QBJ10" s="267"/>
      <c r="QBK10" s="267"/>
      <c r="QBL10" s="267"/>
      <c r="QBM10" s="267"/>
      <c r="QBN10" s="267"/>
      <c r="QBO10" s="267"/>
      <c r="QBP10" s="267"/>
      <c r="QBQ10" s="267"/>
      <c r="QBR10" s="267"/>
      <c r="QBS10" s="267"/>
      <c r="QBT10" s="267"/>
      <c r="QBU10" s="267"/>
      <c r="QBV10" s="267"/>
      <c r="QBW10" s="267"/>
      <c r="QBX10" s="267"/>
      <c r="QBY10" s="267"/>
      <c r="QBZ10" s="267"/>
      <c r="QCA10" s="267"/>
      <c r="QCB10" s="267"/>
      <c r="QCC10" s="267"/>
      <c r="QCD10" s="267"/>
      <c r="QCE10" s="267"/>
      <c r="QCF10" s="267"/>
      <c r="QCG10" s="267"/>
      <c r="QCH10" s="267"/>
      <c r="QCI10" s="267"/>
      <c r="QCJ10" s="267"/>
      <c r="QCK10" s="267"/>
      <c r="QCL10" s="267"/>
      <c r="QCM10" s="267"/>
      <c r="QCN10" s="267"/>
      <c r="QCO10" s="267"/>
      <c r="QCP10" s="267"/>
      <c r="QCQ10" s="267"/>
      <c r="QCR10" s="267"/>
      <c r="QCS10" s="267"/>
      <c r="QCT10" s="267"/>
      <c r="QCU10" s="267"/>
      <c r="QCV10" s="267"/>
      <c r="QCW10" s="267"/>
      <c r="QCX10" s="267"/>
      <c r="QCY10" s="267"/>
      <c r="QCZ10" s="267"/>
      <c r="QDA10" s="267"/>
      <c r="QDB10" s="267"/>
      <c r="QDC10" s="267"/>
      <c r="QDD10" s="267"/>
      <c r="QDE10" s="267"/>
      <c r="QDF10" s="267"/>
      <c r="QDG10" s="267"/>
      <c r="QDH10" s="267"/>
      <c r="QDI10" s="267"/>
      <c r="QDJ10" s="267"/>
      <c r="QDK10" s="267"/>
      <c r="QDL10" s="267"/>
      <c r="QDM10" s="267"/>
      <c r="QDN10" s="267"/>
      <c r="QDO10" s="267"/>
      <c r="QDP10" s="267"/>
      <c r="QDQ10" s="267"/>
      <c r="QDR10" s="267"/>
      <c r="QDS10" s="267"/>
      <c r="QDT10" s="267"/>
      <c r="QDU10" s="267"/>
      <c r="QDV10" s="267"/>
      <c r="QDW10" s="267"/>
      <c r="QDX10" s="267"/>
      <c r="QDY10" s="267"/>
      <c r="QDZ10" s="267"/>
      <c r="QEA10" s="267"/>
      <c r="QEB10" s="267"/>
      <c r="QEC10" s="267"/>
      <c r="QED10" s="267"/>
      <c r="QEE10" s="267"/>
      <c r="QEF10" s="267"/>
      <c r="QEG10" s="267"/>
      <c r="QEH10" s="267"/>
      <c r="QEI10" s="267"/>
      <c r="QEJ10" s="267"/>
      <c r="QEK10" s="267"/>
      <c r="QEL10" s="267"/>
      <c r="QEM10" s="267"/>
      <c r="QEN10" s="267"/>
      <c r="QEO10" s="267"/>
      <c r="QEP10" s="267"/>
      <c r="QEQ10" s="267"/>
      <c r="QER10" s="267"/>
      <c r="QES10" s="267"/>
      <c r="QET10" s="267"/>
      <c r="QEU10" s="267"/>
      <c r="QEV10" s="267"/>
      <c r="QEW10" s="267"/>
      <c r="QEX10" s="267"/>
      <c r="QEY10" s="267"/>
      <c r="QEZ10" s="267"/>
      <c r="QFA10" s="267"/>
      <c r="QFB10" s="267"/>
      <c r="QFC10" s="267"/>
      <c r="QFD10" s="267"/>
      <c r="QFE10" s="267"/>
      <c r="QFF10" s="267"/>
      <c r="QFG10" s="267"/>
      <c r="QFH10" s="267"/>
      <c r="QFI10" s="267"/>
      <c r="QFJ10" s="267"/>
      <c r="QFK10" s="267"/>
      <c r="QFL10" s="267"/>
      <c r="QFM10" s="267"/>
      <c r="QFN10" s="267"/>
      <c r="QFO10" s="267"/>
      <c r="QFP10" s="267"/>
      <c r="QFQ10" s="267"/>
      <c r="QFR10" s="267"/>
      <c r="QFS10" s="267"/>
      <c r="QFT10" s="267"/>
      <c r="QFU10" s="267"/>
      <c r="QFV10" s="267"/>
      <c r="QFW10" s="267"/>
      <c r="QFX10" s="267"/>
      <c r="QFY10" s="267"/>
      <c r="QFZ10" s="267"/>
      <c r="QGA10" s="267"/>
      <c r="QGB10" s="267"/>
      <c r="QGC10" s="267"/>
      <c r="QGD10" s="267"/>
      <c r="QGE10" s="267"/>
      <c r="QGF10" s="267"/>
      <c r="QGG10" s="267"/>
      <c r="QGH10" s="267"/>
      <c r="QGI10" s="267"/>
      <c r="QGJ10" s="267"/>
      <c r="QGK10" s="267"/>
      <c r="QGL10" s="267"/>
      <c r="QGM10" s="267"/>
      <c r="QGN10" s="267"/>
      <c r="QGO10" s="267"/>
      <c r="QGP10" s="267"/>
      <c r="QGQ10" s="267"/>
      <c r="QGR10" s="267"/>
      <c r="QGS10" s="267"/>
      <c r="QGT10" s="267"/>
      <c r="QGU10" s="267"/>
      <c r="QGV10" s="267"/>
      <c r="QGW10" s="267"/>
      <c r="QGX10" s="267"/>
      <c r="QGY10" s="267"/>
      <c r="QGZ10" s="267"/>
      <c r="QHA10" s="267"/>
      <c r="QHB10" s="267"/>
      <c r="QHC10" s="267"/>
      <c r="QHD10" s="267"/>
      <c r="QHE10" s="267"/>
      <c r="QHF10" s="267"/>
      <c r="QHG10" s="267"/>
      <c r="QHH10" s="267"/>
      <c r="QHI10" s="267"/>
      <c r="QHJ10" s="267"/>
      <c r="QHK10" s="267"/>
      <c r="QHL10" s="267"/>
      <c r="QHM10" s="267"/>
      <c r="QHN10" s="267"/>
      <c r="QHO10" s="267"/>
      <c r="QHP10" s="267"/>
      <c r="QHQ10" s="267"/>
      <c r="QHR10" s="267"/>
      <c r="QHS10" s="267"/>
      <c r="QHT10" s="267"/>
      <c r="QHU10" s="267"/>
      <c r="QHV10" s="267"/>
      <c r="QHW10" s="267"/>
      <c r="QHX10" s="267"/>
      <c r="QHY10" s="267"/>
      <c r="QHZ10" s="267"/>
      <c r="QIA10" s="267"/>
      <c r="QIB10" s="267"/>
      <c r="QIC10" s="267"/>
      <c r="QID10" s="267"/>
      <c r="QIE10" s="267"/>
      <c r="QIF10" s="267"/>
      <c r="QIG10" s="267"/>
      <c r="QIH10" s="267"/>
      <c r="QII10" s="267"/>
      <c r="QIJ10" s="267"/>
      <c r="QIK10" s="267"/>
      <c r="QIL10" s="267"/>
      <c r="QIM10" s="267"/>
      <c r="QIN10" s="267"/>
      <c r="QIO10" s="267"/>
      <c r="QIP10" s="267"/>
      <c r="QIQ10" s="267"/>
      <c r="QIR10" s="267"/>
      <c r="QIS10" s="267"/>
      <c r="QIT10" s="267"/>
      <c r="QIU10" s="267"/>
      <c r="QIV10" s="267"/>
      <c r="QIW10" s="267"/>
      <c r="QIX10" s="267"/>
      <c r="QIY10" s="267"/>
      <c r="QIZ10" s="267"/>
      <c r="QJA10" s="267"/>
      <c r="QJB10" s="267"/>
      <c r="QJC10" s="267"/>
      <c r="QJD10" s="267"/>
      <c r="QJE10" s="267"/>
      <c r="QJF10" s="267"/>
      <c r="QJG10" s="267"/>
      <c r="QJH10" s="267"/>
      <c r="QJI10" s="267"/>
      <c r="QJJ10" s="267"/>
      <c r="QJK10" s="267"/>
      <c r="QJL10" s="267"/>
      <c r="QJM10" s="267"/>
      <c r="QJN10" s="267"/>
      <c r="QJO10" s="267"/>
      <c r="QJP10" s="267"/>
      <c r="QJQ10" s="267"/>
      <c r="QJR10" s="267"/>
      <c r="QJS10" s="267"/>
      <c r="QJT10" s="267"/>
      <c r="QJU10" s="267"/>
      <c r="QJV10" s="267"/>
      <c r="QJW10" s="267"/>
      <c r="QJX10" s="267"/>
      <c r="QJY10" s="267"/>
      <c r="QJZ10" s="267"/>
      <c r="QKA10" s="267"/>
      <c r="QKB10" s="267"/>
      <c r="QKC10" s="267"/>
      <c r="QKD10" s="267"/>
      <c r="QKE10" s="267"/>
      <c r="QKF10" s="267"/>
      <c r="QKG10" s="267"/>
      <c r="QKH10" s="267"/>
      <c r="QKI10" s="267"/>
      <c r="QKJ10" s="267"/>
      <c r="QKK10" s="267"/>
      <c r="QKL10" s="267"/>
      <c r="QKM10" s="267"/>
      <c r="QKN10" s="267"/>
      <c r="QKO10" s="267"/>
      <c r="QKP10" s="267"/>
      <c r="QKQ10" s="267"/>
      <c r="QKR10" s="267"/>
      <c r="QKS10" s="267"/>
      <c r="QKT10" s="267"/>
      <c r="QKU10" s="267"/>
      <c r="QKV10" s="267"/>
      <c r="QKW10" s="267"/>
      <c r="QKX10" s="267"/>
      <c r="QKY10" s="267"/>
      <c r="QKZ10" s="267"/>
      <c r="QLA10" s="267"/>
      <c r="QLB10" s="267"/>
      <c r="QLC10" s="267"/>
      <c r="QLD10" s="267"/>
      <c r="QLE10" s="267"/>
      <c r="QLF10" s="267"/>
      <c r="QLG10" s="267"/>
      <c r="QLH10" s="267"/>
      <c r="QLI10" s="267"/>
      <c r="QLJ10" s="267"/>
      <c r="QLK10" s="267"/>
      <c r="QLL10" s="267"/>
      <c r="QLM10" s="267"/>
      <c r="QLN10" s="267"/>
      <c r="QLO10" s="267"/>
      <c r="QLP10" s="267"/>
      <c r="QLQ10" s="267"/>
      <c r="QLR10" s="267"/>
      <c r="QLS10" s="267"/>
      <c r="QLT10" s="267"/>
      <c r="QLU10" s="267"/>
      <c r="QLV10" s="267"/>
      <c r="QLW10" s="267"/>
      <c r="QLX10" s="267"/>
      <c r="QLY10" s="267"/>
      <c r="QLZ10" s="267"/>
      <c r="QMA10" s="267"/>
      <c r="QMB10" s="267"/>
      <c r="QMC10" s="267"/>
      <c r="QMD10" s="267"/>
      <c r="QME10" s="267"/>
      <c r="QMF10" s="267"/>
      <c r="QMG10" s="267"/>
      <c r="QMH10" s="267"/>
      <c r="QMI10" s="267"/>
      <c r="QMJ10" s="267"/>
      <c r="QMK10" s="267"/>
      <c r="QML10" s="267"/>
      <c r="QMM10" s="267"/>
      <c r="QMN10" s="267"/>
      <c r="QMO10" s="267"/>
      <c r="QMP10" s="267"/>
      <c r="QMQ10" s="267"/>
      <c r="QMR10" s="267"/>
      <c r="QMS10" s="267"/>
      <c r="QMT10" s="267"/>
      <c r="QMU10" s="267"/>
      <c r="QMV10" s="267"/>
      <c r="QMW10" s="267"/>
      <c r="QMX10" s="267"/>
      <c r="QMY10" s="267"/>
      <c r="QMZ10" s="267"/>
      <c r="QNA10" s="267"/>
      <c r="QNB10" s="267"/>
      <c r="QNC10" s="267"/>
      <c r="QND10" s="267"/>
      <c r="QNE10" s="267"/>
      <c r="QNF10" s="267"/>
      <c r="QNG10" s="267"/>
      <c r="QNH10" s="267"/>
      <c r="QNI10" s="267"/>
      <c r="QNJ10" s="267"/>
      <c r="QNK10" s="267"/>
      <c r="QNL10" s="267"/>
      <c r="QNM10" s="267"/>
      <c r="QNN10" s="267"/>
      <c r="QNO10" s="267"/>
      <c r="QNP10" s="267"/>
      <c r="QNQ10" s="267"/>
      <c r="QNR10" s="267"/>
      <c r="QNS10" s="267"/>
      <c r="QNT10" s="267"/>
      <c r="QNU10" s="267"/>
      <c r="QNV10" s="267"/>
      <c r="QNW10" s="267"/>
      <c r="QNX10" s="267"/>
      <c r="QNY10" s="267"/>
      <c r="QNZ10" s="267"/>
      <c r="QOA10" s="267"/>
      <c r="QOB10" s="267"/>
      <c r="QOC10" s="267"/>
      <c r="QOD10" s="267"/>
      <c r="QOE10" s="267"/>
      <c r="QOF10" s="267"/>
      <c r="QOG10" s="267"/>
      <c r="QOH10" s="267"/>
      <c r="QOI10" s="267"/>
      <c r="QOJ10" s="267"/>
      <c r="QOK10" s="267"/>
      <c r="QOL10" s="267"/>
      <c r="QOM10" s="267"/>
      <c r="QON10" s="267"/>
      <c r="QOO10" s="267"/>
      <c r="QOP10" s="267"/>
      <c r="QOQ10" s="267"/>
      <c r="QOR10" s="267"/>
      <c r="QOS10" s="267"/>
      <c r="QOT10" s="267"/>
      <c r="QOU10" s="267"/>
      <c r="QOV10" s="267"/>
      <c r="QOW10" s="267"/>
      <c r="QOX10" s="267"/>
      <c r="QOY10" s="267"/>
      <c r="QOZ10" s="267"/>
      <c r="QPA10" s="267"/>
      <c r="QPB10" s="267"/>
      <c r="QPC10" s="267"/>
      <c r="QPD10" s="267"/>
      <c r="QPE10" s="267"/>
      <c r="QPF10" s="267"/>
      <c r="QPG10" s="267"/>
      <c r="QPH10" s="267"/>
      <c r="QPI10" s="267"/>
      <c r="QPJ10" s="267"/>
      <c r="QPK10" s="267"/>
      <c r="QPL10" s="267"/>
      <c r="QPM10" s="267"/>
      <c r="QPN10" s="267"/>
      <c r="QPO10" s="267"/>
      <c r="QPP10" s="267"/>
      <c r="QPQ10" s="267"/>
      <c r="QPR10" s="267"/>
      <c r="QPS10" s="267"/>
      <c r="QPT10" s="267"/>
      <c r="QPU10" s="267"/>
      <c r="QPV10" s="267"/>
      <c r="QPW10" s="267"/>
      <c r="QPX10" s="267"/>
      <c r="QPY10" s="267"/>
      <c r="QPZ10" s="267"/>
      <c r="QQA10" s="267"/>
      <c r="QQB10" s="267"/>
      <c r="QQC10" s="267"/>
      <c r="QQD10" s="267"/>
      <c r="QQE10" s="267"/>
      <c r="QQF10" s="267"/>
      <c r="QQG10" s="267"/>
      <c r="QQH10" s="267"/>
      <c r="QQI10" s="267"/>
      <c r="QQJ10" s="267"/>
      <c r="QQK10" s="267"/>
      <c r="QQL10" s="267"/>
      <c r="QQM10" s="267"/>
      <c r="QQN10" s="267"/>
      <c r="QQO10" s="267"/>
      <c r="QQP10" s="267"/>
      <c r="QQQ10" s="267"/>
      <c r="QQR10" s="267"/>
      <c r="QQS10" s="267"/>
      <c r="QQT10" s="267"/>
      <c r="QQU10" s="267"/>
      <c r="QQV10" s="267"/>
      <c r="QQW10" s="267"/>
      <c r="QQX10" s="267"/>
      <c r="QQY10" s="267"/>
      <c r="QQZ10" s="267"/>
      <c r="QRA10" s="267"/>
      <c r="QRB10" s="267"/>
      <c r="QRC10" s="267"/>
      <c r="QRD10" s="267"/>
      <c r="QRE10" s="267"/>
      <c r="QRF10" s="267"/>
      <c r="QRG10" s="267"/>
      <c r="QRH10" s="267"/>
      <c r="QRI10" s="267"/>
      <c r="QRJ10" s="267"/>
      <c r="QRK10" s="267"/>
      <c r="QRL10" s="267"/>
      <c r="QRM10" s="267"/>
      <c r="QRN10" s="267"/>
      <c r="QRO10" s="267"/>
      <c r="QRP10" s="267"/>
      <c r="QRQ10" s="267"/>
      <c r="QRR10" s="267"/>
      <c r="QRS10" s="267"/>
      <c r="QRT10" s="267"/>
      <c r="QRU10" s="267"/>
      <c r="QRV10" s="267"/>
      <c r="QRW10" s="267"/>
      <c r="QRX10" s="267"/>
      <c r="QRY10" s="267"/>
      <c r="QRZ10" s="267"/>
      <c r="QSA10" s="267"/>
      <c r="QSB10" s="267"/>
      <c r="QSC10" s="267"/>
      <c r="QSD10" s="267"/>
      <c r="QSE10" s="267"/>
      <c r="QSF10" s="267"/>
      <c r="QSG10" s="267"/>
      <c r="QSH10" s="267"/>
      <c r="QSI10" s="267"/>
      <c r="QSJ10" s="267"/>
      <c r="QSK10" s="267"/>
      <c r="QSL10" s="267"/>
      <c r="QSM10" s="267"/>
      <c r="QSN10" s="267"/>
      <c r="QSO10" s="267"/>
      <c r="QSP10" s="267"/>
      <c r="QSQ10" s="267"/>
      <c r="QSR10" s="267"/>
      <c r="QSS10" s="267"/>
      <c r="QST10" s="267"/>
      <c r="QSU10" s="267"/>
      <c r="QSV10" s="267"/>
      <c r="QSW10" s="267"/>
      <c r="QSX10" s="267"/>
      <c r="QSY10" s="267"/>
      <c r="QSZ10" s="267"/>
      <c r="QTA10" s="267"/>
      <c r="QTB10" s="267"/>
      <c r="QTC10" s="267"/>
      <c r="QTD10" s="267"/>
      <c r="QTE10" s="267"/>
      <c r="QTF10" s="267"/>
      <c r="QTG10" s="267"/>
      <c r="QTH10" s="267"/>
      <c r="QTI10" s="267"/>
      <c r="QTJ10" s="267"/>
      <c r="QTK10" s="267"/>
      <c r="QTL10" s="267"/>
      <c r="QTM10" s="267"/>
      <c r="QTN10" s="267"/>
      <c r="QTO10" s="267"/>
      <c r="QTP10" s="267"/>
      <c r="QTQ10" s="267"/>
      <c r="QTR10" s="267"/>
      <c r="QTS10" s="267"/>
      <c r="QTT10" s="267"/>
      <c r="QTU10" s="267"/>
      <c r="QTV10" s="267"/>
      <c r="QTW10" s="267"/>
      <c r="QTX10" s="267"/>
      <c r="QTY10" s="267"/>
      <c r="QTZ10" s="267"/>
      <c r="QUA10" s="267"/>
      <c r="QUB10" s="267"/>
      <c r="QUC10" s="267"/>
      <c r="QUD10" s="267"/>
      <c r="QUE10" s="267"/>
      <c r="QUF10" s="267"/>
      <c r="QUG10" s="267"/>
      <c r="QUH10" s="267"/>
      <c r="QUI10" s="267"/>
      <c r="QUJ10" s="267"/>
      <c r="QUK10" s="267"/>
      <c r="QUL10" s="267"/>
      <c r="QUM10" s="267"/>
      <c r="QUN10" s="267"/>
      <c r="QUO10" s="267"/>
      <c r="QUP10" s="267"/>
      <c r="QUQ10" s="267"/>
      <c r="QUR10" s="267"/>
      <c r="QUS10" s="267"/>
      <c r="QUT10" s="267"/>
      <c r="QUU10" s="267"/>
      <c r="QUV10" s="267"/>
      <c r="QUW10" s="267"/>
      <c r="QUX10" s="267"/>
      <c r="QUY10" s="267"/>
      <c r="QUZ10" s="267"/>
      <c r="QVA10" s="267"/>
      <c r="QVB10" s="267"/>
      <c r="QVC10" s="267"/>
      <c r="QVD10" s="267"/>
      <c r="QVE10" s="267"/>
      <c r="QVF10" s="267"/>
      <c r="QVG10" s="267"/>
      <c r="QVH10" s="267"/>
      <c r="QVI10" s="267"/>
      <c r="QVJ10" s="267"/>
      <c r="QVK10" s="267"/>
      <c r="QVL10" s="267"/>
      <c r="QVM10" s="267"/>
      <c r="QVN10" s="267"/>
      <c r="QVO10" s="267"/>
      <c r="QVP10" s="267"/>
      <c r="QVQ10" s="267"/>
      <c r="QVR10" s="267"/>
      <c r="QVS10" s="267"/>
      <c r="QVT10" s="267"/>
      <c r="QVU10" s="267"/>
      <c r="QVV10" s="267"/>
      <c r="QVW10" s="267"/>
      <c r="QVX10" s="267"/>
      <c r="QVY10" s="267"/>
      <c r="QVZ10" s="267"/>
      <c r="QWA10" s="267"/>
      <c r="QWB10" s="267"/>
      <c r="QWC10" s="267"/>
      <c r="QWD10" s="267"/>
      <c r="QWE10" s="267"/>
      <c r="QWF10" s="267"/>
      <c r="QWG10" s="267"/>
      <c r="QWH10" s="267"/>
      <c r="QWI10" s="267"/>
      <c r="QWJ10" s="267"/>
      <c r="QWK10" s="267"/>
      <c r="QWL10" s="267"/>
      <c r="QWM10" s="267"/>
      <c r="QWN10" s="267"/>
      <c r="QWO10" s="267"/>
      <c r="QWP10" s="267"/>
      <c r="QWQ10" s="267"/>
      <c r="QWR10" s="267"/>
      <c r="QWS10" s="267"/>
      <c r="QWT10" s="267"/>
      <c r="QWU10" s="267"/>
      <c r="QWV10" s="267"/>
      <c r="QWW10" s="267"/>
      <c r="QWX10" s="267"/>
      <c r="QWY10" s="267"/>
      <c r="QWZ10" s="267"/>
      <c r="QXA10" s="267"/>
      <c r="QXB10" s="267"/>
      <c r="QXC10" s="267"/>
      <c r="QXD10" s="267"/>
      <c r="QXE10" s="267"/>
      <c r="QXF10" s="267"/>
      <c r="QXG10" s="267"/>
      <c r="QXH10" s="267"/>
      <c r="QXI10" s="267"/>
      <c r="QXJ10" s="267"/>
      <c r="QXK10" s="267"/>
      <c r="QXL10" s="267"/>
      <c r="QXM10" s="267"/>
      <c r="QXN10" s="267"/>
      <c r="QXO10" s="267"/>
      <c r="QXP10" s="267"/>
      <c r="QXQ10" s="267"/>
      <c r="QXR10" s="267"/>
      <c r="QXS10" s="267"/>
      <c r="QXT10" s="267"/>
      <c r="QXU10" s="267"/>
      <c r="QXV10" s="267"/>
      <c r="QXW10" s="267"/>
      <c r="QXX10" s="267"/>
      <c r="QXY10" s="267"/>
      <c r="QXZ10" s="267"/>
      <c r="QYA10" s="267"/>
      <c r="QYB10" s="267"/>
      <c r="QYC10" s="267"/>
      <c r="QYD10" s="267"/>
      <c r="QYE10" s="267"/>
      <c r="QYF10" s="267"/>
      <c r="QYG10" s="267"/>
      <c r="QYH10" s="267"/>
      <c r="QYI10" s="267"/>
      <c r="QYJ10" s="267"/>
      <c r="QYK10" s="267"/>
      <c r="QYL10" s="267"/>
      <c r="QYM10" s="267"/>
      <c r="QYN10" s="267"/>
      <c r="QYO10" s="267"/>
      <c r="QYP10" s="267"/>
      <c r="QYQ10" s="267"/>
      <c r="QYR10" s="267"/>
      <c r="QYS10" s="267"/>
      <c r="QYT10" s="267"/>
      <c r="QYU10" s="267"/>
      <c r="QYV10" s="267"/>
      <c r="QYW10" s="267"/>
      <c r="QYX10" s="267"/>
      <c r="QYY10" s="267"/>
      <c r="QYZ10" s="267"/>
      <c r="QZA10" s="267"/>
      <c r="QZB10" s="267"/>
      <c r="QZC10" s="267"/>
      <c r="QZD10" s="267"/>
      <c r="QZE10" s="267"/>
      <c r="QZF10" s="267"/>
      <c r="QZG10" s="267"/>
      <c r="QZH10" s="267"/>
      <c r="QZI10" s="267"/>
      <c r="QZJ10" s="267"/>
      <c r="QZK10" s="267"/>
      <c r="QZL10" s="267"/>
      <c r="QZM10" s="267"/>
      <c r="QZN10" s="267"/>
      <c r="QZO10" s="267"/>
      <c r="QZP10" s="267"/>
      <c r="QZQ10" s="267"/>
      <c r="QZR10" s="267"/>
      <c r="QZS10" s="267"/>
      <c r="QZT10" s="267"/>
      <c r="QZU10" s="267"/>
      <c r="QZV10" s="267"/>
      <c r="QZW10" s="267"/>
      <c r="QZX10" s="267"/>
      <c r="QZY10" s="267"/>
      <c r="QZZ10" s="267"/>
      <c r="RAA10" s="267"/>
      <c r="RAB10" s="267"/>
      <c r="RAC10" s="267"/>
      <c r="RAD10" s="267"/>
      <c r="RAE10" s="267"/>
      <c r="RAF10" s="267"/>
      <c r="RAG10" s="267"/>
      <c r="RAH10" s="267"/>
      <c r="RAI10" s="267"/>
      <c r="RAJ10" s="267"/>
      <c r="RAK10" s="267"/>
      <c r="RAL10" s="267"/>
      <c r="RAM10" s="267"/>
      <c r="RAN10" s="267"/>
      <c r="RAO10" s="267"/>
      <c r="RAP10" s="267"/>
      <c r="RAQ10" s="267"/>
      <c r="RAR10" s="267"/>
      <c r="RAS10" s="267"/>
      <c r="RAT10" s="267"/>
      <c r="RAU10" s="267"/>
      <c r="RAV10" s="267"/>
      <c r="RAW10" s="267"/>
      <c r="RAX10" s="267"/>
      <c r="RAY10" s="267"/>
      <c r="RAZ10" s="267"/>
      <c r="RBA10" s="267"/>
      <c r="RBB10" s="267"/>
      <c r="RBC10" s="267"/>
      <c r="RBD10" s="267"/>
      <c r="RBE10" s="267"/>
      <c r="RBF10" s="267"/>
      <c r="RBG10" s="267"/>
      <c r="RBH10" s="267"/>
      <c r="RBI10" s="267"/>
      <c r="RBJ10" s="267"/>
      <c r="RBK10" s="267"/>
      <c r="RBL10" s="267"/>
      <c r="RBM10" s="267"/>
      <c r="RBN10" s="267"/>
      <c r="RBO10" s="267"/>
      <c r="RBP10" s="267"/>
      <c r="RBQ10" s="267"/>
      <c r="RBR10" s="267"/>
      <c r="RBS10" s="267"/>
      <c r="RBT10" s="267"/>
      <c r="RBU10" s="267"/>
      <c r="RBV10" s="267"/>
      <c r="RBW10" s="267"/>
      <c r="RBX10" s="267"/>
      <c r="RBY10" s="267"/>
      <c r="RBZ10" s="267"/>
      <c r="RCA10" s="267"/>
      <c r="RCB10" s="267"/>
      <c r="RCC10" s="267"/>
      <c r="RCD10" s="267"/>
      <c r="RCE10" s="267"/>
      <c r="RCF10" s="267"/>
      <c r="RCG10" s="267"/>
      <c r="RCH10" s="267"/>
      <c r="RCI10" s="267"/>
      <c r="RCJ10" s="267"/>
      <c r="RCK10" s="267"/>
      <c r="RCL10" s="267"/>
      <c r="RCM10" s="267"/>
      <c r="RCN10" s="267"/>
      <c r="RCO10" s="267"/>
      <c r="RCP10" s="267"/>
      <c r="RCQ10" s="267"/>
      <c r="RCR10" s="267"/>
      <c r="RCS10" s="267"/>
      <c r="RCT10" s="267"/>
      <c r="RCU10" s="267"/>
      <c r="RCV10" s="267"/>
      <c r="RCW10" s="267"/>
      <c r="RCX10" s="267"/>
      <c r="RCY10" s="267"/>
      <c r="RCZ10" s="267"/>
      <c r="RDA10" s="267"/>
      <c r="RDB10" s="267"/>
      <c r="RDC10" s="267"/>
      <c r="RDD10" s="267"/>
      <c r="RDE10" s="267"/>
      <c r="RDF10" s="267"/>
      <c r="RDG10" s="267"/>
      <c r="RDH10" s="267"/>
      <c r="RDI10" s="267"/>
      <c r="RDJ10" s="267"/>
      <c r="RDK10" s="267"/>
      <c r="RDL10" s="267"/>
      <c r="RDM10" s="267"/>
      <c r="RDN10" s="267"/>
      <c r="RDO10" s="267"/>
      <c r="RDP10" s="267"/>
      <c r="RDQ10" s="267"/>
      <c r="RDR10" s="267"/>
      <c r="RDS10" s="267"/>
      <c r="RDT10" s="267"/>
      <c r="RDU10" s="267"/>
      <c r="RDV10" s="267"/>
      <c r="RDW10" s="267"/>
      <c r="RDX10" s="267"/>
      <c r="RDY10" s="267"/>
      <c r="RDZ10" s="267"/>
      <c r="REA10" s="267"/>
      <c r="REB10" s="267"/>
      <c r="REC10" s="267"/>
      <c r="RED10" s="267"/>
      <c r="REE10" s="267"/>
      <c r="REF10" s="267"/>
      <c r="REG10" s="267"/>
      <c r="REH10" s="267"/>
      <c r="REI10" s="267"/>
      <c r="REJ10" s="267"/>
      <c r="REK10" s="267"/>
      <c r="REL10" s="267"/>
      <c r="REM10" s="267"/>
      <c r="REN10" s="267"/>
      <c r="REO10" s="267"/>
      <c r="REP10" s="267"/>
      <c r="REQ10" s="267"/>
      <c r="RER10" s="267"/>
      <c r="RES10" s="267"/>
      <c r="RET10" s="267"/>
      <c r="REU10" s="267"/>
      <c r="REV10" s="267"/>
      <c r="REW10" s="267"/>
      <c r="REX10" s="267"/>
      <c r="REY10" s="267"/>
      <c r="REZ10" s="267"/>
      <c r="RFA10" s="267"/>
      <c r="RFB10" s="267"/>
      <c r="RFC10" s="267"/>
      <c r="RFD10" s="267"/>
      <c r="RFE10" s="267"/>
      <c r="RFF10" s="267"/>
      <c r="RFG10" s="267"/>
      <c r="RFH10" s="267"/>
      <c r="RFI10" s="267"/>
      <c r="RFJ10" s="267"/>
      <c r="RFK10" s="267"/>
      <c r="RFL10" s="267"/>
      <c r="RFM10" s="267"/>
      <c r="RFN10" s="267"/>
      <c r="RFO10" s="267"/>
      <c r="RFP10" s="267"/>
      <c r="RFQ10" s="267"/>
      <c r="RFR10" s="267"/>
      <c r="RFS10" s="267"/>
      <c r="RFT10" s="267"/>
      <c r="RFU10" s="267"/>
      <c r="RFV10" s="267"/>
      <c r="RFW10" s="267"/>
      <c r="RFX10" s="267"/>
      <c r="RFY10" s="267"/>
      <c r="RFZ10" s="267"/>
      <c r="RGA10" s="267"/>
      <c r="RGB10" s="267"/>
      <c r="RGC10" s="267"/>
      <c r="RGD10" s="267"/>
      <c r="RGE10" s="267"/>
      <c r="RGF10" s="267"/>
      <c r="RGG10" s="267"/>
      <c r="RGH10" s="267"/>
      <c r="RGI10" s="267"/>
      <c r="RGJ10" s="267"/>
      <c r="RGK10" s="267"/>
      <c r="RGL10" s="267"/>
      <c r="RGM10" s="267"/>
      <c r="RGN10" s="267"/>
      <c r="RGO10" s="267"/>
      <c r="RGP10" s="267"/>
      <c r="RGQ10" s="267"/>
      <c r="RGR10" s="267"/>
      <c r="RGS10" s="267"/>
      <c r="RGT10" s="267"/>
      <c r="RGU10" s="267"/>
      <c r="RGV10" s="267"/>
      <c r="RGW10" s="267"/>
      <c r="RGX10" s="267"/>
      <c r="RGY10" s="267"/>
      <c r="RGZ10" s="267"/>
      <c r="RHA10" s="267"/>
      <c r="RHB10" s="267"/>
      <c r="RHC10" s="267"/>
      <c r="RHD10" s="267"/>
      <c r="RHE10" s="267"/>
      <c r="RHF10" s="267"/>
      <c r="RHG10" s="267"/>
      <c r="RHH10" s="267"/>
      <c r="RHI10" s="267"/>
      <c r="RHJ10" s="267"/>
      <c r="RHK10" s="267"/>
      <c r="RHL10" s="267"/>
      <c r="RHM10" s="267"/>
      <c r="RHN10" s="267"/>
      <c r="RHO10" s="267"/>
      <c r="RHP10" s="267"/>
      <c r="RHQ10" s="267"/>
      <c r="RHR10" s="267"/>
      <c r="RHS10" s="267"/>
      <c r="RHT10" s="267"/>
      <c r="RHU10" s="267"/>
      <c r="RHV10" s="267"/>
      <c r="RHW10" s="267"/>
      <c r="RHX10" s="267"/>
      <c r="RHY10" s="267"/>
      <c r="RHZ10" s="267"/>
      <c r="RIA10" s="267"/>
      <c r="RIB10" s="267"/>
      <c r="RIC10" s="267"/>
      <c r="RID10" s="267"/>
      <c r="RIE10" s="267"/>
      <c r="RIF10" s="267"/>
      <c r="RIG10" s="267"/>
      <c r="RIH10" s="267"/>
      <c r="RII10" s="267"/>
      <c r="RIJ10" s="267"/>
      <c r="RIK10" s="267"/>
      <c r="RIL10" s="267"/>
      <c r="RIM10" s="267"/>
      <c r="RIN10" s="267"/>
      <c r="RIO10" s="267"/>
      <c r="RIP10" s="267"/>
      <c r="RIQ10" s="267"/>
      <c r="RIR10" s="267"/>
      <c r="RIS10" s="267"/>
      <c r="RIT10" s="267"/>
      <c r="RIU10" s="267"/>
      <c r="RIV10" s="267"/>
      <c r="RIW10" s="267"/>
      <c r="RIX10" s="267"/>
      <c r="RIY10" s="267"/>
      <c r="RIZ10" s="267"/>
      <c r="RJA10" s="267"/>
      <c r="RJB10" s="267"/>
      <c r="RJC10" s="267"/>
      <c r="RJD10" s="267"/>
      <c r="RJE10" s="267"/>
      <c r="RJF10" s="267"/>
      <c r="RJG10" s="267"/>
      <c r="RJH10" s="267"/>
      <c r="RJI10" s="267"/>
      <c r="RJJ10" s="267"/>
      <c r="RJK10" s="267"/>
      <c r="RJL10" s="267"/>
      <c r="RJM10" s="267"/>
      <c r="RJN10" s="267"/>
      <c r="RJO10" s="267"/>
      <c r="RJP10" s="267"/>
      <c r="RJQ10" s="267"/>
      <c r="RJR10" s="267"/>
      <c r="RJS10" s="267"/>
      <c r="RJT10" s="267"/>
      <c r="RJU10" s="267"/>
      <c r="RJV10" s="267"/>
      <c r="RJW10" s="267"/>
      <c r="RJX10" s="267"/>
      <c r="RJY10" s="267"/>
      <c r="RJZ10" s="267"/>
      <c r="RKA10" s="267"/>
      <c r="RKB10" s="267"/>
      <c r="RKC10" s="267"/>
      <c r="RKD10" s="267"/>
      <c r="RKE10" s="267"/>
      <c r="RKF10" s="267"/>
      <c r="RKG10" s="267"/>
      <c r="RKH10" s="267"/>
      <c r="RKI10" s="267"/>
      <c r="RKJ10" s="267"/>
      <c r="RKK10" s="267"/>
      <c r="RKL10" s="267"/>
      <c r="RKM10" s="267"/>
      <c r="RKN10" s="267"/>
      <c r="RKO10" s="267"/>
      <c r="RKP10" s="267"/>
      <c r="RKQ10" s="267"/>
      <c r="RKR10" s="267"/>
      <c r="RKS10" s="267"/>
      <c r="RKT10" s="267"/>
      <c r="RKU10" s="267"/>
      <c r="RKV10" s="267"/>
      <c r="RKW10" s="267"/>
      <c r="RKX10" s="267"/>
      <c r="RKY10" s="267"/>
      <c r="RKZ10" s="267"/>
      <c r="RLA10" s="267"/>
      <c r="RLB10" s="267"/>
      <c r="RLC10" s="267"/>
      <c r="RLD10" s="267"/>
      <c r="RLE10" s="267"/>
      <c r="RLF10" s="267"/>
      <c r="RLG10" s="267"/>
      <c r="RLH10" s="267"/>
      <c r="RLI10" s="267"/>
      <c r="RLJ10" s="267"/>
      <c r="RLK10" s="267"/>
      <c r="RLL10" s="267"/>
      <c r="RLM10" s="267"/>
      <c r="RLN10" s="267"/>
      <c r="RLO10" s="267"/>
      <c r="RLP10" s="267"/>
      <c r="RLQ10" s="267"/>
      <c r="RLR10" s="267"/>
      <c r="RLS10" s="267"/>
      <c r="RLT10" s="267"/>
      <c r="RLU10" s="267"/>
      <c r="RLV10" s="267"/>
      <c r="RLW10" s="267"/>
      <c r="RLX10" s="267"/>
      <c r="RLY10" s="267"/>
      <c r="RLZ10" s="267"/>
      <c r="RMA10" s="267"/>
      <c r="RMB10" s="267"/>
      <c r="RMC10" s="267"/>
      <c r="RMD10" s="267"/>
      <c r="RME10" s="267"/>
      <c r="RMF10" s="267"/>
      <c r="RMG10" s="267"/>
      <c r="RMH10" s="267"/>
      <c r="RMI10" s="267"/>
      <c r="RMJ10" s="267"/>
      <c r="RMK10" s="267"/>
      <c r="RML10" s="267"/>
      <c r="RMM10" s="267"/>
      <c r="RMN10" s="267"/>
      <c r="RMO10" s="267"/>
      <c r="RMP10" s="267"/>
      <c r="RMQ10" s="267"/>
      <c r="RMR10" s="267"/>
      <c r="RMS10" s="267"/>
      <c r="RMT10" s="267"/>
      <c r="RMU10" s="267"/>
      <c r="RMV10" s="267"/>
      <c r="RMW10" s="267"/>
      <c r="RMX10" s="267"/>
      <c r="RMY10" s="267"/>
      <c r="RMZ10" s="267"/>
      <c r="RNA10" s="267"/>
      <c r="RNB10" s="267"/>
      <c r="RNC10" s="267"/>
      <c r="RND10" s="267"/>
      <c r="RNE10" s="267"/>
      <c r="RNF10" s="267"/>
      <c r="RNG10" s="267"/>
      <c r="RNH10" s="267"/>
      <c r="RNI10" s="267"/>
      <c r="RNJ10" s="267"/>
      <c r="RNK10" s="267"/>
      <c r="RNL10" s="267"/>
      <c r="RNM10" s="267"/>
      <c r="RNN10" s="267"/>
      <c r="RNO10" s="267"/>
      <c r="RNP10" s="267"/>
      <c r="RNQ10" s="267"/>
      <c r="RNR10" s="267"/>
      <c r="RNS10" s="267"/>
      <c r="RNT10" s="267"/>
      <c r="RNU10" s="267"/>
      <c r="RNV10" s="267"/>
      <c r="RNW10" s="267"/>
      <c r="RNX10" s="267"/>
      <c r="RNY10" s="267"/>
      <c r="RNZ10" s="267"/>
      <c r="ROA10" s="267"/>
      <c r="ROB10" s="267"/>
      <c r="ROC10" s="267"/>
      <c r="ROD10" s="267"/>
      <c r="ROE10" s="267"/>
      <c r="ROF10" s="267"/>
      <c r="ROG10" s="267"/>
      <c r="ROH10" s="267"/>
      <c r="ROI10" s="267"/>
      <c r="ROJ10" s="267"/>
      <c r="ROK10" s="267"/>
      <c r="ROL10" s="267"/>
      <c r="ROM10" s="267"/>
      <c r="RON10" s="267"/>
      <c r="ROO10" s="267"/>
      <c r="ROP10" s="267"/>
      <c r="ROQ10" s="267"/>
      <c r="ROR10" s="267"/>
      <c r="ROS10" s="267"/>
      <c r="ROT10" s="267"/>
      <c r="ROU10" s="267"/>
      <c r="ROV10" s="267"/>
      <c r="ROW10" s="267"/>
      <c r="ROX10" s="267"/>
      <c r="ROY10" s="267"/>
      <c r="ROZ10" s="267"/>
      <c r="RPA10" s="267"/>
      <c r="RPB10" s="267"/>
      <c r="RPC10" s="267"/>
      <c r="RPD10" s="267"/>
      <c r="RPE10" s="267"/>
      <c r="RPF10" s="267"/>
      <c r="RPG10" s="267"/>
      <c r="RPH10" s="267"/>
      <c r="RPI10" s="267"/>
      <c r="RPJ10" s="267"/>
      <c r="RPK10" s="267"/>
      <c r="RPL10" s="267"/>
      <c r="RPM10" s="267"/>
      <c r="RPN10" s="267"/>
      <c r="RPO10" s="267"/>
      <c r="RPP10" s="267"/>
      <c r="RPQ10" s="267"/>
      <c r="RPR10" s="267"/>
      <c r="RPS10" s="267"/>
      <c r="RPT10" s="267"/>
      <c r="RPU10" s="267"/>
      <c r="RPV10" s="267"/>
      <c r="RPW10" s="267"/>
      <c r="RPX10" s="267"/>
      <c r="RPY10" s="267"/>
      <c r="RPZ10" s="267"/>
      <c r="RQA10" s="267"/>
      <c r="RQB10" s="267"/>
      <c r="RQC10" s="267"/>
      <c r="RQD10" s="267"/>
      <c r="RQE10" s="267"/>
      <c r="RQF10" s="267"/>
      <c r="RQG10" s="267"/>
      <c r="RQH10" s="267"/>
      <c r="RQI10" s="267"/>
      <c r="RQJ10" s="267"/>
      <c r="RQK10" s="267"/>
      <c r="RQL10" s="267"/>
      <c r="RQM10" s="267"/>
      <c r="RQN10" s="267"/>
      <c r="RQO10" s="267"/>
      <c r="RQP10" s="267"/>
      <c r="RQQ10" s="267"/>
      <c r="RQR10" s="267"/>
      <c r="RQS10" s="267"/>
      <c r="RQT10" s="267"/>
      <c r="RQU10" s="267"/>
      <c r="RQV10" s="267"/>
      <c r="RQW10" s="267"/>
      <c r="RQX10" s="267"/>
      <c r="RQY10" s="267"/>
      <c r="RQZ10" s="267"/>
      <c r="RRA10" s="267"/>
      <c r="RRB10" s="267"/>
      <c r="RRC10" s="267"/>
      <c r="RRD10" s="267"/>
      <c r="RRE10" s="267"/>
      <c r="RRF10" s="267"/>
      <c r="RRG10" s="267"/>
      <c r="RRH10" s="267"/>
      <c r="RRI10" s="267"/>
      <c r="RRJ10" s="267"/>
      <c r="RRK10" s="267"/>
      <c r="RRL10" s="267"/>
      <c r="RRM10" s="267"/>
      <c r="RRN10" s="267"/>
      <c r="RRO10" s="267"/>
      <c r="RRP10" s="267"/>
      <c r="RRQ10" s="267"/>
      <c r="RRR10" s="267"/>
      <c r="RRS10" s="267"/>
      <c r="RRT10" s="267"/>
      <c r="RRU10" s="267"/>
      <c r="RRV10" s="267"/>
      <c r="RRW10" s="267"/>
      <c r="RRX10" s="267"/>
      <c r="RRY10" s="267"/>
      <c r="RRZ10" s="267"/>
      <c r="RSA10" s="267"/>
      <c r="RSB10" s="267"/>
      <c r="RSC10" s="267"/>
      <c r="RSD10" s="267"/>
      <c r="RSE10" s="267"/>
      <c r="RSF10" s="267"/>
      <c r="RSG10" s="267"/>
      <c r="RSH10" s="267"/>
      <c r="RSI10" s="267"/>
      <c r="RSJ10" s="267"/>
      <c r="RSK10" s="267"/>
      <c r="RSL10" s="267"/>
      <c r="RSM10" s="267"/>
      <c r="RSN10" s="267"/>
      <c r="RSO10" s="267"/>
      <c r="RSP10" s="267"/>
      <c r="RSQ10" s="267"/>
      <c r="RSR10" s="267"/>
      <c r="RSS10" s="267"/>
      <c r="RST10" s="267"/>
      <c r="RSU10" s="267"/>
      <c r="RSV10" s="267"/>
      <c r="RSW10" s="267"/>
      <c r="RSX10" s="267"/>
      <c r="RSY10" s="267"/>
      <c r="RSZ10" s="267"/>
      <c r="RTA10" s="267"/>
      <c r="RTB10" s="267"/>
      <c r="RTC10" s="267"/>
      <c r="RTD10" s="267"/>
      <c r="RTE10" s="267"/>
      <c r="RTF10" s="267"/>
      <c r="RTG10" s="267"/>
      <c r="RTH10" s="267"/>
      <c r="RTI10" s="267"/>
      <c r="RTJ10" s="267"/>
      <c r="RTK10" s="267"/>
      <c r="RTL10" s="267"/>
      <c r="RTM10" s="267"/>
      <c r="RTN10" s="267"/>
      <c r="RTO10" s="267"/>
      <c r="RTP10" s="267"/>
      <c r="RTQ10" s="267"/>
      <c r="RTR10" s="267"/>
      <c r="RTS10" s="267"/>
      <c r="RTT10" s="267"/>
      <c r="RTU10" s="267"/>
      <c r="RTV10" s="267"/>
      <c r="RTW10" s="267"/>
      <c r="RTX10" s="267"/>
      <c r="RTY10" s="267"/>
      <c r="RTZ10" s="267"/>
      <c r="RUA10" s="267"/>
      <c r="RUB10" s="267"/>
      <c r="RUC10" s="267"/>
      <c r="RUD10" s="267"/>
      <c r="RUE10" s="267"/>
      <c r="RUF10" s="267"/>
      <c r="RUG10" s="267"/>
      <c r="RUH10" s="267"/>
      <c r="RUI10" s="267"/>
      <c r="RUJ10" s="267"/>
      <c r="RUK10" s="267"/>
      <c r="RUL10" s="267"/>
      <c r="RUM10" s="267"/>
      <c r="RUN10" s="267"/>
      <c r="RUO10" s="267"/>
      <c r="RUP10" s="267"/>
      <c r="RUQ10" s="267"/>
      <c r="RUR10" s="267"/>
      <c r="RUS10" s="267"/>
      <c r="RUT10" s="267"/>
      <c r="RUU10" s="267"/>
      <c r="RUV10" s="267"/>
      <c r="RUW10" s="267"/>
      <c r="RUX10" s="267"/>
      <c r="RUY10" s="267"/>
      <c r="RUZ10" s="267"/>
      <c r="RVA10" s="267"/>
      <c r="RVB10" s="267"/>
      <c r="RVC10" s="267"/>
      <c r="RVD10" s="267"/>
      <c r="RVE10" s="267"/>
      <c r="RVF10" s="267"/>
      <c r="RVG10" s="267"/>
      <c r="RVH10" s="267"/>
      <c r="RVI10" s="267"/>
      <c r="RVJ10" s="267"/>
      <c r="RVK10" s="267"/>
      <c r="RVL10" s="267"/>
      <c r="RVM10" s="267"/>
      <c r="RVN10" s="267"/>
      <c r="RVO10" s="267"/>
      <c r="RVP10" s="267"/>
      <c r="RVQ10" s="267"/>
      <c r="RVR10" s="267"/>
      <c r="RVS10" s="267"/>
      <c r="RVT10" s="267"/>
      <c r="RVU10" s="267"/>
      <c r="RVV10" s="267"/>
      <c r="RVW10" s="267"/>
      <c r="RVX10" s="267"/>
      <c r="RVY10" s="267"/>
      <c r="RVZ10" s="267"/>
      <c r="RWA10" s="267"/>
      <c r="RWB10" s="267"/>
      <c r="RWC10" s="267"/>
      <c r="RWD10" s="267"/>
      <c r="RWE10" s="267"/>
      <c r="RWF10" s="267"/>
      <c r="RWG10" s="267"/>
      <c r="RWH10" s="267"/>
      <c r="RWI10" s="267"/>
      <c r="RWJ10" s="267"/>
      <c r="RWK10" s="267"/>
      <c r="RWL10" s="267"/>
      <c r="RWM10" s="267"/>
      <c r="RWN10" s="267"/>
      <c r="RWO10" s="267"/>
      <c r="RWP10" s="267"/>
      <c r="RWQ10" s="267"/>
      <c r="RWR10" s="267"/>
      <c r="RWS10" s="267"/>
      <c r="RWT10" s="267"/>
      <c r="RWU10" s="267"/>
      <c r="RWV10" s="267"/>
      <c r="RWW10" s="267"/>
      <c r="RWX10" s="267"/>
      <c r="RWY10" s="267"/>
      <c r="RWZ10" s="267"/>
      <c r="RXA10" s="267"/>
      <c r="RXB10" s="267"/>
      <c r="RXC10" s="267"/>
      <c r="RXD10" s="267"/>
      <c r="RXE10" s="267"/>
      <c r="RXF10" s="267"/>
      <c r="RXG10" s="267"/>
      <c r="RXH10" s="267"/>
      <c r="RXI10" s="267"/>
      <c r="RXJ10" s="267"/>
      <c r="RXK10" s="267"/>
      <c r="RXL10" s="267"/>
      <c r="RXM10" s="267"/>
      <c r="RXN10" s="267"/>
      <c r="RXO10" s="267"/>
      <c r="RXP10" s="267"/>
      <c r="RXQ10" s="267"/>
      <c r="RXR10" s="267"/>
      <c r="RXS10" s="267"/>
      <c r="RXT10" s="267"/>
      <c r="RXU10" s="267"/>
      <c r="RXV10" s="267"/>
      <c r="RXW10" s="267"/>
      <c r="RXX10" s="267"/>
      <c r="RXY10" s="267"/>
      <c r="RXZ10" s="267"/>
      <c r="RYA10" s="267"/>
      <c r="RYB10" s="267"/>
      <c r="RYC10" s="267"/>
      <c r="RYD10" s="267"/>
      <c r="RYE10" s="267"/>
      <c r="RYF10" s="267"/>
      <c r="RYG10" s="267"/>
      <c r="RYH10" s="267"/>
      <c r="RYI10" s="267"/>
      <c r="RYJ10" s="267"/>
      <c r="RYK10" s="267"/>
      <c r="RYL10" s="267"/>
      <c r="RYM10" s="267"/>
      <c r="RYN10" s="267"/>
      <c r="RYO10" s="267"/>
      <c r="RYP10" s="267"/>
      <c r="RYQ10" s="267"/>
      <c r="RYR10" s="267"/>
      <c r="RYS10" s="267"/>
      <c r="RYT10" s="267"/>
      <c r="RYU10" s="267"/>
      <c r="RYV10" s="267"/>
      <c r="RYW10" s="267"/>
      <c r="RYX10" s="267"/>
      <c r="RYY10" s="267"/>
      <c r="RYZ10" s="267"/>
      <c r="RZA10" s="267"/>
      <c r="RZB10" s="267"/>
      <c r="RZC10" s="267"/>
      <c r="RZD10" s="267"/>
      <c r="RZE10" s="267"/>
      <c r="RZF10" s="267"/>
      <c r="RZG10" s="267"/>
      <c r="RZH10" s="267"/>
      <c r="RZI10" s="267"/>
      <c r="RZJ10" s="267"/>
      <c r="RZK10" s="267"/>
      <c r="RZL10" s="267"/>
      <c r="RZM10" s="267"/>
      <c r="RZN10" s="267"/>
      <c r="RZO10" s="267"/>
      <c r="RZP10" s="267"/>
      <c r="RZQ10" s="267"/>
      <c r="RZR10" s="267"/>
      <c r="RZS10" s="267"/>
      <c r="RZT10" s="267"/>
      <c r="RZU10" s="267"/>
      <c r="RZV10" s="267"/>
      <c r="RZW10" s="267"/>
      <c r="RZX10" s="267"/>
      <c r="RZY10" s="267"/>
      <c r="RZZ10" s="267"/>
      <c r="SAA10" s="267"/>
      <c r="SAB10" s="267"/>
      <c r="SAC10" s="267"/>
      <c r="SAD10" s="267"/>
      <c r="SAE10" s="267"/>
      <c r="SAF10" s="267"/>
      <c r="SAG10" s="267"/>
      <c r="SAH10" s="267"/>
      <c r="SAI10" s="267"/>
      <c r="SAJ10" s="267"/>
      <c r="SAK10" s="267"/>
      <c r="SAL10" s="267"/>
      <c r="SAM10" s="267"/>
      <c r="SAN10" s="267"/>
      <c r="SAO10" s="267"/>
      <c r="SAP10" s="267"/>
      <c r="SAQ10" s="267"/>
      <c r="SAR10" s="267"/>
      <c r="SAS10" s="267"/>
      <c r="SAT10" s="267"/>
      <c r="SAU10" s="267"/>
      <c r="SAV10" s="267"/>
      <c r="SAW10" s="267"/>
      <c r="SAX10" s="267"/>
      <c r="SAY10" s="267"/>
      <c r="SAZ10" s="267"/>
      <c r="SBA10" s="267"/>
      <c r="SBB10" s="267"/>
      <c r="SBC10" s="267"/>
      <c r="SBD10" s="267"/>
      <c r="SBE10" s="267"/>
      <c r="SBF10" s="267"/>
      <c r="SBG10" s="267"/>
      <c r="SBH10" s="267"/>
      <c r="SBI10" s="267"/>
      <c r="SBJ10" s="267"/>
      <c r="SBK10" s="267"/>
      <c r="SBL10" s="267"/>
      <c r="SBM10" s="267"/>
      <c r="SBN10" s="267"/>
      <c r="SBO10" s="267"/>
      <c r="SBP10" s="267"/>
      <c r="SBQ10" s="267"/>
      <c r="SBR10" s="267"/>
      <c r="SBS10" s="267"/>
      <c r="SBT10" s="267"/>
      <c r="SBU10" s="267"/>
      <c r="SBV10" s="267"/>
      <c r="SBW10" s="267"/>
      <c r="SBX10" s="267"/>
      <c r="SBY10" s="267"/>
      <c r="SBZ10" s="267"/>
      <c r="SCA10" s="267"/>
      <c r="SCB10" s="267"/>
      <c r="SCC10" s="267"/>
      <c r="SCD10" s="267"/>
      <c r="SCE10" s="267"/>
      <c r="SCF10" s="267"/>
      <c r="SCG10" s="267"/>
      <c r="SCH10" s="267"/>
      <c r="SCI10" s="267"/>
      <c r="SCJ10" s="267"/>
      <c r="SCK10" s="267"/>
      <c r="SCL10" s="267"/>
      <c r="SCM10" s="267"/>
      <c r="SCN10" s="267"/>
      <c r="SCO10" s="267"/>
      <c r="SCP10" s="267"/>
      <c r="SCQ10" s="267"/>
      <c r="SCR10" s="267"/>
      <c r="SCS10" s="267"/>
      <c r="SCT10" s="267"/>
      <c r="SCU10" s="267"/>
      <c r="SCV10" s="267"/>
      <c r="SCW10" s="267"/>
      <c r="SCX10" s="267"/>
      <c r="SCY10" s="267"/>
      <c r="SCZ10" s="267"/>
      <c r="SDA10" s="267"/>
      <c r="SDB10" s="267"/>
      <c r="SDC10" s="267"/>
      <c r="SDD10" s="267"/>
      <c r="SDE10" s="267"/>
      <c r="SDF10" s="267"/>
      <c r="SDG10" s="267"/>
      <c r="SDH10" s="267"/>
      <c r="SDI10" s="267"/>
      <c r="SDJ10" s="267"/>
      <c r="SDK10" s="267"/>
      <c r="SDL10" s="267"/>
      <c r="SDM10" s="267"/>
      <c r="SDN10" s="267"/>
      <c r="SDO10" s="267"/>
      <c r="SDP10" s="267"/>
      <c r="SDQ10" s="267"/>
      <c r="SDR10" s="267"/>
      <c r="SDS10" s="267"/>
      <c r="SDT10" s="267"/>
      <c r="SDU10" s="267"/>
      <c r="SDV10" s="267"/>
      <c r="SDW10" s="267"/>
      <c r="SDX10" s="267"/>
      <c r="SDY10" s="267"/>
      <c r="SDZ10" s="267"/>
      <c r="SEA10" s="267"/>
      <c r="SEB10" s="267"/>
      <c r="SEC10" s="267"/>
      <c r="SED10" s="267"/>
      <c r="SEE10" s="267"/>
      <c r="SEF10" s="267"/>
      <c r="SEG10" s="267"/>
      <c r="SEH10" s="267"/>
      <c r="SEI10" s="267"/>
      <c r="SEJ10" s="267"/>
      <c r="SEK10" s="267"/>
      <c r="SEL10" s="267"/>
      <c r="SEM10" s="267"/>
      <c r="SEN10" s="267"/>
      <c r="SEO10" s="267"/>
      <c r="SEP10" s="267"/>
      <c r="SEQ10" s="267"/>
      <c r="SER10" s="267"/>
      <c r="SES10" s="267"/>
      <c r="SET10" s="267"/>
      <c r="SEU10" s="267"/>
      <c r="SEV10" s="267"/>
      <c r="SEW10" s="267"/>
      <c r="SEX10" s="267"/>
      <c r="SEY10" s="267"/>
      <c r="SEZ10" s="267"/>
      <c r="SFA10" s="267"/>
      <c r="SFB10" s="267"/>
      <c r="SFC10" s="267"/>
      <c r="SFD10" s="267"/>
      <c r="SFE10" s="267"/>
      <c r="SFF10" s="267"/>
      <c r="SFG10" s="267"/>
      <c r="SFH10" s="267"/>
      <c r="SFI10" s="267"/>
      <c r="SFJ10" s="267"/>
      <c r="SFK10" s="267"/>
      <c r="SFL10" s="267"/>
      <c r="SFM10" s="267"/>
      <c r="SFN10" s="267"/>
      <c r="SFO10" s="267"/>
      <c r="SFP10" s="267"/>
      <c r="SFQ10" s="267"/>
      <c r="SFR10" s="267"/>
      <c r="SFS10" s="267"/>
      <c r="SFT10" s="267"/>
      <c r="SFU10" s="267"/>
      <c r="SFV10" s="267"/>
      <c r="SFW10" s="267"/>
      <c r="SFX10" s="267"/>
      <c r="SFY10" s="267"/>
      <c r="SFZ10" s="267"/>
      <c r="SGA10" s="267"/>
      <c r="SGB10" s="267"/>
      <c r="SGC10" s="267"/>
      <c r="SGD10" s="267"/>
      <c r="SGE10" s="267"/>
      <c r="SGF10" s="267"/>
      <c r="SGG10" s="267"/>
      <c r="SGH10" s="267"/>
      <c r="SGI10" s="267"/>
      <c r="SGJ10" s="267"/>
      <c r="SGK10" s="267"/>
      <c r="SGL10" s="267"/>
      <c r="SGM10" s="267"/>
      <c r="SGN10" s="267"/>
      <c r="SGO10" s="267"/>
      <c r="SGP10" s="267"/>
      <c r="SGQ10" s="267"/>
      <c r="SGR10" s="267"/>
      <c r="SGS10" s="267"/>
      <c r="SGT10" s="267"/>
      <c r="SGU10" s="267"/>
      <c r="SGV10" s="267"/>
      <c r="SGW10" s="267"/>
      <c r="SGX10" s="267"/>
      <c r="SGY10" s="267"/>
      <c r="SGZ10" s="267"/>
      <c r="SHA10" s="267"/>
      <c r="SHB10" s="267"/>
      <c r="SHC10" s="267"/>
      <c r="SHD10" s="267"/>
      <c r="SHE10" s="267"/>
      <c r="SHF10" s="267"/>
      <c r="SHG10" s="267"/>
      <c r="SHH10" s="267"/>
      <c r="SHI10" s="267"/>
      <c r="SHJ10" s="267"/>
      <c r="SHK10" s="267"/>
      <c r="SHL10" s="267"/>
      <c r="SHM10" s="267"/>
      <c r="SHN10" s="267"/>
      <c r="SHO10" s="267"/>
      <c r="SHP10" s="267"/>
      <c r="SHQ10" s="267"/>
      <c r="SHR10" s="267"/>
      <c r="SHS10" s="267"/>
      <c r="SHT10" s="267"/>
      <c r="SHU10" s="267"/>
      <c r="SHV10" s="267"/>
      <c r="SHW10" s="267"/>
      <c r="SHX10" s="267"/>
      <c r="SHY10" s="267"/>
      <c r="SHZ10" s="267"/>
      <c r="SIA10" s="267"/>
      <c r="SIB10" s="267"/>
      <c r="SIC10" s="267"/>
      <c r="SID10" s="267"/>
      <c r="SIE10" s="267"/>
      <c r="SIF10" s="267"/>
      <c r="SIG10" s="267"/>
      <c r="SIH10" s="267"/>
      <c r="SII10" s="267"/>
      <c r="SIJ10" s="267"/>
      <c r="SIK10" s="267"/>
      <c r="SIL10" s="267"/>
      <c r="SIM10" s="267"/>
      <c r="SIN10" s="267"/>
      <c r="SIO10" s="267"/>
      <c r="SIP10" s="267"/>
      <c r="SIQ10" s="267"/>
      <c r="SIR10" s="267"/>
      <c r="SIS10" s="267"/>
      <c r="SIT10" s="267"/>
      <c r="SIU10" s="267"/>
      <c r="SIV10" s="267"/>
      <c r="SIW10" s="267"/>
      <c r="SIX10" s="267"/>
      <c r="SIY10" s="267"/>
      <c r="SIZ10" s="267"/>
      <c r="SJA10" s="267"/>
      <c r="SJB10" s="267"/>
      <c r="SJC10" s="267"/>
      <c r="SJD10" s="267"/>
      <c r="SJE10" s="267"/>
      <c r="SJF10" s="267"/>
      <c r="SJG10" s="267"/>
      <c r="SJH10" s="267"/>
      <c r="SJI10" s="267"/>
      <c r="SJJ10" s="267"/>
      <c r="SJK10" s="267"/>
      <c r="SJL10" s="267"/>
      <c r="SJM10" s="267"/>
      <c r="SJN10" s="267"/>
      <c r="SJO10" s="267"/>
      <c r="SJP10" s="267"/>
      <c r="SJQ10" s="267"/>
      <c r="SJR10" s="267"/>
      <c r="SJS10" s="267"/>
      <c r="SJT10" s="267"/>
      <c r="SJU10" s="267"/>
      <c r="SJV10" s="267"/>
      <c r="SJW10" s="267"/>
      <c r="SJX10" s="267"/>
      <c r="SJY10" s="267"/>
      <c r="SJZ10" s="267"/>
      <c r="SKA10" s="267"/>
      <c r="SKB10" s="267"/>
      <c r="SKC10" s="267"/>
      <c r="SKD10" s="267"/>
      <c r="SKE10" s="267"/>
      <c r="SKF10" s="267"/>
      <c r="SKG10" s="267"/>
      <c r="SKH10" s="267"/>
      <c r="SKI10" s="267"/>
      <c r="SKJ10" s="267"/>
      <c r="SKK10" s="267"/>
      <c r="SKL10" s="267"/>
      <c r="SKM10" s="267"/>
      <c r="SKN10" s="267"/>
      <c r="SKO10" s="267"/>
      <c r="SKP10" s="267"/>
      <c r="SKQ10" s="267"/>
      <c r="SKR10" s="267"/>
      <c r="SKS10" s="267"/>
      <c r="SKT10" s="267"/>
      <c r="SKU10" s="267"/>
      <c r="SKV10" s="267"/>
      <c r="SKW10" s="267"/>
      <c r="SKX10" s="267"/>
      <c r="SKY10" s="267"/>
      <c r="SKZ10" s="267"/>
      <c r="SLA10" s="267"/>
      <c r="SLB10" s="267"/>
      <c r="SLC10" s="267"/>
      <c r="SLD10" s="267"/>
      <c r="SLE10" s="267"/>
      <c r="SLF10" s="267"/>
      <c r="SLG10" s="267"/>
      <c r="SLH10" s="267"/>
      <c r="SLI10" s="267"/>
      <c r="SLJ10" s="267"/>
      <c r="SLK10" s="267"/>
      <c r="SLL10" s="267"/>
      <c r="SLM10" s="267"/>
      <c r="SLN10" s="267"/>
      <c r="SLO10" s="267"/>
      <c r="SLP10" s="267"/>
      <c r="SLQ10" s="267"/>
      <c r="SLR10" s="267"/>
      <c r="SLS10" s="267"/>
      <c r="SLT10" s="267"/>
      <c r="SLU10" s="267"/>
      <c r="SLV10" s="267"/>
      <c r="SLW10" s="267"/>
      <c r="SLX10" s="267"/>
      <c r="SLY10" s="267"/>
      <c r="SLZ10" s="267"/>
      <c r="SMA10" s="267"/>
      <c r="SMB10" s="267"/>
      <c r="SMC10" s="267"/>
      <c r="SMD10" s="267"/>
      <c r="SME10" s="267"/>
      <c r="SMF10" s="267"/>
      <c r="SMG10" s="267"/>
      <c r="SMH10" s="267"/>
      <c r="SMI10" s="267"/>
      <c r="SMJ10" s="267"/>
      <c r="SMK10" s="267"/>
      <c r="SML10" s="267"/>
      <c r="SMM10" s="267"/>
      <c r="SMN10" s="267"/>
      <c r="SMO10" s="267"/>
      <c r="SMP10" s="267"/>
      <c r="SMQ10" s="267"/>
      <c r="SMR10" s="267"/>
      <c r="SMS10" s="267"/>
      <c r="SMT10" s="267"/>
      <c r="SMU10" s="267"/>
      <c r="SMV10" s="267"/>
      <c r="SMW10" s="267"/>
      <c r="SMX10" s="267"/>
      <c r="SMY10" s="267"/>
      <c r="SMZ10" s="267"/>
      <c r="SNA10" s="267"/>
      <c r="SNB10" s="267"/>
      <c r="SNC10" s="267"/>
      <c r="SND10" s="267"/>
      <c r="SNE10" s="267"/>
      <c r="SNF10" s="267"/>
      <c r="SNG10" s="267"/>
      <c r="SNH10" s="267"/>
      <c r="SNI10" s="267"/>
      <c r="SNJ10" s="267"/>
      <c r="SNK10" s="267"/>
      <c r="SNL10" s="267"/>
      <c r="SNM10" s="267"/>
      <c r="SNN10" s="267"/>
      <c r="SNO10" s="267"/>
      <c r="SNP10" s="267"/>
      <c r="SNQ10" s="267"/>
      <c r="SNR10" s="267"/>
      <c r="SNS10" s="267"/>
      <c r="SNT10" s="267"/>
      <c r="SNU10" s="267"/>
      <c r="SNV10" s="267"/>
      <c r="SNW10" s="267"/>
      <c r="SNX10" s="267"/>
      <c r="SNY10" s="267"/>
      <c r="SNZ10" s="267"/>
      <c r="SOA10" s="267"/>
      <c r="SOB10" s="267"/>
      <c r="SOC10" s="267"/>
      <c r="SOD10" s="267"/>
      <c r="SOE10" s="267"/>
      <c r="SOF10" s="267"/>
      <c r="SOG10" s="267"/>
      <c r="SOH10" s="267"/>
      <c r="SOI10" s="267"/>
      <c r="SOJ10" s="267"/>
      <c r="SOK10" s="267"/>
      <c r="SOL10" s="267"/>
      <c r="SOM10" s="267"/>
      <c r="SON10" s="267"/>
      <c r="SOO10" s="267"/>
      <c r="SOP10" s="267"/>
      <c r="SOQ10" s="267"/>
      <c r="SOR10" s="267"/>
      <c r="SOS10" s="267"/>
      <c r="SOT10" s="267"/>
      <c r="SOU10" s="267"/>
      <c r="SOV10" s="267"/>
      <c r="SOW10" s="267"/>
      <c r="SOX10" s="267"/>
      <c r="SOY10" s="267"/>
      <c r="SOZ10" s="267"/>
      <c r="SPA10" s="267"/>
      <c r="SPB10" s="267"/>
      <c r="SPC10" s="267"/>
      <c r="SPD10" s="267"/>
      <c r="SPE10" s="267"/>
      <c r="SPF10" s="267"/>
      <c r="SPG10" s="267"/>
      <c r="SPH10" s="267"/>
      <c r="SPI10" s="267"/>
      <c r="SPJ10" s="267"/>
      <c r="SPK10" s="267"/>
      <c r="SPL10" s="267"/>
      <c r="SPM10" s="267"/>
      <c r="SPN10" s="267"/>
      <c r="SPO10" s="267"/>
      <c r="SPP10" s="267"/>
      <c r="SPQ10" s="267"/>
      <c r="SPR10" s="267"/>
      <c r="SPS10" s="267"/>
      <c r="SPT10" s="267"/>
      <c r="SPU10" s="267"/>
      <c r="SPV10" s="267"/>
      <c r="SPW10" s="267"/>
      <c r="SPX10" s="267"/>
      <c r="SPY10" s="267"/>
      <c r="SPZ10" s="267"/>
      <c r="SQA10" s="267"/>
      <c r="SQB10" s="267"/>
      <c r="SQC10" s="267"/>
      <c r="SQD10" s="267"/>
      <c r="SQE10" s="267"/>
      <c r="SQF10" s="267"/>
      <c r="SQG10" s="267"/>
      <c r="SQH10" s="267"/>
      <c r="SQI10" s="267"/>
      <c r="SQJ10" s="267"/>
      <c r="SQK10" s="267"/>
      <c r="SQL10" s="267"/>
      <c r="SQM10" s="267"/>
      <c r="SQN10" s="267"/>
      <c r="SQO10" s="267"/>
      <c r="SQP10" s="267"/>
      <c r="SQQ10" s="267"/>
      <c r="SQR10" s="267"/>
      <c r="SQS10" s="267"/>
      <c r="SQT10" s="267"/>
      <c r="SQU10" s="267"/>
      <c r="SQV10" s="267"/>
      <c r="SQW10" s="267"/>
      <c r="SQX10" s="267"/>
      <c r="SQY10" s="267"/>
      <c r="SQZ10" s="267"/>
      <c r="SRA10" s="267"/>
      <c r="SRB10" s="267"/>
      <c r="SRC10" s="267"/>
      <c r="SRD10" s="267"/>
      <c r="SRE10" s="267"/>
      <c r="SRF10" s="267"/>
      <c r="SRG10" s="267"/>
      <c r="SRH10" s="267"/>
      <c r="SRI10" s="267"/>
      <c r="SRJ10" s="267"/>
      <c r="SRK10" s="267"/>
      <c r="SRL10" s="267"/>
      <c r="SRM10" s="267"/>
      <c r="SRN10" s="267"/>
      <c r="SRO10" s="267"/>
      <c r="SRP10" s="267"/>
      <c r="SRQ10" s="267"/>
      <c r="SRR10" s="267"/>
      <c r="SRS10" s="267"/>
      <c r="SRT10" s="267"/>
      <c r="SRU10" s="267"/>
      <c r="SRV10" s="267"/>
      <c r="SRW10" s="267"/>
      <c r="SRX10" s="267"/>
      <c r="SRY10" s="267"/>
      <c r="SRZ10" s="267"/>
      <c r="SSA10" s="267"/>
      <c r="SSB10" s="267"/>
      <c r="SSC10" s="267"/>
      <c r="SSD10" s="267"/>
      <c r="SSE10" s="267"/>
      <c r="SSF10" s="267"/>
      <c r="SSG10" s="267"/>
      <c r="SSH10" s="267"/>
      <c r="SSI10" s="267"/>
      <c r="SSJ10" s="267"/>
      <c r="SSK10" s="267"/>
      <c r="SSL10" s="267"/>
      <c r="SSM10" s="267"/>
      <c r="SSN10" s="267"/>
      <c r="SSO10" s="267"/>
      <c r="SSP10" s="267"/>
      <c r="SSQ10" s="267"/>
      <c r="SSR10" s="267"/>
      <c r="SSS10" s="267"/>
      <c r="SST10" s="267"/>
      <c r="SSU10" s="267"/>
      <c r="SSV10" s="267"/>
      <c r="SSW10" s="267"/>
      <c r="SSX10" s="267"/>
      <c r="SSY10" s="267"/>
      <c r="SSZ10" s="267"/>
      <c r="STA10" s="267"/>
      <c r="STB10" s="267"/>
      <c r="STC10" s="267"/>
      <c r="STD10" s="267"/>
      <c r="STE10" s="267"/>
      <c r="STF10" s="267"/>
      <c r="STG10" s="267"/>
      <c r="STH10" s="267"/>
      <c r="STI10" s="267"/>
      <c r="STJ10" s="267"/>
      <c r="STK10" s="267"/>
      <c r="STL10" s="267"/>
      <c r="STM10" s="267"/>
      <c r="STN10" s="267"/>
      <c r="STO10" s="267"/>
      <c r="STP10" s="267"/>
      <c r="STQ10" s="267"/>
      <c r="STR10" s="267"/>
      <c r="STS10" s="267"/>
      <c r="STT10" s="267"/>
      <c r="STU10" s="267"/>
      <c r="STV10" s="267"/>
      <c r="STW10" s="267"/>
      <c r="STX10" s="267"/>
      <c r="STY10" s="267"/>
      <c r="STZ10" s="267"/>
      <c r="SUA10" s="267"/>
      <c r="SUB10" s="267"/>
      <c r="SUC10" s="267"/>
      <c r="SUD10" s="267"/>
      <c r="SUE10" s="267"/>
      <c r="SUF10" s="267"/>
      <c r="SUG10" s="267"/>
      <c r="SUH10" s="267"/>
      <c r="SUI10" s="267"/>
      <c r="SUJ10" s="267"/>
      <c r="SUK10" s="267"/>
      <c r="SUL10" s="267"/>
      <c r="SUM10" s="267"/>
      <c r="SUN10" s="267"/>
      <c r="SUO10" s="267"/>
      <c r="SUP10" s="267"/>
      <c r="SUQ10" s="267"/>
      <c r="SUR10" s="267"/>
      <c r="SUS10" s="267"/>
      <c r="SUT10" s="267"/>
      <c r="SUU10" s="267"/>
      <c r="SUV10" s="267"/>
      <c r="SUW10" s="267"/>
      <c r="SUX10" s="267"/>
      <c r="SUY10" s="267"/>
      <c r="SUZ10" s="267"/>
      <c r="SVA10" s="267"/>
      <c r="SVB10" s="267"/>
      <c r="SVC10" s="267"/>
      <c r="SVD10" s="267"/>
      <c r="SVE10" s="267"/>
      <c r="SVF10" s="267"/>
      <c r="SVG10" s="267"/>
      <c r="SVH10" s="267"/>
      <c r="SVI10" s="267"/>
      <c r="SVJ10" s="267"/>
      <c r="SVK10" s="267"/>
      <c r="SVL10" s="267"/>
      <c r="SVM10" s="267"/>
      <c r="SVN10" s="267"/>
      <c r="SVO10" s="267"/>
      <c r="SVP10" s="267"/>
      <c r="SVQ10" s="267"/>
      <c r="SVR10" s="267"/>
      <c r="SVS10" s="267"/>
      <c r="SVT10" s="267"/>
      <c r="SVU10" s="267"/>
      <c r="SVV10" s="267"/>
      <c r="SVW10" s="267"/>
      <c r="SVX10" s="267"/>
      <c r="SVY10" s="267"/>
      <c r="SVZ10" s="267"/>
      <c r="SWA10" s="267"/>
      <c r="SWB10" s="267"/>
      <c r="SWC10" s="267"/>
      <c r="SWD10" s="267"/>
      <c r="SWE10" s="267"/>
      <c r="SWF10" s="267"/>
      <c r="SWG10" s="267"/>
      <c r="SWH10" s="267"/>
      <c r="SWI10" s="267"/>
      <c r="SWJ10" s="267"/>
      <c r="SWK10" s="267"/>
      <c r="SWL10" s="267"/>
      <c r="SWM10" s="267"/>
      <c r="SWN10" s="267"/>
      <c r="SWO10" s="267"/>
      <c r="SWP10" s="267"/>
      <c r="SWQ10" s="267"/>
      <c r="SWR10" s="267"/>
      <c r="SWS10" s="267"/>
      <c r="SWT10" s="267"/>
      <c r="SWU10" s="267"/>
      <c r="SWV10" s="267"/>
      <c r="SWW10" s="267"/>
      <c r="SWX10" s="267"/>
      <c r="SWY10" s="267"/>
      <c r="SWZ10" s="267"/>
      <c r="SXA10" s="267"/>
      <c r="SXB10" s="267"/>
      <c r="SXC10" s="267"/>
      <c r="SXD10" s="267"/>
      <c r="SXE10" s="267"/>
      <c r="SXF10" s="267"/>
      <c r="SXG10" s="267"/>
      <c r="SXH10" s="267"/>
      <c r="SXI10" s="267"/>
      <c r="SXJ10" s="267"/>
      <c r="SXK10" s="267"/>
      <c r="SXL10" s="267"/>
      <c r="SXM10" s="267"/>
      <c r="SXN10" s="267"/>
      <c r="SXO10" s="267"/>
      <c r="SXP10" s="267"/>
      <c r="SXQ10" s="267"/>
      <c r="SXR10" s="267"/>
      <c r="SXS10" s="267"/>
      <c r="SXT10" s="267"/>
      <c r="SXU10" s="267"/>
      <c r="SXV10" s="267"/>
      <c r="SXW10" s="267"/>
      <c r="SXX10" s="267"/>
      <c r="SXY10" s="267"/>
      <c r="SXZ10" s="267"/>
      <c r="SYA10" s="267"/>
      <c r="SYB10" s="267"/>
      <c r="SYC10" s="267"/>
      <c r="SYD10" s="267"/>
      <c r="SYE10" s="267"/>
      <c r="SYF10" s="267"/>
      <c r="SYG10" s="267"/>
      <c r="SYH10" s="267"/>
      <c r="SYI10" s="267"/>
      <c r="SYJ10" s="267"/>
      <c r="SYK10" s="267"/>
      <c r="SYL10" s="267"/>
      <c r="SYM10" s="267"/>
      <c r="SYN10" s="267"/>
      <c r="SYO10" s="267"/>
      <c r="SYP10" s="267"/>
      <c r="SYQ10" s="267"/>
      <c r="SYR10" s="267"/>
      <c r="SYS10" s="267"/>
      <c r="SYT10" s="267"/>
      <c r="SYU10" s="267"/>
      <c r="SYV10" s="267"/>
      <c r="SYW10" s="267"/>
      <c r="SYX10" s="267"/>
      <c r="SYY10" s="267"/>
      <c r="SYZ10" s="267"/>
      <c r="SZA10" s="267"/>
      <c r="SZB10" s="267"/>
      <c r="SZC10" s="267"/>
      <c r="SZD10" s="267"/>
      <c r="SZE10" s="267"/>
      <c r="SZF10" s="267"/>
      <c r="SZG10" s="267"/>
      <c r="SZH10" s="267"/>
      <c r="SZI10" s="267"/>
      <c r="SZJ10" s="267"/>
      <c r="SZK10" s="267"/>
      <c r="SZL10" s="267"/>
      <c r="SZM10" s="267"/>
      <c r="SZN10" s="267"/>
      <c r="SZO10" s="267"/>
      <c r="SZP10" s="267"/>
      <c r="SZQ10" s="267"/>
      <c r="SZR10" s="267"/>
      <c r="SZS10" s="267"/>
      <c r="SZT10" s="267"/>
      <c r="SZU10" s="267"/>
      <c r="SZV10" s="267"/>
      <c r="SZW10" s="267"/>
      <c r="SZX10" s="267"/>
      <c r="SZY10" s="267"/>
      <c r="SZZ10" s="267"/>
      <c r="TAA10" s="267"/>
      <c r="TAB10" s="267"/>
      <c r="TAC10" s="267"/>
      <c r="TAD10" s="267"/>
      <c r="TAE10" s="267"/>
      <c r="TAF10" s="267"/>
      <c r="TAG10" s="267"/>
      <c r="TAH10" s="267"/>
      <c r="TAI10" s="267"/>
      <c r="TAJ10" s="267"/>
      <c r="TAK10" s="267"/>
      <c r="TAL10" s="267"/>
      <c r="TAM10" s="267"/>
      <c r="TAN10" s="267"/>
      <c r="TAO10" s="267"/>
      <c r="TAP10" s="267"/>
      <c r="TAQ10" s="267"/>
      <c r="TAR10" s="267"/>
      <c r="TAS10" s="267"/>
      <c r="TAT10" s="267"/>
      <c r="TAU10" s="267"/>
      <c r="TAV10" s="267"/>
      <c r="TAW10" s="267"/>
      <c r="TAX10" s="267"/>
      <c r="TAY10" s="267"/>
      <c r="TAZ10" s="267"/>
      <c r="TBA10" s="267"/>
      <c r="TBB10" s="267"/>
      <c r="TBC10" s="267"/>
      <c r="TBD10" s="267"/>
      <c r="TBE10" s="267"/>
      <c r="TBF10" s="267"/>
      <c r="TBG10" s="267"/>
      <c r="TBH10" s="267"/>
      <c r="TBI10" s="267"/>
      <c r="TBJ10" s="267"/>
      <c r="TBK10" s="267"/>
      <c r="TBL10" s="267"/>
      <c r="TBM10" s="267"/>
      <c r="TBN10" s="267"/>
      <c r="TBO10" s="267"/>
      <c r="TBP10" s="267"/>
      <c r="TBQ10" s="267"/>
      <c r="TBR10" s="267"/>
      <c r="TBS10" s="267"/>
      <c r="TBT10" s="267"/>
      <c r="TBU10" s="267"/>
      <c r="TBV10" s="267"/>
      <c r="TBW10" s="267"/>
      <c r="TBX10" s="267"/>
      <c r="TBY10" s="267"/>
      <c r="TBZ10" s="267"/>
      <c r="TCA10" s="267"/>
      <c r="TCB10" s="267"/>
      <c r="TCC10" s="267"/>
      <c r="TCD10" s="267"/>
      <c r="TCE10" s="267"/>
      <c r="TCF10" s="267"/>
      <c r="TCG10" s="267"/>
      <c r="TCH10" s="267"/>
      <c r="TCI10" s="267"/>
      <c r="TCJ10" s="267"/>
      <c r="TCK10" s="267"/>
      <c r="TCL10" s="267"/>
      <c r="TCM10" s="267"/>
      <c r="TCN10" s="267"/>
      <c r="TCO10" s="267"/>
      <c r="TCP10" s="267"/>
      <c r="TCQ10" s="267"/>
      <c r="TCR10" s="267"/>
      <c r="TCS10" s="267"/>
      <c r="TCT10" s="267"/>
      <c r="TCU10" s="267"/>
      <c r="TCV10" s="267"/>
      <c r="TCW10" s="267"/>
      <c r="TCX10" s="267"/>
      <c r="TCY10" s="267"/>
      <c r="TCZ10" s="267"/>
      <c r="TDA10" s="267"/>
      <c r="TDB10" s="267"/>
      <c r="TDC10" s="267"/>
      <c r="TDD10" s="267"/>
      <c r="TDE10" s="267"/>
      <c r="TDF10" s="267"/>
      <c r="TDG10" s="267"/>
      <c r="TDH10" s="267"/>
      <c r="TDI10" s="267"/>
      <c r="TDJ10" s="267"/>
      <c r="TDK10" s="267"/>
      <c r="TDL10" s="267"/>
      <c r="TDM10" s="267"/>
      <c r="TDN10" s="267"/>
      <c r="TDO10" s="267"/>
      <c r="TDP10" s="267"/>
      <c r="TDQ10" s="267"/>
      <c r="TDR10" s="267"/>
      <c r="TDS10" s="267"/>
      <c r="TDT10" s="267"/>
      <c r="TDU10" s="267"/>
      <c r="TDV10" s="267"/>
      <c r="TDW10" s="267"/>
      <c r="TDX10" s="267"/>
      <c r="TDY10" s="267"/>
      <c r="TDZ10" s="267"/>
      <c r="TEA10" s="267"/>
      <c r="TEB10" s="267"/>
      <c r="TEC10" s="267"/>
      <c r="TED10" s="267"/>
      <c r="TEE10" s="267"/>
      <c r="TEF10" s="267"/>
      <c r="TEG10" s="267"/>
      <c r="TEH10" s="267"/>
      <c r="TEI10" s="267"/>
      <c r="TEJ10" s="267"/>
      <c r="TEK10" s="267"/>
      <c r="TEL10" s="267"/>
      <c r="TEM10" s="267"/>
      <c r="TEN10" s="267"/>
      <c r="TEO10" s="267"/>
      <c r="TEP10" s="267"/>
      <c r="TEQ10" s="267"/>
      <c r="TER10" s="267"/>
      <c r="TES10" s="267"/>
      <c r="TET10" s="267"/>
      <c r="TEU10" s="267"/>
      <c r="TEV10" s="267"/>
      <c r="TEW10" s="267"/>
      <c r="TEX10" s="267"/>
      <c r="TEY10" s="267"/>
      <c r="TEZ10" s="267"/>
      <c r="TFA10" s="267"/>
      <c r="TFB10" s="267"/>
      <c r="TFC10" s="267"/>
      <c r="TFD10" s="267"/>
      <c r="TFE10" s="267"/>
      <c r="TFF10" s="267"/>
      <c r="TFG10" s="267"/>
      <c r="TFH10" s="267"/>
      <c r="TFI10" s="267"/>
      <c r="TFJ10" s="267"/>
      <c r="TFK10" s="267"/>
      <c r="TFL10" s="267"/>
      <c r="TFM10" s="267"/>
      <c r="TFN10" s="267"/>
      <c r="TFO10" s="267"/>
      <c r="TFP10" s="267"/>
      <c r="TFQ10" s="267"/>
      <c r="TFR10" s="267"/>
      <c r="TFS10" s="267"/>
      <c r="TFT10" s="267"/>
      <c r="TFU10" s="267"/>
      <c r="TFV10" s="267"/>
      <c r="TFW10" s="267"/>
      <c r="TFX10" s="267"/>
      <c r="TFY10" s="267"/>
      <c r="TFZ10" s="267"/>
      <c r="TGA10" s="267"/>
      <c r="TGB10" s="267"/>
      <c r="TGC10" s="267"/>
      <c r="TGD10" s="267"/>
      <c r="TGE10" s="267"/>
      <c r="TGF10" s="267"/>
      <c r="TGG10" s="267"/>
      <c r="TGH10" s="267"/>
      <c r="TGI10" s="267"/>
      <c r="TGJ10" s="267"/>
      <c r="TGK10" s="267"/>
      <c r="TGL10" s="267"/>
      <c r="TGM10" s="267"/>
      <c r="TGN10" s="267"/>
      <c r="TGO10" s="267"/>
      <c r="TGP10" s="267"/>
      <c r="TGQ10" s="267"/>
      <c r="TGR10" s="267"/>
      <c r="TGS10" s="267"/>
      <c r="TGT10" s="267"/>
      <c r="TGU10" s="267"/>
      <c r="TGV10" s="267"/>
      <c r="TGW10" s="267"/>
      <c r="TGX10" s="267"/>
      <c r="TGY10" s="267"/>
      <c r="TGZ10" s="267"/>
      <c r="THA10" s="267"/>
      <c r="THB10" s="267"/>
      <c r="THC10" s="267"/>
      <c r="THD10" s="267"/>
      <c r="THE10" s="267"/>
      <c r="THF10" s="267"/>
      <c r="THG10" s="267"/>
      <c r="THH10" s="267"/>
      <c r="THI10" s="267"/>
      <c r="THJ10" s="267"/>
      <c r="THK10" s="267"/>
      <c r="THL10" s="267"/>
      <c r="THM10" s="267"/>
      <c r="THN10" s="267"/>
      <c r="THO10" s="267"/>
      <c r="THP10" s="267"/>
      <c r="THQ10" s="267"/>
      <c r="THR10" s="267"/>
      <c r="THS10" s="267"/>
      <c r="THT10" s="267"/>
      <c r="THU10" s="267"/>
      <c r="THV10" s="267"/>
      <c r="THW10" s="267"/>
      <c r="THX10" s="267"/>
      <c r="THY10" s="267"/>
      <c r="THZ10" s="267"/>
      <c r="TIA10" s="267"/>
      <c r="TIB10" s="267"/>
      <c r="TIC10" s="267"/>
      <c r="TID10" s="267"/>
      <c r="TIE10" s="267"/>
      <c r="TIF10" s="267"/>
      <c r="TIG10" s="267"/>
      <c r="TIH10" s="267"/>
      <c r="TII10" s="267"/>
      <c r="TIJ10" s="267"/>
      <c r="TIK10" s="267"/>
      <c r="TIL10" s="267"/>
      <c r="TIM10" s="267"/>
      <c r="TIN10" s="267"/>
      <c r="TIO10" s="267"/>
      <c r="TIP10" s="267"/>
      <c r="TIQ10" s="267"/>
      <c r="TIR10" s="267"/>
      <c r="TIS10" s="267"/>
      <c r="TIT10" s="267"/>
      <c r="TIU10" s="267"/>
      <c r="TIV10" s="267"/>
      <c r="TIW10" s="267"/>
      <c r="TIX10" s="267"/>
      <c r="TIY10" s="267"/>
      <c r="TIZ10" s="267"/>
      <c r="TJA10" s="267"/>
      <c r="TJB10" s="267"/>
      <c r="TJC10" s="267"/>
      <c r="TJD10" s="267"/>
      <c r="TJE10" s="267"/>
      <c r="TJF10" s="267"/>
      <c r="TJG10" s="267"/>
      <c r="TJH10" s="267"/>
      <c r="TJI10" s="267"/>
      <c r="TJJ10" s="267"/>
      <c r="TJK10" s="267"/>
      <c r="TJL10" s="267"/>
      <c r="TJM10" s="267"/>
      <c r="TJN10" s="267"/>
      <c r="TJO10" s="267"/>
      <c r="TJP10" s="267"/>
      <c r="TJQ10" s="267"/>
      <c r="TJR10" s="267"/>
      <c r="TJS10" s="267"/>
      <c r="TJT10" s="267"/>
      <c r="TJU10" s="267"/>
      <c r="TJV10" s="267"/>
      <c r="TJW10" s="267"/>
      <c r="TJX10" s="267"/>
      <c r="TJY10" s="267"/>
      <c r="TJZ10" s="267"/>
      <c r="TKA10" s="267"/>
      <c r="TKB10" s="267"/>
      <c r="TKC10" s="267"/>
      <c r="TKD10" s="267"/>
      <c r="TKE10" s="267"/>
      <c r="TKF10" s="267"/>
      <c r="TKG10" s="267"/>
      <c r="TKH10" s="267"/>
      <c r="TKI10" s="267"/>
      <c r="TKJ10" s="267"/>
      <c r="TKK10" s="267"/>
      <c r="TKL10" s="267"/>
      <c r="TKM10" s="267"/>
      <c r="TKN10" s="267"/>
      <c r="TKO10" s="267"/>
      <c r="TKP10" s="267"/>
      <c r="TKQ10" s="267"/>
      <c r="TKR10" s="267"/>
      <c r="TKS10" s="267"/>
      <c r="TKT10" s="267"/>
      <c r="TKU10" s="267"/>
      <c r="TKV10" s="267"/>
      <c r="TKW10" s="267"/>
      <c r="TKX10" s="267"/>
      <c r="TKY10" s="267"/>
      <c r="TKZ10" s="267"/>
      <c r="TLA10" s="267"/>
      <c r="TLB10" s="267"/>
      <c r="TLC10" s="267"/>
      <c r="TLD10" s="267"/>
      <c r="TLE10" s="267"/>
      <c r="TLF10" s="267"/>
      <c r="TLG10" s="267"/>
      <c r="TLH10" s="267"/>
      <c r="TLI10" s="267"/>
      <c r="TLJ10" s="267"/>
      <c r="TLK10" s="267"/>
      <c r="TLL10" s="267"/>
      <c r="TLM10" s="267"/>
      <c r="TLN10" s="267"/>
      <c r="TLO10" s="267"/>
      <c r="TLP10" s="267"/>
      <c r="TLQ10" s="267"/>
      <c r="TLR10" s="267"/>
      <c r="TLS10" s="267"/>
      <c r="TLT10" s="267"/>
      <c r="TLU10" s="267"/>
      <c r="TLV10" s="267"/>
      <c r="TLW10" s="267"/>
      <c r="TLX10" s="267"/>
      <c r="TLY10" s="267"/>
      <c r="TLZ10" s="267"/>
      <c r="TMA10" s="267"/>
      <c r="TMB10" s="267"/>
      <c r="TMC10" s="267"/>
      <c r="TMD10" s="267"/>
      <c r="TME10" s="267"/>
      <c r="TMF10" s="267"/>
      <c r="TMG10" s="267"/>
      <c r="TMH10" s="267"/>
      <c r="TMI10" s="267"/>
      <c r="TMJ10" s="267"/>
      <c r="TMK10" s="267"/>
      <c r="TML10" s="267"/>
      <c r="TMM10" s="267"/>
      <c r="TMN10" s="267"/>
      <c r="TMO10" s="267"/>
      <c r="TMP10" s="267"/>
      <c r="TMQ10" s="267"/>
      <c r="TMR10" s="267"/>
      <c r="TMS10" s="267"/>
      <c r="TMT10" s="267"/>
      <c r="TMU10" s="267"/>
      <c r="TMV10" s="267"/>
      <c r="TMW10" s="267"/>
      <c r="TMX10" s="267"/>
      <c r="TMY10" s="267"/>
      <c r="TMZ10" s="267"/>
      <c r="TNA10" s="267"/>
      <c r="TNB10" s="267"/>
      <c r="TNC10" s="267"/>
      <c r="TND10" s="267"/>
      <c r="TNE10" s="267"/>
      <c r="TNF10" s="267"/>
      <c r="TNG10" s="267"/>
      <c r="TNH10" s="267"/>
      <c r="TNI10" s="267"/>
      <c r="TNJ10" s="267"/>
      <c r="TNK10" s="267"/>
      <c r="TNL10" s="267"/>
      <c r="TNM10" s="267"/>
      <c r="TNN10" s="267"/>
      <c r="TNO10" s="267"/>
      <c r="TNP10" s="267"/>
      <c r="TNQ10" s="267"/>
      <c r="TNR10" s="267"/>
      <c r="TNS10" s="267"/>
      <c r="TNT10" s="267"/>
      <c r="TNU10" s="267"/>
      <c r="TNV10" s="267"/>
      <c r="TNW10" s="267"/>
      <c r="TNX10" s="267"/>
      <c r="TNY10" s="267"/>
      <c r="TNZ10" s="267"/>
      <c r="TOA10" s="267"/>
      <c r="TOB10" s="267"/>
      <c r="TOC10" s="267"/>
      <c r="TOD10" s="267"/>
      <c r="TOE10" s="267"/>
      <c r="TOF10" s="267"/>
      <c r="TOG10" s="267"/>
      <c r="TOH10" s="267"/>
      <c r="TOI10" s="267"/>
      <c r="TOJ10" s="267"/>
      <c r="TOK10" s="267"/>
      <c r="TOL10" s="267"/>
      <c r="TOM10" s="267"/>
      <c r="TON10" s="267"/>
      <c r="TOO10" s="267"/>
      <c r="TOP10" s="267"/>
      <c r="TOQ10" s="267"/>
      <c r="TOR10" s="267"/>
      <c r="TOS10" s="267"/>
      <c r="TOT10" s="267"/>
      <c r="TOU10" s="267"/>
      <c r="TOV10" s="267"/>
      <c r="TOW10" s="267"/>
      <c r="TOX10" s="267"/>
      <c r="TOY10" s="267"/>
      <c r="TOZ10" s="267"/>
      <c r="TPA10" s="267"/>
      <c r="TPB10" s="267"/>
      <c r="TPC10" s="267"/>
      <c r="TPD10" s="267"/>
      <c r="TPE10" s="267"/>
      <c r="TPF10" s="267"/>
      <c r="TPG10" s="267"/>
      <c r="TPH10" s="267"/>
      <c r="TPI10" s="267"/>
      <c r="TPJ10" s="267"/>
      <c r="TPK10" s="267"/>
      <c r="TPL10" s="267"/>
      <c r="TPM10" s="267"/>
      <c r="TPN10" s="267"/>
      <c r="TPO10" s="267"/>
      <c r="TPP10" s="267"/>
      <c r="TPQ10" s="267"/>
      <c r="TPR10" s="267"/>
      <c r="TPS10" s="267"/>
      <c r="TPT10" s="267"/>
      <c r="TPU10" s="267"/>
      <c r="TPV10" s="267"/>
      <c r="TPW10" s="267"/>
      <c r="TPX10" s="267"/>
      <c r="TPY10" s="267"/>
      <c r="TPZ10" s="267"/>
      <c r="TQA10" s="267"/>
      <c r="TQB10" s="267"/>
      <c r="TQC10" s="267"/>
      <c r="TQD10" s="267"/>
      <c r="TQE10" s="267"/>
      <c r="TQF10" s="267"/>
      <c r="TQG10" s="267"/>
      <c r="TQH10" s="267"/>
      <c r="TQI10" s="267"/>
      <c r="TQJ10" s="267"/>
      <c r="TQK10" s="267"/>
      <c r="TQL10" s="267"/>
      <c r="TQM10" s="267"/>
      <c r="TQN10" s="267"/>
      <c r="TQO10" s="267"/>
      <c r="TQP10" s="267"/>
      <c r="TQQ10" s="267"/>
      <c r="TQR10" s="267"/>
      <c r="TQS10" s="267"/>
      <c r="TQT10" s="267"/>
      <c r="TQU10" s="267"/>
      <c r="TQV10" s="267"/>
      <c r="TQW10" s="267"/>
      <c r="TQX10" s="267"/>
      <c r="TQY10" s="267"/>
      <c r="TQZ10" s="267"/>
      <c r="TRA10" s="267"/>
      <c r="TRB10" s="267"/>
      <c r="TRC10" s="267"/>
      <c r="TRD10" s="267"/>
      <c r="TRE10" s="267"/>
      <c r="TRF10" s="267"/>
      <c r="TRG10" s="267"/>
      <c r="TRH10" s="267"/>
      <c r="TRI10" s="267"/>
      <c r="TRJ10" s="267"/>
      <c r="TRK10" s="267"/>
      <c r="TRL10" s="267"/>
      <c r="TRM10" s="267"/>
      <c r="TRN10" s="267"/>
      <c r="TRO10" s="267"/>
      <c r="TRP10" s="267"/>
      <c r="TRQ10" s="267"/>
      <c r="TRR10" s="267"/>
      <c r="TRS10" s="267"/>
      <c r="TRT10" s="267"/>
      <c r="TRU10" s="267"/>
      <c r="TRV10" s="267"/>
      <c r="TRW10" s="267"/>
      <c r="TRX10" s="267"/>
      <c r="TRY10" s="267"/>
      <c r="TRZ10" s="267"/>
      <c r="TSA10" s="267"/>
      <c r="TSB10" s="267"/>
      <c r="TSC10" s="267"/>
      <c r="TSD10" s="267"/>
      <c r="TSE10" s="267"/>
      <c r="TSF10" s="267"/>
      <c r="TSG10" s="267"/>
      <c r="TSH10" s="267"/>
      <c r="TSI10" s="267"/>
      <c r="TSJ10" s="267"/>
      <c r="TSK10" s="267"/>
      <c r="TSL10" s="267"/>
      <c r="TSM10" s="267"/>
      <c r="TSN10" s="267"/>
      <c r="TSO10" s="267"/>
      <c r="TSP10" s="267"/>
      <c r="TSQ10" s="267"/>
      <c r="TSR10" s="267"/>
      <c r="TSS10" s="267"/>
      <c r="TST10" s="267"/>
      <c r="TSU10" s="267"/>
      <c r="TSV10" s="267"/>
      <c r="TSW10" s="267"/>
      <c r="TSX10" s="267"/>
      <c r="TSY10" s="267"/>
      <c r="TSZ10" s="267"/>
      <c r="TTA10" s="267"/>
      <c r="TTB10" s="267"/>
      <c r="TTC10" s="267"/>
      <c r="TTD10" s="267"/>
      <c r="TTE10" s="267"/>
      <c r="TTF10" s="267"/>
      <c r="TTG10" s="267"/>
      <c r="TTH10" s="267"/>
      <c r="TTI10" s="267"/>
      <c r="TTJ10" s="267"/>
      <c r="TTK10" s="267"/>
      <c r="TTL10" s="267"/>
      <c r="TTM10" s="267"/>
      <c r="TTN10" s="267"/>
      <c r="TTO10" s="267"/>
      <c r="TTP10" s="267"/>
      <c r="TTQ10" s="267"/>
      <c r="TTR10" s="267"/>
      <c r="TTS10" s="267"/>
      <c r="TTT10" s="267"/>
      <c r="TTU10" s="267"/>
      <c r="TTV10" s="267"/>
      <c r="TTW10" s="267"/>
      <c r="TTX10" s="267"/>
      <c r="TTY10" s="267"/>
      <c r="TTZ10" s="267"/>
      <c r="TUA10" s="267"/>
      <c r="TUB10" s="267"/>
      <c r="TUC10" s="267"/>
      <c r="TUD10" s="267"/>
      <c r="TUE10" s="267"/>
      <c r="TUF10" s="267"/>
      <c r="TUG10" s="267"/>
      <c r="TUH10" s="267"/>
      <c r="TUI10" s="267"/>
      <c r="TUJ10" s="267"/>
      <c r="TUK10" s="267"/>
      <c r="TUL10" s="267"/>
      <c r="TUM10" s="267"/>
      <c r="TUN10" s="267"/>
      <c r="TUO10" s="267"/>
      <c r="TUP10" s="267"/>
      <c r="TUQ10" s="267"/>
      <c r="TUR10" s="267"/>
      <c r="TUS10" s="267"/>
      <c r="TUT10" s="267"/>
      <c r="TUU10" s="267"/>
      <c r="TUV10" s="267"/>
      <c r="TUW10" s="267"/>
      <c r="TUX10" s="267"/>
      <c r="TUY10" s="267"/>
      <c r="TUZ10" s="267"/>
      <c r="TVA10" s="267"/>
      <c r="TVB10" s="267"/>
      <c r="TVC10" s="267"/>
      <c r="TVD10" s="267"/>
      <c r="TVE10" s="267"/>
      <c r="TVF10" s="267"/>
      <c r="TVG10" s="267"/>
      <c r="TVH10" s="267"/>
      <c r="TVI10" s="267"/>
      <c r="TVJ10" s="267"/>
      <c r="TVK10" s="267"/>
      <c r="TVL10" s="267"/>
      <c r="TVM10" s="267"/>
      <c r="TVN10" s="267"/>
      <c r="TVO10" s="267"/>
      <c r="TVP10" s="267"/>
      <c r="TVQ10" s="267"/>
      <c r="TVR10" s="267"/>
      <c r="TVS10" s="267"/>
      <c r="TVT10" s="267"/>
      <c r="TVU10" s="267"/>
      <c r="TVV10" s="267"/>
      <c r="TVW10" s="267"/>
      <c r="TVX10" s="267"/>
      <c r="TVY10" s="267"/>
      <c r="TVZ10" s="267"/>
      <c r="TWA10" s="267"/>
      <c r="TWB10" s="267"/>
      <c r="TWC10" s="267"/>
      <c r="TWD10" s="267"/>
      <c r="TWE10" s="267"/>
      <c r="TWF10" s="267"/>
      <c r="TWG10" s="267"/>
      <c r="TWH10" s="267"/>
      <c r="TWI10" s="267"/>
      <c r="TWJ10" s="267"/>
      <c r="TWK10" s="267"/>
      <c r="TWL10" s="267"/>
      <c r="TWM10" s="267"/>
      <c r="TWN10" s="267"/>
      <c r="TWO10" s="267"/>
      <c r="TWP10" s="267"/>
      <c r="TWQ10" s="267"/>
      <c r="TWR10" s="267"/>
      <c r="TWS10" s="267"/>
      <c r="TWT10" s="267"/>
      <c r="TWU10" s="267"/>
      <c r="TWV10" s="267"/>
      <c r="TWW10" s="267"/>
      <c r="TWX10" s="267"/>
      <c r="TWY10" s="267"/>
      <c r="TWZ10" s="267"/>
      <c r="TXA10" s="267"/>
      <c r="TXB10" s="267"/>
      <c r="TXC10" s="267"/>
      <c r="TXD10" s="267"/>
      <c r="TXE10" s="267"/>
      <c r="TXF10" s="267"/>
      <c r="TXG10" s="267"/>
      <c r="TXH10" s="267"/>
      <c r="TXI10" s="267"/>
      <c r="TXJ10" s="267"/>
      <c r="TXK10" s="267"/>
      <c r="TXL10" s="267"/>
      <c r="TXM10" s="267"/>
      <c r="TXN10" s="267"/>
      <c r="TXO10" s="267"/>
      <c r="TXP10" s="267"/>
      <c r="TXQ10" s="267"/>
      <c r="TXR10" s="267"/>
      <c r="TXS10" s="267"/>
      <c r="TXT10" s="267"/>
      <c r="TXU10" s="267"/>
      <c r="TXV10" s="267"/>
      <c r="TXW10" s="267"/>
      <c r="TXX10" s="267"/>
      <c r="TXY10" s="267"/>
      <c r="TXZ10" s="267"/>
      <c r="TYA10" s="267"/>
      <c r="TYB10" s="267"/>
      <c r="TYC10" s="267"/>
      <c r="TYD10" s="267"/>
      <c r="TYE10" s="267"/>
      <c r="TYF10" s="267"/>
      <c r="TYG10" s="267"/>
      <c r="TYH10" s="267"/>
      <c r="TYI10" s="267"/>
      <c r="TYJ10" s="267"/>
      <c r="TYK10" s="267"/>
      <c r="TYL10" s="267"/>
      <c r="TYM10" s="267"/>
      <c r="TYN10" s="267"/>
      <c r="TYO10" s="267"/>
      <c r="TYP10" s="267"/>
      <c r="TYQ10" s="267"/>
      <c r="TYR10" s="267"/>
      <c r="TYS10" s="267"/>
      <c r="TYT10" s="267"/>
      <c r="TYU10" s="267"/>
      <c r="TYV10" s="267"/>
      <c r="TYW10" s="267"/>
      <c r="TYX10" s="267"/>
      <c r="TYY10" s="267"/>
      <c r="TYZ10" s="267"/>
      <c r="TZA10" s="267"/>
      <c r="TZB10" s="267"/>
      <c r="TZC10" s="267"/>
      <c r="TZD10" s="267"/>
      <c r="TZE10" s="267"/>
      <c r="TZF10" s="267"/>
      <c r="TZG10" s="267"/>
      <c r="TZH10" s="267"/>
      <c r="TZI10" s="267"/>
      <c r="TZJ10" s="267"/>
      <c r="TZK10" s="267"/>
      <c r="TZL10" s="267"/>
      <c r="TZM10" s="267"/>
      <c r="TZN10" s="267"/>
      <c r="TZO10" s="267"/>
      <c r="TZP10" s="267"/>
      <c r="TZQ10" s="267"/>
      <c r="TZR10" s="267"/>
      <c r="TZS10" s="267"/>
      <c r="TZT10" s="267"/>
      <c r="TZU10" s="267"/>
      <c r="TZV10" s="267"/>
      <c r="TZW10" s="267"/>
      <c r="TZX10" s="267"/>
      <c r="TZY10" s="267"/>
      <c r="TZZ10" s="267"/>
      <c r="UAA10" s="267"/>
      <c r="UAB10" s="267"/>
      <c r="UAC10" s="267"/>
      <c r="UAD10" s="267"/>
      <c r="UAE10" s="267"/>
      <c r="UAF10" s="267"/>
      <c r="UAG10" s="267"/>
      <c r="UAH10" s="267"/>
      <c r="UAI10" s="267"/>
      <c r="UAJ10" s="267"/>
      <c r="UAK10" s="267"/>
      <c r="UAL10" s="267"/>
      <c r="UAM10" s="267"/>
      <c r="UAN10" s="267"/>
      <c r="UAO10" s="267"/>
      <c r="UAP10" s="267"/>
      <c r="UAQ10" s="267"/>
      <c r="UAR10" s="267"/>
      <c r="UAS10" s="267"/>
      <c r="UAT10" s="267"/>
      <c r="UAU10" s="267"/>
      <c r="UAV10" s="267"/>
      <c r="UAW10" s="267"/>
      <c r="UAX10" s="267"/>
      <c r="UAY10" s="267"/>
      <c r="UAZ10" s="267"/>
      <c r="UBA10" s="267"/>
      <c r="UBB10" s="267"/>
      <c r="UBC10" s="267"/>
      <c r="UBD10" s="267"/>
      <c r="UBE10" s="267"/>
      <c r="UBF10" s="267"/>
      <c r="UBG10" s="267"/>
      <c r="UBH10" s="267"/>
      <c r="UBI10" s="267"/>
      <c r="UBJ10" s="267"/>
      <c r="UBK10" s="267"/>
      <c r="UBL10" s="267"/>
      <c r="UBM10" s="267"/>
      <c r="UBN10" s="267"/>
      <c r="UBO10" s="267"/>
      <c r="UBP10" s="267"/>
      <c r="UBQ10" s="267"/>
      <c r="UBR10" s="267"/>
      <c r="UBS10" s="267"/>
      <c r="UBT10" s="267"/>
      <c r="UBU10" s="267"/>
      <c r="UBV10" s="267"/>
      <c r="UBW10" s="267"/>
      <c r="UBX10" s="267"/>
      <c r="UBY10" s="267"/>
      <c r="UBZ10" s="267"/>
      <c r="UCA10" s="267"/>
      <c r="UCB10" s="267"/>
      <c r="UCC10" s="267"/>
      <c r="UCD10" s="267"/>
      <c r="UCE10" s="267"/>
      <c r="UCF10" s="267"/>
      <c r="UCG10" s="267"/>
      <c r="UCH10" s="267"/>
      <c r="UCI10" s="267"/>
      <c r="UCJ10" s="267"/>
      <c r="UCK10" s="267"/>
      <c r="UCL10" s="267"/>
      <c r="UCM10" s="267"/>
      <c r="UCN10" s="267"/>
      <c r="UCO10" s="267"/>
      <c r="UCP10" s="267"/>
      <c r="UCQ10" s="267"/>
      <c r="UCR10" s="267"/>
      <c r="UCS10" s="267"/>
      <c r="UCT10" s="267"/>
      <c r="UCU10" s="267"/>
      <c r="UCV10" s="267"/>
      <c r="UCW10" s="267"/>
      <c r="UCX10" s="267"/>
      <c r="UCY10" s="267"/>
      <c r="UCZ10" s="267"/>
      <c r="UDA10" s="267"/>
      <c r="UDB10" s="267"/>
      <c r="UDC10" s="267"/>
      <c r="UDD10" s="267"/>
      <c r="UDE10" s="267"/>
      <c r="UDF10" s="267"/>
      <c r="UDG10" s="267"/>
      <c r="UDH10" s="267"/>
      <c r="UDI10" s="267"/>
      <c r="UDJ10" s="267"/>
      <c r="UDK10" s="267"/>
      <c r="UDL10" s="267"/>
      <c r="UDM10" s="267"/>
      <c r="UDN10" s="267"/>
      <c r="UDO10" s="267"/>
      <c r="UDP10" s="267"/>
      <c r="UDQ10" s="267"/>
      <c r="UDR10" s="267"/>
      <c r="UDS10" s="267"/>
      <c r="UDT10" s="267"/>
      <c r="UDU10" s="267"/>
      <c r="UDV10" s="267"/>
      <c r="UDW10" s="267"/>
      <c r="UDX10" s="267"/>
      <c r="UDY10" s="267"/>
      <c r="UDZ10" s="267"/>
      <c r="UEA10" s="267"/>
      <c r="UEB10" s="267"/>
      <c r="UEC10" s="267"/>
      <c r="UED10" s="267"/>
      <c r="UEE10" s="267"/>
      <c r="UEF10" s="267"/>
      <c r="UEG10" s="267"/>
      <c r="UEH10" s="267"/>
      <c r="UEI10" s="267"/>
      <c r="UEJ10" s="267"/>
      <c r="UEK10" s="267"/>
      <c r="UEL10" s="267"/>
      <c r="UEM10" s="267"/>
      <c r="UEN10" s="267"/>
      <c r="UEO10" s="267"/>
      <c r="UEP10" s="267"/>
      <c r="UEQ10" s="267"/>
      <c r="UER10" s="267"/>
      <c r="UES10" s="267"/>
      <c r="UET10" s="267"/>
      <c r="UEU10" s="267"/>
      <c r="UEV10" s="267"/>
      <c r="UEW10" s="267"/>
      <c r="UEX10" s="267"/>
      <c r="UEY10" s="267"/>
      <c r="UEZ10" s="267"/>
      <c r="UFA10" s="267"/>
      <c r="UFB10" s="267"/>
      <c r="UFC10" s="267"/>
      <c r="UFD10" s="267"/>
      <c r="UFE10" s="267"/>
      <c r="UFF10" s="267"/>
      <c r="UFG10" s="267"/>
      <c r="UFH10" s="267"/>
      <c r="UFI10" s="267"/>
      <c r="UFJ10" s="267"/>
      <c r="UFK10" s="267"/>
      <c r="UFL10" s="267"/>
      <c r="UFM10" s="267"/>
      <c r="UFN10" s="267"/>
      <c r="UFO10" s="267"/>
      <c r="UFP10" s="267"/>
      <c r="UFQ10" s="267"/>
      <c r="UFR10" s="267"/>
      <c r="UFS10" s="267"/>
      <c r="UFT10" s="267"/>
      <c r="UFU10" s="267"/>
      <c r="UFV10" s="267"/>
      <c r="UFW10" s="267"/>
      <c r="UFX10" s="267"/>
      <c r="UFY10" s="267"/>
      <c r="UFZ10" s="267"/>
      <c r="UGA10" s="267"/>
      <c r="UGB10" s="267"/>
      <c r="UGC10" s="267"/>
      <c r="UGD10" s="267"/>
      <c r="UGE10" s="267"/>
      <c r="UGF10" s="267"/>
      <c r="UGG10" s="267"/>
      <c r="UGH10" s="267"/>
      <c r="UGI10" s="267"/>
      <c r="UGJ10" s="267"/>
      <c r="UGK10" s="267"/>
      <c r="UGL10" s="267"/>
      <c r="UGM10" s="267"/>
      <c r="UGN10" s="267"/>
      <c r="UGO10" s="267"/>
      <c r="UGP10" s="267"/>
      <c r="UGQ10" s="267"/>
      <c r="UGR10" s="267"/>
      <c r="UGS10" s="267"/>
      <c r="UGT10" s="267"/>
      <c r="UGU10" s="267"/>
      <c r="UGV10" s="267"/>
      <c r="UGW10" s="267"/>
      <c r="UGX10" s="267"/>
      <c r="UGY10" s="267"/>
      <c r="UGZ10" s="267"/>
      <c r="UHA10" s="267"/>
      <c r="UHB10" s="267"/>
      <c r="UHC10" s="267"/>
      <c r="UHD10" s="267"/>
      <c r="UHE10" s="267"/>
      <c r="UHF10" s="267"/>
      <c r="UHG10" s="267"/>
      <c r="UHH10" s="267"/>
      <c r="UHI10" s="267"/>
      <c r="UHJ10" s="267"/>
      <c r="UHK10" s="267"/>
      <c r="UHL10" s="267"/>
      <c r="UHM10" s="267"/>
      <c r="UHN10" s="267"/>
      <c r="UHO10" s="267"/>
      <c r="UHP10" s="267"/>
      <c r="UHQ10" s="267"/>
      <c r="UHR10" s="267"/>
      <c r="UHS10" s="267"/>
      <c r="UHT10" s="267"/>
      <c r="UHU10" s="267"/>
      <c r="UHV10" s="267"/>
      <c r="UHW10" s="267"/>
      <c r="UHX10" s="267"/>
      <c r="UHY10" s="267"/>
      <c r="UHZ10" s="267"/>
      <c r="UIA10" s="267"/>
      <c r="UIB10" s="267"/>
      <c r="UIC10" s="267"/>
      <c r="UID10" s="267"/>
      <c r="UIE10" s="267"/>
      <c r="UIF10" s="267"/>
      <c r="UIG10" s="267"/>
      <c r="UIH10" s="267"/>
      <c r="UII10" s="267"/>
      <c r="UIJ10" s="267"/>
      <c r="UIK10" s="267"/>
      <c r="UIL10" s="267"/>
      <c r="UIM10" s="267"/>
      <c r="UIN10" s="267"/>
      <c r="UIO10" s="267"/>
      <c r="UIP10" s="267"/>
      <c r="UIQ10" s="267"/>
      <c r="UIR10" s="267"/>
      <c r="UIS10" s="267"/>
      <c r="UIT10" s="267"/>
      <c r="UIU10" s="267"/>
      <c r="UIV10" s="267"/>
      <c r="UIW10" s="267"/>
      <c r="UIX10" s="267"/>
      <c r="UIY10" s="267"/>
      <c r="UIZ10" s="267"/>
      <c r="UJA10" s="267"/>
      <c r="UJB10" s="267"/>
      <c r="UJC10" s="267"/>
      <c r="UJD10" s="267"/>
      <c r="UJE10" s="267"/>
      <c r="UJF10" s="267"/>
      <c r="UJG10" s="267"/>
      <c r="UJH10" s="267"/>
      <c r="UJI10" s="267"/>
      <c r="UJJ10" s="267"/>
      <c r="UJK10" s="267"/>
      <c r="UJL10" s="267"/>
      <c r="UJM10" s="267"/>
      <c r="UJN10" s="267"/>
      <c r="UJO10" s="267"/>
      <c r="UJP10" s="267"/>
      <c r="UJQ10" s="267"/>
      <c r="UJR10" s="267"/>
      <c r="UJS10" s="267"/>
      <c r="UJT10" s="267"/>
      <c r="UJU10" s="267"/>
      <c r="UJV10" s="267"/>
      <c r="UJW10" s="267"/>
      <c r="UJX10" s="267"/>
      <c r="UJY10" s="267"/>
      <c r="UJZ10" s="267"/>
      <c r="UKA10" s="267"/>
      <c r="UKB10" s="267"/>
      <c r="UKC10" s="267"/>
      <c r="UKD10" s="267"/>
      <c r="UKE10" s="267"/>
      <c r="UKF10" s="267"/>
      <c r="UKG10" s="267"/>
      <c r="UKH10" s="267"/>
      <c r="UKI10" s="267"/>
      <c r="UKJ10" s="267"/>
      <c r="UKK10" s="267"/>
      <c r="UKL10" s="267"/>
      <c r="UKM10" s="267"/>
      <c r="UKN10" s="267"/>
      <c r="UKO10" s="267"/>
      <c r="UKP10" s="267"/>
      <c r="UKQ10" s="267"/>
      <c r="UKR10" s="267"/>
      <c r="UKS10" s="267"/>
      <c r="UKT10" s="267"/>
      <c r="UKU10" s="267"/>
      <c r="UKV10" s="267"/>
      <c r="UKW10" s="267"/>
      <c r="UKX10" s="267"/>
      <c r="UKY10" s="267"/>
      <c r="UKZ10" s="267"/>
      <c r="ULA10" s="267"/>
      <c r="ULB10" s="267"/>
      <c r="ULC10" s="267"/>
      <c r="ULD10" s="267"/>
      <c r="ULE10" s="267"/>
      <c r="ULF10" s="267"/>
      <c r="ULG10" s="267"/>
      <c r="ULH10" s="267"/>
      <c r="ULI10" s="267"/>
      <c r="ULJ10" s="267"/>
      <c r="ULK10" s="267"/>
      <c r="ULL10" s="267"/>
      <c r="ULM10" s="267"/>
      <c r="ULN10" s="267"/>
      <c r="ULO10" s="267"/>
      <c r="ULP10" s="267"/>
      <c r="ULQ10" s="267"/>
      <c r="ULR10" s="267"/>
      <c r="ULS10" s="267"/>
      <c r="ULT10" s="267"/>
      <c r="ULU10" s="267"/>
      <c r="ULV10" s="267"/>
      <c r="ULW10" s="267"/>
      <c r="ULX10" s="267"/>
      <c r="ULY10" s="267"/>
      <c r="ULZ10" s="267"/>
      <c r="UMA10" s="267"/>
      <c r="UMB10" s="267"/>
      <c r="UMC10" s="267"/>
      <c r="UMD10" s="267"/>
      <c r="UME10" s="267"/>
      <c r="UMF10" s="267"/>
      <c r="UMG10" s="267"/>
      <c r="UMH10" s="267"/>
      <c r="UMI10" s="267"/>
      <c r="UMJ10" s="267"/>
      <c r="UMK10" s="267"/>
      <c r="UML10" s="267"/>
      <c r="UMM10" s="267"/>
      <c r="UMN10" s="267"/>
      <c r="UMO10" s="267"/>
      <c r="UMP10" s="267"/>
      <c r="UMQ10" s="267"/>
      <c r="UMR10" s="267"/>
      <c r="UMS10" s="267"/>
      <c r="UMT10" s="267"/>
      <c r="UMU10" s="267"/>
      <c r="UMV10" s="267"/>
      <c r="UMW10" s="267"/>
      <c r="UMX10" s="267"/>
      <c r="UMY10" s="267"/>
      <c r="UMZ10" s="267"/>
      <c r="UNA10" s="267"/>
      <c r="UNB10" s="267"/>
      <c r="UNC10" s="267"/>
      <c r="UND10" s="267"/>
      <c r="UNE10" s="267"/>
      <c r="UNF10" s="267"/>
      <c r="UNG10" s="267"/>
      <c r="UNH10" s="267"/>
      <c r="UNI10" s="267"/>
      <c r="UNJ10" s="267"/>
      <c r="UNK10" s="267"/>
      <c r="UNL10" s="267"/>
      <c r="UNM10" s="267"/>
      <c r="UNN10" s="267"/>
      <c r="UNO10" s="267"/>
      <c r="UNP10" s="267"/>
      <c r="UNQ10" s="267"/>
      <c r="UNR10" s="267"/>
      <c r="UNS10" s="267"/>
      <c r="UNT10" s="267"/>
      <c r="UNU10" s="267"/>
      <c r="UNV10" s="267"/>
      <c r="UNW10" s="267"/>
      <c r="UNX10" s="267"/>
      <c r="UNY10" s="267"/>
      <c r="UNZ10" s="267"/>
      <c r="UOA10" s="267"/>
      <c r="UOB10" s="267"/>
      <c r="UOC10" s="267"/>
      <c r="UOD10" s="267"/>
      <c r="UOE10" s="267"/>
      <c r="UOF10" s="267"/>
      <c r="UOG10" s="267"/>
      <c r="UOH10" s="267"/>
      <c r="UOI10" s="267"/>
      <c r="UOJ10" s="267"/>
      <c r="UOK10" s="267"/>
      <c r="UOL10" s="267"/>
      <c r="UOM10" s="267"/>
      <c r="UON10" s="267"/>
      <c r="UOO10" s="267"/>
      <c r="UOP10" s="267"/>
      <c r="UOQ10" s="267"/>
      <c r="UOR10" s="267"/>
      <c r="UOS10" s="267"/>
      <c r="UOT10" s="267"/>
      <c r="UOU10" s="267"/>
      <c r="UOV10" s="267"/>
      <c r="UOW10" s="267"/>
      <c r="UOX10" s="267"/>
      <c r="UOY10" s="267"/>
      <c r="UOZ10" s="267"/>
      <c r="UPA10" s="267"/>
      <c r="UPB10" s="267"/>
      <c r="UPC10" s="267"/>
      <c r="UPD10" s="267"/>
      <c r="UPE10" s="267"/>
      <c r="UPF10" s="267"/>
      <c r="UPG10" s="267"/>
      <c r="UPH10" s="267"/>
      <c r="UPI10" s="267"/>
      <c r="UPJ10" s="267"/>
      <c r="UPK10" s="267"/>
      <c r="UPL10" s="267"/>
      <c r="UPM10" s="267"/>
      <c r="UPN10" s="267"/>
      <c r="UPO10" s="267"/>
      <c r="UPP10" s="267"/>
      <c r="UPQ10" s="267"/>
      <c r="UPR10" s="267"/>
      <c r="UPS10" s="267"/>
      <c r="UPT10" s="267"/>
      <c r="UPU10" s="267"/>
      <c r="UPV10" s="267"/>
      <c r="UPW10" s="267"/>
      <c r="UPX10" s="267"/>
      <c r="UPY10" s="267"/>
      <c r="UPZ10" s="267"/>
      <c r="UQA10" s="267"/>
      <c r="UQB10" s="267"/>
      <c r="UQC10" s="267"/>
      <c r="UQD10" s="267"/>
      <c r="UQE10" s="267"/>
      <c r="UQF10" s="267"/>
      <c r="UQG10" s="267"/>
      <c r="UQH10" s="267"/>
      <c r="UQI10" s="267"/>
      <c r="UQJ10" s="267"/>
      <c r="UQK10" s="267"/>
      <c r="UQL10" s="267"/>
      <c r="UQM10" s="267"/>
      <c r="UQN10" s="267"/>
      <c r="UQO10" s="267"/>
      <c r="UQP10" s="267"/>
      <c r="UQQ10" s="267"/>
      <c r="UQR10" s="267"/>
      <c r="UQS10" s="267"/>
      <c r="UQT10" s="267"/>
      <c r="UQU10" s="267"/>
      <c r="UQV10" s="267"/>
      <c r="UQW10" s="267"/>
      <c r="UQX10" s="267"/>
      <c r="UQY10" s="267"/>
      <c r="UQZ10" s="267"/>
      <c r="URA10" s="267"/>
      <c r="URB10" s="267"/>
      <c r="URC10" s="267"/>
      <c r="URD10" s="267"/>
      <c r="URE10" s="267"/>
      <c r="URF10" s="267"/>
      <c r="URG10" s="267"/>
      <c r="URH10" s="267"/>
      <c r="URI10" s="267"/>
      <c r="URJ10" s="267"/>
      <c r="URK10" s="267"/>
      <c r="URL10" s="267"/>
      <c r="URM10" s="267"/>
      <c r="URN10" s="267"/>
      <c r="URO10" s="267"/>
      <c r="URP10" s="267"/>
      <c r="URQ10" s="267"/>
      <c r="URR10" s="267"/>
      <c r="URS10" s="267"/>
      <c r="URT10" s="267"/>
      <c r="URU10" s="267"/>
      <c r="URV10" s="267"/>
      <c r="URW10" s="267"/>
      <c r="URX10" s="267"/>
      <c r="URY10" s="267"/>
      <c r="URZ10" s="267"/>
      <c r="USA10" s="267"/>
      <c r="USB10" s="267"/>
      <c r="USC10" s="267"/>
      <c r="USD10" s="267"/>
      <c r="USE10" s="267"/>
      <c r="USF10" s="267"/>
      <c r="USG10" s="267"/>
      <c r="USH10" s="267"/>
      <c r="USI10" s="267"/>
      <c r="USJ10" s="267"/>
      <c r="USK10" s="267"/>
      <c r="USL10" s="267"/>
      <c r="USM10" s="267"/>
      <c r="USN10" s="267"/>
      <c r="USO10" s="267"/>
      <c r="USP10" s="267"/>
      <c r="USQ10" s="267"/>
      <c r="USR10" s="267"/>
      <c r="USS10" s="267"/>
      <c r="UST10" s="267"/>
      <c r="USU10" s="267"/>
      <c r="USV10" s="267"/>
      <c r="USW10" s="267"/>
      <c r="USX10" s="267"/>
      <c r="USY10" s="267"/>
      <c r="USZ10" s="267"/>
      <c r="UTA10" s="267"/>
      <c r="UTB10" s="267"/>
      <c r="UTC10" s="267"/>
      <c r="UTD10" s="267"/>
      <c r="UTE10" s="267"/>
      <c r="UTF10" s="267"/>
      <c r="UTG10" s="267"/>
      <c r="UTH10" s="267"/>
      <c r="UTI10" s="267"/>
      <c r="UTJ10" s="267"/>
      <c r="UTK10" s="267"/>
      <c r="UTL10" s="267"/>
      <c r="UTM10" s="267"/>
      <c r="UTN10" s="267"/>
      <c r="UTO10" s="267"/>
      <c r="UTP10" s="267"/>
      <c r="UTQ10" s="267"/>
      <c r="UTR10" s="267"/>
      <c r="UTS10" s="267"/>
      <c r="UTT10" s="267"/>
      <c r="UTU10" s="267"/>
      <c r="UTV10" s="267"/>
      <c r="UTW10" s="267"/>
      <c r="UTX10" s="267"/>
      <c r="UTY10" s="267"/>
      <c r="UTZ10" s="267"/>
      <c r="UUA10" s="267"/>
      <c r="UUB10" s="267"/>
      <c r="UUC10" s="267"/>
      <c r="UUD10" s="267"/>
      <c r="UUE10" s="267"/>
      <c r="UUF10" s="267"/>
      <c r="UUG10" s="267"/>
      <c r="UUH10" s="267"/>
      <c r="UUI10" s="267"/>
      <c r="UUJ10" s="267"/>
      <c r="UUK10" s="267"/>
      <c r="UUL10" s="267"/>
      <c r="UUM10" s="267"/>
      <c r="UUN10" s="267"/>
      <c r="UUO10" s="267"/>
      <c r="UUP10" s="267"/>
      <c r="UUQ10" s="267"/>
      <c r="UUR10" s="267"/>
      <c r="UUS10" s="267"/>
      <c r="UUT10" s="267"/>
      <c r="UUU10" s="267"/>
      <c r="UUV10" s="267"/>
      <c r="UUW10" s="267"/>
      <c r="UUX10" s="267"/>
      <c r="UUY10" s="267"/>
      <c r="UUZ10" s="267"/>
      <c r="UVA10" s="267"/>
      <c r="UVB10" s="267"/>
      <c r="UVC10" s="267"/>
      <c r="UVD10" s="267"/>
      <c r="UVE10" s="267"/>
      <c r="UVF10" s="267"/>
      <c r="UVG10" s="267"/>
      <c r="UVH10" s="267"/>
      <c r="UVI10" s="267"/>
      <c r="UVJ10" s="267"/>
      <c r="UVK10" s="267"/>
      <c r="UVL10" s="267"/>
      <c r="UVM10" s="267"/>
      <c r="UVN10" s="267"/>
      <c r="UVO10" s="267"/>
      <c r="UVP10" s="267"/>
      <c r="UVQ10" s="267"/>
      <c r="UVR10" s="267"/>
      <c r="UVS10" s="267"/>
      <c r="UVT10" s="267"/>
      <c r="UVU10" s="267"/>
      <c r="UVV10" s="267"/>
      <c r="UVW10" s="267"/>
      <c r="UVX10" s="267"/>
      <c r="UVY10" s="267"/>
      <c r="UVZ10" s="267"/>
      <c r="UWA10" s="267"/>
      <c r="UWB10" s="267"/>
      <c r="UWC10" s="267"/>
      <c r="UWD10" s="267"/>
      <c r="UWE10" s="267"/>
      <c r="UWF10" s="267"/>
      <c r="UWG10" s="267"/>
      <c r="UWH10" s="267"/>
      <c r="UWI10" s="267"/>
      <c r="UWJ10" s="267"/>
      <c r="UWK10" s="267"/>
      <c r="UWL10" s="267"/>
      <c r="UWM10" s="267"/>
      <c r="UWN10" s="267"/>
      <c r="UWO10" s="267"/>
      <c r="UWP10" s="267"/>
      <c r="UWQ10" s="267"/>
      <c r="UWR10" s="267"/>
      <c r="UWS10" s="267"/>
      <c r="UWT10" s="267"/>
      <c r="UWU10" s="267"/>
      <c r="UWV10" s="267"/>
      <c r="UWW10" s="267"/>
      <c r="UWX10" s="267"/>
      <c r="UWY10" s="267"/>
      <c r="UWZ10" s="267"/>
      <c r="UXA10" s="267"/>
      <c r="UXB10" s="267"/>
      <c r="UXC10" s="267"/>
      <c r="UXD10" s="267"/>
      <c r="UXE10" s="267"/>
      <c r="UXF10" s="267"/>
      <c r="UXG10" s="267"/>
      <c r="UXH10" s="267"/>
      <c r="UXI10" s="267"/>
      <c r="UXJ10" s="267"/>
      <c r="UXK10" s="267"/>
      <c r="UXL10" s="267"/>
      <c r="UXM10" s="267"/>
      <c r="UXN10" s="267"/>
      <c r="UXO10" s="267"/>
      <c r="UXP10" s="267"/>
      <c r="UXQ10" s="267"/>
      <c r="UXR10" s="267"/>
      <c r="UXS10" s="267"/>
      <c r="UXT10" s="267"/>
      <c r="UXU10" s="267"/>
      <c r="UXV10" s="267"/>
      <c r="UXW10" s="267"/>
      <c r="UXX10" s="267"/>
      <c r="UXY10" s="267"/>
      <c r="UXZ10" s="267"/>
      <c r="UYA10" s="267"/>
      <c r="UYB10" s="267"/>
      <c r="UYC10" s="267"/>
      <c r="UYD10" s="267"/>
      <c r="UYE10" s="267"/>
      <c r="UYF10" s="267"/>
      <c r="UYG10" s="267"/>
      <c r="UYH10" s="267"/>
      <c r="UYI10" s="267"/>
      <c r="UYJ10" s="267"/>
      <c r="UYK10" s="267"/>
      <c r="UYL10" s="267"/>
      <c r="UYM10" s="267"/>
      <c r="UYN10" s="267"/>
      <c r="UYO10" s="267"/>
      <c r="UYP10" s="267"/>
      <c r="UYQ10" s="267"/>
      <c r="UYR10" s="267"/>
      <c r="UYS10" s="267"/>
      <c r="UYT10" s="267"/>
      <c r="UYU10" s="267"/>
      <c r="UYV10" s="267"/>
      <c r="UYW10" s="267"/>
      <c r="UYX10" s="267"/>
      <c r="UYY10" s="267"/>
      <c r="UYZ10" s="267"/>
      <c r="UZA10" s="267"/>
      <c r="UZB10" s="267"/>
      <c r="UZC10" s="267"/>
      <c r="UZD10" s="267"/>
      <c r="UZE10" s="267"/>
      <c r="UZF10" s="267"/>
      <c r="UZG10" s="267"/>
      <c r="UZH10" s="267"/>
      <c r="UZI10" s="267"/>
      <c r="UZJ10" s="267"/>
      <c r="UZK10" s="267"/>
      <c r="UZL10" s="267"/>
      <c r="UZM10" s="267"/>
      <c r="UZN10" s="267"/>
      <c r="UZO10" s="267"/>
      <c r="UZP10" s="267"/>
      <c r="UZQ10" s="267"/>
      <c r="UZR10" s="267"/>
      <c r="UZS10" s="267"/>
      <c r="UZT10" s="267"/>
      <c r="UZU10" s="267"/>
      <c r="UZV10" s="267"/>
      <c r="UZW10" s="267"/>
      <c r="UZX10" s="267"/>
      <c r="UZY10" s="267"/>
      <c r="UZZ10" s="267"/>
      <c r="VAA10" s="267"/>
      <c r="VAB10" s="267"/>
      <c r="VAC10" s="267"/>
      <c r="VAD10" s="267"/>
      <c r="VAE10" s="267"/>
      <c r="VAF10" s="267"/>
      <c r="VAG10" s="267"/>
      <c r="VAH10" s="267"/>
      <c r="VAI10" s="267"/>
      <c r="VAJ10" s="267"/>
      <c r="VAK10" s="267"/>
      <c r="VAL10" s="267"/>
      <c r="VAM10" s="267"/>
      <c r="VAN10" s="267"/>
      <c r="VAO10" s="267"/>
      <c r="VAP10" s="267"/>
      <c r="VAQ10" s="267"/>
      <c r="VAR10" s="267"/>
      <c r="VAS10" s="267"/>
      <c r="VAT10" s="267"/>
      <c r="VAU10" s="267"/>
      <c r="VAV10" s="267"/>
      <c r="VAW10" s="267"/>
      <c r="VAX10" s="267"/>
      <c r="VAY10" s="267"/>
      <c r="VAZ10" s="267"/>
      <c r="VBA10" s="267"/>
      <c r="VBB10" s="267"/>
      <c r="VBC10" s="267"/>
      <c r="VBD10" s="267"/>
      <c r="VBE10" s="267"/>
      <c r="VBF10" s="267"/>
      <c r="VBG10" s="267"/>
      <c r="VBH10" s="267"/>
      <c r="VBI10" s="267"/>
      <c r="VBJ10" s="267"/>
      <c r="VBK10" s="267"/>
      <c r="VBL10" s="267"/>
      <c r="VBM10" s="267"/>
      <c r="VBN10" s="267"/>
      <c r="VBO10" s="267"/>
      <c r="VBP10" s="267"/>
      <c r="VBQ10" s="267"/>
      <c r="VBR10" s="267"/>
      <c r="VBS10" s="267"/>
      <c r="VBT10" s="267"/>
      <c r="VBU10" s="267"/>
      <c r="VBV10" s="267"/>
      <c r="VBW10" s="267"/>
      <c r="VBX10" s="267"/>
      <c r="VBY10" s="267"/>
      <c r="VBZ10" s="267"/>
      <c r="VCA10" s="267"/>
      <c r="VCB10" s="267"/>
      <c r="VCC10" s="267"/>
      <c r="VCD10" s="267"/>
      <c r="VCE10" s="267"/>
      <c r="VCF10" s="267"/>
      <c r="VCG10" s="267"/>
      <c r="VCH10" s="267"/>
      <c r="VCI10" s="267"/>
      <c r="VCJ10" s="267"/>
      <c r="VCK10" s="267"/>
      <c r="VCL10" s="267"/>
      <c r="VCM10" s="267"/>
      <c r="VCN10" s="267"/>
      <c r="VCO10" s="267"/>
      <c r="VCP10" s="267"/>
      <c r="VCQ10" s="267"/>
      <c r="VCR10" s="267"/>
      <c r="VCS10" s="267"/>
      <c r="VCT10" s="267"/>
      <c r="VCU10" s="267"/>
      <c r="VCV10" s="267"/>
      <c r="VCW10" s="267"/>
      <c r="VCX10" s="267"/>
      <c r="VCY10" s="267"/>
      <c r="VCZ10" s="267"/>
      <c r="VDA10" s="267"/>
      <c r="VDB10" s="267"/>
      <c r="VDC10" s="267"/>
      <c r="VDD10" s="267"/>
      <c r="VDE10" s="267"/>
      <c r="VDF10" s="267"/>
      <c r="VDG10" s="267"/>
      <c r="VDH10" s="267"/>
      <c r="VDI10" s="267"/>
      <c r="VDJ10" s="267"/>
      <c r="VDK10" s="267"/>
      <c r="VDL10" s="267"/>
      <c r="VDM10" s="267"/>
      <c r="VDN10" s="267"/>
      <c r="VDO10" s="267"/>
      <c r="VDP10" s="267"/>
      <c r="VDQ10" s="267"/>
      <c r="VDR10" s="267"/>
      <c r="VDS10" s="267"/>
      <c r="VDT10" s="267"/>
      <c r="VDU10" s="267"/>
      <c r="VDV10" s="267"/>
      <c r="VDW10" s="267"/>
      <c r="VDX10" s="267"/>
      <c r="VDY10" s="267"/>
      <c r="VDZ10" s="267"/>
      <c r="VEA10" s="267"/>
      <c r="VEB10" s="267"/>
      <c r="VEC10" s="267"/>
      <c r="VED10" s="267"/>
      <c r="VEE10" s="267"/>
      <c r="VEF10" s="267"/>
      <c r="VEG10" s="267"/>
      <c r="VEH10" s="267"/>
      <c r="VEI10" s="267"/>
      <c r="VEJ10" s="267"/>
      <c r="VEK10" s="267"/>
      <c r="VEL10" s="267"/>
      <c r="VEM10" s="267"/>
      <c r="VEN10" s="267"/>
      <c r="VEO10" s="267"/>
      <c r="VEP10" s="267"/>
      <c r="VEQ10" s="267"/>
      <c r="VER10" s="267"/>
      <c r="VES10" s="267"/>
      <c r="VET10" s="267"/>
      <c r="VEU10" s="267"/>
      <c r="VEV10" s="267"/>
      <c r="VEW10" s="267"/>
      <c r="VEX10" s="267"/>
      <c r="VEY10" s="267"/>
      <c r="VEZ10" s="267"/>
      <c r="VFA10" s="267"/>
      <c r="VFB10" s="267"/>
      <c r="VFC10" s="267"/>
      <c r="VFD10" s="267"/>
      <c r="VFE10" s="267"/>
      <c r="VFF10" s="267"/>
      <c r="VFG10" s="267"/>
      <c r="VFH10" s="267"/>
      <c r="VFI10" s="267"/>
      <c r="VFJ10" s="267"/>
      <c r="VFK10" s="267"/>
      <c r="VFL10" s="267"/>
      <c r="VFM10" s="267"/>
      <c r="VFN10" s="267"/>
      <c r="VFO10" s="267"/>
      <c r="VFP10" s="267"/>
      <c r="VFQ10" s="267"/>
      <c r="VFR10" s="267"/>
      <c r="VFS10" s="267"/>
      <c r="VFT10" s="267"/>
      <c r="VFU10" s="267"/>
      <c r="VFV10" s="267"/>
      <c r="VFW10" s="267"/>
      <c r="VFX10" s="267"/>
      <c r="VFY10" s="267"/>
      <c r="VFZ10" s="267"/>
      <c r="VGA10" s="267"/>
      <c r="VGB10" s="267"/>
      <c r="VGC10" s="267"/>
      <c r="VGD10" s="267"/>
      <c r="VGE10" s="267"/>
      <c r="VGF10" s="267"/>
      <c r="VGG10" s="267"/>
      <c r="VGH10" s="267"/>
      <c r="VGI10" s="267"/>
      <c r="VGJ10" s="267"/>
      <c r="VGK10" s="267"/>
      <c r="VGL10" s="267"/>
      <c r="VGM10" s="267"/>
      <c r="VGN10" s="267"/>
      <c r="VGO10" s="267"/>
      <c r="VGP10" s="267"/>
      <c r="VGQ10" s="267"/>
      <c r="VGR10" s="267"/>
      <c r="VGS10" s="267"/>
      <c r="VGT10" s="267"/>
      <c r="VGU10" s="267"/>
      <c r="VGV10" s="267"/>
      <c r="VGW10" s="267"/>
      <c r="VGX10" s="267"/>
      <c r="VGY10" s="267"/>
      <c r="VGZ10" s="267"/>
      <c r="VHA10" s="267"/>
      <c r="VHB10" s="267"/>
      <c r="VHC10" s="267"/>
      <c r="VHD10" s="267"/>
      <c r="VHE10" s="267"/>
      <c r="VHF10" s="267"/>
      <c r="VHG10" s="267"/>
      <c r="VHH10" s="267"/>
      <c r="VHI10" s="267"/>
      <c r="VHJ10" s="267"/>
      <c r="VHK10" s="267"/>
      <c r="VHL10" s="267"/>
      <c r="VHM10" s="267"/>
      <c r="VHN10" s="267"/>
      <c r="VHO10" s="267"/>
      <c r="VHP10" s="267"/>
      <c r="VHQ10" s="267"/>
      <c r="VHR10" s="267"/>
      <c r="VHS10" s="267"/>
      <c r="VHT10" s="267"/>
      <c r="VHU10" s="267"/>
      <c r="VHV10" s="267"/>
      <c r="VHW10" s="267"/>
      <c r="VHX10" s="267"/>
      <c r="VHY10" s="267"/>
      <c r="VHZ10" s="267"/>
      <c r="VIA10" s="267"/>
      <c r="VIB10" s="267"/>
      <c r="VIC10" s="267"/>
      <c r="VID10" s="267"/>
      <c r="VIE10" s="267"/>
      <c r="VIF10" s="267"/>
      <c r="VIG10" s="267"/>
      <c r="VIH10" s="267"/>
      <c r="VII10" s="267"/>
      <c r="VIJ10" s="267"/>
      <c r="VIK10" s="267"/>
      <c r="VIL10" s="267"/>
      <c r="VIM10" s="267"/>
      <c r="VIN10" s="267"/>
      <c r="VIO10" s="267"/>
      <c r="VIP10" s="267"/>
      <c r="VIQ10" s="267"/>
      <c r="VIR10" s="267"/>
      <c r="VIS10" s="267"/>
      <c r="VIT10" s="267"/>
      <c r="VIU10" s="267"/>
      <c r="VIV10" s="267"/>
      <c r="VIW10" s="267"/>
      <c r="VIX10" s="267"/>
      <c r="VIY10" s="267"/>
      <c r="VIZ10" s="267"/>
      <c r="VJA10" s="267"/>
      <c r="VJB10" s="267"/>
      <c r="VJC10" s="267"/>
      <c r="VJD10" s="267"/>
      <c r="VJE10" s="267"/>
      <c r="VJF10" s="267"/>
      <c r="VJG10" s="267"/>
      <c r="VJH10" s="267"/>
      <c r="VJI10" s="267"/>
      <c r="VJJ10" s="267"/>
      <c r="VJK10" s="267"/>
      <c r="VJL10" s="267"/>
      <c r="VJM10" s="267"/>
      <c r="VJN10" s="267"/>
      <c r="VJO10" s="267"/>
      <c r="VJP10" s="267"/>
      <c r="VJQ10" s="267"/>
      <c r="VJR10" s="267"/>
      <c r="VJS10" s="267"/>
      <c r="VJT10" s="267"/>
      <c r="VJU10" s="267"/>
      <c r="VJV10" s="267"/>
      <c r="VJW10" s="267"/>
      <c r="VJX10" s="267"/>
      <c r="VJY10" s="267"/>
      <c r="VJZ10" s="267"/>
      <c r="VKA10" s="267"/>
      <c r="VKB10" s="267"/>
      <c r="VKC10" s="267"/>
      <c r="VKD10" s="267"/>
      <c r="VKE10" s="267"/>
      <c r="VKF10" s="267"/>
      <c r="VKG10" s="267"/>
      <c r="VKH10" s="267"/>
      <c r="VKI10" s="267"/>
      <c r="VKJ10" s="267"/>
      <c r="VKK10" s="267"/>
      <c r="VKL10" s="267"/>
      <c r="VKM10" s="267"/>
      <c r="VKN10" s="267"/>
      <c r="VKO10" s="267"/>
      <c r="VKP10" s="267"/>
      <c r="VKQ10" s="267"/>
      <c r="VKR10" s="267"/>
      <c r="VKS10" s="267"/>
      <c r="VKT10" s="267"/>
      <c r="VKU10" s="267"/>
      <c r="VKV10" s="267"/>
      <c r="VKW10" s="267"/>
      <c r="VKX10" s="267"/>
      <c r="VKY10" s="267"/>
      <c r="VKZ10" s="267"/>
      <c r="VLA10" s="267"/>
      <c r="VLB10" s="267"/>
      <c r="VLC10" s="267"/>
      <c r="VLD10" s="267"/>
      <c r="VLE10" s="267"/>
      <c r="VLF10" s="267"/>
      <c r="VLG10" s="267"/>
      <c r="VLH10" s="267"/>
      <c r="VLI10" s="267"/>
      <c r="VLJ10" s="267"/>
      <c r="VLK10" s="267"/>
      <c r="VLL10" s="267"/>
      <c r="VLM10" s="267"/>
      <c r="VLN10" s="267"/>
      <c r="VLO10" s="267"/>
      <c r="VLP10" s="267"/>
      <c r="VLQ10" s="267"/>
      <c r="VLR10" s="267"/>
      <c r="VLS10" s="267"/>
      <c r="VLT10" s="267"/>
      <c r="VLU10" s="267"/>
      <c r="VLV10" s="267"/>
      <c r="VLW10" s="267"/>
      <c r="VLX10" s="267"/>
      <c r="VLY10" s="267"/>
      <c r="VLZ10" s="267"/>
      <c r="VMA10" s="267"/>
      <c r="VMB10" s="267"/>
      <c r="VMC10" s="267"/>
      <c r="VMD10" s="267"/>
      <c r="VME10" s="267"/>
      <c r="VMF10" s="267"/>
      <c r="VMG10" s="267"/>
      <c r="VMH10" s="267"/>
      <c r="VMI10" s="267"/>
      <c r="VMJ10" s="267"/>
      <c r="VMK10" s="267"/>
      <c r="VML10" s="267"/>
      <c r="VMM10" s="267"/>
      <c r="VMN10" s="267"/>
      <c r="VMO10" s="267"/>
      <c r="VMP10" s="267"/>
      <c r="VMQ10" s="267"/>
      <c r="VMR10" s="267"/>
      <c r="VMS10" s="267"/>
      <c r="VMT10" s="267"/>
      <c r="VMU10" s="267"/>
      <c r="VMV10" s="267"/>
      <c r="VMW10" s="267"/>
      <c r="VMX10" s="267"/>
      <c r="VMY10" s="267"/>
      <c r="VMZ10" s="267"/>
      <c r="VNA10" s="267"/>
      <c r="VNB10" s="267"/>
      <c r="VNC10" s="267"/>
      <c r="VND10" s="267"/>
      <c r="VNE10" s="267"/>
      <c r="VNF10" s="267"/>
      <c r="VNG10" s="267"/>
      <c r="VNH10" s="267"/>
      <c r="VNI10" s="267"/>
      <c r="VNJ10" s="267"/>
      <c r="VNK10" s="267"/>
      <c r="VNL10" s="267"/>
      <c r="VNM10" s="267"/>
      <c r="VNN10" s="267"/>
      <c r="VNO10" s="267"/>
      <c r="VNP10" s="267"/>
      <c r="VNQ10" s="267"/>
      <c r="VNR10" s="267"/>
      <c r="VNS10" s="267"/>
      <c r="VNT10" s="267"/>
      <c r="VNU10" s="267"/>
      <c r="VNV10" s="267"/>
      <c r="VNW10" s="267"/>
      <c r="VNX10" s="267"/>
      <c r="VNY10" s="267"/>
      <c r="VNZ10" s="267"/>
      <c r="VOA10" s="267"/>
      <c r="VOB10" s="267"/>
      <c r="VOC10" s="267"/>
      <c r="VOD10" s="267"/>
      <c r="VOE10" s="267"/>
      <c r="VOF10" s="267"/>
      <c r="VOG10" s="267"/>
      <c r="VOH10" s="267"/>
      <c r="VOI10" s="267"/>
      <c r="VOJ10" s="267"/>
      <c r="VOK10" s="267"/>
      <c r="VOL10" s="267"/>
      <c r="VOM10" s="267"/>
      <c r="VON10" s="267"/>
      <c r="VOO10" s="267"/>
      <c r="VOP10" s="267"/>
      <c r="VOQ10" s="267"/>
      <c r="VOR10" s="267"/>
      <c r="VOS10" s="267"/>
      <c r="VOT10" s="267"/>
      <c r="VOU10" s="267"/>
      <c r="VOV10" s="267"/>
      <c r="VOW10" s="267"/>
      <c r="VOX10" s="267"/>
      <c r="VOY10" s="267"/>
      <c r="VOZ10" s="267"/>
      <c r="VPA10" s="267"/>
      <c r="VPB10" s="267"/>
      <c r="VPC10" s="267"/>
      <c r="VPD10" s="267"/>
      <c r="VPE10" s="267"/>
      <c r="VPF10" s="267"/>
      <c r="VPG10" s="267"/>
      <c r="VPH10" s="267"/>
      <c r="VPI10" s="267"/>
      <c r="VPJ10" s="267"/>
      <c r="VPK10" s="267"/>
      <c r="VPL10" s="267"/>
      <c r="VPM10" s="267"/>
      <c r="VPN10" s="267"/>
      <c r="VPO10" s="267"/>
      <c r="VPP10" s="267"/>
      <c r="VPQ10" s="267"/>
      <c r="VPR10" s="267"/>
      <c r="VPS10" s="267"/>
      <c r="VPT10" s="267"/>
      <c r="VPU10" s="267"/>
      <c r="VPV10" s="267"/>
      <c r="VPW10" s="267"/>
      <c r="VPX10" s="267"/>
      <c r="VPY10" s="267"/>
      <c r="VPZ10" s="267"/>
      <c r="VQA10" s="267"/>
      <c r="VQB10" s="267"/>
      <c r="VQC10" s="267"/>
      <c r="VQD10" s="267"/>
      <c r="VQE10" s="267"/>
      <c r="VQF10" s="267"/>
      <c r="VQG10" s="267"/>
      <c r="VQH10" s="267"/>
      <c r="VQI10" s="267"/>
      <c r="VQJ10" s="267"/>
      <c r="VQK10" s="267"/>
      <c r="VQL10" s="267"/>
      <c r="VQM10" s="267"/>
      <c r="VQN10" s="267"/>
      <c r="VQO10" s="267"/>
      <c r="VQP10" s="267"/>
      <c r="VQQ10" s="267"/>
      <c r="VQR10" s="267"/>
      <c r="VQS10" s="267"/>
      <c r="VQT10" s="267"/>
      <c r="VQU10" s="267"/>
      <c r="VQV10" s="267"/>
      <c r="VQW10" s="267"/>
      <c r="VQX10" s="267"/>
      <c r="VQY10" s="267"/>
      <c r="VQZ10" s="267"/>
      <c r="VRA10" s="267"/>
      <c r="VRB10" s="267"/>
      <c r="VRC10" s="267"/>
      <c r="VRD10" s="267"/>
      <c r="VRE10" s="267"/>
      <c r="VRF10" s="267"/>
      <c r="VRG10" s="267"/>
      <c r="VRH10" s="267"/>
      <c r="VRI10" s="267"/>
      <c r="VRJ10" s="267"/>
      <c r="VRK10" s="267"/>
      <c r="VRL10" s="267"/>
      <c r="VRM10" s="267"/>
      <c r="VRN10" s="267"/>
      <c r="VRO10" s="267"/>
      <c r="VRP10" s="267"/>
      <c r="VRQ10" s="267"/>
      <c r="VRR10" s="267"/>
      <c r="VRS10" s="267"/>
      <c r="VRT10" s="267"/>
      <c r="VRU10" s="267"/>
      <c r="VRV10" s="267"/>
      <c r="VRW10" s="267"/>
      <c r="VRX10" s="267"/>
      <c r="VRY10" s="267"/>
      <c r="VRZ10" s="267"/>
      <c r="VSA10" s="267"/>
      <c r="VSB10" s="267"/>
      <c r="VSC10" s="267"/>
      <c r="VSD10" s="267"/>
      <c r="VSE10" s="267"/>
      <c r="VSF10" s="267"/>
      <c r="VSG10" s="267"/>
      <c r="VSH10" s="267"/>
      <c r="VSI10" s="267"/>
      <c r="VSJ10" s="267"/>
      <c r="VSK10" s="267"/>
      <c r="VSL10" s="267"/>
      <c r="VSM10" s="267"/>
      <c r="VSN10" s="267"/>
      <c r="VSO10" s="267"/>
      <c r="VSP10" s="267"/>
      <c r="VSQ10" s="267"/>
      <c r="VSR10" s="267"/>
      <c r="VSS10" s="267"/>
      <c r="VST10" s="267"/>
      <c r="VSU10" s="267"/>
      <c r="VSV10" s="267"/>
      <c r="VSW10" s="267"/>
      <c r="VSX10" s="267"/>
      <c r="VSY10" s="267"/>
      <c r="VSZ10" s="267"/>
      <c r="VTA10" s="267"/>
      <c r="VTB10" s="267"/>
      <c r="VTC10" s="267"/>
      <c r="VTD10" s="267"/>
      <c r="VTE10" s="267"/>
      <c r="VTF10" s="267"/>
      <c r="VTG10" s="267"/>
      <c r="VTH10" s="267"/>
      <c r="VTI10" s="267"/>
      <c r="VTJ10" s="267"/>
      <c r="VTK10" s="267"/>
      <c r="VTL10" s="267"/>
      <c r="VTM10" s="267"/>
      <c r="VTN10" s="267"/>
      <c r="VTO10" s="267"/>
      <c r="VTP10" s="267"/>
      <c r="VTQ10" s="267"/>
      <c r="VTR10" s="267"/>
      <c r="VTS10" s="267"/>
      <c r="VTT10" s="267"/>
      <c r="VTU10" s="267"/>
      <c r="VTV10" s="267"/>
      <c r="VTW10" s="267"/>
      <c r="VTX10" s="267"/>
      <c r="VTY10" s="267"/>
      <c r="VTZ10" s="267"/>
      <c r="VUA10" s="267"/>
      <c r="VUB10" s="267"/>
      <c r="VUC10" s="267"/>
      <c r="VUD10" s="267"/>
      <c r="VUE10" s="267"/>
      <c r="VUF10" s="267"/>
      <c r="VUG10" s="267"/>
      <c r="VUH10" s="267"/>
      <c r="VUI10" s="267"/>
      <c r="VUJ10" s="267"/>
      <c r="VUK10" s="267"/>
      <c r="VUL10" s="267"/>
      <c r="VUM10" s="267"/>
      <c r="VUN10" s="267"/>
      <c r="VUO10" s="267"/>
      <c r="VUP10" s="267"/>
      <c r="VUQ10" s="267"/>
      <c r="VUR10" s="267"/>
      <c r="VUS10" s="267"/>
      <c r="VUT10" s="267"/>
      <c r="VUU10" s="267"/>
      <c r="VUV10" s="267"/>
      <c r="VUW10" s="267"/>
      <c r="VUX10" s="267"/>
      <c r="VUY10" s="267"/>
      <c r="VUZ10" s="267"/>
      <c r="VVA10" s="267"/>
      <c r="VVB10" s="267"/>
      <c r="VVC10" s="267"/>
      <c r="VVD10" s="267"/>
      <c r="VVE10" s="267"/>
      <c r="VVF10" s="267"/>
      <c r="VVG10" s="267"/>
      <c r="VVH10" s="267"/>
      <c r="VVI10" s="267"/>
      <c r="VVJ10" s="267"/>
      <c r="VVK10" s="267"/>
      <c r="VVL10" s="267"/>
      <c r="VVM10" s="267"/>
      <c r="VVN10" s="267"/>
      <c r="VVO10" s="267"/>
      <c r="VVP10" s="267"/>
      <c r="VVQ10" s="267"/>
      <c r="VVR10" s="267"/>
      <c r="VVS10" s="267"/>
      <c r="VVT10" s="267"/>
      <c r="VVU10" s="267"/>
      <c r="VVV10" s="267"/>
      <c r="VVW10" s="267"/>
      <c r="VVX10" s="267"/>
      <c r="VVY10" s="267"/>
      <c r="VVZ10" s="267"/>
      <c r="VWA10" s="267"/>
      <c r="VWB10" s="267"/>
      <c r="VWC10" s="267"/>
      <c r="VWD10" s="267"/>
      <c r="VWE10" s="267"/>
      <c r="VWF10" s="267"/>
      <c r="VWG10" s="267"/>
      <c r="VWH10" s="267"/>
      <c r="VWI10" s="267"/>
      <c r="VWJ10" s="267"/>
      <c r="VWK10" s="267"/>
      <c r="VWL10" s="267"/>
      <c r="VWM10" s="267"/>
      <c r="VWN10" s="267"/>
      <c r="VWO10" s="267"/>
      <c r="VWP10" s="267"/>
      <c r="VWQ10" s="267"/>
      <c r="VWR10" s="267"/>
      <c r="VWS10" s="267"/>
      <c r="VWT10" s="267"/>
      <c r="VWU10" s="267"/>
      <c r="VWV10" s="267"/>
      <c r="VWW10" s="267"/>
      <c r="VWX10" s="267"/>
      <c r="VWY10" s="267"/>
      <c r="VWZ10" s="267"/>
      <c r="VXA10" s="267"/>
      <c r="VXB10" s="267"/>
      <c r="VXC10" s="267"/>
      <c r="VXD10" s="267"/>
      <c r="VXE10" s="267"/>
      <c r="VXF10" s="267"/>
      <c r="VXG10" s="267"/>
      <c r="VXH10" s="267"/>
      <c r="VXI10" s="267"/>
      <c r="VXJ10" s="267"/>
      <c r="VXK10" s="267"/>
      <c r="VXL10" s="267"/>
      <c r="VXM10" s="267"/>
      <c r="VXN10" s="267"/>
      <c r="VXO10" s="267"/>
      <c r="VXP10" s="267"/>
      <c r="VXQ10" s="267"/>
      <c r="VXR10" s="267"/>
      <c r="VXS10" s="267"/>
      <c r="VXT10" s="267"/>
      <c r="VXU10" s="267"/>
      <c r="VXV10" s="267"/>
      <c r="VXW10" s="267"/>
      <c r="VXX10" s="267"/>
      <c r="VXY10" s="267"/>
      <c r="VXZ10" s="267"/>
      <c r="VYA10" s="267"/>
      <c r="VYB10" s="267"/>
      <c r="VYC10" s="267"/>
      <c r="VYD10" s="267"/>
      <c r="VYE10" s="267"/>
      <c r="VYF10" s="267"/>
      <c r="VYG10" s="267"/>
      <c r="VYH10" s="267"/>
      <c r="VYI10" s="267"/>
      <c r="VYJ10" s="267"/>
      <c r="VYK10" s="267"/>
      <c r="VYL10" s="267"/>
      <c r="VYM10" s="267"/>
      <c r="VYN10" s="267"/>
      <c r="VYO10" s="267"/>
      <c r="VYP10" s="267"/>
      <c r="VYQ10" s="267"/>
      <c r="VYR10" s="267"/>
      <c r="VYS10" s="267"/>
      <c r="VYT10" s="267"/>
      <c r="VYU10" s="267"/>
      <c r="VYV10" s="267"/>
      <c r="VYW10" s="267"/>
      <c r="VYX10" s="267"/>
      <c r="VYY10" s="267"/>
      <c r="VYZ10" s="267"/>
      <c r="VZA10" s="267"/>
      <c r="VZB10" s="267"/>
      <c r="VZC10" s="267"/>
      <c r="VZD10" s="267"/>
      <c r="VZE10" s="267"/>
      <c r="VZF10" s="267"/>
      <c r="VZG10" s="267"/>
      <c r="VZH10" s="267"/>
      <c r="VZI10" s="267"/>
      <c r="VZJ10" s="267"/>
      <c r="VZK10" s="267"/>
      <c r="VZL10" s="267"/>
      <c r="VZM10" s="267"/>
      <c r="VZN10" s="267"/>
      <c r="VZO10" s="267"/>
      <c r="VZP10" s="267"/>
      <c r="VZQ10" s="267"/>
      <c r="VZR10" s="267"/>
      <c r="VZS10" s="267"/>
      <c r="VZT10" s="267"/>
      <c r="VZU10" s="267"/>
      <c r="VZV10" s="267"/>
      <c r="VZW10" s="267"/>
      <c r="VZX10" s="267"/>
      <c r="VZY10" s="267"/>
      <c r="VZZ10" s="267"/>
      <c r="WAA10" s="267"/>
      <c r="WAB10" s="267"/>
      <c r="WAC10" s="267"/>
      <c r="WAD10" s="267"/>
      <c r="WAE10" s="267"/>
      <c r="WAF10" s="267"/>
      <c r="WAG10" s="267"/>
      <c r="WAH10" s="267"/>
      <c r="WAI10" s="267"/>
      <c r="WAJ10" s="267"/>
      <c r="WAK10" s="267"/>
      <c r="WAL10" s="267"/>
      <c r="WAM10" s="267"/>
      <c r="WAN10" s="267"/>
      <c r="WAO10" s="267"/>
      <c r="WAP10" s="267"/>
      <c r="WAQ10" s="267"/>
      <c r="WAR10" s="267"/>
      <c r="WAS10" s="267"/>
      <c r="WAT10" s="267"/>
      <c r="WAU10" s="267"/>
      <c r="WAV10" s="267"/>
      <c r="WAW10" s="267"/>
      <c r="WAX10" s="267"/>
      <c r="WAY10" s="267"/>
      <c r="WAZ10" s="267"/>
      <c r="WBA10" s="267"/>
      <c r="WBB10" s="267"/>
      <c r="WBC10" s="267"/>
      <c r="WBD10" s="267"/>
      <c r="WBE10" s="267"/>
      <c r="WBF10" s="267"/>
      <c r="WBG10" s="267"/>
      <c r="WBH10" s="267"/>
      <c r="WBI10" s="267"/>
      <c r="WBJ10" s="267"/>
      <c r="WBK10" s="267"/>
      <c r="WBL10" s="267"/>
      <c r="WBM10" s="267"/>
      <c r="WBN10" s="267"/>
      <c r="WBO10" s="267"/>
      <c r="WBP10" s="267"/>
      <c r="WBQ10" s="267"/>
      <c r="WBR10" s="267"/>
      <c r="WBS10" s="267"/>
      <c r="WBT10" s="267"/>
      <c r="WBU10" s="267"/>
      <c r="WBV10" s="267"/>
      <c r="WBW10" s="267"/>
      <c r="WBX10" s="267"/>
      <c r="WBY10" s="267"/>
      <c r="WBZ10" s="267"/>
      <c r="WCA10" s="267"/>
      <c r="WCB10" s="267"/>
      <c r="WCC10" s="267"/>
      <c r="WCD10" s="267"/>
      <c r="WCE10" s="267"/>
      <c r="WCF10" s="267"/>
      <c r="WCG10" s="267"/>
      <c r="WCH10" s="267"/>
      <c r="WCI10" s="267"/>
      <c r="WCJ10" s="267"/>
      <c r="WCK10" s="267"/>
      <c r="WCL10" s="267"/>
      <c r="WCM10" s="267"/>
      <c r="WCN10" s="267"/>
      <c r="WCO10" s="267"/>
      <c r="WCP10" s="267"/>
      <c r="WCQ10" s="267"/>
      <c r="WCR10" s="267"/>
      <c r="WCS10" s="267"/>
      <c r="WCT10" s="267"/>
      <c r="WCU10" s="267"/>
      <c r="WCV10" s="267"/>
      <c r="WCW10" s="267"/>
      <c r="WCX10" s="267"/>
      <c r="WCY10" s="267"/>
      <c r="WCZ10" s="267"/>
      <c r="WDA10" s="267"/>
      <c r="WDB10" s="267"/>
      <c r="WDC10" s="267"/>
      <c r="WDD10" s="267"/>
      <c r="WDE10" s="267"/>
      <c r="WDF10" s="267"/>
      <c r="WDG10" s="267"/>
      <c r="WDH10" s="267"/>
      <c r="WDI10" s="267"/>
      <c r="WDJ10" s="267"/>
      <c r="WDK10" s="267"/>
      <c r="WDL10" s="267"/>
      <c r="WDM10" s="267"/>
      <c r="WDN10" s="267"/>
      <c r="WDO10" s="267"/>
      <c r="WDP10" s="267"/>
      <c r="WDQ10" s="267"/>
      <c r="WDR10" s="267"/>
      <c r="WDS10" s="267"/>
      <c r="WDT10" s="267"/>
      <c r="WDU10" s="267"/>
      <c r="WDV10" s="267"/>
      <c r="WDW10" s="267"/>
      <c r="WDX10" s="267"/>
      <c r="WDY10" s="267"/>
      <c r="WDZ10" s="267"/>
      <c r="WEA10" s="267"/>
      <c r="WEB10" s="267"/>
      <c r="WEC10" s="267"/>
      <c r="WED10" s="267"/>
      <c r="WEE10" s="267"/>
      <c r="WEF10" s="267"/>
      <c r="WEG10" s="267"/>
      <c r="WEH10" s="267"/>
      <c r="WEI10" s="267"/>
      <c r="WEJ10" s="267"/>
      <c r="WEK10" s="267"/>
      <c r="WEL10" s="267"/>
      <c r="WEM10" s="267"/>
      <c r="WEN10" s="267"/>
      <c r="WEO10" s="267"/>
      <c r="WEP10" s="267"/>
      <c r="WEQ10" s="267"/>
      <c r="WER10" s="267"/>
      <c r="WES10" s="267"/>
      <c r="WET10" s="267"/>
      <c r="WEU10" s="267"/>
      <c r="WEV10" s="267"/>
      <c r="WEW10" s="267"/>
      <c r="WEX10" s="267"/>
      <c r="WEY10" s="267"/>
      <c r="WEZ10" s="267"/>
      <c r="WFA10" s="267"/>
      <c r="WFB10" s="267"/>
      <c r="WFC10" s="267"/>
      <c r="WFD10" s="267"/>
      <c r="WFE10" s="267"/>
      <c r="WFF10" s="267"/>
      <c r="WFG10" s="267"/>
      <c r="WFH10" s="267"/>
      <c r="WFI10" s="267"/>
      <c r="WFJ10" s="267"/>
      <c r="WFK10" s="267"/>
      <c r="WFL10" s="267"/>
      <c r="WFM10" s="267"/>
      <c r="WFN10" s="267"/>
      <c r="WFO10" s="267"/>
      <c r="WFP10" s="267"/>
      <c r="WFQ10" s="267"/>
      <c r="WFR10" s="267"/>
      <c r="WFS10" s="267"/>
      <c r="WFT10" s="267"/>
      <c r="WFU10" s="267"/>
      <c r="WFV10" s="267"/>
      <c r="WFW10" s="267"/>
      <c r="WFX10" s="267"/>
      <c r="WFY10" s="267"/>
      <c r="WFZ10" s="267"/>
      <c r="WGA10" s="267"/>
      <c r="WGB10" s="267"/>
      <c r="WGC10" s="267"/>
      <c r="WGD10" s="267"/>
      <c r="WGE10" s="267"/>
      <c r="WGF10" s="267"/>
      <c r="WGG10" s="267"/>
      <c r="WGH10" s="267"/>
      <c r="WGI10" s="267"/>
      <c r="WGJ10" s="267"/>
      <c r="WGK10" s="267"/>
      <c r="WGL10" s="267"/>
      <c r="WGM10" s="267"/>
      <c r="WGN10" s="267"/>
      <c r="WGO10" s="267"/>
      <c r="WGP10" s="267"/>
      <c r="WGQ10" s="267"/>
      <c r="WGR10" s="267"/>
      <c r="WGS10" s="267"/>
      <c r="WGT10" s="267"/>
      <c r="WGU10" s="267"/>
      <c r="WGV10" s="267"/>
      <c r="WGW10" s="267"/>
      <c r="WGX10" s="267"/>
      <c r="WGY10" s="267"/>
      <c r="WGZ10" s="267"/>
      <c r="WHA10" s="267"/>
      <c r="WHB10" s="267"/>
      <c r="WHC10" s="267"/>
      <c r="WHD10" s="267"/>
      <c r="WHE10" s="267"/>
      <c r="WHF10" s="267"/>
      <c r="WHG10" s="267"/>
      <c r="WHH10" s="267"/>
      <c r="WHI10" s="267"/>
      <c r="WHJ10" s="267"/>
      <c r="WHK10" s="267"/>
      <c r="WHL10" s="267"/>
      <c r="WHM10" s="267"/>
      <c r="WHN10" s="267"/>
      <c r="WHO10" s="267"/>
      <c r="WHP10" s="267"/>
      <c r="WHQ10" s="267"/>
      <c r="WHR10" s="267"/>
      <c r="WHS10" s="267"/>
      <c r="WHT10" s="267"/>
      <c r="WHU10" s="267"/>
      <c r="WHV10" s="267"/>
      <c r="WHW10" s="267"/>
      <c r="WHX10" s="267"/>
      <c r="WHY10" s="267"/>
      <c r="WHZ10" s="267"/>
      <c r="WIA10" s="267"/>
      <c r="WIB10" s="267"/>
      <c r="WIC10" s="267"/>
      <c r="WID10" s="267"/>
      <c r="WIE10" s="267"/>
      <c r="WIF10" s="267"/>
      <c r="WIG10" s="267"/>
      <c r="WIH10" s="267"/>
      <c r="WII10" s="267"/>
      <c r="WIJ10" s="267"/>
      <c r="WIK10" s="267"/>
      <c r="WIL10" s="267"/>
      <c r="WIM10" s="267"/>
      <c r="WIN10" s="267"/>
      <c r="WIO10" s="267"/>
      <c r="WIP10" s="267"/>
      <c r="WIQ10" s="267"/>
      <c r="WIR10" s="267"/>
      <c r="WIS10" s="267"/>
      <c r="WIT10" s="267"/>
      <c r="WIU10" s="267"/>
      <c r="WIV10" s="267"/>
      <c r="WIW10" s="267"/>
      <c r="WIX10" s="267"/>
      <c r="WIY10" s="267"/>
      <c r="WIZ10" s="267"/>
      <c r="WJA10" s="267"/>
      <c r="WJB10" s="267"/>
      <c r="WJC10" s="267"/>
      <c r="WJD10" s="267"/>
      <c r="WJE10" s="267"/>
      <c r="WJF10" s="267"/>
      <c r="WJG10" s="267"/>
      <c r="WJH10" s="267"/>
      <c r="WJI10" s="267"/>
      <c r="WJJ10" s="267"/>
      <c r="WJK10" s="267"/>
      <c r="WJL10" s="267"/>
      <c r="WJM10" s="267"/>
      <c r="WJN10" s="267"/>
      <c r="WJO10" s="267"/>
      <c r="WJP10" s="267"/>
      <c r="WJQ10" s="267"/>
      <c r="WJR10" s="267"/>
      <c r="WJS10" s="267"/>
      <c r="WJT10" s="267"/>
      <c r="WJU10" s="267"/>
      <c r="WJV10" s="267"/>
      <c r="WJW10" s="267"/>
      <c r="WJX10" s="267"/>
      <c r="WJY10" s="267"/>
      <c r="WJZ10" s="267"/>
      <c r="WKA10" s="267"/>
      <c r="WKB10" s="267"/>
      <c r="WKC10" s="267"/>
      <c r="WKD10" s="267"/>
      <c r="WKE10" s="267"/>
      <c r="WKF10" s="267"/>
      <c r="WKG10" s="267"/>
      <c r="WKH10" s="267"/>
      <c r="WKI10" s="267"/>
      <c r="WKJ10" s="267"/>
      <c r="WKK10" s="267"/>
      <c r="WKL10" s="267"/>
      <c r="WKM10" s="267"/>
      <c r="WKN10" s="267"/>
      <c r="WKO10" s="267"/>
      <c r="WKP10" s="267"/>
      <c r="WKQ10" s="267"/>
      <c r="WKR10" s="267"/>
      <c r="WKS10" s="267"/>
      <c r="WKT10" s="267"/>
      <c r="WKU10" s="267"/>
      <c r="WKV10" s="267"/>
      <c r="WKW10" s="267"/>
      <c r="WKX10" s="267"/>
      <c r="WKY10" s="267"/>
      <c r="WKZ10" s="267"/>
      <c r="WLA10" s="267"/>
      <c r="WLB10" s="267"/>
      <c r="WLC10" s="267"/>
      <c r="WLD10" s="267"/>
      <c r="WLE10" s="267"/>
      <c r="WLF10" s="267"/>
      <c r="WLG10" s="267"/>
      <c r="WLH10" s="267"/>
      <c r="WLI10" s="267"/>
      <c r="WLJ10" s="267"/>
      <c r="WLK10" s="267"/>
      <c r="WLL10" s="267"/>
      <c r="WLM10" s="267"/>
      <c r="WLN10" s="267"/>
      <c r="WLO10" s="267"/>
      <c r="WLP10" s="267"/>
      <c r="WLQ10" s="267"/>
      <c r="WLR10" s="267"/>
      <c r="WLS10" s="267"/>
      <c r="WLT10" s="267"/>
      <c r="WLU10" s="267"/>
      <c r="WLV10" s="267"/>
      <c r="WLW10" s="267"/>
      <c r="WLX10" s="267"/>
      <c r="WLY10" s="267"/>
      <c r="WLZ10" s="267"/>
      <c r="WMA10" s="267"/>
      <c r="WMB10" s="267"/>
      <c r="WMC10" s="267"/>
      <c r="WMD10" s="267"/>
      <c r="WME10" s="267"/>
      <c r="WMF10" s="267"/>
      <c r="WMG10" s="267"/>
      <c r="WMH10" s="267"/>
      <c r="WMI10" s="267"/>
      <c r="WMJ10" s="267"/>
      <c r="WMK10" s="267"/>
      <c r="WML10" s="267"/>
      <c r="WMM10" s="267"/>
      <c r="WMN10" s="267"/>
      <c r="WMO10" s="267"/>
      <c r="WMP10" s="267"/>
      <c r="WMQ10" s="267"/>
      <c r="WMR10" s="267"/>
      <c r="WMS10" s="267"/>
      <c r="WMT10" s="267"/>
      <c r="WMU10" s="267"/>
      <c r="WMV10" s="267"/>
      <c r="WMW10" s="267"/>
      <c r="WMX10" s="267"/>
      <c r="WMY10" s="267"/>
      <c r="WMZ10" s="267"/>
      <c r="WNA10" s="267"/>
      <c r="WNB10" s="267"/>
      <c r="WNC10" s="267"/>
      <c r="WND10" s="267"/>
      <c r="WNE10" s="267"/>
      <c r="WNF10" s="267"/>
      <c r="WNG10" s="267"/>
      <c r="WNH10" s="267"/>
      <c r="WNI10" s="267"/>
      <c r="WNJ10" s="267"/>
      <c r="WNK10" s="267"/>
      <c r="WNL10" s="267"/>
      <c r="WNM10" s="267"/>
      <c r="WNN10" s="267"/>
      <c r="WNO10" s="267"/>
      <c r="WNP10" s="267"/>
      <c r="WNQ10" s="267"/>
      <c r="WNR10" s="267"/>
      <c r="WNS10" s="267"/>
      <c r="WNT10" s="267"/>
      <c r="WNU10" s="267"/>
      <c r="WNV10" s="267"/>
      <c r="WNW10" s="267"/>
      <c r="WNX10" s="267"/>
      <c r="WNY10" s="267"/>
      <c r="WNZ10" s="267"/>
      <c r="WOA10" s="267"/>
      <c r="WOB10" s="267"/>
      <c r="WOC10" s="267"/>
      <c r="WOD10" s="267"/>
      <c r="WOE10" s="267"/>
      <c r="WOF10" s="267"/>
      <c r="WOG10" s="267"/>
      <c r="WOH10" s="267"/>
      <c r="WOI10" s="267"/>
      <c r="WOJ10" s="267"/>
      <c r="WOK10" s="267"/>
      <c r="WOL10" s="267"/>
      <c r="WOM10" s="267"/>
      <c r="WON10" s="267"/>
      <c r="WOO10" s="267"/>
      <c r="WOP10" s="267"/>
      <c r="WOQ10" s="267"/>
      <c r="WOR10" s="267"/>
      <c r="WOS10" s="267"/>
      <c r="WOT10" s="267"/>
      <c r="WOU10" s="267"/>
      <c r="WOV10" s="267"/>
      <c r="WOW10" s="267"/>
      <c r="WOX10" s="267"/>
      <c r="WOY10" s="267"/>
      <c r="WOZ10" s="267"/>
      <c r="WPA10" s="267"/>
      <c r="WPB10" s="267"/>
      <c r="WPC10" s="267"/>
      <c r="WPD10" s="267"/>
      <c r="WPE10" s="267"/>
      <c r="WPF10" s="267"/>
      <c r="WPG10" s="267"/>
      <c r="WPH10" s="267"/>
      <c r="WPI10" s="267"/>
      <c r="WPJ10" s="267"/>
      <c r="WPK10" s="267"/>
      <c r="WPL10" s="267"/>
      <c r="WPM10" s="267"/>
      <c r="WPN10" s="267"/>
      <c r="WPO10" s="267"/>
      <c r="WPP10" s="267"/>
      <c r="WPQ10" s="267"/>
      <c r="WPR10" s="267"/>
      <c r="WPS10" s="267"/>
      <c r="WPT10" s="267"/>
      <c r="WPU10" s="267"/>
      <c r="WPV10" s="267"/>
      <c r="WPW10" s="267"/>
      <c r="WPX10" s="267"/>
      <c r="WPY10" s="267"/>
      <c r="WPZ10" s="267"/>
      <c r="WQA10" s="267"/>
      <c r="WQB10" s="267"/>
      <c r="WQC10" s="267"/>
      <c r="WQD10" s="267"/>
      <c r="WQE10" s="267"/>
      <c r="WQF10" s="267"/>
      <c r="WQG10" s="267"/>
      <c r="WQH10" s="267"/>
      <c r="WQI10" s="267"/>
      <c r="WQJ10" s="267"/>
      <c r="WQK10" s="267"/>
      <c r="WQL10" s="267"/>
      <c r="WQM10" s="267"/>
      <c r="WQN10" s="267"/>
      <c r="WQO10" s="267"/>
      <c r="WQP10" s="267"/>
      <c r="WQQ10" s="267"/>
      <c r="WQR10" s="267"/>
      <c r="WQS10" s="267"/>
      <c r="WQT10" s="267"/>
      <c r="WQU10" s="267"/>
      <c r="WQV10" s="267"/>
      <c r="WQW10" s="267"/>
      <c r="WQX10" s="267"/>
      <c r="WQY10" s="267"/>
      <c r="WQZ10" s="267"/>
      <c r="WRA10" s="267"/>
      <c r="WRB10" s="267"/>
      <c r="WRC10" s="267"/>
      <c r="WRD10" s="267"/>
      <c r="WRE10" s="267"/>
      <c r="WRF10" s="267"/>
      <c r="WRG10" s="267"/>
      <c r="WRH10" s="267"/>
      <c r="WRI10" s="267"/>
      <c r="WRJ10" s="267"/>
      <c r="WRK10" s="267"/>
      <c r="WRL10" s="267"/>
      <c r="WRM10" s="267"/>
      <c r="WRN10" s="267"/>
      <c r="WRO10" s="267"/>
      <c r="WRP10" s="267"/>
      <c r="WRQ10" s="267"/>
      <c r="WRR10" s="267"/>
      <c r="WRS10" s="267"/>
      <c r="WRT10" s="267"/>
      <c r="WRU10" s="267"/>
      <c r="WRV10" s="267"/>
      <c r="WRW10" s="267"/>
      <c r="WRX10" s="267"/>
      <c r="WRY10" s="267"/>
      <c r="WRZ10" s="267"/>
      <c r="WSA10" s="267"/>
      <c r="WSB10" s="267"/>
      <c r="WSC10" s="267"/>
      <c r="WSD10" s="267"/>
      <c r="WSE10" s="267"/>
      <c r="WSF10" s="267"/>
      <c r="WSG10" s="267"/>
      <c r="WSH10" s="267"/>
      <c r="WSI10" s="267"/>
      <c r="WSJ10" s="267"/>
      <c r="WSK10" s="267"/>
      <c r="WSL10" s="267"/>
      <c r="WSM10" s="267"/>
      <c r="WSN10" s="267"/>
      <c r="WSO10" s="267"/>
      <c r="WSP10" s="267"/>
      <c r="WSQ10" s="267"/>
      <c r="WSR10" s="267"/>
      <c r="WSS10" s="267"/>
      <c r="WST10" s="267"/>
      <c r="WSU10" s="267"/>
      <c r="WSV10" s="267"/>
      <c r="WSW10" s="267"/>
      <c r="WSX10" s="267"/>
      <c r="WSY10" s="267"/>
      <c r="WSZ10" s="267"/>
      <c r="WTA10" s="267"/>
      <c r="WTB10" s="267"/>
      <c r="WTC10" s="267"/>
      <c r="WTD10" s="267"/>
      <c r="WTE10" s="267"/>
      <c r="WTF10" s="267"/>
      <c r="WTG10" s="267"/>
      <c r="WTH10" s="267"/>
      <c r="WTI10" s="267"/>
      <c r="WTJ10" s="267"/>
      <c r="WTK10" s="267"/>
      <c r="WTL10" s="267"/>
      <c r="WTM10" s="267"/>
      <c r="WTN10" s="267"/>
      <c r="WTO10" s="267"/>
      <c r="WTP10" s="267"/>
      <c r="WTQ10" s="267"/>
      <c r="WTR10" s="267"/>
      <c r="WTS10" s="267"/>
      <c r="WTT10" s="267"/>
      <c r="WTU10" s="267"/>
      <c r="WTV10" s="267"/>
      <c r="WTW10" s="267"/>
      <c r="WTX10" s="267"/>
      <c r="WTY10" s="267"/>
      <c r="WTZ10" s="267"/>
      <c r="WUA10" s="267"/>
      <c r="WUB10" s="267"/>
      <c r="WUC10" s="267"/>
      <c r="WUD10" s="267"/>
      <c r="WUE10" s="267"/>
      <c r="WUF10" s="267"/>
      <c r="WUG10" s="267"/>
      <c r="WUH10" s="267"/>
      <c r="WUI10" s="267"/>
      <c r="WUJ10" s="267"/>
      <c r="WUK10" s="267"/>
      <c r="WUL10" s="267"/>
      <c r="WUM10" s="267"/>
      <c r="WUN10" s="267"/>
      <c r="WUO10" s="267"/>
      <c r="WUP10" s="267"/>
      <c r="WUQ10" s="267"/>
      <c r="WUR10" s="267"/>
      <c r="WUS10" s="267"/>
      <c r="WUT10" s="267"/>
      <c r="WUU10" s="267"/>
      <c r="WUV10" s="267"/>
      <c r="WUW10" s="267"/>
      <c r="WUX10" s="267"/>
      <c r="WUY10" s="267"/>
      <c r="WUZ10" s="267"/>
      <c r="WVA10" s="267"/>
      <c r="WVB10" s="267"/>
      <c r="WVC10" s="267"/>
      <c r="WVD10" s="267"/>
      <c r="WVE10" s="267"/>
      <c r="WVF10" s="267"/>
      <c r="WVG10" s="267"/>
      <c r="WVH10" s="267"/>
      <c r="WVI10" s="267"/>
      <c r="WVJ10" s="267"/>
      <c r="WVK10" s="267"/>
      <c r="WVL10" s="267"/>
      <c r="WVM10" s="267"/>
      <c r="WVN10" s="267"/>
      <c r="WVO10" s="267"/>
      <c r="WVP10" s="267"/>
      <c r="WVQ10" s="267"/>
      <c r="WVR10" s="267"/>
      <c r="WVS10" s="267"/>
      <c r="WVT10" s="267"/>
      <c r="WVU10" s="267"/>
      <c r="WVV10" s="267"/>
      <c r="WVW10" s="267"/>
      <c r="WVX10" s="267"/>
      <c r="WVY10" s="267"/>
      <c r="WVZ10" s="267"/>
      <c r="WWA10" s="267"/>
      <c r="WWB10" s="267"/>
      <c r="WWC10" s="267"/>
      <c r="WWD10" s="267"/>
      <c r="WWE10" s="267"/>
      <c r="WWF10" s="267"/>
      <c r="WWG10" s="267"/>
      <c r="WWH10" s="267"/>
      <c r="WWI10" s="267"/>
      <c r="WWJ10" s="267"/>
      <c r="WWK10" s="267"/>
      <c r="WWL10" s="267"/>
      <c r="WWM10" s="267"/>
      <c r="WWN10" s="267"/>
      <c r="WWO10" s="267"/>
      <c r="WWP10" s="267"/>
      <c r="WWQ10" s="267"/>
      <c r="WWR10" s="267"/>
      <c r="WWS10" s="267"/>
      <c r="WWT10" s="267"/>
      <c r="WWU10" s="267"/>
      <c r="WWV10" s="267"/>
      <c r="WWW10" s="267"/>
      <c r="WWX10" s="267"/>
      <c r="WWY10" s="267"/>
      <c r="WWZ10" s="267"/>
      <c r="WXA10" s="267"/>
      <c r="WXB10" s="267"/>
      <c r="WXC10" s="267"/>
      <c r="WXD10" s="267"/>
      <c r="WXE10" s="267"/>
      <c r="WXF10" s="267"/>
      <c r="WXG10" s="267"/>
      <c r="WXH10" s="267"/>
      <c r="WXI10" s="267"/>
      <c r="WXJ10" s="267"/>
      <c r="WXK10" s="267"/>
      <c r="WXL10" s="267"/>
      <c r="WXM10" s="267"/>
      <c r="WXN10" s="267"/>
      <c r="WXO10" s="267"/>
      <c r="WXP10" s="267"/>
      <c r="WXQ10" s="267"/>
      <c r="WXR10" s="267"/>
      <c r="WXS10" s="267"/>
      <c r="WXT10" s="267"/>
      <c r="WXU10" s="267"/>
      <c r="WXV10" s="267"/>
      <c r="WXW10" s="267"/>
      <c r="WXX10" s="267"/>
      <c r="WXY10" s="267"/>
      <c r="WXZ10" s="267"/>
      <c r="WYA10" s="267"/>
      <c r="WYB10" s="267"/>
      <c r="WYC10" s="267"/>
      <c r="WYD10" s="267"/>
      <c r="WYE10" s="267"/>
      <c r="WYF10" s="267"/>
      <c r="WYG10" s="267"/>
      <c r="WYH10" s="267"/>
      <c r="WYI10" s="267"/>
      <c r="WYJ10" s="267"/>
      <c r="WYK10" s="267"/>
      <c r="WYL10" s="267"/>
      <c r="WYM10" s="267"/>
      <c r="WYN10" s="267"/>
      <c r="WYO10" s="267"/>
      <c r="WYP10" s="267"/>
      <c r="WYQ10" s="267"/>
      <c r="WYR10" s="267"/>
      <c r="WYS10" s="267"/>
      <c r="WYT10" s="267"/>
      <c r="WYU10" s="267"/>
      <c r="WYV10" s="267"/>
      <c r="WYW10" s="267"/>
      <c r="WYX10" s="267"/>
      <c r="WYY10" s="267"/>
      <c r="WYZ10" s="267"/>
      <c r="WZA10" s="267"/>
      <c r="WZB10" s="267"/>
      <c r="WZC10" s="267"/>
      <c r="WZD10" s="267"/>
      <c r="WZE10" s="267"/>
      <c r="WZF10" s="267"/>
      <c r="WZG10" s="267"/>
      <c r="WZH10" s="267"/>
      <c r="WZI10" s="267"/>
      <c r="WZJ10" s="267"/>
      <c r="WZK10" s="267"/>
      <c r="WZL10" s="267"/>
      <c r="WZM10" s="267"/>
      <c r="WZN10" s="267"/>
      <c r="WZO10" s="267"/>
      <c r="WZP10" s="267"/>
      <c r="WZQ10" s="267"/>
      <c r="WZR10" s="267"/>
      <c r="WZS10" s="267"/>
      <c r="WZT10" s="267"/>
      <c r="WZU10" s="267"/>
      <c r="WZV10" s="267"/>
      <c r="WZW10" s="267"/>
      <c r="WZX10" s="267"/>
      <c r="WZY10" s="267"/>
      <c r="WZZ10" s="267"/>
      <c r="XAA10" s="267"/>
      <c r="XAB10" s="267"/>
      <c r="XAC10" s="267"/>
      <c r="XAD10" s="267"/>
      <c r="XAE10" s="267"/>
      <c r="XAF10" s="267"/>
      <c r="XAG10" s="267"/>
      <c r="XAH10" s="267"/>
      <c r="XAI10" s="267"/>
      <c r="XAJ10" s="267"/>
      <c r="XAK10" s="267"/>
      <c r="XAL10" s="267"/>
      <c r="XAM10" s="267"/>
      <c r="XAN10" s="267"/>
      <c r="XAO10" s="267"/>
      <c r="XAP10" s="267"/>
      <c r="XAQ10" s="267"/>
      <c r="XAR10" s="267"/>
      <c r="XAS10" s="267"/>
      <c r="XAT10" s="267"/>
      <c r="XAU10" s="267"/>
      <c r="XAV10" s="267"/>
      <c r="XAW10" s="267"/>
      <c r="XAX10" s="267"/>
      <c r="XAY10" s="267"/>
      <c r="XAZ10" s="267"/>
      <c r="XBA10" s="267"/>
      <c r="XBB10" s="267"/>
      <c r="XBC10" s="267"/>
      <c r="XBD10" s="267"/>
      <c r="XBE10" s="267"/>
      <c r="XBF10" s="267"/>
      <c r="XBG10" s="267"/>
      <c r="XBH10" s="267"/>
      <c r="XBI10" s="267"/>
      <c r="XBJ10" s="267"/>
      <c r="XBK10" s="267"/>
      <c r="XBL10" s="267"/>
      <c r="XBM10" s="267"/>
      <c r="XBN10" s="267"/>
      <c r="XBO10" s="267"/>
      <c r="XBP10" s="267"/>
      <c r="XBQ10" s="267"/>
      <c r="XBR10" s="267"/>
      <c r="XBS10" s="267"/>
      <c r="XBT10" s="267"/>
      <c r="XBU10" s="267"/>
      <c r="XBV10" s="267"/>
      <c r="XBW10" s="267"/>
      <c r="XBX10" s="267"/>
      <c r="XBY10" s="267"/>
      <c r="XBZ10" s="267"/>
      <c r="XCA10" s="267"/>
      <c r="XCB10" s="267"/>
      <c r="XCC10" s="267"/>
      <c r="XCD10" s="267"/>
      <c r="XCE10" s="267"/>
      <c r="XCF10" s="267"/>
      <c r="XCG10" s="267"/>
      <c r="XCH10" s="267"/>
      <c r="XCI10" s="267"/>
      <c r="XCJ10" s="267"/>
      <c r="XCK10" s="267"/>
      <c r="XCL10" s="267"/>
      <c r="XCM10" s="267"/>
      <c r="XCN10" s="267"/>
      <c r="XCO10" s="267"/>
      <c r="XCP10" s="267"/>
      <c r="XCQ10" s="267"/>
      <c r="XCR10" s="267"/>
      <c r="XCS10" s="267"/>
      <c r="XCT10" s="267"/>
      <c r="XCU10" s="267"/>
      <c r="XCV10" s="267"/>
      <c r="XCW10" s="267"/>
      <c r="XCX10" s="267"/>
      <c r="XCY10" s="267"/>
      <c r="XCZ10" s="267"/>
      <c r="XDA10" s="267"/>
      <c r="XDB10" s="267"/>
      <c r="XDC10" s="267"/>
      <c r="XDD10" s="267"/>
      <c r="XDE10" s="267"/>
      <c r="XDF10" s="267"/>
      <c r="XDG10" s="267"/>
      <c r="XDH10" s="267"/>
      <c r="XDI10" s="267"/>
      <c r="XDJ10" s="267"/>
      <c r="XDK10" s="267"/>
      <c r="XDL10" s="267"/>
      <c r="XDM10" s="267"/>
      <c r="XDN10" s="267"/>
      <c r="XDO10" s="267"/>
      <c r="XDP10" s="267"/>
      <c r="XDQ10" s="267"/>
      <c r="XDR10" s="267"/>
      <c r="XDS10" s="267"/>
      <c r="XDT10" s="267"/>
      <c r="XDU10" s="267"/>
      <c r="XDV10" s="267"/>
      <c r="XDW10" s="267"/>
      <c r="XDX10" s="267"/>
      <c r="XDY10" s="267"/>
      <c r="XDZ10" s="267"/>
      <c r="XEA10" s="267"/>
      <c r="XEB10" s="267"/>
      <c r="XEC10" s="267"/>
      <c r="XED10" s="267"/>
      <c r="XEE10" s="267"/>
      <c r="XEF10" s="267"/>
      <c r="XEG10" s="267"/>
      <c r="XEH10" s="267"/>
      <c r="XEI10" s="267"/>
      <c r="XEJ10" s="267"/>
      <c r="XEK10" s="267"/>
      <c r="XEL10" s="267"/>
      <c r="XEM10" s="267"/>
      <c r="XEN10" s="267"/>
      <c r="XEO10" s="267"/>
      <c r="XEP10" s="267"/>
      <c r="XEQ10" s="267"/>
      <c r="XER10" s="267"/>
      <c r="XES10" s="267"/>
      <c r="XET10" s="267"/>
      <c r="XEU10" s="267"/>
      <c r="XEV10" s="267"/>
      <c r="XEW10" s="267"/>
      <c r="XEX10" s="267"/>
      <c r="XEY10" s="267"/>
      <c r="XEZ10" s="267"/>
      <c r="XFA10" s="267"/>
      <c r="XFB10" s="267"/>
      <c r="XFC10" s="267"/>
      <c r="XFD10" s="267"/>
    </row>
    <row r="12" spans="1:16384">
      <c r="A12" s="289" t="s">
        <v>1717</v>
      </c>
    </row>
    <row r="13" spans="1:16384">
      <c r="A13" s="209" t="s">
        <v>1718</v>
      </c>
    </row>
    <row r="14" spans="1:16384">
      <c r="A14" s="209" t="s">
        <v>1721</v>
      </c>
    </row>
    <row r="16" spans="1:16384">
      <c r="A16" s="267" t="s">
        <v>2257</v>
      </c>
    </row>
    <row r="17" spans="1:1">
      <c r="A17" s="209" t="s">
        <v>2258</v>
      </c>
    </row>
    <row r="18" spans="1:1">
      <c r="A18" s="209" t="s">
        <v>2259</v>
      </c>
    </row>
    <row r="20" spans="1:1">
      <c r="A20" s="267" t="s">
        <v>4057</v>
      </c>
    </row>
    <row r="21" spans="1:1">
      <c r="A21" s="209" t="s">
        <v>4048</v>
      </c>
    </row>
    <row r="22" spans="1:1">
      <c r="A22" s="209" t="s">
        <v>4056</v>
      </c>
    </row>
    <row r="23" spans="1:1">
      <c r="A23" s="209" t="s">
        <v>4055</v>
      </c>
    </row>
    <row r="25" spans="1:1">
      <c r="A25" s="267" t="s">
        <v>11428</v>
      </c>
    </row>
    <row r="26" spans="1:1" ht="42">
      <c r="A26" s="233" t="s">
        <v>11429</v>
      </c>
    </row>
  </sheetData>
  <phoneticPr fontId="15" type="noConversion"/>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
  <sheetViews>
    <sheetView topLeftCell="A57" workbookViewId="0">
      <selection activeCell="K16" sqref="K16"/>
    </sheetView>
  </sheetViews>
  <sheetFormatPr baseColWidth="10" defaultColWidth="8.83203125" defaultRowHeight="14"/>
  <cols>
    <col min="7" max="7" width="9" style="1118"/>
    <col min="8" max="8" width="9" style="624"/>
  </cols>
  <sheetData>
    <row r="1" spans="1:12" ht="16">
      <c r="A1" s="132" t="s">
        <v>251</v>
      </c>
      <c r="B1" s="132" t="s">
        <v>252</v>
      </c>
      <c r="C1" s="132" t="s">
        <v>253</v>
      </c>
      <c r="E1" s="132" t="s">
        <v>13075</v>
      </c>
      <c r="F1" s="132" t="s">
        <v>252</v>
      </c>
      <c r="G1" s="1106" t="s">
        <v>253</v>
      </c>
      <c r="K1" s="1107" t="s">
        <v>13076</v>
      </c>
      <c r="L1" t="s">
        <v>13077</v>
      </c>
    </row>
    <row r="2" spans="1:12" ht="16">
      <c r="A2" s="134">
        <v>1</v>
      </c>
      <c r="B2" s="134">
        <f>0</f>
        <v>0</v>
      </c>
      <c r="C2" s="134">
        <f>(A2)*(A2)*4</f>
        <v>4</v>
      </c>
      <c r="E2" s="134">
        <v>1</v>
      </c>
      <c r="F2" s="134">
        <f>0</f>
        <v>0</v>
      </c>
      <c r="G2" s="1108">
        <f>(E2)*(E2)*4</f>
        <v>4</v>
      </c>
      <c r="H2" s="624">
        <f>G2-C2</f>
        <v>0</v>
      </c>
      <c r="L2" t="s">
        <v>13078</v>
      </c>
    </row>
    <row r="3" spans="1:12" ht="16">
      <c r="A3" s="134">
        <v>2</v>
      </c>
      <c r="B3" s="134">
        <f>B2+C2</f>
        <v>4</v>
      </c>
      <c r="C3" s="134">
        <f t="shared" ref="C3:C49" si="0">(A3)*(A3)*4</f>
        <v>16</v>
      </c>
      <c r="E3" s="134">
        <v>2</v>
      </c>
      <c r="F3" s="134">
        <f>F2+G2</f>
        <v>4</v>
      </c>
      <c r="G3" s="1108">
        <f t="shared" ref="G3:G49" si="1">(E3)*(E3)*4</f>
        <v>16</v>
      </c>
      <c r="H3" s="624">
        <f t="shared" ref="H3:H66" si="2">G3-C3</f>
        <v>0</v>
      </c>
      <c r="L3" t="s">
        <v>13079</v>
      </c>
    </row>
    <row r="4" spans="1:12" ht="16">
      <c r="A4" s="134">
        <v>3</v>
      </c>
      <c r="B4" s="134">
        <f t="shared" ref="B4:B67" si="3">B3+C3</f>
        <v>20</v>
      </c>
      <c r="C4" s="134">
        <f t="shared" si="0"/>
        <v>36</v>
      </c>
      <c r="E4" s="134">
        <v>3</v>
      </c>
      <c r="F4" s="134">
        <f t="shared" ref="F4:F67" si="4">F3+G3</f>
        <v>20</v>
      </c>
      <c r="G4" s="1108">
        <f t="shared" si="1"/>
        <v>36</v>
      </c>
      <c r="H4" s="624">
        <f t="shared" si="2"/>
        <v>0</v>
      </c>
    </row>
    <row r="5" spans="1:12" ht="16">
      <c r="A5" s="134">
        <v>4</v>
      </c>
      <c r="B5" s="134">
        <f t="shared" si="3"/>
        <v>56</v>
      </c>
      <c r="C5" s="134">
        <f t="shared" si="0"/>
        <v>64</v>
      </c>
      <c r="E5" s="134">
        <v>4</v>
      </c>
      <c r="F5" s="134">
        <f t="shared" si="4"/>
        <v>56</v>
      </c>
      <c r="G5" s="1108">
        <f t="shared" si="1"/>
        <v>64</v>
      </c>
      <c r="H5" s="624">
        <f t="shared" si="2"/>
        <v>0</v>
      </c>
      <c r="K5" s="1107" t="s">
        <v>13080</v>
      </c>
      <c r="L5" s="1024" t="s">
        <v>13081</v>
      </c>
    </row>
    <row r="6" spans="1:12" ht="16">
      <c r="A6" s="134">
        <v>5</v>
      </c>
      <c r="B6" s="134">
        <f t="shared" si="3"/>
        <v>120</v>
      </c>
      <c r="C6" s="134">
        <f t="shared" si="0"/>
        <v>100</v>
      </c>
      <c r="E6" s="134">
        <v>5</v>
      </c>
      <c r="F6" s="134">
        <f t="shared" si="4"/>
        <v>120</v>
      </c>
      <c r="G6" s="1108">
        <f t="shared" si="1"/>
        <v>100</v>
      </c>
      <c r="H6" s="624">
        <f t="shared" si="2"/>
        <v>0</v>
      </c>
      <c r="I6">
        <f>B6-F6</f>
        <v>0</v>
      </c>
      <c r="J6" s="1109">
        <f>I6/B6</f>
        <v>0</v>
      </c>
      <c r="L6" s="1024" t="s">
        <v>13082</v>
      </c>
    </row>
    <row r="7" spans="1:12" ht="16">
      <c r="A7" s="134">
        <v>6</v>
      </c>
      <c r="B7" s="134">
        <f t="shared" si="3"/>
        <v>220</v>
      </c>
      <c r="C7" s="134">
        <f t="shared" si="0"/>
        <v>144</v>
      </c>
      <c r="E7" s="134">
        <v>6</v>
      </c>
      <c r="F7" s="134">
        <f t="shared" si="4"/>
        <v>220</v>
      </c>
      <c r="G7" s="1108">
        <f t="shared" si="1"/>
        <v>144</v>
      </c>
      <c r="H7" s="624">
        <f t="shared" si="2"/>
        <v>0</v>
      </c>
      <c r="I7">
        <f t="shared" ref="I7:I29" si="5">B7-F7</f>
        <v>0</v>
      </c>
      <c r="J7" s="1109">
        <f t="shared" ref="J7:J70" si="6">I7/B7</f>
        <v>0</v>
      </c>
      <c r="L7" s="1093" t="s">
        <v>13083</v>
      </c>
    </row>
    <row r="8" spans="1:12" ht="16">
      <c r="A8" s="134">
        <v>7</v>
      </c>
      <c r="B8" s="134">
        <f t="shared" si="3"/>
        <v>364</v>
      </c>
      <c r="C8" s="134">
        <f t="shared" si="0"/>
        <v>196</v>
      </c>
      <c r="E8" s="134">
        <v>7</v>
      </c>
      <c r="F8" s="134">
        <f t="shared" si="4"/>
        <v>364</v>
      </c>
      <c r="G8" s="1108">
        <f t="shared" si="1"/>
        <v>196</v>
      </c>
      <c r="H8" s="624">
        <f t="shared" si="2"/>
        <v>0</v>
      </c>
      <c r="I8">
        <f t="shared" si="5"/>
        <v>0</v>
      </c>
      <c r="J8" s="1109">
        <f t="shared" si="6"/>
        <v>0</v>
      </c>
      <c r="L8" s="1093" t="s">
        <v>13084</v>
      </c>
    </row>
    <row r="9" spans="1:12" ht="16">
      <c r="A9" s="134">
        <v>8</v>
      </c>
      <c r="B9" s="134">
        <f t="shared" si="3"/>
        <v>560</v>
      </c>
      <c r="C9" s="134">
        <f t="shared" si="0"/>
        <v>256</v>
      </c>
      <c r="E9" s="134">
        <v>8</v>
      </c>
      <c r="F9" s="134">
        <f t="shared" si="4"/>
        <v>560</v>
      </c>
      <c r="G9" s="1108">
        <f t="shared" si="1"/>
        <v>256</v>
      </c>
      <c r="H9" s="624">
        <f t="shared" si="2"/>
        <v>0</v>
      </c>
      <c r="I9">
        <f t="shared" si="5"/>
        <v>0</v>
      </c>
      <c r="J9" s="1109">
        <f t="shared" si="6"/>
        <v>0</v>
      </c>
      <c r="L9" s="1093" t="s">
        <v>13085</v>
      </c>
    </row>
    <row r="10" spans="1:12" ht="16">
      <c r="A10" s="134">
        <v>9</v>
      </c>
      <c r="B10" s="134">
        <f t="shared" si="3"/>
        <v>816</v>
      </c>
      <c r="C10" s="134">
        <f t="shared" si="0"/>
        <v>324</v>
      </c>
      <c r="E10" s="134">
        <v>9</v>
      </c>
      <c r="F10" s="134">
        <f t="shared" si="4"/>
        <v>816</v>
      </c>
      <c r="G10" s="1108">
        <f t="shared" si="1"/>
        <v>324</v>
      </c>
      <c r="H10" s="624">
        <f t="shared" si="2"/>
        <v>0</v>
      </c>
      <c r="I10">
        <f t="shared" si="5"/>
        <v>0</v>
      </c>
      <c r="J10" s="1109">
        <f t="shared" si="6"/>
        <v>0</v>
      </c>
      <c r="L10" s="1024" t="s">
        <v>13086</v>
      </c>
    </row>
    <row r="11" spans="1:12" ht="16">
      <c r="A11" s="135">
        <v>10</v>
      </c>
      <c r="B11" s="135">
        <f t="shared" si="3"/>
        <v>1140</v>
      </c>
      <c r="C11" s="135">
        <f t="shared" si="0"/>
        <v>400</v>
      </c>
      <c r="E11" s="135">
        <v>10</v>
      </c>
      <c r="F11" s="135">
        <f t="shared" si="4"/>
        <v>1140</v>
      </c>
      <c r="G11" s="1110">
        <f>(E11)*(E11)*3</f>
        <v>300</v>
      </c>
      <c r="H11" s="624">
        <f t="shared" si="2"/>
        <v>-100</v>
      </c>
      <c r="I11">
        <f t="shared" si="5"/>
        <v>0</v>
      </c>
      <c r="J11" s="1109">
        <f t="shared" si="6"/>
        <v>0</v>
      </c>
      <c r="L11" t="s">
        <v>13079</v>
      </c>
    </row>
    <row r="12" spans="1:12" ht="16">
      <c r="A12" s="135">
        <v>11</v>
      </c>
      <c r="B12" s="135">
        <f t="shared" si="3"/>
        <v>1540</v>
      </c>
      <c r="C12" s="135">
        <f t="shared" si="0"/>
        <v>484</v>
      </c>
      <c r="E12" s="135">
        <v>11</v>
      </c>
      <c r="F12" s="135">
        <f t="shared" si="4"/>
        <v>1440</v>
      </c>
      <c r="G12" s="1110">
        <f t="shared" ref="G12:G20" si="7">(E12)*(E12)*3</f>
        <v>363</v>
      </c>
      <c r="H12" s="624">
        <f t="shared" si="2"/>
        <v>-121</v>
      </c>
      <c r="I12">
        <f t="shared" si="5"/>
        <v>100</v>
      </c>
      <c r="J12" s="1109">
        <f t="shared" si="6"/>
        <v>6.4935064935064929E-2</v>
      </c>
    </row>
    <row r="13" spans="1:12" ht="16">
      <c r="A13" s="135">
        <v>12</v>
      </c>
      <c r="B13" s="135">
        <f t="shared" si="3"/>
        <v>2024</v>
      </c>
      <c r="C13" s="135">
        <f t="shared" si="0"/>
        <v>576</v>
      </c>
      <c r="E13" s="135">
        <v>12</v>
      </c>
      <c r="F13" s="135">
        <f t="shared" si="4"/>
        <v>1803</v>
      </c>
      <c r="G13" s="1110">
        <f t="shared" si="7"/>
        <v>432</v>
      </c>
      <c r="H13" s="624">
        <f t="shared" si="2"/>
        <v>-144</v>
      </c>
      <c r="I13">
        <f t="shared" si="5"/>
        <v>221</v>
      </c>
      <c r="J13" s="1109">
        <f t="shared" si="6"/>
        <v>0.1091897233201581</v>
      </c>
    </row>
    <row r="14" spans="1:12" ht="16">
      <c r="A14" s="135">
        <v>13</v>
      </c>
      <c r="B14" s="135">
        <f t="shared" si="3"/>
        <v>2600</v>
      </c>
      <c r="C14" s="135">
        <f t="shared" si="0"/>
        <v>676</v>
      </c>
      <c r="E14" s="135">
        <v>13</v>
      </c>
      <c r="F14" s="135">
        <f t="shared" si="4"/>
        <v>2235</v>
      </c>
      <c r="G14" s="1110">
        <f t="shared" si="7"/>
        <v>507</v>
      </c>
      <c r="H14" s="624">
        <f t="shared" si="2"/>
        <v>-169</v>
      </c>
      <c r="I14">
        <f t="shared" si="5"/>
        <v>365</v>
      </c>
      <c r="J14" s="1109">
        <f t="shared" si="6"/>
        <v>0.14038461538461539</v>
      </c>
    </row>
    <row r="15" spans="1:12" ht="16">
      <c r="A15" s="135">
        <v>14</v>
      </c>
      <c r="B15" s="135">
        <f t="shared" si="3"/>
        <v>3276</v>
      </c>
      <c r="C15" s="135">
        <f t="shared" si="0"/>
        <v>784</v>
      </c>
      <c r="E15" s="135">
        <v>14</v>
      </c>
      <c r="F15" s="135">
        <f t="shared" si="4"/>
        <v>2742</v>
      </c>
      <c r="G15" s="1110">
        <f t="shared" si="7"/>
        <v>588</v>
      </c>
      <c r="H15" s="624">
        <f t="shared" si="2"/>
        <v>-196</v>
      </c>
      <c r="I15">
        <f t="shared" si="5"/>
        <v>534</v>
      </c>
      <c r="J15" s="1109">
        <f t="shared" si="6"/>
        <v>0.16300366300366301</v>
      </c>
    </row>
    <row r="16" spans="1:12" ht="16">
      <c r="A16" s="135">
        <v>15</v>
      </c>
      <c r="B16" s="135">
        <f t="shared" si="3"/>
        <v>4060</v>
      </c>
      <c r="C16" s="135">
        <f t="shared" si="0"/>
        <v>900</v>
      </c>
      <c r="E16" s="135">
        <v>15</v>
      </c>
      <c r="F16" s="135">
        <f t="shared" si="4"/>
        <v>3330</v>
      </c>
      <c r="G16" s="1110">
        <f t="shared" si="7"/>
        <v>675</v>
      </c>
      <c r="H16" s="624">
        <f t="shared" si="2"/>
        <v>-225</v>
      </c>
      <c r="I16">
        <f t="shared" si="5"/>
        <v>730</v>
      </c>
      <c r="J16" s="1109">
        <f t="shared" si="6"/>
        <v>0.17980295566502463</v>
      </c>
    </row>
    <row r="17" spans="1:10" ht="16">
      <c r="A17" s="135">
        <v>16</v>
      </c>
      <c r="B17" s="135">
        <f t="shared" si="3"/>
        <v>4960</v>
      </c>
      <c r="C17" s="135">
        <f t="shared" si="0"/>
        <v>1024</v>
      </c>
      <c r="E17" s="135">
        <v>16</v>
      </c>
      <c r="F17" s="135">
        <f t="shared" si="4"/>
        <v>4005</v>
      </c>
      <c r="G17" s="1110">
        <f t="shared" si="7"/>
        <v>768</v>
      </c>
      <c r="H17" s="624">
        <f t="shared" si="2"/>
        <v>-256</v>
      </c>
      <c r="I17">
        <f t="shared" si="5"/>
        <v>955</v>
      </c>
      <c r="J17" s="1109">
        <f t="shared" si="6"/>
        <v>0.19254032258064516</v>
      </c>
    </row>
    <row r="18" spans="1:10" ht="16">
      <c r="A18" s="135">
        <v>17</v>
      </c>
      <c r="B18" s="135">
        <f t="shared" si="3"/>
        <v>5984</v>
      </c>
      <c r="C18" s="135">
        <f t="shared" si="0"/>
        <v>1156</v>
      </c>
      <c r="E18" s="135">
        <v>17</v>
      </c>
      <c r="F18" s="135">
        <f t="shared" si="4"/>
        <v>4773</v>
      </c>
      <c r="G18" s="1110">
        <f t="shared" si="7"/>
        <v>867</v>
      </c>
      <c r="H18" s="624">
        <f t="shared" si="2"/>
        <v>-289</v>
      </c>
      <c r="I18">
        <f t="shared" si="5"/>
        <v>1211</v>
      </c>
      <c r="J18" s="1109">
        <f t="shared" si="6"/>
        <v>0.20237299465240641</v>
      </c>
    </row>
    <row r="19" spans="1:10" ht="16">
      <c r="A19" s="135">
        <v>18</v>
      </c>
      <c r="B19" s="135">
        <f t="shared" si="3"/>
        <v>7140</v>
      </c>
      <c r="C19" s="135">
        <f t="shared" si="0"/>
        <v>1296</v>
      </c>
      <c r="E19" s="135">
        <v>18</v>
      </c>
      <c r="F19" s="135">
        <f t="shared" si="4"/>
        <v>5640</v>
      </c>
      <c r="G19" s="1110">
        <f t="shared" si="7"/>
        <v>972</v>
      </c>
      <c r="H19" s="624">
        <f t="shared" si="2"/>
        <v>-324</v>
      </c>
      <c r="I19">
        <f t="shared" si="5"/>
        <v>1500</v>
      </c>
      <c r="J19" s="1109">
        <f t="shared" si="6"/>
        <v>0.21008403361344538</v>
      </c>
    </row>
    <row r="20" spans="1:10" ht="16">
      <c r="A20" s="135">
        <v>19</v>
      </c>
      <c r="B20" s="135">
        <f t="shared" si="3"/>
        <v>8436</v>
      </c>
      <c r="C20" s="135">
        <f t="shared" si="0"/>
        <v>1444</v>
      </c>
      <c r="E20" s="135">
        <v>19</v>
      </c>
      <c r="F20" s="135">
        <f t="shared" si="4"/>
        <v>6612</v>
      </c>
      <c r="G20" s="1110">
        <f t="shared" si="7"/>
        <v>1083</v>
      </c>
      <c r="H20" s="624">
        <f t="shared" si="2"/>
        <v>-361</v>
      </c>
      <c r="I20">
        <f t="shared" si="5"/>
        <v>1824</v>
      </c>
      <c r="J20" s="1109">
        <f t="shared" si="6"/>
        <v>0.21621621621621623</v>
      </c>
    </row>
    <row r="21" spans="1:10" ht="16">
      <c r="A21" s="136">
        <v>20</v>
      </c>
      <c r="B21" s="136">
        <f t="shared" si="3"/>
        <v>9880</v>
      </c>
      <c r="C21" s="136">
        <f t="shared" si="0"/>
        <v>1600</v>
      </c>
      <c r="E21" s="136">
        <v>20</v>
      </c>
      <c r="F21" s="136">
        <f t="shared" si="4"/>
        <v>7695</v>
      </c>
      <c r="G21" s="1111">
        <f>(E21)*(E21)*2.5</f>
        <v>1000</v>
      </c>
      <c r="H21" s="624">
        <f t="shared" si="2"/>
        <v>-600</v>
      </c>
      <c r="I21">
        <f t="shared" si="5"/>
        <v>2185</v>
      </c>
      <c r="J21" s="1109">
        <f t="shared" si="6"/>
        <v>0.22115384615384615</v>
      </c>
    </row>
    <row r="22" spans="1:10" ht="16">
      <c r="A22" s="136">
        <v>21</v>
      </c>
      <c r="B22" s="136">
        <f t="shared" si="3"/>
        <v>11480</v>
      </c>
      <c r="C22" s="136">
        <f t="shared" si="0"/>
        <v>1764</v>
      </c>
      <c r="E22" s="136">
        <v>21</v>
      </c>
      <c r="F22" s="136">
        <f t="shared" si="4"/>
        <v>8695</v>
      </c>
      <c r="G22" s="1111">
        <f t="shared" ref="G22:G31" si="8">(E22)*(E22)*2.5</f>
        <v>1102.5</v>
      </c>
      <c r="H22" s="624">
        <f t="shared" si="2"/>
        <v>-661.5</v>
      </c>
      <c r="I22">
        <f t="shared" si="5"/>
        <v>2785</v>
      </c>
      <c r="J22" s="1109">
        <f t="shared" si="6"/>
        <v>0.24259581881533102</v>
      </c>
    </row>
    <row r="23" spans="1:10" ht="16">
      <c r="A23" s="136">
        <v>22</v>
      </c>
      <c r="B23" s="136">
        <f t="shared" si="3"/>
        <v>13244</v>
      </c>
      <c r="C23" s="136">
        <f t="shared" si="0"/>
        <v>1936</v>
      </c>
      <c r="E23" s="136">
        <v>22</v>
      </c>
      <c r="F23" s="136">
        <f t="shared" si="4"/>
        <v>9797.5</v>
      </c>
      <c r="G23" s="1111">
        <f t="shared" si="8"/>
        <v>1210</v>
      </c>
      <c r="H23" s="624">
        <f t="shared" si="2"/>
        <v>-726</v>
      </c>
      <c r="I23">
        <f t="shared" si="5"/>
        <v>3446.5</v>
      </c>
      <c r="J23" s="1109">
        <f t="shared" si="6"/>
        <v>0.26023104802174568</v>
      </c>
    </row>
    <row r="24" spans="1:10" ht="16">
      <c r="A24" s="136">
        <v>23</v>
      </c>
      <c r="B24" s="136">
        <f t="shared" si="3"/>
        <v>15180</v>
      </c>
      <c r="C24" s="136">
        <f t="shared" si="0"/>
        <v>2116</v>
      </c>
      <c r="E24" s="136">
        <v>23</v>
      </c>
      <c r="F24" s="136">
        <f t="shared" si="4"/>
        <v>11007.5</v>
      </c>
      <c r="G24" s="1111">
        <f t="shared" si="8"/>
        <v>1322.5</v>
      </c>
      <c r="H24" s="624">
        <f t="shared" si="2"/>
        <v>-793.5</v>
      </c>
      <c r="I24">
        <f t="shared" si="5"/>
        <v>4172.5</v>
      </c>
      <c r="J24" s="1109">
        <f t="shared" si="6"/>
        <v>0.27486824769433466</v>
      </c>
    </row>
    <row r="25" spans="1:10" ht="16">
      <c r="A25" s="136">
        <v>24</v>
      </c>
      <c r="B25" s="136">
        <f t="shared" si="3"/>
        <v>17296</v>
      </c>
      <c r="C25" s="136">
        <f t="shared" si="0"/>
        <v>2304</v>
      </c>
      <c r="E25" s="136">
        <v>24</v>
      </c>
      <c r="F25" s="136">
        <f t="shared" si="4"/>
        <v>12330</v>
      </c>
      <c r="G25" s="1111">
        <f t="shared" si="8"/>
        <v>1440</v>
      </c>
      <c r="H25" s="624">
        <f t="shared" si="2"/>
        <v>-864</v>
      </c>
      <c r="I25">
        <f t="shared" si="5"/>
        <v>4966</v>
      </c>
      <c r="J25" s="1109">
        <f t="shared" si="6"/>
        <v>0.28711840888066603</v>
      </c>
    </row>
    <row r="26" spans="1:10" ht="16">
      <c r="A26" s="136">
        <v>25</v>
      </c>
      <c r="B26" s="136">
        <f t="shared" si="3"/>
        <v>19600</v>
      </c>
      <c r="C26" s="136">
        <f t="shared" si="0"/>
        <v>2500</v>
      </c>
      <c r="E26" s="136">
        <v>25</v>
      </c>
      <c r="F26" s="136">
        <f t="shared" si="4"/>
        <v>13770</v>
      </c>
      <c r="G26" s="1111">
        <f t="shared" si="8"/>
        <v>1562.5</v>
      </c>
      <c r="H26" s="624">
        <f t="shared" si="2"/>
        <v>-937.5</v>
      </c>
      <c r="I26">
        <f t="shared" si="5"/>
        <v>5830</v>
      </c>
      <c r="J26" s="1109">
        <f t="shared" si="6"/>
        <v>0.29744897959183675</v>
      </c>
    </row>
    <row r="27" spans="1:10" ht="16">
      <c r="A27" s="136">
        <v>26</v>
      </c>
      <c r="B27" s="136">
        <f t="shared" si="3"/>
        <v>22100</v>
      </c>
      <c r="C27" s="136">
        <f t="shared" si="0"/>
        <v>2704</v>
      </c>
      <c r="E27" s="136">
        <v>26</v>
      </c>
      <c r="F27" s="136">
        <f t="shared" si="4"/>
        <v>15332.5</v>
      </c>
      <c r="G27" s="1111">
        <f t="shared" si="8"/>
        <v>1690</v>
      </c>
      <c r="H27" s="624">
        <f t="shared" si="2"/>
        <v>-1014</v>
      </c>
      <c r="I27">
        <f t="shared" si="5"/>
        <v>6767.5</v>
      </c>
      <c r="J27" s="1109">
        <f t="shared" si="6"/>
        <v>0.3062217194570136</v>
      </c>
    </row>
    <row r="28" spans="1:10" ht="16">
      <c r="A28" s="136">
        <v>27</v>
      </c>
      <c r="B28" s="136">
        <f t="shared" si="3"/>
        <v>24804</v>
      </c>
      <c r="C28" s="136">
        <f t="shared" si="0"/>
        <v>2916</v>
      </c>
      <c r="E28" s="136">
        <v>27</v>
      </c>
      <c r="F28" s="136">
        <f t="shared" si="4"/>
        <v>17022.5</v>
      </c>
      <c r="G28" s="1111">
        <f t="shared" si="8"/>
        <v>1822.5</v>
      </c>
      <c r="H28" s="624">
        <f t="shared" si="2"/>
        <v>-1093.5</v>
      </c>
      <c r="I28">
        <f t="shared" si="5"/>
        <v>7781.5</v>
      </c>
      <c r="J28" s="1109">
        <f t="shared" si="6"/>
        <v>0.31371956136107082</v>
      </c>
    </row>
    <row r="29" spans="1:10" ht="16">
      <c r="A29" s="136">
        <v>28</v>
      </c>
      <c r="B29" s="136">
        <f t="shared" si="3"/>
        <v>27720</v>
      </c>
      <c r="C29" s="136">
        <f t="shared" si="0"/>
        <v>3136</v>
      </c>
      <c r="E29" s="136">
        <v>28</v>
      </c>
      <c r="F29" s="136">
        <f t="shared" si="4"/>
        <v>18845</v>
      </c>
      <c r="G29" s="1111">
        <f t="shared" si="8"/>
        <v>1960</v>
      </c>
      <c r="H29" s="624">
        <f t="shared" si="2"/>
        <v>-1176</v>
      </c>
      <c r="I29">
        <f t="shared" si="5"/>
        <v>8875</v>
      </c>
      <c r="J29" s="1109">
        <f t="shared" si="6"/>
        <v>0.32016594516594515</v>
      </c>
    </row>
    <row r="30" spans="1:10" ht="16">
      <c r="A30" s="136">
        <v>29</v>
      </c>
      <c r="B30" s="136">
        <f t="shared" si="3"/>
        <v>30856</v>
      </c>
      <c r="C30" s="136">
        <f t="shared" si="0"/>
        <v>3364</v>
      </c>
      <c r="E30" s="136">
        <v>29</v>
      </c>
      <c r="F30" s="136">
        <f t="shared" si="4"/>
        <v>20805</v>
      </c>
      <c r="G30" s="1111">
        <f t="shared" si="8"/>
        <v>2102.5</v>
      </c>
      <c r="H30" s="624">
        <f t="shared" si="2"/>
        <v>-1261.5</v>
      </c>
      <c r="I30">
        <f>B30-F30</f>
        <v>10051</v>
      </c>
      <c r="J30" s="1109">
        <f t="shared" si="6"/>
        <v>0.32573891625615764</v>
      </c>
    </row>
    <row r="31" spans="1:10" ht="16">
      <c r="A31" s="136">
        <v>30</v>
      </c>
      <c r="B31" s="136">
        <f t="shared" si="3"/>
        <v>34220</v>
      </c>
      <c r="C31" s="136">
        <f t="shared" si="0"/>
        <v>3600</v>
      </c>
      <c r="E31" s="136">
        <v>30</v>
      </c>
      <c r="F31" s="136">
        <f t="shared" si="4"/>
        <v>22907.5</v>
      </c>
      <c r="G31" s="1111">
        <f t="shared" si="8"/>
        <v>2250</v>
      </c>
      <c r="H31" s="624">
        <f t="shared" si="2"/>
        <v>-1350</v>
      </c>
      <c r="I31">
        <f>B31-F31</f>
        <v>11312.5</v>
      </c>
      <c r="J31" s="1112">
        <f t="shared" si="6"/>
        <v>0.33058153126826417</v>
      </c>
    </row>
    <row r="32" spans="1:10" ht="16">
      <c r="A32" s="137">
        <v>31</v>
      </c>
      <c r="B32" s="137">
        <f t="shared" si="3"/>
        <v>37820</v>
      </c>
      <c r="C32" s="137">
        <f t="shared" si="0"/>
        <v>3844</v>
      </c>
      <c r="E32" s="137">
        <v>31</v>
      </c>
      <c r="F32" s="137">
        <f t="shared" si="4"/>
        <v>25157.5</v>
      </c>
      <c r="G32" s="1113">
        <f>(E32)*(E32)*3.5</f>
        <v>3363.5</v>
      </c>
      <c r="H32" s="624">
        <f t="shared" si="2"/>
        <v>-480.5</v>
      </c>
      <c r="I32">
        <f t="shared" ref="I32:I95" si="9">B32-F32</f>
        <v>12662.5</v>
      </c>
      <c r="J32" s="1109">
        <f t="shared" si="6"/>
        <v>0.33480962453728186</v>
      </c>
    </row>
    <row r="33" spans="1:10" ht="16">
      <c r="A33" s="137">
        <v>32</v>
      </c>
      <c r="B33" s="137">
        <f t="shared" si="3"/>
        <v>41664</v>
      </c>
      <c r="C33" s="137">
        <f t="shared" si="0"/>
        <v>4096</v>
      </c>
      <c r="E33" s="137">
        <v>32</v>
      </c>
      <c r="F33" s="137">
        <f t="shared" si="4"/>
        <v>28521</v>
      </c>
      <c r="G33" s="1113">
        <f t="shared" ref="G33:G40" si="10">(E33)*(E33)*3.5</f>
        <v>3584</v>
      </c>
      <c r="H33" s="624">
        <f t="shared" si="2"/>
        <v>-512</v>
      </c>
      <c r="I33">
        <f t="shared" si="9"/>
        <v>13143</v>
      </c>
      <c r="J33" s="1109">
        <f t="shared" si="6"/>
        <v>0.31545218894009219</v>
      </c>
    </row>
    <row r="34" spans="1:10" ht="16">
      <c r="A34" s="137">
        <v>33</v>
      </c>
      <c r="B34" s="137">
        <f t="shared" si="3"/>
        <v>45760</v>
      </c>
      <c r="C34" s="137">
        <f t="shared" si="0"/>
        <v>4356</v>
      </c>
      <c r="E34" s="137">
        <v>33</v>
      </c>
      <c r="F34" s="137">
        <f t="shared" si="4"/>
        <v>32105</v>
      </c>
      <c r="G34" s="1113">
        <f t="shared" si="10"/>
        <v>3811.5</v>
      </c>
      <c r="H34" s="624">
        <f t="shared" si="2"/>
        <v>-544.5</v>
      </c>
      <c r="I34">
        <f t="shared" si="9"/>
        <v>13655</v>
      </c>
      <c r="J34" s="1109">
        <f t="shared" si="6"/>
        <v>0.29840472027972026</v>
      </c>
    </row>
    <row r="35" spans="1:10" ht="16">
      <c r="A35" s="137">
        <v>34</v>
      </c>
      <c r="B35" s="137">
        <f t="shared" si="3"/>
        <v>50116</v>
      </c>
      <c r="C35" s="137">
        <f t="shared" si="0"/>
        <v>4624</v>
      </c>
      <c r="E35" s="137">
        <v>34</v>
      </c>
      <c r="F35" s="137">
        <f t="shared" si="4"/>
        <v>35916.5</v>
      </c>
      <c r="G35" s="1113">
        <f t="shared" si="10"/>
        <v>4046</v>
      </c>
      <c r="H35" s="624">
        <f t="shared" si="2"/>
        <v>-578</v>
      </c>
      <c r="I35">
        <f t="shared" si="9"/>
        <v>14199.5</v>
      </c>
      <c r="J35" s="1109">
        <f t="shared" si="6"/>
        <v>0.28333266820975339</v>
      </c>
    </row>
    <row r="36" spans="1:10" ht="16">
      <c r="A36" s="137">
        <v>35</v>
      </c>
      <c r="B36" s="137">
        <f t="shared" si="3"/>
        <v>54740</v>
      </c>
      <c r="C36" s="137">
        <f t="shared" si="0"/>
        <v>4900</v>
      </c>
      <c r="E36" s="137">
        <v>35</v>
      </c>
      <c r="F36" s="137">
        <f t="shared" si="4"/>
        <v>39962.5</v>
      </c>
      <c r="G36" s="1113">
        <f t="shared" si="10"/>
        <v>4287.5</v>
      </c>
      <c r="H36" s="624">
        <f t="shared" si="2"/>
        <v>-612.5</v>
      </c>
      <c r="I36">
        <f t="shared" si="9"/>
        <v>14777.5</v>
      </c>
      <c r="J36" s="1109">
        <f t="shared" si="6"/>
        <v>0.2699579831932773</v>
      </c>
    </row>
    <row r="37" spans="1:10" ht="16">
      <c r="A37" s="137">
        <v>36</v>
      </c>
      <c r="B37" s="137">
        <f t="shared" si="3"/>
        <v>59640</v>
      </c>
      <c r="C37" s="137">
        <f t="shared" si="0"/>
        <v>5184</v>
      </c>
      <c r="E37" s="137">
        <v>36</v>
      </c>
      <c r="F37" s="137">
        <f t="shared" si="4"/>
        <v>44250</v>
      </c>
      <c r="G37" s="1113">
        <f t="shared" si="10"/>
        <v>4536</v>
      </c>
      <c r="H37" s="624">
        <f t="shared" si="2"/>
        <v>-648</v>
      </c>
      <c r="I37">
        <f t="shared" si="9"/>
        <v>15390</v>
      </c>
      <c r="J37" s="1109">
        <f t="shared" si="6"/>
        <v>0.25804828973843058</v>
      </c>
    </row>
    <row r="38" spans="1:10" ht="16">
      <c r="A38" s="137">
        <v>37</v>
      </c>
      <c r="B38" s="137">
        <f t="shared" si="3"/>
        <v>64824</v>
      </c>
      <c r="C38" s="137">
        <f t="shared" si="0"/>
        <v>5476</v>
      </c>
      <c r="E38" s="137">
        <v>37</v>
      </c>
      <c r="F38" s="137">
        <f t="shared" si="4"/>
        <v>48786</v>
      </c>
      <c r="G38" s="1113">
        <f t="shared" si="10"/>
        <v>4791.5</v>
      </c>
      <c r="H38" s="624">
        <f t="shared" si="2"/>
        <v>-684.5</v>
      </c>
      <c r="I38">
        <f t="shared" si="9"/>
        <v>16038</v>
      </c>
      <c r="J38" s="1109">
        <f t="shared" si="6"/>
        <v>0.24740836727138096</v>
      </c>
    </row>
    <row r="39" spans="1:10" ht="16">
      <c r="A39" s="137">
        <v>38</v>
      </c>
      <c r="B39" s="137">
        <f t="shared" si="3"/>
        <v>70300</v>
      </c>
      <c r="C39" s="137">
        <f t="shared" si="0"/>
        <v>5776</v>
      </c>
      <c r="E39" s="137">
        <v>38</v>
      </c>
      <c r="F39" s="137">
        <f t="shared" si="4"/>
        <v>53577.5</v>
      </c>
      <c r="G39" s="1113">
        <f t="shared" si="10"/>
        <v>5054</v>
      </c>
      <c r="H39" s="624">
        <f t="shared" si="2"/>
        <v>-722</v>
      </c>
      <c r="I39">
        <f t="shared" si="9"/>
        <v>16722.5</v>
      </c>
      <c r="J39" s="1109">
        <f t="shared" si="6"/>
        <v>0.23787339971550497</v>
      </c>
    </row>
    <row r="40" spans="1:10" ht="16">
      <c r="A40" s="137">
        <v>39</v>
      </c>
      <c r="B40" s="137">
        <f t="shared" si="3"/>
        <v>76076</v>
      </c>
      <c r="C40" s="137">
        <f t="shared" si="0"/>
        <v>6084</v>
      </c>
      <c r="E40" s="137">
        <v>39</v>
      </c>
      <c r="F40" s="137">
        <f t="shared" si="4"/>
        <v>58631.5</v>
      </c>
      <c r="G40" s="1113">
        <f t="shared" si="10"/>
        <v>5323.5</v>
      </c>
      <c r="H40" s="624">
        <f t="shared" si="2"/>
        <v>-760.5</v>
      </c>
      <c r="I40">
        <f t="shared" si="9"/>
        <v>17444.5</v>
      </c>
      <c r="J40" s="1109">
        <f t="shared" si="6"/>
        <v>0.2293035911456964</v>
      </c>
    </row>
    <row r="41" spans="1:10" ht="16">
      <c r="A41" s="138">
        <v>40</v>
      </c>
      <c r="B41" s="138">
        <f t="shared" si="3"/>
        <v>82160</v>
      </c>
      <c r="C41" s="138">
        <f t="shared" si="0"/>
        <v>6400</v>
      </c>
      <c r="E41" s="138">
        <v>40</v>
      </c>
      <c r="F41" s="138">
        <f t="shared" si="4"/>
        <v>63955</v>
      </c>
      <c r="G41" s="1114">
        <f t="shared" si="1"/>
        <v>6400</v>
      </c>
      <c r="H41" s="624">
        <f t="shared" si="2"/>
        <v>0</v>
      </c>
      <c r="I41">
        <f t="shared" si="9"/>
        <v>18205</v>
      </c>
      <c r="J41" s="1109">
        <f t="shared" si="6"/>
        <v>0.22157984420642649</v>
      </c>
    </row>
    <row r="42" spans="1:10" ht="16">
      <c r="A42" s="138">
        <v>41</v>
      </c>
      <c r="B42" s="138">
        <f t="shared" si="3"/>
        <v>88560</v>
      </c>
      <c r="C42" s="138">
        <f t="shared" si="0"/>
        <v>6724</v>
      </c>
      <c r="E42" s="138">
        <v>41</v>
      </c>
      <c r="F42" s="138">
        <f t="shared" si="4"/>
        <v>70355</v>
      </c>
      <c r="G42" s="1114">
        <f t="shared" si="1"/>
        <v>6724</v>
      </c>
      <c r="H42" s="624">
        <f t="shared" si="2"/>
        <v>0</v>
      </c>
      <c r="I42">
        <f t="shared" si="9"/>
        <v>18205</v>
      </c>
      <c r="J42" s="1109">
        <f t="shared" si="6"/>
        <v>0.20556684733514002</v>
      </c>
    </row>
    <row r="43" spans="1:10" ht="16">
      <c r="A43" s="138">
        <v>42</v>
      </c>
      <c r="B43" s="138">
        <f t="shared" si="3"/>
        <v>95284</v>
      </c>
      <c r="C43" s="138">
        <f t="shared" si="0"/>
        <v>7056</v>
      </c>
      <c r="E43" s="138">
        <v>42</v>
      </c>
      <c r="F43" s="138">
        <f t="shared" si="4"/>
        <v>77079</v>
      </c>
      <c r="G43" s="1114">
        <f t="shared" si="1"/>
        <v>7056</v>
      </c>
      <c r="H43" s="624">
        <f t="shared" si="2"/>
        <v>0</v>
      </c>
      <c r="I43">
        <f t="shared" si="9"/>
        <v>18205</v>
      </c>
      <c r="J43" s="1109">
        <f t="shared" si="6"/>
        <v>0.19106040888291842</v>
      </c>
    </row>
    <row r="44" spans="1:10" ht="16">
      <c r="A44" s="138">
        <v>43</v>
      </c>
      <c r="B44" s="138">
        <f t="shared" si="3"/>
        <v>102340</v>
      </c>
      <c r="C44" s="138">
        <f t="shared" si="0"/>
        <v>7396</v>
      </c>
      <c r="E44" s="138">
        <v>43</v>
      </c>
      <c r="F44" s="138">
        <f t="shared" si="4"/>
        <v>84135</v>
      </c>
      <c r="G44" s="1114">
        <f t="shared" si="1"/>
        <v>7396</v>
      </c>
      <c r="H44" s="624">
        <f t="shared" si="2"/>
        <v>0</v>
      </c>
      <c r="I44">
        <f t="shared" si="9"/>
        <v>18205</v>
      </c>
      <c r="J44" s="1109">
        <f t="shared" si="6"/>
        <v>0.17788743404338481</v>
      </c>
    </row>
    <row r="45" spans="1:10" ht="16">
      <c r="A45" s="138">
        <v>44</v>
      </c>
      <c r="B45" s="138">
        <f t="shared" si="3"/>
        <v>109736</v>
      </c>
      <c r="C45" s="138">
        <f t="shared" si="0"/>
        <v>7744</v>
      </c>
      <c r="E45" s="138">
        <v>44</v>
      </c>
      <c r="F45" s="138">
        <f t="shared" si="4"/>
        <v>91531</v>
      </c>
      <c r="G45" s="1114">
        <f t="shared" si="1"/>
        <v>7744</v>
      </c>
      <c r="H45" s="624">
        <f t="shared" si="2"/>
        <v>0</v>
      </c>
      <c r="I45">
        <f t="shared" si="9"/>
        <v>18205</v>
      </c>
      <c r="J45" s="1109">
        <f t="shared" si="6"/>
        <v>0.16589815557337612</v>
      </c>
    </row>
    <row r="46" spans="1:10" ht="16">
      <c r="A46" s="138">
        <v>45</v>
      </c>
      <c r="B46" s="138">
        <f t="shared" si="3"/>
        <v>117480</v>
      </c>
      <c r="C46" s="138">
        <f t="shared" si="0"/>
        <v>8100</v>
      </c>
      <c r="E46" s="138">
        <v>45</v>
      </c>
      <c r="F46" s="138">
        <f t="shared" si="4"/>
        <v>99275</v>
      </c>
      <c r="G46" s="1114">
        <f t="shared" si="1"/>
        <v>8100</v>
      </c>
      <c r="H46" s="624">
        <f t="shared" si="2"/>
        <v>0</v>
      </c>
      <c r="I46">
        <f t="shared" si="9"/>
        <v>18205</v>
      </c>
      <c r="J46" s="1109">
        <f t="shared" si="6"/>
        <v>0.15496254681647939</v>
      </c>
    </row>
    <row r="47" spans="1:10" ht="16">
      <c r="A47" s="138">
        <v>46</v>
      </c>
      <c r="B47" s="138">
        <f t="shared" si="3"/>
        <v>125580</v>
      </c>
      <c r="C47" s="138">
        <f t="shared" si="0"/>
        <v>8464</v>
      </c>
      <c r="E47" s="138">
        <v>46</v>
      </c>
      <c r="F47" s="138">
        <f t="shared" si="4"/>
        <v>107375</v>
      </c>
      <c r="G47" s="1114">
        <f t="shared" si="1"/>
        <v>8464</v>
      </c>
      <c r="H47" s="624">
        <f t="shared" si="2"/>
        <v>0</v>
      </c>
      <c r="I47">
        <f t="shared" si="9"/>
        <v>18205</v>
      </c>
      <c r="J47" s="1109">
        <f t="shared" si="6"/>
        <v>0.14496735148909062</v>
      </c>
    </row>
    <row r="48" spans="1:10" ht="16">
      <c r="A48" s="138">
        <v>47</v>
      </c>
      <c r="B48" s="138">
        <f t="shared" si="3"/>
        <v>134044</v>
      </c>
      <c r="C48" s="138">
        <f t="shared" si="0"/>
        <v>8836</v>
      </c>
      <c r="E48" s="138">
        <v>47</v>
      </c>
      <c r="F48" s="138">
        <f t="shared" si="4"/>
        <v>115839</v>
      </c>
      <c r="G48" s="1114">
        <f t="shared" si="1"/>
        <v>8836</v>
      </c>
      <c r="H48" s="624">
        <f t="shared" si="2"/>
        <v>0</v>
      </c>
      <c r="I48">
        <f t="shared" si="9"/>
        <v>18205</v>
      </c>
      <c r="J48" s="1109">
        <f t="shared" si="6"/>
        <v>0.13581361344036286</v>
      </c>
    </row>
    <row r="49" spans="1:10" ht="16">
      <c r="A49" s="138">
        <v>48</v>
      </c>
      <c r="B49" s="138">
        <f t="shared" si="3"/>
        <v>142880</v>
      </c>
      <c r="C49" s="138">
        <f t="shared" si="0"/>
        <v>9216</v>
      </c>
      <c r="E49" s="138">
        <v>48</v>
      </c>
      <c r="F49" s="138">
        <f t="shared" si="4"/>
        <v>124675</v>
      </c>
      <c r="G49" s="1114">
        <f t="shared" si="1"/>
        <v>9216</v>
      </c>
      <c r="H49" s="624">
        <f t="shared" si="2"/>
        <v>0</v>
      </c>
      <c r="I49">
        <f t="shared" si="9"/>
        <v>18205</v>
      </c>
      <c r="J49" s="1109">
        <f t="shared" si="6"/>
        <v>0.12741461366181411</v>
      </c>
    </row>
    <row r="50" spans="1:10" ht="16">
      <c r="A50" s="138">
        <v>49</v>
      </c>
      <c r="B50" s="138">
        <f t="shared" si="3"/>
        <v>152096</v>
      </c>
      <c r="C50" s="138">
        <f>(A50)*(A50)*4</f>
        <v>9604</v>
      </c>
      <c r="E50" s="138">
        <v>49</v>
      </c>
      <c r="F50" s="138">
        <f t="shared" si="4"/>
        <v>133891</v>
      </c>
      <c r="G50" s="1114">
        <f>(E50)*(E50)*4</f>
        <v>9604</v>
      </c>
      <c r="H50" s="624">
        <f t="shared" si="2"/>
        <v>0</v>
      </c>
      <c r="I50">
        <f t="shared" si="9"/>
        <v>18205</v>
      </c>
      <c r="J50" s="1109">
        <f t="shared" si="6"/>
        <v>0.11969414054281506</v>
      </c>
    </row>
    <row r="51" spans="1:10" ht="16">
      <c r="A51" s="139">
        <v>50</v>
      </c>
      <c r="B51" s="139">
        <f t="shared" si="3"/>
        <v>161700</v>
      </c>
      <c r="C51" s="139">
        <f>(A51)*(A51)*(A51-45)</f>
        <v>12500</v>
      </c>
      <c r="E51" s="139">
        <v>50</v>
      </c>
      <c r="F51" s="139">
        <f t="shared" si="4"/>
        <v>143495</v>
      </c>
      <c r="G51" s="1115">
        <f>(E51)*(E51)*(E51-44)</f>
        <v>15000</v>
      </c>
      <c r="H51" s="624">
        <f t="shared" si="2"/>
        <v>2500</v>
      </c>
      <c r="I51">
        <f t="shared" si="9"/>
        <v>18205</v>
      </c>
      <c r="J51" s="1109">
        <f t="shared" si="6"/>
        <v>0.11258503401360544</v>
      </c>
    </row>
    <row r="52" spans="1:10" ht="16">
      <c r="A52" s="139">
        <v>51</v>
      </c>
      <c r="B52" s="139">
        <f t="shared" si="3"/>
        <v>174200</v>
      </c>
      <c r="C52" s="139">
        <f t="shared" ref="C52:C70" si="11">(A52)*(A52)*(A52-45)</f>
        <v>15606</v>
      </c>
      <c r="E52" s="139">
        <v>51</v>
      </c>
      <c r="F52" s="139">
        <f t="shared" si="4"/>
        <v>158495</v>
      </c>
      <c r="G52" s="1115">
        <f t="shared" ref="G52:G60" si="12">(E52)*(E52)*(E52-44)</f>
        <v>18207</v>
      </c>
      <c r="H52" s="624">
        <f t="shared" si="2"/>
        <v>2601</v>
      </c>
      <c r="I52">
        <f t="shared" si="9"/>
        <v>15705</v>
      </c>
      <c r="J52" s="1109">
        <f t="shared" si="6"/>
        <v>9.0154994259471877E-2</v>
      </c>
    </row>
    <row r="53" spans="1:10" ht="16">
      <c r="A53" s="139">
        <v>52</v>
      </c>
      <c r="B53" s="139">
        <f t="shared" si="3"/>
        <v>189806</v>
      </c>
      <c r="C53" s="139">
        <f t="shared" si="11"/>
        <v>18928</v>
      </c>
      <c r="E53" s="139">
        <v>52</v>
      </c>
      <c r="F53" s="139">
        <f t="shared" si="4"/>
        <v>176702</v>
      </c>
      <c r="G53" s="1115">
        <f t="shared" si="12"/>
        <v>21632</v>
      </c>
      <c r="H53" s="624">
        <f t="shared" si="2"/>
        <v>2704</v>
      </c>
      <c r="I53">
        <f t="shared" si="9"/>
        <v>13104</v>
      </c>
      <c r="J53" s="1109">
        <f t="shared" si="6"/>
        <v>6.9038913416857209E-2</v>
      </c>
    </row>
    <row r="54" spans="1:10" ht="16">
      <c r="A54" s="139">
        <v>53</v>
      </c>
      <c r="B54" s="139">
        <f t="shared" si="3"/>
        <v>208734</v>
      </c>
      <c r="C54" s="139">
        <f t="shared" si="11"/>
        <v>22472</v>
      </c>
      <c r="E54" s="139">
        <v>53</v>
      </c>
      <c r="F54" s="139">
        <f t="shared" si="4"/>
        <v>198334</v>
      </c>
      <c r="G54" s="1115">
        <f t="shared" si="12"/>
        <v>25281</v>
      </c>
      <c r="H54" s="624">
        <f t="shared" si="2"/>
        <v>2809</v>
      </c>
      <c r="I54">
        <f t="shared" si="9"/>
        <v>10400</v>
      </c>
      <c r="J54" s="1109">
        <f t="shared" si="6"/>
        <v>4.9824178140600001E-2</v>
      </c>
    </row>
    <row r="55" spans="1:10" ht="16">
      <c r="A55" s="139">
        <v>54</v>
      </c>
      <c r="B55" s="139">
        <f t="shared" si="3"/>
        <v>231206</v>
      </c>
      <c r="C55" s="139">
        <f t="shared" si="11"/>
        <v>26244</v>
      </c>
      <c r="E55" s="139">
        <v>54</v>
      </c>
      <c r="F55" s="139">
        <f t="shared" si="4"/>
        <v>223615</v>
      </c>
      <c r="G55" s="1115">
        <f t="shared" si="12"/>
        <v>29160</v>
      </c>
      <c r="H55" s="624">
        <f t="shared" si="2"/>
        <v>2916</v>
      </c>
      <c r="I55">
        <f t="shared" si="9"/>
        <v>7591</v>
      </c>
      <c r="J55" s="1109">
        <f t="shared" si="6"/>
        <v>3.2832192936169478E-2</v>
      </c>
    </row>
    <row r="56" spans="1:10" ht="16">
      <c r="A56" s="139">
        <v>55</v>
      </c>
      <c r="B56" s="139">
        <f t="shared" si="3"/>
        <v>257450</v>
      </c>
      <c r="C56" s="139">
        <f t="shared" si="11"/>
        <v>30250</v>
      </c>
      <c r="E56" s="139">
        <v>55</v>
      </c>
      <c r="F56" s="139">
        <f t="shared" si="4"/>
        <v>252775</v>
      </c>
      <c r="G56" s="1115">
        <f t="shared" si="12"/>
        <v>33275</v>
      </c>
      <c r="H56" s="624">
        <f t="shared" si="2"/>
        <v>3025</v>
      </c>
      <c r="I56">
        <f t="shared" si="9"/>
        <v>4675</v>
      </c>
      <c r="J56" s="1109">
        <f t="shared" si="6"/>
        <v>1.8158865799184309E-2</v>
      </c>
    </row>
    <row r="57" spans="1:10" ht="16">
      <c r="A57" s="139">
        <v>56</v>
      </c>
      <c r="B57" s="139">
        <f t="shared" si="3"/>
        <v>287700</v>
      </c>
      <c r="C57" s="139">
        <f t="shared" si="11"/>
        <v>34496</v>
      </c>
      <c r="E57" s="139">
        <v>56</v>
      </c>
      <c r="F57" s="139">
        <f t="shared" si="4"/>
        <v>286050</v>
      </c>
      <c r="G57" s="1115">
        <f t="shared" si="12"/>
        <v>37632</v>
      </c>
      <c r="H57" s="624">
        <f t="shared" si="2"/>
        <v>3136</v>
      </c>
      <c r="I57">
        <f t="shared" si="9"/>
        <v>1650</v>
      </c>
      <c r="J57" s="1109">
        <f t="shared" si="6"/>
        <v>5.7351407716371219E-3</v>
      </c>
    </row>
    <row r="58" spans="1:10" ht="16">
      <c r="A58" s="139">
        <v>57</v>
      </c>
      <c r="B58" s="139">
        <f t="shared" si="3"/>
        <v>322196</v>
      </c>
      <c r="C58" s="139">
        <f t="shared" si="11"/>
        <v>38988</v>
      </c>
      <c r="E58" s="139">
        <v>57</v>
      </c>
      <c r="F58" s="139">
        <f t="shared" si="4"/>
        <v>323682</v>
      </c>
      <c r="G58" s="1115">
        <f t="shared" si="12"/>
        <v>42237</v>
      </c>
      <c r="H58" s="624">
        <f t="shared" si="2"/>
        <v>3249</v>
      </c>
      <c r="I58">
        <f t="shared" si="9"/>
        <v>-1486</v>
      </c>
      <c r="J58" s="1109">
        <f t="shared" si="6"/>
        <v>-4.6120994674049339E-3</v>
      </c>
    </row>
    <row r="59" spans="1:10" ht="16">
      <c r="A59" s="139">
        <v>58</v>
      </c>
      <c r="B59" s="139">
        <f t="shared" si="3"/>
        <v>361184</v>
      </c>
      <c r="C59" s="139">
        <f t="shared" si="11"/>
        <v>43732</v>
      </c>
      <c r="E59" s="139">
        <v>58</v>
      </c>
      <c r="F59" s="139">
        <f t="shared" si="4"/>
        <v>365919</v>
      </c>
      <c r="G59" s="1115">
        <f t="shared" si="12"/>
        <v>47096</v>
      </c>
      <c r="H59" s="624">
        <f t="shared" si="2"/>
        <v>3364</v>
      </c>
      <c r="I59">
        <f t="shared" si="9"/>
        <v>-4735</v>
      </c>
      <c r="J59" s="1109">
        <f t="shared" si="6"/>
        <v>-1.3109661557544077E-2</v>
      </c>
    </row>
    <row r="60" spans="1:10" ht="16">
      <c r="A60" s="139">
        <v>59</v>
      </c>
      <c r="B60" s="139">
        <f t="shared" si="3"/>
        <v>404916</v>
      </c>
      <c r="C60" s="139">
        <f t="shared" si="11"/>
        <v>48734</v>
      </c>
      <c r="E60" s="139">
        <v>59</v>
      </c>
      <c r="F60" s="139">
        <f t="shared" si="4"/>
        <v>413015</v>
      </c>
      <c r="G60" s="1115">
        <f t="shared" si="12"/>
        <v>52215</v>
      </c>
      <c r="H60" s="624">
        <f t="shared" si="2"/>
        <v>3481</v>
      </c>
      <c r="I60">
        <f t="shared" si="9"/>
        <v>-8099</v>
      </c>
      <c r="J60" s="1109">
        <f t="shared" si="6"/>
        <v>-2.0001679360657519E-2</v>
      </c>
    </row>
    <row r="61" spans="1:10" ht="16">
      <c r="A61" s="140">
        <v>60</v>
      </c>
      <c r="B61" s="140">
        <f t="shared" si="3"/>
        <v>453650</v>
      </c>
      <c r="C61" s="162">
        <f t="shared" si="11"/>
        <v>54000</v>
      </c>
      <c r="E61" s="140">
        <v>60</v>
      </c>
      <c r="F61" s="140">
        <f t="shared" si="4"/>
        <v>465230</v>
      </c>
      <c r="G61" s="1116">
        <f>(E61)*(E61)*(E61-44)</f>
        <v>57600</v>
      </c>
      <c r="H61" s="624">
        <f t="shared" si="2"/>
        <v>3600</v>
      </c>
      <c r="I61">
        <f t="shared" si="9"/>
        <v>-11580</v>
      </c>
      <c r="J61" s="1109">
        <f t="shared" si="6"/>
        <v>-2.5526286784966382E-2</v>
      </c>
    </row>
    <row r="62" spans="1:10" ht="16">
      <c r="A62" s="140">
        <v>61</v>
      </c>
      <c r="B62" s="140">
        <f t="shared" si="3"/>
        <v>507650</v>
      </c>
      <c r="C62" s="162">
        <f t="shared" si="11"/>
        <v>59536</v>
      </c>
      <c r="E62" s="140">
        <v>61</v>
      </c>
      <c r="F62" s="140">
        <f t="shared" si="4"/>
        <v>522830</v>
      </c>
      <c r="G62" s="1116">
        <f t="shared" ref="G62:G70" si="13">(E62)*(E62)*(E62-44)</f>
        <v>63257</v>
      </c>
      <c r="H62" s="624">
        <f t="shared" si="2"/>
        <v>3721</v>
      </c>
      <c r="I62">
        <f t="shared" si="9"/>
        <v>-15180</v>
      </c>
      <c r="J62" s="1109">
        <f t="shared" si="6"/>
        <v>-2.990249187432286E-2</v>
      </c>
    </row>
    <row r="63" spans="1:10" ht="16">
      <c r="A63" s="140">
        <v>62</v>
      </c>
      <c r="B63" s="140">
        <f t="shared" si="3"/>
        <v>567186</v>
      </c>
      <c r="C63" s="162">
        <f t="shared" si="11"/>
        <v>65348</v>
      </c>
      <c r="E63" s="140">
        <v>62</v>
      </c>
      <c r="F63" s="140">
        <f t="shared" si="4"/>
        <v>586087</v>
      </c>
      <c r="G63" s="1116">
        <f t="shared" si="13"/>
        <v>69192</v>
      </c>
      <c r="H63" s="624">
        <f t="shared" si="2"/>
        <v>3844</v>
      </c>
      <c r="I63">
        <f t="shared" si="9"/>
        <v>-18901</v>
      </c>
      <c r="J63" s="1109">
        <f t="shared" si="6"/>
        <v>-3.3324165265010065E-2</v>
      </c>
    </row>
    <row r="64" spans="1:10" ht="16">
      <c r="A64" s="140">
        <v>63</v>
      </c>
      <c r="B64" s="140">
        <f t="shared" si="3"/>
        <v>632534</v>
      </c>
      <c r="C64" s="162">
        <f t="shared" si="11"/>
        <v>71442</v>
      </c>
      <c r="E64" s="140">
        <v>63</v>
      </c>
      <c r="F64" s="140">
        <f t="shared" si="4"/>
        <v>655279</v>
      </c>
      <c r="G64" s="1116">
        <f t="shared" si="13"/>
        <v>75411</v>
      </c>
      <c r="H64" s="624">
        <f t="shared" si="2"/>
        <v>3969</v>
      </c>
      <c r="I64">
        <f t="shared" si="9"/>
        <v>-22745</v>
      </c>
      <c r="J64" s="1109">
        <f t="shared" si="6"/>
        <v>-3.5958541359041571E-2</v>
      </c>
    </row>
    <row r="65" spans="1:10" ht="16">
      <c r="A65" s="140">
        <v>64</v>
      </c>
      <c r="B65" s="140">
        <f t="shared" si="3"/>
        <v>703976</v>
      </c>
      <c r="C65" s="162">
        <f t="shared" si="11"/>
        <v>77824</v>
      </c>
      <c r="E65" s="140">
        <v>64</v>
      </c>
      <c r="F65" s="140">
        <f t="shared" si="4"/>
        <v>730690</v>
      </c>
      <c r="G65" s="1116">
        <f t="shared" si="13"/>
        <v>81920</v>
      </c>
      <c r="H65" s="624">
        <f t="shared" si="2"/>
        <v>4096</v>
      </c>
      <c r="I65">
        <f t="shared" si="9"/>
        <v>-26714</v>
      </c>
      <c r="J65" s="1109">
        <f t="shared" si="6"/>
        <v>-3.7947316385785877E-2</v>
      </c>
    </row>
    <row r="66" spans="1:10" ht="16">
      <c r="A66" s="140">
        <v>65</v>
      </c>
      <c r="B66" s="140">
        <f t="shared" si="3"/>
        <v>781800</v>
      </c>
      <c r="C66" s="162">
        <f t="shared" si="11"/>
        <v>84500</v>
      </c>
      <c r="E66" s="140">
        <v>65</v>
      </c>
      <c r="F66" s="140">
        <f t="shared" si="4"/>
        <v>812610</v>
      </c>
      <c r="G66" s="1116">
        <f t="shared" si="13"/>
        <v>88725</v>
      </c>
      <c r="H66" s="624">
        <f t="shared" si="2"/>
        <v>4225</v>
      </c>
      <c r="I66">
        <f t="shared" si="9"/>
        <v>-30810</v>
      </c>
      <c r="J66" s="1109">
        <f t="shared" si="6"/>
        <v>-3.9409056024558714E-2</v>
      </c>
    </row>
    <row r="67" spans="1:10" ht="16">
      <c r="A67" s="140">
        <v>66</v>
      </c>
      <c r="B67" s="140">
        <f t="shared" si="3"/>
        <v>866300</v>
      </c>
      <c r="C67" s="162">
        <f t="shared" si="11"/>
        <v>91476</v>
      </c>
      <c r="E67" s="140">
        <v>66</v>
      </c>
      <c r="F67" s="140">
        <f t="shared" si="4"/>
        <v>901335</v>
      </c>
      <c r="G67" s="1116">
        <f t="shared" si="13"/>
        <v>95832</v>
      </c>
      <c r="H67" s="624">
        <f t="shared" ref="H67:H100" si="14">G67-C67</f>
        <v>4356</v>
      </c>
      <c r="I67">
        <f t="shared" si="9"/>
        <v>-35035</v>
      </c>
      <c r="J67" s="1109">
        <f t="shared" si="6"/>
        <v>-4.0442110123513793E-2</v>
      </c>
    </row>
    <row r="68" spans="1:10" ht="16">
      <c r="A68" s="140">
        <v>67</v>
      </c>
      <c r="B68" s="140">
        <f t="shared" ref="B68:B100" si="15">B67+C67</f>
        <v>957776</v>
      </c>
      <c r="C68" s="162">
        <f t="shared" si="11"/>
        <v>98758</v>
      </c>
      <c r="E68" s="140">
        <v>67</v>
      </c>
      <c r="F68" s="140">
        <f t="shared" ref="F68:F100" si="16">F67+G67</f>
        <v>997167</v>
      </c>
      <c r="G68" s="1116">
        <f t="shared" si="13"/>
        <v>103247</v>
      </c>
      <c r="H68" s="624">
        <f t="shared" si="14"/>
        <v>4489</v>
      </c>
      <c r="I68">
        <f t="shared" si="9"/>
        <v>-39391</v>
      </c>
      <c r="J68" s="1109">
        <f t="shared" si="6"/>
        <v>-4.1127570538413989E-2</v>
      </c>
    </row>
    <row r="69" spans="1:10" ht="16">
      <c r="A69" s="140">
        <v>68</v>
      </c>
      <c r="B69" s="140">
        <f t="shared" si="15"/>
        <v>1056534</v>
      </c>
      <c r="C69" s="162">
        <f t="shared" si="11"/>
        <v>106352</v>
      </c>
      <c r="E69" s="140">
        <v>68</v>
      </c>
      <c r="F69" s="140">
        <f t="shared" si="16"/>
        <v>1100414</v>
      </c>
      <c r="G69" s="1116">
        <f t="shared" si="13"/>
        <v>110976</v>
      </c>
      <c r="H69" s="624">
        <f t="shared" si="14"/>
        <v>4624</v>
      </c>
      <c r="I69">
        <f t="shared" si="9"/>
        <v>-43880</v>
      </c>
      <c r="J69" s="1109">
        <f t="shared" si="6"/>
        <v>-4.1532028311440997E-2</v>
      </c>
    </row>
    <row r="70" spans="1:10" ht="16">
      <c r="A70" s="140">
        <v>69</v>
      </c>
      <c r="B70" s="140">
        <f t="shared" si="15"/>
        <v>1162886</v>
      </c>
      <c r="C70" s="162">
        <f t="shared" si="11"/>
        <v>114264</v>
      </c>
      <c r="E70" s="140">
        <v>69</v>
      </c>
      <c r="F70" s="140">
        <f t="shared" si="16"/>
        <v>1211390</v>
      </c>
      <c r="G70" s="1116">
        <f t="shared" si="13"/>
        <v>119025</v>
      </c>
      <c r="H70" s="624">
        <f t="shared" si="14"/>
        <v>4761</v>
      </c>
      <c r="I70">
        <f t="shared" si="9"/>
        <v>-48504</v>
      </c>
      <c r="J70" s="1109">
        <f t="shared" si="6"/>
        <v>-4.171002144664223E-2</v>
      </c>
    </row>
    <row r="71" spans="1:10" ht="16">
      <c r="A71" s="141">
        <v>70</v>
      </c>
      <c r="B71" s="141">
        <f t="shared" si="15"/>
        <v>1277150</v>
      </c>
      <c r="C71" s="141">
        <f>(A71)*(A71)*(A71-40)</f>
        <v>147000</v>
      </c>
      <c r="E71" s="141">
        <v>70</v>
      </c>
      <c r="F71" s="141">
        <f t="shared" si="16"/>
        <v>1330415</v>
      </c>
      <c r="G71" s="1117">
        <f>(E71)*(E71)*(E71-40)</f>
        <v>147000</v>
      </c>
      <c r="H71" s="624">
        <f t="shared" si="14"/>
        <v>0</v>
      </c>
      <c r="I71">
        <f t="shared" si="9"/>
        <v>-53265</v>
      </c>
      <c r="J71" s="1109">
        <f t="shared" ref="J71:J100" si="17">I71/B71</f>
        <v>-4.1706142583095171E-2</v>
      </c>
    </row>
    <row r="72" spans="1:10" ht="16">
      <c r="A72" s="138">
        <v>71</v>
      </c>
      <c r="B72" s="138">
        <f t="shared" si="15"/>
        <v>1424150</v>
      </c>
      <c r="C72" s="138">
        <f t="shared" ref="C72:C100" si="18">(A72)*(A72)*(A72-40)</f>
        <v>156271</v>
      </c>
      <c r="E72" s="138">
        <v>71</v>
      </c>
      <c r="F72" s="138">
        <f t="shared" si="16"/>
        <v>1477415</v>
      </c>
      <c r="G72" s="1114">
        <f t="shared" ref="G72:G100" si="19">(E72)*(E72)*(E72-40)</f>
        <v>156271</v>
      </c>
      <c r="H72" s="624">
        <f t="shared" si="14"/>
        <v>0</v>
      </c>
      <c r="I72">
        <f t="shared" si="9"/>
        <v>-53265</v>
      </c>
      <c r="J72" s="1109">
        <f t="shared" si="17"/>
        <v>-3.7401256890074779E-2</v>
      </c>
    </row>
    <row r="73" spans="1:10" ht="16">
      <c r="A73" s="138">
        <v>72</v>
      </c>
      <c r="B73" s="138">
        <f t="shared" si="15"/>
        <v>1580421</v>
      </c>
      <c r="C73" s="138">
        <f t="shared" si="18"/>
        <v>165888</v>
      </c>
      <c r="E73" s="138">
        <v>72</v>
      </c>
      <c r="F73" s="138">
        <f t="shared" si="16"/>
        <v>1633686</v>
      </c>
      <c r="G73" s="1114">
        <f t="shared" si="19"/>
        <v>165888</v>
      </c>
      <c r="H73" s="624">
        <f t="shared" si="14"/>
        <v>0</v>
      </c>
      <c r="I73">
        <f t="shared" si="9"/>
        <v>-53265</v>
      </c>
      <c r="J73" s="1109">
        <f t="shared" si="17"/>
        <v>-3.3703044948149893E-2</v>
      </c>
    </row>
    <row r="74" spans="1:10" ht="16">
      <c r="A74" s="138">
        <v>73</v>
      </c>
      <c r="B74" s="138">
        <f t="shared" si="15"/>
        <v>1746309</v>
      </c>
      <c r="C74" s="138">
        <f t="shared" si="18"/>
        <v>175857</v>
      </c>
      <c r="E74" s="138">
        <v>73</v>
      </c>
      <c r="F74" s="138">
        <f t="shared" si="16"/>
        <v>1799574</v>
      </c>
      <c r="G74" s="1114">
        <f t="shared" si="19"/>
        <v>175857</v>
      </c>
      <c r="H74" s="624">
        <f t="shared" si="14"/>
        <v>0</v>
      </c>
      <c r="I74">
        <f t="shared" si="9"/>
        <v>-53265</v>
      </c>
      <c r="J74" s="1109">
        <f t="shared" si="17"/>
        <v>-3.0501474824902123E-2</v>
      </c>
    </row>
    <row r="75" spans="1:10" ht="16">
      <c r="A75" s="138">
        <v>74</v>
      </c>
      <c r="B75" s="138">
        <f t="shared" si="15"/>
        <v>1922166</v>
      </c>
      <c r="C75" s="138">
        <f t="shared" si="18"/>
        <v>186184</v>
      </c>
      <c r="E75" s="138">
        <v>74</v>
      </c>
      <c r="F75" s="138">
        <f t="shared" si="16"/>
        <v>1975431</v>
      </c>
      <c r="G75" s="1114">
        <f t="shared" si="19"/>
        <v>186184</v>
      </c>
      <c r="H75" s="624">
        <f t="shared" si="14"/>
        <v>0</v>
      </c>
      <c r="I75">
        <f t="shared" si="9"/>
        <v>-53265</v>
      </c>
      <c r="J75" s="1109">
        <f t="shared" si="17"/>
        <v>-2.7710926111480485E-2</v>
      </c>
    </row>
    <row r="76" spans="1:10" ht="16">
      <c r="A76" s="138">
        <v>75</v>
      </c>
      <c r="B76" s="138">
        <f t="shared" si="15"/>
        <v>2108350</v>
      </c>
      <c r="C76" s="138">
        <f t="shared" si="18"/>
        <v>196875</v>
      </c>
      <c r="E76" s="138">
        <v>75</v>
      </c>
      <c r="F76" s="138">
        <f t="shared" si="16"/>
        <v>2161615</v>
      </c>
      <c r="G76" s="1114">
        <f t="shared" si="19"/>
        <v>196875</v>
      </c>
      <c r="H76" s="624">
        <f t="shared" si="14"/>
        <v>0</v>
      </c>
      <c r="I76">
        <f t="shared" si="9"/>
        <v>-53265</v>
      </c>
      <c r="J76" s="1109">
        <f t="shared" si="17"/>
        <v>-2.5263831906467141E-2</v>
      </c>
    </row>
    <row r="77" spans="1:10" ht="16">
      <c r="A77" s="138">
        <v>76</v>
      </c>
      <c r="B77" s="138">
        <f t="shared" si="15"/>
        <v>2305225</v>
      </c>
      <c r="C77" s="138">
        <f t="shared" si="18"/>
        <v>207936</v>
      </c>
      <c r="E77" s="138">
        <v>76</v>
      </c>
      <c r="F77" s="138">
        <f t="shared" si="16"/>
        <v>2358490</v>
      </c>
      <c r="G77" s="1114">
        <f t="shared" si="19"/>
        <v>207936</v>
      </c>
      <c r="H77" s="624">
        <f t="shared" si="14"/>
        <v>0</v>
      </c>
      <c r="I77">
        <f t="shared" si="9"/>
        <v>-53265</v>
      </c>
      <c r="J77" s="1109">
        <f t="shared" si="17"/>
        <v>-2.3106204383520047E-2</v>
      </c>
    </row>
    <row r="78" spans="1:10" ht="16">
      <c r="A78" s="138">
        <v>77</v>
      </c>
      <c r="B78" s="138">
        <f t="shared" si="15"/>
        <v>2513161</v>
      </c>
      <c r="C78" s="138">
        <f t="shared" si="18"/>
        <v>219373</v>
      </c>
      <c r="E78" s="138">
        <v>77</v>
      </c>
      <c r="F78" s="138">
        <f t="shared" si="16"/>
        <v>2566426</v>
      </c>
      <c r="G78" s="1114">
        <f t="shared" si="19"/>
        <v>219373</v>
      </c>
      <c r="H78" s="624">
        <f t="shared" si="14"/>
        <v>0</v>
      </c>
      <c r="I78">
        <f t="shared" si="9"/>
        <v>-53265</v>
      </c>
      <c r="J78" s="1109">
        <f t="shared" si="17"/>
        <v>-2.1194424073905333E-2</v>
      </c>
    </row>
    <row r="79" spans="1:10" ht="16">
      <c r="A79" s="138">
        <v>78</v>
      </c>
      <c r="B79" s="138">
        <f t="shared" si="15"/>
        <v>2732534</v>
      </c>
      <c r="C79" s="138">
        <f t="shared" si="18"/>
        <v>231192</v>
      </c>
      <c r="E79" s="138">
        <v>78</v>
      </c>
      <c r="F79" s="138">
        <f t="shared" si="16"/>
        <v>2785799</v>
      </c>
      <c r="G79" s="1114">
        <f t="shared" si="19"/>
        <v>231192</v>
      </c>
      <c r="H79" s="624">
        <f t="shared" si="14"/>
        <v>0</v>
      </c>
      <c r="I79">
        <f t="shared" si="9"/>
        <v>-53265</v>
      </c>
      <c r="J79" s="1109">
        <f t="shared" si="17"/>
        <v>-1.9492895605324582E-2</v>
      </c>
    </row>
    <row r="80" spans="1:10" ht="16">
      <c r="A80" s="138">
        <v>79</v>
      </c>
      <c r="B80" s="138">
        <f t="shared" si="15"/>
        <v>2963726</v>
      </c>
      <c r="C80" s="138">
        <f t="shared" si="18"/>
        <v>243399</v>
      </c>
      <c r="E80" s="138">
        <v>79</v>
      </c>
      <c r="F80" s="138">
        <f t="shared" si="16"/>
        <v>3016991</v>
      </c>
      <c r="G80" s="1114">
        <f t="shared" si="19"/>
        <v>243399</v>
      </c>
      <c r="H80" s="624">
        <f t="shared" si="14"/>
        <v>0</v>
      </c>
      <c r="I80">
        <f t="shared" si="9"/>
        <v>-53265</v>
      </c>
      <c r="J80" s="1109">
        <f t="shared" si="17"/>
        <v>-1.7972309181078144E-2</v>
      </c>
    </row>
    <row r="81" spans="1:10" ht="16">
      <c r="A81" s="138">
        <v>80</v>
      </c>
      <c r="B81" s="138">
        <f t="shared" si="15"/>
        <v>3207125</v>
      </c>
      <c r="C81" s="138">
        <f t="shared" si="18"/>
        <v>256000</v>
      </c>
      <c r="E81" s="138">
        <v>80</v>
      </c>
      <c r="F81" s="138">
        <f t="shared" si="16"/>
        <v>3260390</v>
      </c>
      <c r="G81" s="1114">
        <f t="shared" si="19"/>
        <v>256000</v>
      </c>
      <c r="H81" s="624">
        <f t="shared" si="14"/>
        <v>0</v>
      </c>
      <c r="I81">
        <f t="shared" si="9"/>
        <v>-53265</v>
      </c>
      <c r="J81" s="1109">
        <f t="shared" si="17"/>
        <v>-1.6608333008535682E-2</v>
      </c>
    </row>
    <row r="82" spans="1:10" ht="16">
      <c r="A82" s="138">
        <v>81</v>
      </c>
      <c r="B82" s="138">
        <f t="shared" si="15"/>
        <v>3463125</v>
      </c>
      <c r="C82" s="138">
        <f t="shared" si="18"/>
        <v>269001</v>
      </c>
      <c r="E82" s="138">
        <v>81</v>
      </c>
      <c r="F82" s="138">
        <f t="shared" si="16"/>
        <v>3516390</v>
      </c>
      <c r="G82" s="1114">
        <f t="shared" si="19"/>
        <v>269001</v>
      </c>
      <c r="H82" s="624">
        <f t="shared" si="14"/>
        <v>0</v>
      </c>
      <c r="I82">
        <f t="shared" si="9"/>
        <v>-53265</v>
      </c>
      <c r="J82" s="1109">
        <f t="shared" si="17"/>
        <v>-1.5380617217108825E-2</v>
      </c>
    </row>
    <row r="83" spans="1:10" ht="16">
      <c r="A83" s="138">
        <v>82</v>
      </c>
      <c r="B83" s="138">
        <f t="shared" si="15"/>
        <v>3732126</v>
      </c>
      <c r="C83" s="138">
        <f t="shared" si="18"/>
        <v>282408</v>
      </c>
      <c r="E83" s="138">
        <v>82</v>
      </c>
      <c r="F83" s="138">
        <f t="shared" si="16"/>
        <v>3785391</v>
      </c>
      <c r="G83" s="1114">
        <f t="shared" si="19"/>
        <v>282408</v>
      </c>
      <c r="H83" s="624">
        <f t="shared" si="14"/>
        <v>0</v>
      </c>
      <c r="I83">
        <f t="shared" si="9"/>
        <v>-53265</v>
      </c>
      <c r="J83" s="1109">
        <f t="shared" si="17"/>
        <v>-1.4272026185611096E-2</v>
      </c>
    </row>
    <row r="84" spans="1:10" ht="16">
      <c r="A84" s="138">
        <v>83</v>
      </c>
      <c r="B84" s="138">
        <f t="shared" si="15"/>
        <v>4014534</v>
      </c>
      <c r="C84" s="138">
        <f t="shared" si="18"/>
        <v>296227</v>
      </c>
      <c r="E84" s="138">
        <v>83</v>
      </c>
      <c r="F84" s="138">
        <f t="shared" si="16"/>
        <v>4067799</v>
      </c>
      <c r="G84" s="1114">
        <f t="shared" si="19"/>
        <v>296227</v>
      </c>
      <c r="H84" s="624">
        <f t="shared" si="14"/>
        <v>0</v>
      </c>
      <c r="I84">
        <f t="shared" si="9"/>
        <v>-53265</v>
      </c>
      <c r="J84" s="1109">
        <f t="shared" si="17"/>
        <v>-1.3268040574572291E-2</v>
      </c>
    </row>
    <row r="85" spans="1:10" ht="16">
      <c r="A85" s="138">
        <v>84</v>
      </c>
      <c r="B85" s="138">
        <f t="shared" si="15"/>
        <v>4310761</v>
      </c>
      <c r="C85" s="138">
        <f t="shared" si="18"/>
        <v>310464</v>
      </c>
      <c r="E85" s="138">
        <v>84</v>
      </c>
      <c r="F85" s="138">
        <f t="shared" si="16"/>
        <v>4364026</v>
      </c>
      <c r="G85" s="1114">
        <f t="shared" si="19"/>
        <v>310464</v>
      </c>
      <c r="H85" s="624">
        <f t="shared" si="14"/>
        <v>0</v>
      </c>
      <c r="I85">
        <f t="shared" si="9"/>
        <v>-53265</v>
      </c>
      <c r="J85" s="1109">
        <f t="shared" si="17"/>
        <v>-1.2356286975779915E-2</v>
      </c>
    </row>
    <row r="86" spans="1:10" ht="16">
      <c r="A86" s="138">
        <v>85</v>
      </c>
      <c r="B86" s="138">
        <f t="shared" si="15"/>
        <v>4621225</v>
      </c>
      <c r="C86" s="138">
        <f t="shared" si="18"/>
        <v>325125</v>
      </c>
      <c r="E86" s="138">
        <v>85</v>
      </c>
      <c r="F86" s="138">
        <f t="shared" si="16"/>
        <v>4674490</v>
      </c>
      <c r="G86" s="1114">
        <f t="shared" si="19"/>
        <v>325125</v>
      </c>
      <c r="H86" s="624">
        <f t="shared" si="14"/>
        <v>0</v>
      </c>
      <c r="I86">
        <f t="shared" si="9"/>
        <v>-53265</v>
      </c>
      <c r="J86" s="1109">
        <f t="shared" si="17"/>
        <v>-1.1526164599213412E-2</v>
      </c>
    </row>
    <row r="87" spans="1:10" ht="16">
      <c r="A87" s="138">
        <v>86</v>
      </c>
      <c r="B87" s="138">
        <f t="shared" si="15"/>
        <v>4946350</v>
      </c>
      <c r="C87" s="138">
        <f t="shared" si="18"/>
        <v>340216</v>
      </c>
      <c r="E87" s="138">
        <v>86</v>
      </c>
      <c r="F87" s="138">
        <f t="shared" si="16"/>
        <v>4999615</v>
      </c>
      <c r="G87" s="1114">
        <f t="shared" si="19"/>
        <v>340216</v>
      </c>
      <c r="H87" s="624">
        <f t="shared" si="14"/>
        <v>0</v>
      </c>
      <c r="I87">
        <f t="shared" si="9"/>
        <v>-53265</v>
      </c>
      <c r="J87" s="1109">
        <f t="shared" si="17"/>
        <v>-1.0768546503987789E-2</v>
      </c>
    </row>
    <row r="88" spans="1:10" ht="16">
      <c r="A88" s="138">
        <v>87</v>
      </c>
      <c r="B88" s="138">
        <f t="shared" si="15"/>
        <v>5286566</v>
      </c>
      <c r="C88" s="138">
        <f t="shared" si="18"/>
        <v>355743</v>
      </c>
      <c r="E88" s="138">
        <v>87</v>
      </c>
      <c r="F88" s="138">
        <f t="shared" si="16"/>
        <v>5339831</v>
      </c>
      <c r="G88" s="1114">
        <f t="shared" si="19"/>
        <v>355743</v>
      </c>
      <c r="H88" s="624">
        <f t="shared" si="14"/>
        <v>0</v>
      </c>
      <c r="I88">
        <f t="shared" si="9"/>
        <v>-53265</v>
      </c>
      <c r="J88" s="1109">
        <f t="shared" si="17"/>
        <v>-1.0075538638882027E-2</v>
      </c>
    </row>
    <row r="89" spans="1:10" ht="16">
      <c r="A89" s="138">
        <v>88</v>
      </c>
      <c r="B89" s="138">
        <f t="shared" si="15"/>
        <v>5642309</v>
      </c>
      <c r="C89" s="138">
        <f t="shared" si="18"/>
        <v>371712</v>
      </c>
      <c r="E89" s="138">
        <v>88</v>
      </c>
      <c r="F89" s="138">
        <f t="shared" si="16"/>
        <v>5695574</v>
      </c>
      <c r="G89" s="1114">
        <f t="shared" si="19"/>
        <v>371712</v>
      </c>
      <c r="H89" s="624">
        <f t="shared" si="14"/>
        <v>0</v>
      </c>
      <c r="I89">
        <f t="shared" si="9"/>
        <v>-53265</v>
      </c>
      <c r="J89" s="1109">
        <f t="shared" si="17"/>
        <v>-9.4402841106362659E-3</v>
      </c>
    </row>
    <row r="90" spans="1:10" ht="16">
      <c r="A90" s="138">
        <v>89</v>
      </c>
      <c r="B90" s="138">
        <f t="shared" si="15"/>
        <v>6014021</v>
      </c>
      <c r="C90" s="138">
        <f t="shared" si="18"/>
        <v>388129</v>
      </c>
      <c r="E90" s="138">
        <v>89</v>
      </c>
      <c r="F90" s="138">
        <f t="shared" si="16"/>
        <v>6067286</v>
      </c>
      <c r="G90" s="1114">
        <f t="shared" si="19"/>
        <v>388129</v>
      </c>
      <c r="H90" s="624">
        <f t="shared" si="14"/>
        <v>0</v>
      </c>
      <c r="I90">
        <f t="shared" si="9"/>
        <v>-53265</v>
      </c>
      <c r="J90" s="1109">
        <f t="shared" si="17"/>
        <v>-8.8568031272255286E-3</v>
      </c>
    </row>
    <row r="91" spans="1:10" ht="16">
      <c r="A91" s="138">
        <v>90</v>
      </c>
      <c r="B91" s="138">
        <f t="shared" si="15"/>
        <v>6402150</v>
      </c>
      <c r="C91" s="138">
        <f t="shared" si="18"/>
        <v>405000</v>
      </c>
      <c r="E91" s="138">
        <v>90</v>
      </c>
      <c r="F91" s="138">
        <f t="shared" si="16"/>
        <v>6455415</v>
      </c>
      <c r="G91" s="1114">
        <f t="shared" si="19"/>
        <v>405000</v>
      </c>
      <c r="H91" s="624">
        <f t="shared" si="14"/>
        <v>0</v>
      </c>
      <c r="I91">
        <f t="shared" si="9"/>
        <v>-53265</v>
      </c>
      <c r="J91" s="1109">
        <f t="shared" si="17"/>
        <v>-8.3198612965956747E-3</v>
      </c>
    </row>
    <row r="92" spans="1:10" ht="16">
      <c r="A92" s="138">
        <v>91</v>
      </c>
      <c r="B92" s="138">
        <f t="shared" si="15"/>
        <v>6807150</v>
      </c>
      <c r="C92" s="138">
        <f t="shared" si="18"/>
        <v>422331</v>
      </c>
      <c r="E92" s="138">
        <v>91</v>
      </c>
      <c r="F92" s="138">
        <f t="shared" si="16"/>
        <v>6860415</v>
      </c>
      <c r="G92" s="1114">
        <f t="shared" si="19"/>
        <v>422331</v>
      </c>
      <c r="H92" s="624">
        <f t="shared" si="14"/>
        <v>0</v>
      </c>
      <c r="I92">
        <f t="shared" si="9"/>
        <v>-53265</v>
      </c>
      <c r="J92" s="1109">
        <f t="shared" si="17"/>
        <v>-7.8248606244904258E-3</v>
      </c>
    </row>
    <row r="93" spans="1:10" ht="16">
      <c r="A93" s="138">
        <v>92</v>
      </c>
      <c r="B93" s="138">
        <f t="shared" si="15"/>
        <v>7229481</v>
      </c>
      <c r="C93" s="138">
        <f t="shared" si="18"/>
        <v>440128</v>
      </c>
      <c r="E93" s="138">
        <v>92</v>
      </c>
      <c r="F93" s="138">
        <f t="shared" si="16"/>
        <v>7282746</v>
      </c>
      <c r="G93" s="1114">
        <f t="shared" si="19"/>
        <v>440128</v>
      </c>
      <c r="H93" s="624">
        <f t="shared" si="14"/>
        <v>0</v>
      </c>
      <c r="I93">
        <f t="shared" si="9"/>
        <v>-53265</v>
      </c>
      <c r="J93" s="1109">
        <f t="shared" si="17"/>
        <v>-7.3677488052046889E-3</v>
      </c>
    </row>
    <row r="94" spans="1:10" ht="16">
      <c r="A94" s="138">
        <v>93</v>
      </c>
      <c r="B94" s="138">
        <f t="shared" si="15"/>
        <v>7669609</v>
      </c>
      <c r="C94" s="138">
        <f t="shared" si="18"/>
        <v>458397</v>
      </c>
      <c r="E94" s="138">
        <v>93</v>
      </c>
      <c r="F94" s="138">
        <f t="shared" si="16"/>
        <v>7722874</v>
      </c>
      <c r="G94" s="1114">
        <f t="shared" si="19"/>
        <v>458397</v>
      </c>
      <c r="H94" s="624">
        <f t="shared" si="14"/>
        <v>0</v>
      </c>
      <c r="I94">
        <f t="shared" si="9"/>
        <v>-53265</v>
      </c>
      <c r="J94" s="1109">
        <f t="shared" si="17"/>
        <v>-6.944943347177151E-3</v>
      </c>
    </row>
    <row r="95" spans="1:10" ht="16">
      <c r="A95" s="138">
        <v>94</v>
      </c>
      <c r="B95" s="138">
        <f t="shared" si="15"/>
        <v>8128006</v>
      </c>
      <c r="C95" s="138">
        <f t="shared" si="18"/>
        <v>477144</v>
      </c>
      <c r="E95" s="138">
        <v>94</v>
      </c>
      <c r="F95" s="138">
        <f t="shared" si="16"/>
        <v>8181271</v>
      </c>
      <c r="G95" s="1114">
        <f t="shared" si="19"/>
        <v>477144</v>
      </c>
      <c r="H95" s="624">
        <f t="shared" si="14"/>
        <v>0</v>
      </c>
      <c r="I95">
        <f t="shared" si="9"/>
        <v>-53265</v>
      </c>
      <c r="J95" s="1109">
        <f t="shared" si="17"/>
        <v>-6.5532678002452266E-3</v>
      </c>
    </row>
    <row r="96" spans="1:10" ht="16">
      <c r="A96" s="138">
        <v>95</v>
      </c>
      <c r="B96" s="138">
        <f t="shared" si="15"/>
        <v>8605150</v>
      </c>
      <c r="C96" s="138">
        <f t="shared" si="18"/>
        <v>496375</v>
      </c>
      <c r="E96" s="138">
        <v>95</v>
      </c>
      <c r="F96" s="138">
        <f t="shared" si="16"/>
        <v>8658415</v>
      </c>
      <c r="G96" s="1114">
        <f t="shared" si="19"/>
        <v>496375</v>
      </c>
      <c r="H96" s="624">
        <f t="shared" si="14"/>
        <v>0</v>
      </c>
      <c r="I96">
        <f t="shared" ref="I96:I100" si="20">B96-F96</f>
        <v>-53265</v>
      </c>
      <c r="J96" s="1109">
        <f t="shared" si="17"/>
        <v>-6.1898979099725164E-3</v>
      </c>
    </row>
    <row r="97" spans="1:10" ht="16">
      <c r="A97" s="138">
        <v>96</v>
      </c>
      <c r="B97" s="138">
        <f t="shared" si="15"/>
        <v>9101525</v>
      </c>
      <c r="C97" s="138">
        <f t="shared" si="18"/>
        <v>516096</v>
      </c>
      <c r="E97" s="138">
        <v>96</v>
      </c>
      <c r="F97" s="138">
        <f t="shared" si="16"/>
        <v>9154790</v>
      </c>
      <c r="G97" s="1114">
        <f t="shared" si="19"/>
        <v>516096</v>
      </c>
      <c r="H97" s="624">
        <f t="shared" si="14"/>
        <v>0</v>
      </c>
      <c r="I97">
        <f t="shared" si="20"/>
        <v>-53265</v>
      </c>
      <c r="J97" s="1109">
        <f t="shared" si="17"/>
        <v>-5.8523159580399992E-3</v>
      </c>
    </row>
    <row r="98" spans="1:10" ht="16">
      <c r="A98" s="138">
        <v>97</v>
      </c>
      <c r="B98" s="138">
        <f t="shared" si="15"/>
        <v>9617621</v>
      </c>
      <c r="C98" s="138">
        <f t="shared" si="18"/>
        <v>536313</v>
      </c>
      <c r="E98" s="138">
        <v>97</v>
      </c>
      <c r="F98" s="138">
        <f t="shared" si="16"/>
        <v>9670886</v>
      </c>
      <c r="G98" s="1114">
        <f t="shared" si="19"/>
        <v>536313</v>
      </c>
      <c r="H98" s="624">
        <f t="shared" si="14"/>
        <v>0</v>
      </c>
      <c r="I98">
        <f t="shared" si="20"/>
        <v>-53265</v>
      </c>
      <c r="J98" s="1109">
        <f t="shared" si="17"/>
        <v>-5.5382718865715341E-3</v>
      </c>
    </row>
    <row r="99" spans="1:10" ht="16">
      <c r="A99" s="138">
        <v>98</v>
      </c>
      <c r="B99" s="138">
        <f t="shared" si="15"/>
        <v>10153934</v>
      </c>
      <c r="C99" s="138">
        <f t="shared" si="18"/>
        <v>557032</v>
      </c>
      <c r="E99" s="138">
        <v>98</v>
      </c>
      <c r="F99" s="138">
        <f t="shared" si="16"/>
        <v>10207199</v>
      </c>
      <c r="G99" s="1114">
        <f t="shared" si="19"/>
        <v>557032</v>
      </c>
      <c r="H99" s="624">
        <f t="shared" si="14"/>
        <v>0</v>
      </c>
      <c r="I99">
        <f t="shared" si="20"/>
        <v>-53265</v>
      </c>
      <c r="J99" s="1109">
        <f t="shared" si="17"/>
        <v>-5.2457500708592356E-3</v>
      </c>
    </row>
    <row r="100" spans="1:10" ht="16">
      <c r="A100" s="138">
        <v>99</v>
      </c>
      <c r="B100" s="138">
        <f t="shared" si="15"/>
        <v>10710966</v>
      </c>
      <c r="C100" s="138">
        <f t="shared" si="18"/>
        <v>578259</v>
      </c>
      <c r="E100" s="138">
        <v>99</v>
      </c>
      <c r="F100" s="138">
        <f t="shared" si="16"/>
        <v>10764231</v>
      </c>
      <c r="G100" s="1114">
        <f t="shared" si="19"/>
        <v>578259</v>
      </c>
      <c r="H100" s="624">
        <f t="shared" si="14"/>
        <v>0</v>
      </c>
      <c r="I100">
        <f t="shared" si="20"/>
        <v>-53265</v>
      </c>
      <c r="J100" s="1109">
        <f t="shared" si="17"/>
        <v>-4.9729408159824243E-3</v>
      </c>
    </row>
  </sheetData>
  <phoneticPr fontId="15"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1"/>
  <sheetViews>
    <sheetView workbookViewId="0">
      <selection activeCell="G17" sqref="G17"/>
    </sheetView>
  </sheetViews>
  <sheetFormatPr baseColWidth="10" defaultColWidth="8.83203125" defaultRowHeight="16"/>
  <cols>
    <col min="1" max="1" width="18" style="143" customWidth="1"/>
    <col min="2" max="2" width="9.5" style="142" bestFit="1" customWidth="1"/>
    <col min="3" max="3" width="9.1640625" style="142" bestFit="1" customWidth="1"/>
    <col min="4" max="4" width="0" style="142" hidden="1" customWidth="1"/>
    <col min="5" max="5" width="9.1640625" style="142" hidden="1" customWidth="1"/>
    <col min="6" max="6" width="9.6640625" style="142" hidden="1" customWidth="1"/>
    <col min="7" max="7" width="9.1640625" style="143" bestFit="1" customWidth="1"/>
    <col min="8" max="8" width="16.1640625" style="143" customWidth="1"/>
    <col min="9" max="9" width="7.1640625" style="143" bestFit="1" customWidth="1"/>
    <col min="10" max="10" width="11.6640625" style="143" customWidth="1"/>
    <col min="11" max="11" width="15.1640625" style="130" bestFit="1" customWidth="1"/>
    <col min="12" max="12" width="11" style="130" customWidth="1"/>
    <col min="13" max="14" width="15.1640625" style="130" bestFit="1" customWidth="1"/>
    <col min="15" max="15" width="14.5" style="130" bestFit="1" customWidth="1"/>
    <col min="16" max="16" width="14.1640625" style="130" bestFit="1" customWidth="1"/>
    <col min="17" max="18" width="15.1640625" style="130" bestFit="1" customWidth="1"/>
    <col min="19" max="19" width="9" style="130" bestFit="1" customWidth="1"/>
    <col min="20" max="20" width="11" style="130" customWidth="1"/>
    <col min="21" max="21" width="8.83203125" style="130"/>
    <col min="22" max="22" width="9.1640625" style="131" bestFit="1" customWidth="1"/>
    <col min="23" max="23" width="14" style="130" bestFit="1" customWidth="1"/>
    <col min="24" max="24" width="11.6640625" style="131" bestFit="1" customWidth="1"/>
    <col min="25" max="25" width="12.83203125" style="131" customWidth="1"/>
    <col min="26" max="26" width="11.6640625" style="131" customWidth="1"/>
    <col min="27" max="27" width="13.1640625" style="131" bestFit="1" customWidth="1"/>
    <col min="28" max="16384" width="8.83203125" style="131"/>
  </cols>
  <sheetData>
    <row r="1" spans="1:27" s="145" customFormat="1" ht="142.5" customHeight="1">
      <c r="A1" s="1149" t="s">
        <v>278</v>
      </c>
      <c r="B1" s="1149"/>
      <c r="C1" s="1149"/>
      <c r="D1" s="1149"/>
      <c r="E1" s="1149"/>
      <c r="F1" s="1149"/>
      <c r="G1" s="1149"/>
      <c r="H1" s="1149"/>
      <c r="I1" s="1149"/>
      <c r="J1" s="1149"/>
      <c r="K1" s="1149"/>
      <c r="L1" s="1149"/>
      <c r="M1" s="1149"/>
      <c r="N1" s="1149"/>
      <c r="O1" s="1149"/>
      <c r="P1" s="1149"/>
      <c r="Q1" s="144"/>
      <c r="R1" s="144"/>
      <c r="S1" s="144"/>
      <c r="T1" s="144"/>
      <c r="U1" s="144"/>
      <c r="W1" s="144"/>
    </row>
    <row r="2" spans="1:27">
      <c r="A2" s="132" t="s">
        <v>251</v>
      </c>
      <c r="B2" s="132" t="s">
        <v>252</v>
      </c>
      <c r="C2" s="132" t="s">
        <v>253</v>
      </c>
      <c r="D2" s="132" t="s">
        <v>254</v>
      </c>
      <c r="E2" s="132" t="s">
        <v>255</v>
      </c>
      <c r="F2" s="132" t="s">
        <v>256</v>
      </c>
      <c r="G2" s="132" t="s">
        <v>257</v>
      </c>
      <c r="H2" s="132" t="s">
        <v>258</v>
      </c>
      <c r="I2" s="132" t="s">
        <v>259</v>
      </c>
      <c r="J2" s="132" t="s">
        <v>260</v>
      </c>
      <c r="K2" s="133" t="s">
        <v>261</v>
      </c>
      <c r="L2" s="133" t="s">
        <v>262</v>
      </c>
      <c r="M2" s="133" t="s">
        <v>263</v>
      </c>
      <c r="N2" s="133" t="s">
        <v>264</v>
      </c>
      <c r="O2" s="133" t="s">
        <v>265</v>
      </c>
      <c r="P2" s="133" t="s">
        <v>266</v>
      </c>
      <c r="Q2" s="133" t="s">
        <v>267</v>
      </c>
      <c r="R2" s="133" t="s">
        <v>268</v>
      </c>
      <c r="S2" s="133" t="s">
        <v>269</v>
      </c>
      <c r="T2" s="133" t="s">
        <v>270</v>
      </c>
      <c r="U2" s="130" t="s">
        <v>271</v>
      </c>
      <c r="V2" s="131" t="s">
        <v>272</v>
      </c>
      <c r="W2" s="130" t="s">
        <v>273</v>
      </c>
      <c r="X2" s="131" t="s">
        <v>274</v>
      </c>
      <c r="Y2" s="131" t="s">
        <v>275</v>
      </c>
      <c r="Z2" s="131" t="s">
        <v>276</v>
      </c>
      <c r="AA2" s="131" t="s">
        <v>277</v>
      </c>
    </row>
    <row r="3" spans="1:27" s="147" customFormat="1">
      <c r="A3" s="134">
        <v>1</v>
      </c>
      <c r="B3" s="134">
        <f>0</f>
        <v>0</v>
      </c>
      <c r="C3" s="134">
        <f>(A3)*(A3)*4</f>
        <v>4</v>
      </c>
      <c r="D3" s="134">
        <v>1</v>
      </c>
      <c r="E3" s="134">
        <f t="shared" ref="E3:E66" si="0">A3*2000+10000</f>
        <v>12000</v>
      </c>
      <c r="F3" s="134">
        <v>50000</v>
      </c>
      <c r="G3" s="134">
        <v>105</v>
      </c>
      <c r="H3" s="134">
        <f t="shared" ref="H3:H52" si="1">A3</f>
        <v>1</v>
      </c>
      <c r="I3" s="134">
        <f t="shared" ref="I3:I66" si="2">360*(Q3+R3)/2</f>
        <v>378</v>
      </c>
      <c r="J3" s="134">
        <f t="shared" ref="J3:J31" si="3">G3*(Q3+R3)</f>
        <v>220.5</v>
      </c>
      <c r="K3" s="146">
        <f t="shared" ref="K3:K66" si="4">(1000*0.5*H3)/15</f>
        <v>33.333333333333336</v>
      </c>
      <c r="L3" s="146">
        <f t="shared" ref="L3:L66" si="5">K3*0.6</f>
        <v>20</v>
      </c>
      <c r="M3" s="146">
        <f>O3</f>
        <v>12000</v>
      </c>
      <c r="N3" s="146">
        <f>P3</f>
        <v>7000</v>
      </c>
      <c r="O3" s="146">
        <f t="shared" ref="O3:O66" si="6">(360/15)*1000*0.5*H3</f>
        <v>12000</v>
      </c>
      <c r="P3" s="146">
        <f t="shared" ref="P3:P30" si="7">(G3*2/15)*H3*1000*0.5</f>
        <v>7000</v>
      </c>
      <c r="Q3" s="146">
        <v>1</v>
      </c>
      <c r="R3" s="146">
        <v>1.1000000000000001</v>
      </c>
      <c r="S3" s="146"/>
      <c r="T3" s="146"/>
      <c r="U3" s="146"/>
      <c r="V3" s="147">
        <f t="shared" ref="V3:V66" si="8">(1-(A3*A3*1.2)/((A3*A3*1.2)+A3*A3*2+5))</f>
        <v>0.85365853658536583</v>
      </c>
      <c r="W3" s="146">
        <f t="shared" ref="W3:W66" si="9">(A3*5+50)*A3*100</f>
        <v>5500</v>
      </c>
      <c r="X3" s="147">
        <f t="shared" ref="X3:X10" si="10">A3*A3*1*0.8*V3*100</f>
        <v>68.292682926829272</v>
      </c>
      <c r="Y3" s="147">
        <f t="shared" ref="Y3:Y66" si="11">A3*1*A3*100*9*V3*1.25</f>
        <v>960.36585365853648</v>
      </c>
      <c r="Z3" s="147">
        <f t="shared" ref="Z3:Z66" si="12">(A3*1*A3+30)*50*V3</f>
        <v>1323.1707317073171</v>
      </c>
      <c r="AA3" s="147">
        <f xml:space="preserve"> 100*Z3/W3 + 9</f>
        <v>33.057649667405769</v>
      </c>
    </row>
    <row r="4" spans="1:27" s="147" customFormat="1">
      <c r="A4" s="134">
        <v>2</v>
      </c>
      <c r="B4" s="134">
        <f>B3+C3</f>
        <v>4</v>
      </c>
      <c r="C4" s="134">
        <f t="shared" ref="C4:C50" si="13">(A4)*(A4)*4</f>
        <v>16</v>
      </c>
      <c r="D4" s="134">
        <v>2</v>
      </c>
      <c r="E4" s="134">
        <f t="shared" si="0"/>
        <v>14000</v>
      </c>
      <c r="F4" s="134">
        <v>50000</v>
      </c>
      <c r="G4" s="134">
        <v>110</v>
      </c>
      <c r="H4" s="134">
        <f t="shared" si="1"/>
        <v>2</v>
      </c>
      <c r="I4" s="134">
        <f t="shared" si="2"/>
        <v>378</v>
      </c>
      <c r="J4" s="134">
        <f t="shared" si="3"/>
        <v>231</v>
      </c>
      <c r="K4" s="146">
        <f t="shared" si="4"/>
        <v>66.666666666666671</v>
      </c>
      <c r="L4" s="146">
        <f t="shared" si="5"/>
        <v>40</v>
      </c>
      <c r="M4" s="146">
        <f t="shared" ref="M4:N19" si="14">O3+M3</f>
        <v>24000</v>
      </c>
      <c r="N4" s="146">
        <f t="shared" si="14"/>
        <v>14000</v>
      </c>
      <c r="O4" s="146">
        <f t="shared" si="6"/>
        <v>24000</v>
      </c>
      <c r="P4" s="146">
        <f t="shared" si="7"/>
        <v>14666.666666666666</v>
      </c>
      <c r="Q4" s="146">
        <v>1</v>
      </c>
      <c r="R4" s="146">
        <v>1.1000000000000001</v>
      </c>
      <c r="S4" s="146"/>
      <c r="T4" s="146"/>
      <c r="U4" s="146"/>
      <c r="V4" s="147">
        <f t="shared" si="8"/>
        <v>0.7303370786516854</v>
      </c>
      <c r="W4" s="146">
        <f t="shared" si="9"/>
        <v>12000</v>
      </c>
      <c r="X4" s="147">
        <f t="shared" si="10"/>
        <v>233.70786516853931</v>
      </c>
      <c r="Y4" s="147">
        <f t="shared" si="11"/>
        <v>3286.5168539325846</v>
      </c>
      <c r="Z4" s="147">
        <f t="shared" si="12"/>
        <v>1241.5730337078651</v>
      </c>
      <c r="AA4" s="147">
        <f t="shared" ref="AA4:AA67" si="15" xml:space="preserve"> 100*Z4/W4 + 9</f>
        <v>19.346441947565545</v>
      </c>
    </row>
    <row r="5" spans="1:27" s="147" customFormat="1">
      <c r="A5" s="134">
        <v>3</v>
      </c>
      <c r="B5" s="134">
        <f t="shared" ref="B5:B68" si="16">B4+C4</f>
        <v>20</v>
      </c>
      <c r="C5" s="134">
        <f t="shared" si="13"/>
        <v>36</v>
      </c>
      <c r="D5" s="134">
        <v>3</v>
      </c>
      <c r="E5" s="134">
        <f t="shared" si="0"/>
        <v>16000</v>
      </c>
      <c r="F5" s="134">
        <v>50000</v>
      </c>
      <c r="G5" s="134">
        <v>115</v>
      </c>
      <c r="H5" s="134">
        <f t="shared" si="1"/>
        <v>3</v>
      </c>
      <c r="I5" s="134">
        <f t="shared" si="2"/>
        <v>378</v>
      </c>
      <c r="J5" s="134">
        <f t="shared" si="3"/>
        <v>241.5</v>
      </c>
      <c r="K5" s="146">
        <f t="shared" si="4"/>
        <v>100</v>
      </c>
      <c r="L5" s="146">
        <f t="shared" si="5"/>
        <v>60</v>
      </c>
      <c r="M5" s="146">
        <f t="shared" si="14"/>
        <v>48000</v>
      </c>
      <c r="N5" s="146">
        <f t="shared" si="14"/>
        <v>28666.666666666664</v>
      </c>
      <c r="O5" s="146">
        <f t="shared" si="6"/>
        <v>36000</v>
      </c>
      <c r="P5" s="146">
        <f t="shared" si="7"/>
        <v>23000</v>
      </c>
      <c r="Q5" s="146">
        <v>1</v>
      </c>
      <c r="R5" s="146">
        <v>1.1000000000000001</v>
      </c>
      <c r="S5" s="146"/>
      <c r="T5" s="146"/>
      <c r="U5" s="146"/>
      <c r="V5" s="147">
        <f t="shared" si="8"/>
        <v>0.68047337278106501</v>
      </c>
      <c r="W5" s="146">
        <f t="shared" si="9"/>
        <v>19500</v>
      </c>
      <c r="X5" s="147">
        <f t="shared" si="10"/>
        <v>489.94082840236678</v>
      </c>
      <c r="Y5" s="147">
        <f t="shared" si="11"/>
        <v>6889.792899408284</v>
      </c>
      <c r="Z5" s="147">
        <f t="shared" si="12"/>
        <v>1326.9230769230767</v>
      </c>
      <c r="AA5" s="147">
        <f t="shared" si="15"/>
        <v>15.80473372781065</v>
      </c>
    </row>
    <row r="6" spans="1:27" s="147" customFormat="1">
      <c r="A6" s="134">
        <v>4</v>
      </c>
      <c r="B6" s="134">
        <f t="shared" si="16"/>
        <v>56</v>
      </c>
      <c r="C6" s="134">
        <f t="shared" si="13"/>
        <v>64</v>
      </c>
      <c r="D6" s="134">
        <v>4</v>
      </c>
      <c r="E6" s="134">
        <f t="shared" si="0"/>
        <v>18000</v>
      </c>
      <c r="F6" s="134">
        <v>50000</v>
      </c>
      <c r="G6" s="134">
        <v>120</v>
      </c>
      <c r="H6" s="134">
        <f t="shared" si="1"/>
        <v>4</v>
      </c>
      <c r="I6" s="134">
        <f t="shared" si="2"/>
        <v>378</v>
      </c>
      <c r="J6" s="134">
        <f t="shared" si="3"/>
        <v>252</v>
      </c>
      <c r="K6" s="146">
        <f t="shared" si="4"/>
        <v>133.33333333333334</v>
      </c>
      <c r="L6" s="146">
        <f t="shared" si="5"/>
        <v>80</v>
      </c>
      <c r="M6" s="146">
        <f t="shared" si="14"/>
        <v>84000</v>
      </c>
      <c r="N6" s="146">
        <f t="shared" si="14"/>
        <v>51666.666666666664</v>
      </c>
      <c r="O6" s="146">
        <f t="shared" si="6"/>
        <v>48000</v>
      </c>
      <c r="P6" s="146">
        <f t="shared" si="7"/>
        <v>32000</v>
      </c>
      <c r="Q6" s="146">
        <v>1</v>
      </c>
      <c r="R6" s="146">
        <v>1.1000000000000001</v>
      </c>
      <c r="S6" s="146"/>
      <c r="T6" s="146"/>
      <c r="U6" s="146"/>
      <c r="V6" s="147">
        <f t="shared" si="8"/>
        <v>0.65836298932384341</v>
      </c>
      <c r="W6" s="146">
        <f t="shared" si="9"/>
        <v>28000</v>
      </c>
      <c r="X6" s="147">
        <f t="shared" si="10"/>
        <v>842.7046263345195</v>
      </c>
      <c r="Y6" s="147">
        <f t="shared" si="11"/>
        <v>11850.533807829181</v>
      </c>
      <c r="Z6" s="147">
        <f t="shared" si="12"/>
        <v>1514.2348754448399</v>
      </c>
      <c r="AA6" s="147">
        <f t="shared" si="15"/>
        <v>14.407981698017286</v>
      </c>
    </row>
    <row r="7" spans="1:27" s="147" customFormat="1">
      <c r="A7" s="134">
        <v>5</v>
      </c>
      <c r="B7" s="134">
        <f t="shared" si="16"/>
        <v>120</v>
      </c>
      <c r="C7" s="134">
        <f t="shared" si="13"/>
        <v>100</v>
      </c>
      <c r="D7" s="134">
        <v>5</v>
      </c>
      <c r="E7" s="134">
        <f t="shared" si="0"/>
        <v>20000</v>
      </c>
      <c r="F7" s="134">
        <v>100000</v>
      </c>
      <c r="G7" s="134">
        <v>125</v>
      </c>
      <c r="H7" s="134">
        <f t="shared" si="1"/>
        <v>5</v>
      </c>
      <c r="I7" s="134">
        <f t="shared" si="2"/>
        <v>396.00000000000006</v>
      </c>
      <c r="J7" s="134">
        <f t="shared" si="3"/>
        <v>275</v>
      </c>
      <c r="K7" s="146">
        <f t="shared" si="4"/>
        <v>166.66666666666666</v>
      </c>
      <c r="L7" s="146">
        <f t="shared" si="5"/>
        <v>99.999999999999986</v>
      </c>
      <c r="M7" s="146">
        <f t="shared" si="14"/>
        <v>132000</v>
      </c>
      <c r="N7" s="146">
        <f t="shared" si="14"/>
        <v>83666.666666666657</v>
      </c>
      <c r="O7" s="146">
        <f t="shared" si="6"/>
        <v>60000</v>
      </c>
      <c r="P7" s="146">
        <f t="shared" si="7"/>
        <v>41666.666666666672</v>
      </c>
      <c r="Q7" s="146">
        <v>1</v>
      </c>
      <c r="R7" s="146">
        <v>1.2</v>
      </c>
      <c r="S7" s="146"/>
      <c r="T7" s="146"/>
      <c r="U7" s="146"/>
      <c r="V7" s="147">
        <f t="shared" si="8"/>
        <v>0.64705882352941169</v>
      </c>
      <c r="W7" s="146">
        <f t="shared" si="9"/>
        <v>37500</v>
      </c>
      <c r="X7" s="147">
        <f t="shared" si="10"/>
        <v>1294.1176470588234</v>
      </c>
      <c r="Y7" s="147">
        <f t="shared" si="11"/>
        <v>18198.529411764703</v>
      </c>
      <c r="Z7" s="147">
        <f t="shared" si="12"/>
        <v>1779.4117647058822</v>
      </c>
      <c r="AA7" s="147">
        <f t="shared" si="15"/>
        <v>13.745098039215687</v>
      </c>
    </row>
    <row r="8" spans="1:27" s="147" customFormat="1">
      <c r="A8" s="134">
        <v>6</v>
      </c>
      <c r="B8" s="134">
        <f t="shared" si="16"/>
        <v>220</v>
      </c>
      <c r="C8" s="134">
        <f t="shared" si="13"/>
        <v>144</v>
      </c>
      <c r="D8" s="134">
        <v>6</v>
      </c>
      <c r="E8" s="134">
        <f t="shared" si="0"/>
        <v>22000</v>
      </c>
      <c r="F8" s="134">
        <v>100000</v>
      </c>
      <c r="G8" s="134">
        <v>130</v>
      </c>
      <c r="H8" s="134">
        <f t="shared" si="1"/>
        <v>6</v>
      </c>
      <c r="I8" s="134">
        <f t="shared" si="2"/>
        <v>396.00000000000006</v>
      </c>
      <c r="J8" s="134">
        <f t="shared" si="3"/>
        <v>286</v>
      </c>
      <c r="K8" s="146">
        <f t="shared" si="4"/>
        <v>200</v>
      </c>
      <c r="L8" s="146">
        <f t="shared" si="5"/>
        <v>120</v>
      </c>
      <c r="M8" s="146">
        <f t="shared" si="14"/>
        <v>192000</v>
      </c>
      <c r="N8" s="146">
        <f t="shared" si="14"/>
        <v>125333.33333333333</v>
      </c>
      <c r="O8" s="146">
        <f t="shared" si="6"/>
        <v>72000</v>
      </c>
      <c r="P8" s="146">
        <f t="shared" si="7"/>
        <v>52000</v>
      </c>
      <c r="Q8" s="146">
        <v>1</v>
      </c>
      <c r="R8" s="146">
        <v>1.2</v>
      </c>
      <c r="S8" s="146"/>
      <c r="T8" s="146"/>
      <c r="U8" s="146"/>
      <c r="V8" s="147">
        <f t="shared" si="8"/>
        <v>0.6405990016638935</v>
      </c>
      <c r="W8" s="146">
        <f t="shared" si="9"/>
        <v>48000</v>
      </c>
      <c r="X8" s="147">
        <f t="shared" si="10"/>
        <v>1844.9251247920135</v>
      </c>
      <c r="Y8" s="147">
        <f t="shared" si="11"/>
        <v>25944.259567387686</v>
      </c>
      <c r="Z8" s="147">
        <f t="shared" si="12"/>
        <v>2113.9767054908484</v>
      </c>
      <c r="AA8" s="147">
        <f t="shared" si="15"/>
        <v>13.404118136439267</v>
      </c>
    </row>
    <row r="9" spans="1:27" s="147" customFormat="1">
      <c r="A9" s="134">
        <v>7</v>
      </c>
      <c r="B9" s="134">
        <f t="shared" si="16"/>
        <v>364</v>
      </c>
      <c r="C9" s="134">
        <f t="shared" si="13"/>
        <v>196</v>
      </c>
      <c r="D9" s="134">
        <v>7</v>
      </c>
      <c r="E9" s="134">
        <f t="shared" si="0"/>
        <v>24000</v>
      </c>
      <c r="F9" s="134">
        <v>100000</v>
      </c>
      <c r="G9" s="134">
        <v>135</v>
      </c>
      <c r="H9" s="134">
        <f t="shared" si="1"/>
        <v>7</v>
      </c>
      <c r="I9" s="134">
        <f t="shared" si="2"/>
        <v>396.00000000000006</v>
      </c>
      <c r="J9" s="134">
        <f t="shared" si="3"/>
        <v>297</v>
      </c>
      <c r="K9" s="146">
        <f t="shared" si="4"/>
        <v>233.33333333333334</v>
      </c>
      <c r="L9" s="146">
        <f t="shared" si="5"/>
        <v>140</v>
      </c>
      <c r="M9" s="146">
        <f t="shared" si="14"/>
        <v>264000</v>
      </c>
      <c r="N9" s="146">
        <f t="shared" si="14"/>
        <v>177333.33333333331</v>
      </c>
      <c r="O9" s="146">
        <f t="shared" si="6"/>
        <v>84000</v>
      </c>
      <c r="P9" s="146">
        <f t="shared" si="7"/>
        <v>63000</v>
      </c>
      <c r="Q9" s="146">
        <v>1</v>
      </c>
      <c r="R9" s="146">
        <v>1.2</v>
      </c>
      <c r="S9" s="146"/>
      <c r="T9" s="146"/>
      <c r="U9" s="146"/>
      <c r="V9" s="147">
        <f t="shared" si="8"/>
        <v>0.63658838071693458</v>
      </c>
      <c r="W9" s="146">
        <f t="shared" si="9"/>
        <v>59500</v>
      </c>
      <c r="X9" s="147">
        <f t="shared" si="10"/>
        <v>2495.4264524103837</v>
      </c>
      <c r="Y9" s="147">
        <f t="shared" si="11"/>
        <v>35091.934487021019</v>
      </c>
      <c r="Z9" s="147">
        <f t="shared" si="12"/>
        <v>2514.5241038318914</v>
      </c>
      <c r="AA9" s="147">
        <f t="shared" si="15"/>
        <v>13.226090930809901</v>
      </c>
    </row>
    <row r="10" spans="1:27" s="147" customFormat="1">
      <c r="A10" s="134">
        <v>8</v>
      </c>
      <c r="B10" s="134">
        <f t="shared" si="16"/>
        <v>560</v>
      </c>
      <c r="C10" s="134">
        <f t="shared" si="13"/>
        <v>256</v>
      </c>
      <c r="D10" s="134">
        <v>8</v>
      </c>
      <c r="E10" s="134">
        <f t="shared" si="0"/>
        <v>26000</v>
      </c>
      <c r="F10" s="134">
        <v>100000</v>
      </c>
      <c r="G10" s="134">
        <v>140</v>
      </c>
      <c r="H10" s="134">
        <f t="shared" si="1"/>
        <v>8</v>
      </c>
      <c r="I10" s="134">
        <f t="shared" si="2"/>
        <v>396.00000000000006</v>
      </c>
      <c r="J10" s="134">
        <f t="shared" si="3"/>
        <v>308</v>
      </c>
      <c r="K10" s="146">
        <f t="shared" si="4"/>
        <v>266.66666666666669</v>
      </c>
      <c r="L10" s="146">
        <f t="shared" si="5"/>
        <v>160</v>
      </c>
      <c r="M10" s="146">
        <f t="shared" si="14"/>
        <v>348000</v>
      </c>
      <c r="N10" s="146">
        <f t="shared" si="14"/>
        <v>240333.33333333331</v>
      </c>
      <c r="O10" s="146">
        <f t="shared" si="6"/>
        <v>96000</v>
      </c>
      <c r="P10" s="146">
        <f t="shared" si="7"/>
        <v>74666.666666666672</v>
      </c>
      <c r="Q10" s="146">
        <v>1</v>
      </c>
      <c r="R10" s="146">
        <v>1.2</v>
      </c>
      <c r="S10" s="146"/>
      <c r="T10" s="146"/>
      <c r="U10" s="146"/>
      <c r="V10" s="147">
        <f t="shared" si="8"/>
        <v>0.63393708293612971</v>
      </c>
      <c r="W10" s="146">
        <f t="shared" si="9"/>
        <v>72000</v>
      </c>
      <c r="X10" s="147">
        <f t="shared" si="10"/>
        <v>3245.7578646329844</v>
      </c>
      <c r="Y10" s="147">
        <f t="shared" si="11"/>
        <v>45643.46997140134</v>
      </c>
      <c r="Z10" s="147">
        <f t="shared" si="12"/>
        <v>2979.5042897998096</v>
      </c>
      <c r="AA10" s="147">
        <f t="shared" si="15"/>
        <v>13.138200402499734</v>
      </c>
    </row>
    <row r="11" spans="1:27" s="147" customFormat="1">
      <c r="A11" s="134">
        <v>9</v>
      </c>
      <c r="B11" s="134">
        <f t="shared" si="16"/>
        <v>816</v>
      </c>
      <c r="C11" s="134">
        <f t="shared" si="13"/>
        <v>324</v>
      </c>
      <c r="D11" s="134">
        <v>9</v>
      </c>
      <c r="E11" s="134">
        <f t="shared" si="0"/>
        <v>28000</v>
      </c>
      <c r="F11" s="134">
        <v>200000</v>
      </c>
      <c r="G11" s="134">
        <v>145</v>
      </c>
      <c r="H11" s="134">
        <f t="shared" si="1"/>
        <v>9</v>
      </c>
      <c r="I11" s="134">
        <f t="shared" si="2"/>
        <v>413.99999999999994</v>
      </c>
      <c r="J11" s="134">
        <f t="shared" si="3"/>
        <v>333.5</v>
      </c>
      <c r="K11" s="146">
        <f t="shared" si="4"/>
        <v>300</v>
      </c>
      <c r="L11" s="146">
        <f t="shared" si="5"/>
        <v>180</v>
      </c>
      <c r="M11" s="146">
        <f t="shared" si="14"/>
        <v>444000</v>
      </c>
      <c r="N11" s="146">
        <f t="shared" si="14"/>
        <v>315000</v>
      </c>
      <c r="O11" s="146">
        <f t="shared" si="6"/>
        <v>108000</v>
      </c>
      <c r="P11" s="146">
        <f t="shared" si="7"/>
        <v>87000</v>
      </c>
      <c r="Q11" s="146">
        <v>1.1000000000000001</v>
      </c>
      <c r="R11" s="146">
        <v>1.2</v>
      </c>
      <c r="S11" s="146"/>
      <c r="T11" s="146"/>
      <c r="U11" s="146"/>
      <c r="V11" s="147">
        <f t="shared" si="8"/>
        <v>0.63209689629068877</v>
      </c>
      <c r="W11" s="146">
        <f t="shared" si="9"/>
        <v>85500</v>
      </c>
      <c r="X11" s="147">
        <f t="shared" ref="X11:X18" si="17">A11*A11*3*0.8*V11*100</f>
        <v>12287.963663890991</v>
      </c>
      <c r="Y11" s="147">
        <f t="shared" si="11"/>
        <v>57599.82967448901</v>
      </c>
      <c r="Z11" s="147">
        <f t="shared" si="12"/>
        <v>3508.1377744133229</v>
      </c>
      <c r="AA11" s="147">
        <f t="shared" si="15"/>
        <v>13.103085116272892</v>
      </c>
    </row>
    <row r="12" spans="1:27" s="149" customFormat="1">
      <c r="A12" s="135">
        <v>10</v>
      </c>
      <c r="B12" s="135">
        <f t="shared" si="16"/>
        <v>1140</v>
      </c>
      <c r="C12" s="135">
        <f t="shared" si="13"/>
        <v>400</v>
      </c>
      <c r="D12" s="135">
        <v>10</v>
      </c>
      <c r="E12" s="135">
        <f t="shared" si="0"/>
        <v>30000</v>
      </c>
      <c r="F12" s="135">
        <v>200000</v>
      </c>
      <c r="G12" s="135">
        <v>150</v>
      </c>
      <c r="H12" s="135">
        <f t="shared" si="1"/>
        <v>10</v>
      </c>
      <c r="I12" s="135">
        <f t="shared" si="2"/>
        <v>413.99999999999994</v>
      </c>
      <c r="J12" s="135">
        <f t="shared" si="3"/>
        <v>345</v>
      </c>
      <c r="K12" s="148">
        <f t="shared" si="4"/>
        <v>333.33333333333331</v>
      </c>
      <c r="L12" s="148">
        <f t="shared" si="5"/>
        <v>199.99999999999997</v>
      </c>
      <c r="M12" s="148">
        <f t="shared" si="14"/>
        <v>552000</v>
      </c>
      <c r="N12" s="148">
        <f t="shared" si="14"/>
        <v>402000</v>
      </c>
      <c r="O12" s="148">
        <f t="shared" si="6"/>
        <v>120000</v>
      </c>
      <c r="P12" s="148">
        <f t="shared" si="7"/>
        <v>100000</v>
      </c>
      <c r="Q12" s="148">
        <v>1.1000000000000001</v>
      </c>
      <c r="R12" s="148">
        <v>1.2</v>
      </c>
      <c r="S12" s="148"/>
      <c r="T12" s="148"/>
      <c r="U12" s="148"/>
      <c r="V12" s="149">
        <f t="shared" si="8"/>
        <v>0.63076923076923075</v>
      </c>
      <c r="W12" s="148">
        <f t="shared" si="9"/>
        <v>100000</v>
      </c>
      <c r="X12" s="149">
        <f t="shared" si="17"/>
        <v>15138.461538461539</v>
      </c>
      <c r="Y12" s="149">
        <f t="shared" si="11"/>
        <v>70961.538461538454</v>
      </c>
      <c r="Z12" s="149">
        <f t="shared" si="12"/>
        <v>4100</v>
      </c>
      <c r="AA12" s="149">
        <f t="shared" si="15"/>
        <v>13.1</v>
      </c>
    </row>
    <row r="13" spans="1:27" s="149" customFormat="1">
      <c r="A13" s="135">
        <v>11</v>
      </c>
      <c r="B13" s="135">
        <f t="shared" si="16"/>
        <v>1540</v>
      </c>
      <c r="C13" s="135">
        <f t="shared" si="13"/>
        <v>484</v>
      </c>
      <c r="D13" s="135">
        <v>11</v>
      </c>
      <c r="E13" s="135">
        <f t="shared" si="0"/>
        <v>32000</v>
      </c>
      <c r="F13" s="135">
        <v>200000</v>
      </c>
      <c r="G13" s="135">
        <v>155</v>
      </c>
      <c r="H13" s="135">
        <f t="shared" si="1"/>
        <v>11</v>
      </c>
      <c r="I13" s="135">
        <f t="shared" si="2"/>
        <v>413.99999999999994</v>
      </c>
      <c r="J13" s="135">
        <f t="shared" si="3"/>
        <v>356.5</v>
      </c>
      <c r="K13" s="148">
        <f t="shared" si="4"/>
        <v>366.66666666666669</v>
      </c>
      <c r="L13" s="148">
        <f t="shared" si="5"/>
        <v>220</v>
      </c>
      <c r="M13" s="148">
        <f t="shared" si="14"/>
        <v>672000</v>
      </c>
      <c r="N13" s="148">
        <f t="shared" si="14"/>
        <v>502000</v>
      </c>
      <c r="O13" s="148">
        <f t="shared" si="6"/>
        <v>132000</v>
      </c>
      <c r="P13" s="148">
        <f t="shared" si="7"/>
        <v>113666.66666666667</v>
      </c>
      <c r="Q13" s="148">
        <v>1.1000000000000001</v>
      </c>
      <c r="R13" s="148">
        <v>1.2</v>
      </c>
      <c r="S13" s="148"/>
      <c r="T13" s="148"/>
      <c r="U13" s="148"/>
      <c r="V13" s="149">
        <f t="shared" si="8"/>
        <v>0.6297807241203468</v>
      </c>
      <c r="W13" s="148">
        <f t="shared" si="9"/>
        <v>115500</v>
      </c>
      <c r="X13" s="149">
        <f t="shared" si="17"/>
        <v>18288.832228454874</v>
      </c>
      <c r="Y13" s="149">
        <f t="shared" si="11"/>
        <v>85728.901070882202</v>
      </c>
      <c r="Z13" s="149">
        <f t="shared" si="12"/>
        <v>4754.8444671086181</v>
      </c>
      <c r="AA13" s="149">
        <f t="shared" si="15"/>
        <v>13.116748456371099</v>
      </c>
    </row>
    <row r="14" spans="1:27" s="149" customFormat="1">
      <c r="A14" s="135">
        <v>12</v>
      </c>
      <c r="B14" s="135">
        <f t="shared" si="16"/>
        <v>2024</v>
      </c>
      <c r="C14" s="135">
        <f t="shared" si="13"/>
        <v>576</v>
      </c>
      <c r="D14" s="135">
        <v>12</v>
      </c>
      <c r="E14" s="135">
        <f t="shared" si="0"/>
        <v>34000</v>
      </c>
      <c r="F14" s="135">
        <v>200000</v>
      </c>
      <c r="G14" s="135">
        <v>160</v>
      </c>
      <c r="H14" s="135">
        <f t="shared" si="1"/>
        <v>12</v>
      </c>
      <c r="I14" s="135">
        <f t="shared" si="2"/>
        <v>413.99999999999994</v>
      </c>
      <c r="J14" s="135">
        <f t="shared" si="3"/>
        <v>368</v>
      </c>
      <c r="K14" s="148">
        <f t="shared" si="4"/>
        <v>400</v>
      </c>
      <c r="L14" s="148">
        <f t="shared" si="5"/>
        <v>240</v>
      </c>
      <c r="M14" s="148">
        <f t="shared" si="14"/>
        <v>804000</v>
      </c>
      <c r="N14" s="148">
        <f t="shared" si="14"/>
        <v>615666.66666666663</v>
      </c>
      <c r="O14" s="148">
        <f t="shared" si="6"/>
        <v>144000</v>
      </c>
      <c r="P14" s="148">
        <f t="shared" si="7"/>
        <v>128000</v>
      </c>
      <c r="Q14" s="148">
        <v>1.1000000000000001</v>
      </c>
      <c r="R14" s="148">
        <v>1.2</v>
      </c>
      <c r="S14" s="148"/>
      <c r="T14" s="148"/>
      <c r="U14" s="148"/>
      <c r="V14" s="149">
        <f t="shared" si="8"/>
        <v>0.62902533276084149</v>
      </c>
      <c r="W14" s="148">
        <f t="shared" si="9"/>
        <v>132000</v>
      </c>
      <c r="X14" s="149">
        <f t="shared" si="17"/>
        <v>21739.115500214684</v>
      </c>
      <c r="Y14" s="149">
        <f t="shared" si="11"/>
        <v>101902.10390725631</v>
      </c>
      <c r="Z14" s="149">
        <f t="shared" si="12"/>
        <v>5472.5203950193209</v>
      </c>
      <c r="AA14" s="149">
        <f t="shared" si="15"/>
        <v>13.145848784105546</v>
      </c>
    </row>
    <row r="15" spans="1:27" s="149" customFormat="1">
      <c r="A15" s="135">
        <v>13</v>
      </c>
      <c r="B15" s="135">
        <f t="shared" si="16"/>
        <v>2600</v>
      </c>
      <c r="C15" s="135">
        <f t="shared" si="13"/>
        <v>676</v>
      </c>
      <c r="D15" s="135">
        <v>13</v>
      </c>
      <c r="E15" s="135">
        <f t="shared" si="0"/>
        <v>36000</v>
      </c>
      <c r="F15" s="135">
        <v>500000</v>
      </c>
      <c r="G15" s="135">
        <v>165</v>
      </c>
      <c r="H15" s="135">
        <f t="shared" si="1"/>
        <v>13</v>
      </c>
      <c r="I15" s="135">
        <f t="shared" si="2"/>
        <v>432.00000000000006</v>
      </c>
      <c r="J15" s="135">
        <f t="shared" si="3"/>
        <v>396.00000000000006</v>
      </c>
      <c r="K15" s="148">
        <f t="shared" si="4"/>
        <v>433.33333333333331</v>
      </c>
      <c r="L15" s="148">
        <f t="shared" si="5"/>
        <v>260</v>
      </c>
      <c r="M15" s="148">
        <f t="shared" si="14"/>
        <v>948000</v>
      </c>
      <c r="N15" s="148">
        <f t="shared" si="14"/>
        <v>743666.66666666663</v>
      </c>
      <c r="O15" s="148">
        <f t="shared" si="6"/>
        <v>156000</v>
      </c>
      <c r="P15" s="148">
        <f t="shared" si="7"/>
        <v>143000</v>
      </c>
      <c r="Q15" s="148">
        <v>1.1000000000000001</v>
      </c>
      <c r="R15" s="148">
        <v>1.3</v>
      </c>
      <c r="S15" s="148"/>
      <c r="T15" s="148"/>
      <c r="U15" s="148"/>
      <c r="V15" s="149">
        <f t="shared" si="8"/>
        <v>0.62843532429461346</v>
      </c>
      <c r="W15" s="148">
        <f t="shared" si="9"/>
        <v>149500</v>
      </c>
      <c r="X15" s="149">
        <f t="shared" si="17"/>
        <v>25489.336753389522</v>
      </c>
      <c r="Y15" s="149">
        <f t="shared" si="11"/>
        <v>119481.26603151338</v>
      </c>
      <c r="Z15" s="149">
        <f t="shared" si="12"/>
        <v>6252.9314767314036</v>
      </c>
      <c r="AA15" s="149">
        <f t="shared" si="15"/>
        <v>13.182562860689902</v>
      </c>
    </row>
    <row r="16" spans="1:27" s="149" customFormat="1">
      <c r="A16" s="135">
        <v>14</v>
      </c>
      <c r="B16" s="135">
        <f t="shared" si="16"/>
        <v>3276</v>
      </c>
      <c r="C16" s="135">
        <f t="shared" si="13"/>
        <v>784</v>
      </c>
      <c r="D16" s="135">
        <v>14</v>
      </c>
      <c r="E16" s="135">
        <f t="shared" si="0"/>
        <v>38000</v>
      </c>
      <c r="F16" s="135">
        <v>500000</v>
      </c>
      <c r="G16" s="135">
        <v>170</v>
      </c>
      <c r="H16" s="135">
        <f t="shared" si="1"/>
        <v>14</v>
      </c>
      <c r="I16" s="135">
        <f t="shared" si="2"/>
        <v>432.00000000000006</v>
      </c>
      <c r="J16" s="135">
        <f t="shared" si="3"/>
        <v>408.00000000000006</v>
      </c>
      <c r="K16" s="148">
        <f t="shared" si="4"/>
        <v>466.66666666666669</v>
      </c>
      <c r="L16" s="148">
        <f t="shared" si="5"/>
        <v>280</v>
      </c>
      <c r="M16" s="148">
        <f t="shared" si="14"/>
        <v>1104000</v>
      </c>
      <c r="N16" s="148">
        <f t="shared" si="14"/>
        <v>886666.66666666663</v>
      </c>
      <c r="O16" s="148">
        <f t="shared" si="6"/>
        <v>168000</v>
      </c>
      <c r="P16" s="148">
        <f t="shared" si="7"/>
        <v>158666.66666666669</v>
      </c>
      <c r="Q16" s="148">
        <v>1.1000000000000001</v>
      </c>
      <c r="R16" s="148">
        <v>1.3</v>
      </c>
      <c r="S16" s="148"/>
      <c r="T16" s="148"/>
      <c r="U16" s="148"/>
      <c r="V16" s="149">
        <f t="shared" si="8"/>
        <v>0.62796583359696301</v>
      </c>
      <c r="W16" s="148">
        <f t="shared" si="9"/>
        <v>168000</v>
      </c>
      <c r="X16" s="149">
        <f t="shared" si="17"/>
        <v>29539.512812401143</v>
      </c>
      <c r="Y16" s="149">
        <f t="shared" si="11"/>
        <v>138466.46630813036</v>
      </c>
      <c r="Z16" s="149">
        <f t="shared" si="12"/>
        <v>7096.0139196456821</v>
      </c>
      <c r="AA16" s="149">
        <f t="shared" si="15"/>
        <v>13.223817809312905</v>
      </c>
    </row>
    <row r="17" spans="1:27" s="149" customFormat="1">
      <c r="A17" s="135">
        <v>15</v>
      </c>
      <c r="B17" s="135">
        <f t="shared" si="16"/>
        <v>4060</v>
      </c>
      <c r="C17" s="135">
        <f t="shared" si="13"/>
        <v>900</v>
      </c>
      <c r="D17" s="135">
        <v>15</v>
      </c>
      <c r="E17" s="135">
        <f t="shared" si="0"/>
        <v>40000</v>
      </c>
      <c r="F17" s="135">
        <v>500000</v>
      </c>
      <c r="G17" s="135">
        <v>175</v>
      </c>
      <c r="H17" s="135">
        <f t="shared" si="1"/>
        <v>15</v>
      </c>
      <c r="I17" s="135">
        <f t="shared" si="2"/>
        <v>432.00000000000006</v>
      </c>
      <c r="J17" s="135">
        <f t="shared" si="3"/>
        <v>420.00000000000006</v>
      </c>
      <c r="K17" s="148">
        <f t="shared" si="4"/>
        <v>500</v>
      </c>
      <c r="L17" s="148">
        <f t="shared" si="5"/>
        <v>300</v>
      </c>
      <c r="M17" s="148">
        <f t="shared" si="14"/>
        <v>1272000</v>
      </c>
      <c r="N17" s="148">
        <f t="shared" si="14"/>
        <v>1045333.3333333333</v>
      </c>
      <c r="O17" s="148">
        <f t="shared" si="6"/>
        <v>180000</v>
      </c>
      <c r="P17" s="148">
        <f t="shared" si="7"/>
        <v>175000</v>
      </c>
      <c r="Q17" s="148">
        <v>1.1000000000000001</v>
      </c>
      <c r="R17" s="148">
        <v>1.3</v>
      </c>
      <c r="S17" s="148"/>
      <c r="T17" s="148"/>
      <c r="U17" s="148"/>
      <c r="V17" s="149">
        <f t="shared" si="8"/>
        <v>0.62758620689655165</v>
      </c>
      <c r="W17" s="148">
        <f t="shared" si="9"/>
        <v>187500</v>
      </c>
      <c r="X17" s="149">
        <f t="shared" si="17"/>
        <v>33889.65517241379</v>
      </c>
      <c r="Y17" s="149">
        <f t="shared" si="11"/>
        <v>158857.75862068962</v>
      </c>
      <c r="Z17" s="149">
        <f t="shared" si="12"/>
        <v>8001.7241379310335</v>
      </c>
      <c r="AA17" s="149">
        <f t="shared" si="15"/>
        <v>13.267586206896551</v>
      </c>
    </row>
    <row r="18" spans="1:27" s="149" customFormat="1">
      <c r="A18" s="135">
        <v>16</v>
      </c>
      <c r="B18" s="135">
        <f t="shared" si="16"/>
        <v>4960</v>
      </c>
      <c r="C18" s="135">
        <f t="shared" si="13"/>
        <v>1024</v>
      </c>
      <c r="D18" s="135">
        <v>16</v>
      </c>
      <c r="E18" s="135">
        <f t="shared" si="0"/>
        <v>42000</v>
      </c>
      <c r="F18" s="135">
        <v>500000</v>
      </c>
      <c r="G18" s="135">
        <v>180</v>
      </c>
      <c r="H18" s="135">
        <f t="shared" si="1"/>
        <v>16</v>
      </c>
      <c r="I18" s="135">
        <f t="shared" si="2"/>
        <v>432.00000000000006</v>
      </c>
      <c r="J18" s="135">
        <f t="shared" si="3"/>
        <v>432.00000000000006</v>
      </c>
      <c r="K18" s="148">
        <f t="shared" si="4"/>
        <v>533.33333333333337</v>
      </c>
      <c r="L18" s="148">
        <f t="shared" si="5"/>
        <v>320</v>
      </c>
      <c r="M18" s="148">
        <f t="shared" si="14"/>
        <v>1452000</v>
      </c>
      <c r="N18" s="148">
        <f t="shared" si="14"/>
        <v>1220333.3333333333</v>
      </c>
      <c r="O18" s="148">
        <f t="shared" si="6"/>
        <v>192000</v>
      </c>
      <c r="P18" s="148">
        <f t="shared" si="7"/>
        <v>192000</v>
      </c>
      <c r="Q18" s="148">
        <v>1.1000000000000001</v>
      </c>
      <c r="R18" s="148">
        <v>1.3</v>
      </c>
      <c r="S18" s="148"/>
      <c r="T18" s="148"/>
      <c r="U18" s="148"/>
      <c r="V18" s="149">
        <f t="shared" si="8"/>
        <v>0.62727493326862416</v>
      </c>
      <c r="W18" s="148">
        <f t="shared" si="9"/>
        <v>208000</v>
      </c>
      <c r="X18" s="149">
        <f t="shared" si="17"/>
        <v>38539.771900024272</v>
      </c>
      <c r="Y18" s="149">
        <f t="shared" si="11"/>
        <v>180655.18078136374</v>
      </c>
      <c r="Z18" s="149">
        <f t="shared" si="12"/>
        <v>8970.0315457413253</v>
      </c>
      <c r="AA18" s="149">
        <f t="shared" si="15"/>
        <v>13.312515166221791</v>
      </c>
    </row>
    <row r="19" spans="1:27" s="149" customFormat="1">
      <c r="A19" s="135">
        <v>17</v>
      </c>
      <c r="B19" s="135">
        <f t="shared" si="16"/>
        <v>5984</v>
      </c>
      <c r="C19" s="135">
        <f t="shared" si="13"/>
        <v>1156</v>
      </c>
      <c r="D19" s="135">
        <v>17</v>
      </c>
      <c r="E19" s="135">
        <f t="shared" si="0"/>
        <v>44000</v>
      </c>
      <c r="F19" s="135">
        <v>500000</v>
      </c>
      <c r="G19" s="135">
        <v>185</v>
      </c>
      <c r="H19" s="135">
        <f t="shared" si="1"/>
        <v>17</v>
      </c>
      <c r="I19" s="135">
        <f t="shared" si="2"/>
        <v>432.00000000000006</v>
      </c>
      <c r="J19" s="135">
        <f t="shared" si="3"/>
        <v>444.00000000000006</v>
      </c>
      <c r="K19" s="148">
        <f t="shared" si="4"/>
        <v>566.66666666666663</v>
      </c>
      <c r="L19" s="148">
        <f t="shared" si="5"/>
        <v>339.99999999999994</v>
      </c>
      <c r="M19" s="148">
        <f t="shared" si="14"/>
        <v>1644000</v>
      </c>
      <c r="N19" s="148">
        <f t="shared" si="14"/>
        <v>1412333.3333333333</v>
      </c>
      <c r="O19" s="148">
        <f t="shared" si="6"/>
        <v>204000</v>
      </c>
      <c r="P19" s="148">
        <f t="shared" si="7"/>
        <v>209666.66666666669</v>
      </c>
      <c r="Q19" s="148">
        <v>1.1000000000000001</v>
      </c>
      <c r="R19" s="148">
        <v>1.3</v>
      </c>
      <c r="S19" s="148"/>
      <c r="T19" s="148"/>
      <c r="U19" s="148"/>
      <c r="V19" s="149">
        <f t="shared" si="8"/>
        <v>0.62701656270165618</v>
      </c>
      <c r="W19" s="148">
        <f t="shared" si="9"/>
        <v>229500</v>
      </c>
      <c r="X19" s="149">
        <f t="shared" ref="X19:X72" si="18">A19*A19*5*0.8*V19*100</f>
        <v>72483.114648311457</v>
      </c>
      <c r="Y19" s="149">
        <f t="shared" si="11"/>
        <v>203858.75994837595</v>
      </c>
      <c r="Z19" s="149">
        <f t="shared" si="12"/>
        <v>10000.914175091417</v>
      </c>
      <c r="AA19" s="149">
        <f t="shared" si="15"/>
        <v>13.3576968083187</v>
      </c>
    </row>
    <row r="20" spans="1:27" s="149" customFormat="1">
      <c r="A20" s="135">
        <v>18</v>
      </c>
      <c r="B20" s="135">
        <f t="shared" si="16"/>
        <v>7140</v>
      </c>
      <c r="C20" s="135">
        <f t="shared" si="13"/>
        <v>1296</v>
      </c>
      <c r="D20" s="135">
        <v>18</v>
      </c>
      <c r="E20" s="135">
        <f t="shared" si="0"/>
        <v>46000</v>
      </c>
      <c r="F20" s="135">
        <v>1000000</v>
      </c>
      <c r="G20" s="135">
        <v>190</v>
      </c>
      <c r="H20" s="135">
        <f t="shared" si="1"/>
        <v>18</v>
      </c>
      <c r="I20" s="135">
        <f t="shared" si="2"/>
        <v>450</v>
      </c>
      <c r="J20" s="135">
        <f t="shared" si="3"/>
        <v>475</v>
      </c>
      <c r="K20" s="148">
        <f t="shared" si="4"/>
        <v>600</v>
      </c>
      <c r="L20" s="148">
        <f t="shared" si="5"/>
        <v>360</v>
      </c>
      <c r="M20" s="148">
        <f t="shared" ref="M20:N35" si="19">O19+M19</f>
        <v>1848000</v>
      </c>
      <c r="N20" s="148">
        <f t="shared" si="19"/>
        <v>1622000</v>
      </c>
      <c r="O20" s="148">
        <f t="shared" si="6"/>
        <v>216000</v>
      </c>
      <c r="P20" s="148">
        <f t="shared" si="7"/>
        <v>228000</v>
      </c>
      <c r="Q20" s="148">
        <v>1.2</v>
      </c>
      <c r="R20" s="148">
        <v>1.3</v>
      </c>
      <c r="S20" s="148"/>
      <c r="T20" s="148"/>
      <c r="U20" s="148"/>
      <c r="V20" s="149">
        <f t="shared" si="8"/>
        <v>0.62679976962948736</v>
      </c>
      <c r="W20" s="148">
        <f t="shared" si="9"/>
        <v>252000</v>
      </c>
      <c r="X20" s="149">
        <f t="shared" si="18"/>
        <v>81233.250143981553</v>
      </c>
      <c r="Y20" s="149">
        <f t="shared" si="11"/>
        <v>228468.51602994814</v>
      </c>
      <c r="Z20" s="149">
        <f t="shared" si="12"/>
        <v>11094.355922441926</v>
      </c>
      <c r="AA20" s="149">
        <f t="shared" si="15"/>
        <v>13.402522191445208</v>
      </c>
    </row>
    <row r="21" spans="1:27" s="149" customFormat="1">
      <c r="A21" s="135">
        <v>19</v>
      </c>
      <c r="B21" s="135">
        <f t="shared" si="16"/>
        <v>8436</v>
      </c>
      <c r="C21" s="135">
        <f t="shared" si="13"/>
        <v>1444</v>
      </c>
      <c r="D21" s="135">
        <v>19</v>
      </c>
      <c r="E21" s="135">
        <f t="shared" si="0"/>
        <v>48000</v>
      </c>
      <c r="F21" s="135">
        <v>1000000</v>
      </c>
      <c r="G21" s="135">
        <v>195</v>
      </c>
      <c r="H21" s="135">
        <f t="shared" si="1"/>
        <v>19</v>
      </c>
      <c r="I21" s="135">
        <f t="shared" si="2"/>
        <v>450</v>
      </c>
      <c r="J21" s="135">
        <f t="shared" si="3"/>
        <v>487.5</v>
      </c>
      <c r="K21" s="148">
        <f t="shared" si="4"/>
        <v>633.33333333333337</v>
      </c>
      <c r="L21" s="148">
        <f t="shared" si="5"/>
        <v>380</v>
      </c>
      <c r="M21" s="148">
        <f t="shared" si="19"/>
        <v>2064000</v>
      </c>
      <c r="N21" s="148">
        <f t="shared" si="19"/>
        <v>1850000</v>
      </c>
      <c r="O21" s="148">
        <f t="shared" si="6"/>
        <v>228000</v>
      </c>
      <c r="P21" s="148">
        <f t="shared" si="7"/>
        <v>247000</v>
      </c>
      <c r="Q21" s="148">
        <v>1.2</v>
      </c>
      <c r="R21" s="148">
        <v>1.3</v>
      </c>
      <c r="S21" s="148"/>
      <c r="T21" s="148"/>
      <c r="U21" s="148"/>
      <c r="V21" s="149">
        <f t="shared" si="8"/>
        <v>0.62661610067229789</v>
      </c>
      <c r="W21" s="148">
        <f t="shared" si="9"/>
        <v>275500</v>
      </c>
      <c r="X21" s="149">
        <f t="shared" si="18"/>
        <v>90483.364937079823</v>
      </c>
      <c r="Y21" s="149">
        <f t="shared" si="11"/>
        <v>254484.46388553697</v>
      </c>
      <c r="Z21" s="149">
        <f t="shared" si="12"/>
        <v>12250.344768143425</v>
      </c>
      <c r="AA21" s="149">
        <f t="shared" si="15"/>
        <v>13.446586122738086</v>
      </c>
    </row>
    <row r="22" spans="1:27" s="151" customFormat="1">
      <c r="A22" s="136">
        <v>20</v>
      </c>
      <c r="B22" s="136">
        <f t="shared" si="16"/>
        <v>9880</v>
      </c>
      <c r="C22" s="136">
        <f t="shared" si="13"/>
        <v>1600</v>
      </c>
      <c r="D22" s="136">
        <v>20</v>
      </c>
      <c r="E22" s="136">
        <f t="shared" si="0"/>
        <v>50000</v>
      </c>
      <c r="F22" s="136">
        <v>1000000</v>
      </c>
      <c r="G22" s="136">
        <v>200</v>
      </c>
      <c r="H22" s="136">
        <f t="shared" si="1"/>
        <v>20</v>
      </c>
      <c r="I22" s="136">
        <f t="shared" si="2"/>
        <v>450</v>
      </c>
      <c r="J22" s="136">
        <f t="shared" si="3"/>
        <v>500</v>
      </c>
      <c r="K22" s="150">
        <f t="shared" si="4"/>
        <v>666.66666666666663</v>
      </c>
      <c r="L22" s="150">
        <f t="shared" si="5"/>
        <v>399.99999999999994</v>
      </c>
      <c r="M22" s="150">
        <f t="shared" si="19"/>
        <v>2292000</v>
      </c>
      <c r="N22" s="150">
        <f t="shared" si="19"/>
        <v>2097000</v>
      </c>
      <c r="O22" s="150">
        <f t="shared" si="6"/>
        <v>240000</v>
      </c>
      <c r="P22" s="150">
        <f t="shared" si="7"/>
        <v>266666.66666666669</v>
      </c>
      <c r="Q22" s="150">
        <v>1.2</v>
      </c>
      <c r="R22" s="150">
        <v>1.3</v>
      </c>
      <c r="S22" s="150"/>
      <c r="T22" s="150"/>
      <c r="U22" s="150"/>
      <c r="V22" s="151">
        <f t="shared" si="8"/>
        <v>0.62645914396887159</v>
      </c>
      <c r="W22" s="150">
        <f t="shared" si="9"/>
        <v>300000</v>
      </c>
      <c r="X22" s="151">
        <f t="shared" si="18"/>
        <v>100233.46303501945</v>
      </c>
      <c r="Y22" s="151">
        <f t="shared" si="11"/>
        <v>281906.61478599219</v>
      </c>
      <c r="Z22" s="151">
        <f t="shared" si="12"/>
        <v>13468.87159533074</v>
      </c>
      <c r="AA22" s="151">
        <f t="shared" si="15"/>
        <v>13.489623865110246</v>
      </c>
    </row>
    <row r="23" spans="1:27" s="151" customFormat="1">
      <c r="A23" s="136">
        <v>21</v>
      </c>
      <c r="B23" s="136">
        <f t="shared" si="16"/>
        <v>11480</v>
      </c>
      <c r="C23" s="136">
        <f t="shared" si="13"/>
        <v>1764</v>
      </c>
      <c r="D23" s="136"/>
      <c r="E23" s="136">
        <f t="shared" si="0"/>
        <v>52000</v>
      </c>
      <c r="F23" s="136">
        <v>1000000</v>
      </c>
      <c r="G23" s="136">
        <v>205</v>
      </c>
      <c r="H23" s="136">
        <f t="shared" si="1"/>
        <v>21</v>
      </c>
      <c r="I23" s="136">
        <f t="shared" si="2"/>
        <v>450</v>
      </c>
      <c r="J23" s="136">
        <f t="shared" si="3"/>
        <v>512.5</v>
      </c>
      <c r="K23" s="150">
        <f t="shared" si="4"/>
        <v>700</v>
      </c>
      <c r="L23" s="150">
        <f t="shared" si="5"/>
        <v>420</v>
      </c>
      <c r="M23" s="150">
        <f t="shared" si="19"/>
        <v>2532000</v>
      </c>
      <c r="N23" s="150">
        <f t="shared" si="19"/>
        <v>2363666.6666666665</v>
      </c>
      <c r="O23" s="150">
        <f t="shared" si="6"/>
        <v>252000</v>
      </c>
      <c r="P23" s="150">
        <f t="shared" si="7"/>
        <v>287000</v>
      </c>
      <c r="Q23" s="150">
        <v>1.2</v>
      </c>
      <c r="R23" s="150">
        <v>1.3</v>
      </c>
      <c r="S23" s="150"/>
      <c r="T23" s="150"/>
      <c r="U23" s="150"/>
      <c r="V23" s="151">
        <f t="shared" si="8"/>
        <v>0.6263239655415902</v>
      </c>
      <c r="W23" s="150">
        <f t="shared" si="9"/>
        <v>325500</v>
      </c>
      <c r="X23" s="151">
        <f t="shared" si="18"/>
        <v>110483.5475215365</v>
      </c>
      <c r="Y23" s="151">
        <f t="shared" si="11"/>
        <v>310734.97740432143</v>
      </c>
      <c r="Z23" s="151">
        <f t="shared" si="12"/>
        <v>14749.92938850445</v>
      </c>
      <c r="AA23" s="151">
        <f t="shared" si="15"/>
        <v>13.531468322121182</v>
      </c>
    </row>
    <row r="24" spans="1:27" s="151" customFormat="1">
      <c r="A24" s="136">
        <v>22</v>
      </c>
      <c r="B24" s="136">
        <f t="shared" si="16"/>
        <v>13244</v>
      </c>
      <c r="C24" s="136">
        <f t="shared" si="13"/>
        <v>1936</v>
      </c>
      <c r="D24" s="136"/>
      <c r="E24" s="136">
        <f t="shared" si="0"/>
        <v>54000</v>
      </c>
      <c r="F24" s="136">
        <v>1000000</v>
      </c>
      <c r="G24" s="136">
        <v>210</v>
      </c>
      <c r="H24" s="136">
        <f t="shared" si="1"/>
        <v>22</v>
      </c>
      <c r="I24" s="136">
        <f t="shared" si="2"/>
        <v>450</v>
      </c>
      <c r="J24" s="136">
        <f t="shared" si="3"/>
        <v>525</v>
      </c>
      <c r="K24" s="150">
        <f t="shared" si="4"/>
        <v>733.33333333333337</v>
      </c>
      <c r="L24" s="150">
        <f t="shared" si="5"/>
        <v>440</v>
      </c>
      <c r="M24" s="150">
        <f t="shared" si="19"/>
        <v>2784000</v>
      </c>
      <c r="N24" s="150">
        <f t="shared" si="19"/>
        <v>2650666.6666666665</v>
      </c>
      <c r="O24" s="150">
        <f t="shared" si="6"/>
        <v>264000</v>
      </c>
      <c r="P24" s="150">
        <f t="shared" si="7"/>
        <v>308000</v>
      </c>
      <c r="Q24" s="150">
        <v>1.2</v>
      </c>
      <c r="R24" s="150">
        <v>1.3</v>
      </c>
      <c r="S24" s="150"/>
      <c r="T24" s="150"/>
      <c r="U24" s="150"/>
      <c r="V24" s="151">
        <f t="shared" si="8"/>
        <v>0.62620671901145575</v>
      </c>
      <c r="W24" s="150">
        <f t="shared" si="9"/>
        <v>352000</v>
      </c>
      <c r="X24" s="151">
        <f t="shared" si="18"/>
        <v>121233.62080061783</v>
      </c>
      <c r="Y24" s="151">
        <f t="shared" si="11"/>
        <v>340969.55850173766</v>
      </c>
      <c r="Z24" s="151">
        <f t="shared" si="12"/>
        <v>16093.512678594412</v>
      </c>
      <c r="AA24" s="151">
        <f t="shared" si="15"/>
        <v>13.572020647327957</v>
      </c>
    </row>
    <row r="25" spans="1:27" s="151" customFormat="1">
      <c r="A25" s="136">
        <v>23</v>
      </c>
      <c r="B25" s="136">
        <f t="shared" si="16"/>
        <v>15180</v>
      </c>
      <c r="C25" s="136">
        <f t="shared" si="13"/>
        <v>2116</v>
      </c>
      <c r="D25" s="136"/>
      <c r="E25" s="136">
        <f t="shared" si="0"/>
        <v>56000</v>
      </c>
      <c r="F25" s="136">
        <v>1000000</v>
      </c>
      <c r="G25" s="136">
        <v>215</v>
      </c>
      <c r="H25" s="136">
        <f t="shared" si="1"/>
        <v>23</v>
      </c>
      <c r="I25" s="136">
        <f t="shared" si="2"/>
        <v>450</v>
      </c>
      <c r="J25" s="136">
        <f t="shared" si="3"/>
        <v>537.5</v>
      </c>
      <c r="K25" s="150">
        <f t="shared" si="4"/>
        <v>766.66666666666663</v>
      </c>
      <c r="L25" s="150">
        <f t="shared" si="5"/>
        <v>459.99999999999994</v>
      </c>
      <c r="M25" s="150">
        <f t="shared" si="19"/>
        <v>3048000</v>
      </c>
      <c r="N25" s="150">
        <f t="shared" si="19"/>
        <v>2958666.6666666665</v>
      </c>
      <c r="O25" s="150">
        <f t="shared" si="6"/>
        <v>276000</v>
      </c>
      <c r="P25" s="150">
        <f t="shared" si="7"/>
        <v>329666.66666666669</v>
      </c>
      <c r="Q25" s="150">
        <v>1.2</v>
      </c>
      <c r="R25" s="150">
        <v>1.3</v>
      </c>
      <c r="S25" s="150"/>
      <c r="T25" s="150"/>
      <c r="U25" s="150"/>
      <c r="V25" s="151">
        <f t="shared" si="8"/>
        <v>0.62610437036164446</v>
      </c>
      <c r="W25" s="150">
        <f t="shared" si="9"/>
        <v>379500</v>
      </c>
      <c r="X25" s="151">
        <f t="shared" si="18"/>
        <v>132483.68476852396</v>
      </c>
      <c r="Y25" s="151">
        <f t="shared" si="11"/>
        <v>372610.36341147369</v>
      </c>
      <c r="Z25" s="151">
        <f t="shared" si="12"/>
        <v>17499.617151607963</v>
      </c>
      <c r="AA25" s="151">
        <f t="shared" si="15"/>
        <v>13.611229815970479</v>
      </c>
    </row>
    <row r="26" spans="1:27" s="151" customFormat="1">
      <c r="A26" s="136">
        <v>24</v>
      </c>
      <c r="B26" s="136">
        <f t="shared" si="16"/>
        <v>17296</v>
      </c>
      <c r="C26" s="136">
        <f t="shared" si="13"/>
        <v>2304</v>
      </c>
      <c r="D26" s="136"/>
      <c r="E26" s="136">
        <f t="shared" si="0"/>
        <v>58000</v>
      </c>
      <c r="F26" s="136">
        <v>1000000</v>
      </c>
      <c r="G26" s="136">
        <v>220</v>
      </c>
      <c r="H26" s="136">
        <f t="shared" si="1"/>
        <v>24</v>
      </c>
      <c r="I26" s="136">
        <f t="shared" si="2"/>
        <v>450</v>
      </c>
      <c r="J26" s="136">
        <f t="shared" si="3"/>
        <v>550</v>
      </c>
      <c r="K26" s="150">
        <f t="shared" si="4"/>
        <v>800</v>
      </c>
      <c r="L26" s="150">
        <f t="shared" si="5"/>
        <v>480</v>
      </c>
      <c r="M26" s="150">
        <f t="shared" si="19"/>
        <v>3324000</v>
      </c>
      <c r="N26" s="150">
        <f t="shared" si="19"/>
        <v>3288333.333333333</v>
      </c>
      <c r="O26" s="150">
        <f t="shared" si="6"/>
        <v>288000</v>
      </c>
      <c r="P26" s="150">
        <f t="shared" si="7"/>
        <v>352000</v>
      </c>
      <c r="Q26" s="150">
        <v>1.2</v>
      </c>
      <c r="R26" s="150">
        <v>1.3</v>
      </c>
      <c r="S26" s="150"/>
      <c r="T26" s="150"/>
      <c r="U26" s="150"/>
      <c r="V26" s="151">
        <f t="shared" si="8"/>
        <v>0.62601450059517361</v>
      </c>
      <c r="W26" s="150">
        <f t="shared" si="9"/>
        <v>408000</v>
      </c>
      <c r="X26" s="151">
        <f t="shared" si="18"/>
        <v>144233.74093712799</v>
      </c>
      <c r="Y26" s="151">
        <f t="shared" si="11"/>
        <v>405657.3963856725</v>
      </c>
      <c r="Z26" s="151">
        <f t="shared" si="12"/>
        <v>18968.239368033759</v>
      </c>
      <c r="AA26" s="151">
        <f t="shared" si="15"/>
        <v>13.649078276478862</v>
      </c>
    </row>
    <row r="27" spans="1:27" s="151" customFormat="1">
      <c r="A27" s="136">
        <v>25</v>
      </c>
      <c r="B27" s="136">
        <f t="shared" si="16"/>
        <v>19600</v>
      </c>
      <c r="C27" s="136">
        <f t="shared" si="13"/>
        <v>2500</v>
      </c>
      <c r="D27" s="136"/>
      <c r="E27" s="136">
        <f t="shared" si="0"/>
        <v>60000</v>
      </c>
      <c r="F27" s="136">
        <v>2000000</v>
      </c>
      <c r="G27" s="136">
        <v>225</v>
      </c>
      <c r="H27" s="136">
        <f t="shared" si="1"/>
        <v>25</v>
      </c>
      <c r="I27" s="136">
        <f t="shared" si="2"/>
        <v>467.99999999999994</v>
      </c>
      <c r="J27" s="136">
        <f t="shared" si="3"/>
        <v>584.99999999999989</v>
      </c>
      <c r="K27" s="150">
        <f t="shared" si="4"/>
        <v>833.33333333333337</v>
      </c>
      <c r="L27" s="150">
        <f t="shared" si="5"/>
        <v>500</v>
      </c>
      <c r="M27" s="150">
        <f t="shared" si="19"/>
        <v>3612000</v>
      </c>
      <c r="N27" s="150">
        <f t="shared" si="19"/>
        <v>3640333.333333333</v>
      </c>
      <c r="O27" s="150">
        <f t="shared" si="6"/>
        <v>300000</v>
      </c>
      <c r="P27" s="150">
        <f t="shared" si="7"/>
        <v>375000</v>
      </c>
      <c r="Q27" s="150">
        <v>1.2</v>
      </c>
      <c r="R27" s="150">
        <v>1.4</v>
      </c>
      <c r="S27" s="150"/>
      <c r="T27" s="150"/>
      <c r="U27" s="150"/>
      <c r="V27" s="151">
        <f t="shared" si="8"/>
        <v>0.62593516209476308</v>
      </c>
      <c r="W27" s="150">
        <f t="shared" si="9"/>
        <v>437500</v>
      </c>
      <c r="X27" s="151">
        <f t="shared" si="18"/>
        <v>156483.79052369078</v>
      </c>
      <c r="Y27" s="151">
        <f t="shared" si="11"/>
        <v>440110.6608478803</v>
      </c>
      <c r="Z27" s="151">
        <f t="shared" si="12"/>
        <v>20499.37655860349</v>
      </c>
      <c r="AA27" s="151">
        <f t="shared" si="15"/>
        <v>13.685571784823654</v>
      </c>
    </row>
    <row r="28" spans="1:27" s="151" customFormat="1">
      <c r="A28" s="136">
        <v>26</v>
      </c>
      <c r="B28" s="136">
        <f t="shared" si="16"/>
        <v>22100</v>
      </c>
      <c r="C28" s="136">
        <f t="shared" si="13"/>
        <v>2704</v>
      </c>
      <c r="D28" s="136"/>
      <c r="E28" s="136">
        <f t="shared" si="0"/>
        <v>62000</v>
      </c>
      <c r="F28" s="136">
        <v>2000000</v>
      </c>
      <c r="G28" s="136">
        <v>230</v>
      </c>
      <c r="H28" s="136">
        <f t="shared" si="1"/>
        <v>26</v>
      </c>
      <c r="I28" s="136">
        <f t="shared" si="2"/>
        <v>467.99999999999994</v>
      </c>
      <c r="J28" s="136">
        <f t="shared" si="3"/>
        <v>597.99999999999989</v>
      </c>
      <c r="K28" s="150">
        <f t="shared" si="4"/>
        <v>866.66666666666663</v>
      </c>
      <c r="L28" s="150">
        <f t="shared" si="5"/>
        <v>520</v>
      </c>
      <c r="M28" s="150">
        <f t="shared" si="19"/>
        <v>3912000</v>
      </c>
      <c r="N28" s="150">
        <f t="shared" si="19"/>
        <v>4015333.333333333</v>
      </c>
      <c r="O28" s="150">
        <f t="shared" si="6"/>
        <v>312000</v>
      </c>
      <c r="P28" s="150">
        <f t="shared" si="7"/>
        <v>398666.66666666669</v>
      </c>
      <c r="Q28" s="150">
        <v>1.2</v>
      </c>
      <c r="R28" s="150">
        <v>1.4</v>
      </c>
      <c r="S28" s="150"/>
      <c r="T28" s="150"/>
      <c r="U28" s="150"/>
      <c r="V28" s="151">
        <f t="shared" si="8"/>
        <v>0.62586477262245177</v>
      </c>
      <c r="W28" s="150">
        <f t="shared" si="9"/>
        <v>468000</v>
      </c>
      <c r="X28" s="151">
        <f t="shared" si="18"/>
        <v>169233.83451711095</v>
      </c>
      <c r="Y28" s="151">
        <f t="shared" si="11"/>
        <v>475970.15957937459</v>
      </c>
      <c r="Z28" s="151">
        <f t="shared" si="12"/>
        <v>22093.026473572547</v>
      </c>
      <c r="AA28" s="151">
        <f t="shared" si="15"/>
        <v>13.720732152472767</v>
      </c>
    </row>
    <row r="29" spans="1:27" s="151" customFormat="1">
      <c r="A29" s="136">
        <v>27</v>
      </c>
      <c r="B29" s="136">
        <f t="shared" si="16"/>
        <v>24804</v>
      </c>
      <c r="C29" s="136">
        <f t="shared" si="13"/>
        <v>2916</v>
      </c>
      <c r="D29" s="136"/>
      <c r="E29" s="136">
        <f t="shared" si="0"/>
        <v>64000</v>
      </c>
      <c r="F29" s="136">
        <v>2000000</v>
      </c>
      <c r="G29" s="136">
        <v>235</v>
      </c>
      <c r="H29" s="136">
        <f t="shared" si="1"/>
        <v>27</v>
      </c>
      <c r="I29" s="136">
        <f t="shared" si="2"/>
        <v>467.99999999999994</v>
      </c>
      <c r="J29" s="136">
        <f t="shared" si="3"/>
        <v>610.99999999999989</v>
      </c>
      <c r="K29" s="150">
        <f t="shared" si="4"/>
        <v>900</v>
      </c>
      <c r="L29" s="150">
        <f t="shared" si="5"/>
        <v>540</v>
      </c>
      <c r="M29" s="150">
        <f t="shared" si="19"/>
        <v>4224000</v>
      </c>
      <c r="N29" s="150">
        <f t="shared" si="19"/>
        <v>4414000</v>
      </c>
      <c r="O29" s="150">
        <f t="shared" si="6"/>
        <v>324000</v>
      </c>
      <c r="P29" s="150">
        <f t="shared" si="7"/>
        <v>423000</v>
      </c>
      <c r="Q29" s="150">
        <v>1.2</v>
      </c>
      <c r="R29" s="150">
        <v>1.4</v>
      </c>
      <c r="S29" s="150"/>
      <c r="T29" s="150"/>
      <c r="U29" s="150"/>
      <c r="V29" s="151">
        <f t="shared" si="8"/>
        <v>0.62580203610231844</v>
      </c>
      <c r="W29" s="150">
        <f t="shared" si="9"/>
        <v>499500</v>
      </c>
      <c r="X29" s="151">
        <f t="shared" si="18"/>
        <v>182483.87372743606</v>
      </c>
      <c r="Y29" s="151">
        <f t="shared" si="11"/>
        <v>513235.8948584139</v>
      </c>
      <c r="Z29" s="151">
        <f t="shared" si="12"/>
        <v>23749.187270082984</v>
      </c>
      <c r="AA29" s="151">
        <f t="shared" si="15"/>
        <v>13.75459204606266</v>
      </c>
    </row>
    <row r="30" spans="1:27" s="151" customFormat="1">
      <c r="A30" s="136">
        <v>28</v>
      </c>
      <c r="B30" s="136">
        <f t="shared" si="16"/>
        <v>27720</v>
      </c>
      <c r="C30" s="136">
        <f t="shared" si="13"/>
        <v>3136</v>
      </c>
      <c r="D30" s="136"/>
      <c r="E30" s="136">
        <f t="shared" si="0"/>
        <v>66000</v>
      </c>
      <c r="F30" s="136">
        <v>2000000</v>
      </c>
      <c r="G30" s="136">
        <v>240</v>
      </c>
      <c r="H30" s="136">
        <f t="shared" si="1"/>
        <v>28</v>
      </c>
      <c r="I30" s="136">
        <f t="shared" si="2"/>
        <v>467.99999999999994</v>
      </c>
      <c r="J30" s="136">
        <f t="shared" si="3"/>
        <v>623.99999999999989</v>
      </c>
      <c r="K30" s="150">
        <f t="shared" si="4"/>
        <v>933.33333333333337</v>
      </c>
      <c r="L30" s="150">
        <f t="shared" si="5"/>
        <v>560</v>
      </c>
      <c r="M30" s="150">
        <f t="shared" si="19"/>
        <v>4548000</v>
      </c>
      <c r="N30" s="150">
        <f t="shared" si="19"/>
        <v>4837000</v>
      </c>
      <c r="O30" s="150">
        <f t="shared" si="6"/>
        <v>336000</v>
      </c>
      <c r="P30" s="150">
        <f t="shared" si="7"/>
        <v>448000</v>
      </c>
      <c r="Q30" s="150">
        <v>1.2</v>
      </c>
      <c r="R30" s="150">
        <v>1.4</v>
      </c>
      <c r="S30" s="150"/>
      <c r="T30" s="150"/>
      <c r="U30" s="150"/>
      <c r="V30" s="151">
        <f t="shared" si="8"/>
        <v>0.6257458827273451</v>
      </c>
      <c r="W30" s="150">
        <f t="shared" si="9"/>
        <v>532000</v>
      </c>
      <c r="X30" s="151">
        <f t="shared" si="18"/>
        <v>196233.90882329544</v>
      </c>
      <c r="Y30" s="151">
        <f t="shared" si="11"/>
        <v>551907.86856551841</v>
      </c>
      <c r="Z30" s="151">
        <f t="shared" si="12"/>
        <v>25467.857427002946</v>
      </c>
      <c r="AA30" s="151">
        <f t="shared" si="15"/>
        <v>13.787191245677246</v>
      </c>
    </row>
    <row r="31" spans="1:27" s="151" customFormat="1">
      <c r="A31" s="136">
        <v>29</v>
      </c>
      <c r="B31" s="136">
        <f t="shared" si="16"/>
        <v>30856</v>
      </c>
      <c r="C31" s="136">
        <f t="shared" si="13"/>
        <v>3364</v>
      </c>
      <c r="D31" s="136"/>
      <c r="E31" s="136">
        <f t="shared" si="0"/>
        <v>68000</v>
      </c>
      <c r="F31" s="136">
        <v>2000000</v>
      </c>
      <c r="G31" s="136">
        <v>245</v>
      </c>
      <c r="H31" s="136">
        <f t="shared" si="1"/>
        <v>29</v>
      </c>
      <c r="I31" s="136">
        <f t="shared" si="2"/>
        <v>467.99999999999994</v>
      </c>
      <c r="J31" s="136">
        <f t="shared" si="3"/>
        <v>636.99999999999989</v>
      </c>
      <c r="K31" s="150">
        <f t="shared" si="4"/>
        <v>966.66666666666663</v>
      </c>
      <c r="L31" s="150">
        <f t="shared" si="5"/>
        <v>580</v>
      </c>
      <c r="M31" s="150">
        <f t="shared" si="19"/>
        <v>4884000</v>
      </c>
      <c r="N31" s="150">
        <f t="shared" si="19"/>
        <v>5285000</v>
      </c>
      <c r="O31" s="150">
        <f t="shared" si="6"/>
        <v>348000</v>
      </c>
      <c r="P31" s="150">
        <f t="shared" ref="P31:P94" si="20">(360/15)*1000*0.5*H31</f>
        <v>348000</v>
      </c>
      <c r="Q31" s="150">
        <v>1.2</v>
      </c>
      <c r="R31" s="150">
        <v>1.4</v>
      </c>
      <c r="S31" s="150"/>
      <c r="T31" s="150"/>
      <c r="U31" s="150"/>
      <c r="V31" s="151">
        <f t="shared" si="8"/>
        <v>0.62569542318819082</v>
      </c>
      <c r="W31" s="150">
        <f t="shared" si="9"/>
        <v>565500</v>
      </c>
      <c r="X31" s="151">
        <f t="shared" si="18"/>
        <v>210483.9403605074</v>
      </c>
      <c r="Y31" s="151">
        <f t="shared" si="11"/>
        <v>591986.08226392698</v>
      </c>
      <c r="Z31" s="151">
        <f t="shared" si="12"/>
        <v>27249.035679845711</v>
      </c>
      <c r="AA31" s="151">
        <f t="shared" si="15"/>
        <v>13.818573948690666</v>
      </c>
    </row>
    <row r="32" spans="1:27" s="153" customFormat="1">
      <c r="A32" s="137">
        <v>30</v>
      </c>
      <c r="B32" s="137">
        <f t="shared" si="16"/>
        <v>34220</v>
      </c>
      <c r="C32" s="137">
        <f t="shared" si="13"/>
        <v>3600</v>
      </c>
      <c r="D32" s="137"/>
      <c r="E32" s="137">
        <f t="shared" si="0"/>
        <v>70000</v>
      </c>
      <c r="F32" s="137">
        <v>2000000</v>
      </c>
      <c r="G32" s="137">
        <v>250</v>
      </c>
      <c r="H32" s="137">
        <f t="shared" si="1"/>
        <v>30</v>
      </c>
      <c r="I32" s="137">
        <f>360*(Q32+R32)/2</f>
        <v>467.99999999999994</v>
      </c>
      <c r="J32" s="137">
        <f>360*(Q32+R32)/2</f>
        <v>467.99999999999994</v>
      </c>
      <c r="K32" s="152">
        <f t="shared" si="4"/>
        <v>1000</v>
      </c>
      <c r="L32" s="152">
        <f t="shared" si="5"/>
        <v>600</v>
      </c>
      <c r="M32" s="152">
        <f t="shared" si="19"/>
        <v>5232000</v>
      </c>
      <c r="N32" s="152">
        <f t="shared" si="19"/>
        <v>5633000</v>
      </c>
      <c r="O32" s="152">
        <f t="shared" si="6"/>
        <v>360000</v>
      </c>
      <c r="P32" s="152">
        <f t="shared" si="20"/>
        <v>360000</v>
      </c>
      <c r="Q32" s="152">
        <v>1.2</v>
      </c>
      <c r="R32" s="152">
        <v>1.4</v>
      </c>
      <c r="S32" s="152"/>
      <c r="T32" s="152"/>
      <c r="U32" s="152"/>
      <c r="V32" s="153">
        <f t="shared" si="8"/>
        <v>0.6256499133448874</v>
      </c>
      <c r="W32" s="152">
        <f t="shared" si="9"/>
        <v>600000</v>
      </c>
      <c r="X32" s="153">
        <f t="shared" si="18"/>
        <v>225233.96880415949</v>
      </c>
      <c r="Y32" s="153">
        <f t="shared" si="11"/>
        <v>633470.53726169851</v>
      </c>
      <c r="Z32" s="153">
        <f t="shared" si="12"/>
        <v>29092.720970537262</v>
      </c>
      <c r="AA32" s="153">
        <f t="shared" si="15"/>
        <v>13.848786828422877</v>
      </c>
    </row>
    <row r="33" spans="1:27" s="153" customFormat="1">
      <c r="A33" s="137">
        <v>31</v>
      </c>
      <c r="B33" s="137">
        <f t="shared" si="16"/>
        <v>37820</v>
      </c>
      <c r="C33" s="137">
        <f t="shared" si="13"/>
        <v>3844</v>
      </c>
      <c r="D33" s="137"/>
      <c r="E33" s="137">
        <f t="shared" si="0"/>
        <v>72000</v>
      </c>
      <c r="F33" s="137">
        <v>2000000</v>
      </c>
      <c r="G33" s="137">
        <v>255</v>
      </c>
      <c r="H33" s="137">
        <f t="shared" si="1"/>
        <v>31</v>
      </c>
      <c r="I33" s="137">
        <f t="shared" si="2"/>
        <v>467.99999999999994</v>
      </c>
      <c r="J33" s="137">
        <f t="shared" ref="J33:J96" si="21">360*(Q33+R33)/2</f>
        <v>467.99999999999994</v>
      </c>
      <c r="K33" s="152">
        <f t="shared" si="4"/>
        <v>1033.3333333333333</v>
      </c>
      <c r="L33" s="152">
        <f t="shared" si="5"/>
        <v>619.99999999999989</v>
      </c>
      <c r="M33" s="152">
        <f t="shared" si="19"/>
        <v>5592000</v>
      </c>
      <c r="N33" s="152">
        <f t="shared" si="19"/>
        <v>5993000</v>
      </c>
      <c r="O33" s="152">
        <f t="shared" si="6"/>
        <v>372000</v>
      </c>
      <c r="P33" s="152">
        <f t="shared" si="20"/>
        <v>372000</v>
      </c>
      <c r="Q33" s="152">
        <v>1.2</v>
      </c>
      <c r="R33" s="152">
        <v>1.4</v>
      </c>
      <c r="S33" s="152"/>
      <c r="T33" s="152"/>
      <c r="U33" s="152"/>
      <c r="V33" s="153">
        <f t="shared" si="8"/>
        <v>0.62560872670605794</v>
      </c>
      <c r="W33" s="152">
        <f t="shared" si="9"/>
        <v>635500</v>
      </c>
      <c r="X33" s="153">
        <f t="shared" si="18"/>
        <v>240483.99454580867</v>
      </c>
      <c r="Y33" s="153">
        <f t="shared" si="11"/>
        <v>676361.23466008692</v>
      </c>
      <c r="Z33" s="153">
        <f t="shared" si="12"/>
        <v>30998.91240828517</v>
      </c>
      <c r="AA33" s="153">
        <f t="shared" si="15"/>
        <v>13.877877640957539</v>
      </c>
    </row>
    <row r="34" spans="1:27" s="153" customFormat="1">
      <c r="A34" s="137">
        <v>32</v>
      </c>
      <c r="B34" s="137">
        <f t="shared" si="16"/>
        <v>41664</v>
      </c>
      <c r="C34" s="137">
        <f t="shared" si="13"/>
        <v>4096</v>
      </c>
      <c r="D34" s="137"/>
      <c r="E34" s="137">
        <f t="shared" si="0"/>
        <v>74000</v>
      </c>
      <c r="F34" s="137">
        <v>2000000</v>
      </c>
      <c r="G34" s="137">
        <v>260</v>
      </c>
      <c r="H34" s="137">
        <f t="shared" si="1"/>
        <v>32</v>
      </c>
      <c r="I34" s="137">
        <f t="shared" si="2"/>
        <v>467.99999999999994</v>
      </c>
      <c r="J34" s="137">
        <f t="shared" si="21"/>
        <v>467.99999999999994</v>
      </c>
      <c r="K34" s="152">
        <f t="shared" si="4"/>
        <v>1066.6666666666667</v>
      </c>
      <c r="L34" s="152">
        <f t="shared" si="5"/>
        <v>640</v>
      </c>
      <c r="M34" s="152">
        <f t="shared" si="19"/>
        <v>5964000</v>
      </c>
      <c r="N34" s="152">
        <f t="shared" si="19"/>
        <v>6365000</v>
      </c>
      <c r="O34" s="152">
        <f t="shared" si="6"/>
        <v>384000</v>
      </c>
      <c r="P34" s="152">
        <f t="shared" si="20"/>
        <v>384000</v>
      </c>
      <c r="Q34" s="152">
        <v>1.2</v>
      </c>
      <c r="R34" s="152">
        <v>1.4</v>
      </c>
      <c r="S34" s="152"/>
      <c r="T34" s="152"/>
      <c r="U34" s="152"/>
      <c r="V34" s="153">
        <f t="shared" si="8"/>
        <v>0.62557133280516797</v>
      </c>
      <c r="W34" s="152">
        <f t="shared" si="9"/>
        <v>672000</v>
      </c>
      <c r="X34" s="153">
        <f t="shared" si="18"/>
        <v>256234.01791699679</v>
      </c>
      <c r="Y34" s="153">
        <f t="shared" si="11"/>
        <v>720658.17539155355</v>
      </c>
      <c r="Z34" s="153">
        <f t="shared" si="12"/>
        <v>32967.609238832352</v>
      </c>
      <c r="AA34" s="153">
        <f t="shared" si="15"/>
        <v>13.9058942319691</v>
      </c>
    </row>
    <row r="35" spans="1:27" s="153" customFormat="1">
      <c r="A35" s="137">
        <v>33</v>
      </c>
      <c r="B35" s="137">
        <f t="shared" si="16"/>
        <v>45760</v>
      </c>
      <c r="C35" s="137">
        <f t="shared" si="13"/>
        <v>4356</v>
      </c>
      <c r="D35" s="137"/>
      <c r="E35" s="137">
        <f t="shared" si="0"/>
        <v>76000</v>
      </c>
      <c r="F35" s="137">
        <v>2000000</v>
      </c>
      <c r="G35" s="137">
        <v>265</v>
      </c>
      <c r="H35" s="137">
        <f t="shared" si="1"/>
        <v>33</v>
      </c>
      <c r="I35" s="137">
        <f t="shared" si="2"/>
        <v>467.99999999999994</v>
      </c>
      <c r="J35" s="137">
        <f t="shared" si="21"/>
        <v>467.99999999999994</v>
      </c>
      <c r="K35" s="152">
        <f t="shared" si="4"/>
        <v>1100</v>
      </c>
      <c r="L35" s="152">
        <f t="shared" si="5"/>
        <v>660</v>
      </c>
      <c r="M35" s="152">
        <f t="shared" si="19"/>
        <v>6348000</v>
      </c>
      <c r="N35" s="152">
        <f t="shared" si="19"/>
        <v>6749000</v>
      </c>
      <c r="O35" s="152">
        <f t="shared" si="6"/>
        <v>396000</v>
      </c>
      <c r="P35" s="152">
        <f t="shared" si="20"/>
        <v>396000</v>
      </c>
      <c r="Q35" s="152">
        <v>1.2</v>
      </c>
      <c r="R35" s="152">
        <v>1.4</v>
      </c>
      <c r="S35" s="152"/>
      <c r="T35" s="152"/>
      <c r="U35" s="152"/>
      <c r="V35" s="153">
        <f t="shared" si="8"/>
        <v>0.62553728007335674</v>
      </c>
      <c r="W35" s="152">
        <f t="shared" si="9"/>
        <v>709500</v>
      </c>
      <c r="X35" s="153">
        <f t="shared" si="18"/>
        <v>272484.03919995419</v>
      </c>
      <c r="Y35" s="153">
        <f t="shared" si="11"/>
        <v>766361.36024987116</v>
      </c>
      <c r="Z35" s="153">
        <f t="shared" si="12"/>
        <v>34998.810820104307</v>
      </c>
      <c r="AA35" s="153">
        <f t="shared" si="15"/>
        <v>13.932883836519283</v>
      </c>
    </row>
    <row r="36" spans="1:27" s="153" customFormat="1">
      <c r="A36" s="137">
        <v>34</v>
      </c>
      <c r="B36" s="137">
        <f t="shared" si="16"/>
        <v>50116</v>
      </c>
      <c r="C36" s="137">
        <f t="shared" si="13"/>
        <v>4624</v>
      </c>
      <c r="D36" s="137"/>
      <c r="E36" s="137">
        <f t="shared" si="0"/>
        <v>78000</v>
      </c>
      <c r="F36" s="137">
        <v>2000000</v>
      </c>
      <c r="G36" s="137">
        <v>270</v>
      </c>
      <c r="H36" s="137">
        <f t="shared" si="1"/>
        <v>34</v>
      </c>
      <c r="I36" s="137">
        <f t="shared" si="2"/>
        <v>467.99999999999994</v>
      </c>
      <c r="J36" s="137">
        <f t="shared" si="21"/>
        <v>467.99999999999994</v>
      </c>
      <c r="K36" s="152">
        <f t="shared" si="4"/>
        <v>1133.3333333333333</v>
      </c>
      <c r="L36" s="152">
        <f t="shared" si="5"/>
        <v>679.99999999999989</v>
      </c>
      <c r="M36" s="152">
        <f t="shared" ref="M36:N51" si="22">O35+M35</f>
        <v>6744000</v>
      </c>
      <c r="N36" s="152">
        <f t="shared" si="22"/>
        <v>7145000</v>
      </c>
      <c r="O36" s="152">
        <f t="shared" si="6"/>
        <v>408000</v>
      </c>
      <c r="P36" s="152">
        <f t="shared" si="20"/>
        <v>408000</v>
      </c>
      <c r="Q36" s="152">
        <v>1.2</v>
      </c>
      <c r="R36" s="152">
        <v>1.4</v>
      </c>
      <c r="S36" s="152"/>
      <c r="T36" s="152"/>
      <c r="U36" s="152"/>
      <c r="V36" s="153">
        <f t="shared" si="8"/>
        <v>0.62550618217158904</v>
      </c>
      <c r="W36" s="152">
        <f t="shared" si="9"/>
        <v>748000</v>
      </c>
      <c r="X36" s="153">
        <f t="shared" si="18"/>
        <v>289234.05863614276</v>
      </c>
      <c r="Y36" s="153">
        <f t="shared" si="11"/>
        <v>813470.78991415154</v>
      </c>
      <c r="Z36" s="153">
        <f t="shared" si="12"/>
        <v>37092.516602775228</v>
      </c>
      <c r="AA36" s="153">
        <f t="shared" si="15"/>
        <v>13.958892593953907</v>
      </c>
    </row>
    <row r="37" spans="1:27" s="153" customFormat="1">
      <c r="A37" s="137">
        <v>35</v>
      </c>
      <c r="B37" s="137">
        <f t="shared" si="16"/>
        <v>54740</v>
      </c>
      <c r="C37" s="137">
        <f t="shared" si="13"/>
        <v>4900</v>
      </c>
      <c r="D37" s="137"/>
      <c r="E37" s="137">
        <f t="shared" si="0"/>
        <v>80000</v>
      </c>
      <c r="F37" s="137">
        <v>3000000</v>
      </c>
      <c r="G37" s="137">
        <v>275</v>
      </c>
      <c r="H37" s="137">
        <f t="shared" si="1"/>
        <v>35</v>
      </c>
      <c r="I37" s="137">
        <f t="shared" si="2"/>
        <v>503.99999999999994</v>
      </c>
      <c r="J37" s="137">
        <f t="shared" si="21"/>
        <v>503.99999999999994</v>
      </c>
      <c r="K37" s="152">
        <f t="shared" si="4"/>
        <v>1166.6666666666667</v>
      </c>
      <c r="L37" s="152">
        <f t="shared" si="5"/>
        <v>700</v>
      </c>
      <c r="M37" s="152">
        <f t="shared" si="22"/>
        <v>7152000</v>
      </c>
      <c r="N37" s="152">
        <f t="shared" si="22"/>
        <v>7553000</v>
      </c>
      <c r="O37" s="152">
        <f t="shared" si="6"/>
        <v>420000</v>
      </c>
      <c r="P37" s="152">
        <f t="shared" si="20"/>
        <v>420000</v>
      </c>
      <c r="Q37" s="152">
        <v>1.3</v>
      </c>
      <c r="R37" s="152">
        <v>1.5</v>
      </c>
      <c r="S37" s="152"/>
      <c r="T37" s="152"/>
      <c r="U37" s="152"/>
      <c r="V37" s="153">
        <f t="shared" si="8"/>
        <v>0.62547770700636951</v>
      </c>
      <c r="W37" s="152">
        <f t="shared" si="9"/>
        <v>787500</v>
      </c>
      <c r="X37" s="153">
        <f t="shared" si="18"/>
        <v>306484.07643312105</v>
      </c>
      <c r="Y37" s="153">
        <f t="shared" si="11"/>
        <v>861986.46496815304</v>
      </c>
      <c r="Z37" s="153">
        <f t="shared" si="12"/>
        <v>39248.726114649689</v>
      </c>
      <c r="AA37" s="153">
        <f t="shared" si="15"/>
        <v>13.983965220907898</v>
      </c>
    </row>
    <row r="38" spans="1:27" s="153" customFormat="1">
      <c r="A38" s="137">
        <v>36</v>
      </c>
      <c r="B38" s="137">
        <f t="shared" si="16"/>
        <v>59640</v>
      </c>
      <c r="C38" s="137">
        <f t="shared" si="13"/>
        <v>5184</v>
      </c>
      <c r="D38" s="137"/>
      <c r="E38" s="137">
        <f t="shared" si="0"/>
        <v>82000</v>
      </c>
      <c r="F38" s="137">
        <v>3000000</v>
      </c>
      <c r="G38" s="137">
        <v>280</v>
      </c>
      <c r="H38" s="137">
        <f t="shared" si="1"/>
        <v>36</v>
      </c>
      <c r="I38" s="137">
        <f t="shared" si="2"/>
        <v>503.99999999999994</v>
      </c>
      <c r="J38" s="137">
        <f t="shared" si="21"/>
        <v>503.99999999999994</v>
      </c>
      <c r="K38" s="152">
        <f t="shared" si="4"/>
        <v>1200</v>
      </c>
      <c r="L38" s="152">
        <f t="shared" si="5"/>
        <v>720</v>
      </c>
      <c r="M38" s="152">
        <f t="shared" si="22"/>
        <v>7572000</v>
      </c>
      <c r="N38" s="152">
        <f t="shared" si="22"/>
        <v>7973000</v>
      </c>
      <c r="O38" s="152">
        <f t="shared" si="6"/>
        <v>432000</v>
      </c>
      <c r="P38" s="152">
        <f t="shared" si="20"/>
        <v>432000</v>
      </c>
      <c r="Q38" s="152">
        <v>1.3</v>
      </c>
      <c r="R38" s="152">
        <v>1.5</v>
      </c>
      <c r="S38" s="152"/>
      <c r="T38" s="152"/>
      <c r="U38" s="152"/>
      <c r="V38" s="153">
        <f t="shared" si="8"/>
        <v>0.62545156784355282</v>
      </c>
      <c r="W38" s="152">
        <f t="shared" si="9"/>
        <v>828000</v>
      </c>
      <c r="X38" s="153">
        <f t="shared" si="18"/>
        <v>324234.09277009778</v>
      </c>
      <c r="Y38" s="153">
        <f t="shared" si="11"/>
        <v>911908.3859159</v>
      </c>
      <c r="Z38" s="153">
        <f t="shared" si="12"/>
        <v>41467.438948027549</v>
      </c>
      <c r="AA38" s="153">
        <f t="shared" si="15"/>
        <v>14.00814480048642</v>
      </c>
    </row>
    <row r="39" spans="1:27" s="153" customFormat="1">
      <c r="A39" s="137">
        <v>37</v>
      </c>
      <c r="B39" s="137">
        <f t="shared" si="16"/>
        <v>64824</v>
      </c>
      <c r="C39" s="137">
        <f t="shared" si="13"/>
        <v>5476</v>
      </c>
      <c r="D39" s="137"/>
      <c r="E39" s="137">
        <f t="shared" si="0"/>
        <v>84000</v>
      </c>
      <c r="F39" s="137">
        <v>3000000</v>
      </c>
      <c r="G39" s="137">
        <v>285</v>
      </c>
      <c r="H39" s="137">
        <f t="shared" si="1"/>
        <v>37</v>
      </c>
      <c r="I39" s="137">
        <f t="shared" si="2"/>
        <v>503.99999999999994</v>
      </c>
      <c r="J39" s="137">
        <f t="shared" si="21"/>
        <v>503.99999999999994</v>
      </c>
      <c r="K39" s="152">
        <f t="shared" si="4"/>
        <v>1233.3333333333333</v>
      </c>
      <c r="L39" s="152">
        <f t="shared" si="5"/>
        <v>739.99999999999989</v>
      </c>
      <c r="M39" s="152">
        <f t="shared" si="22"/>
        <v>8004000</v>
      </c>
      <c r="N39" s="152">
        <f t="shared" si="22"/>
        <v>8405000</v>
      </c>
      <c r="O39" s="152">
        <f t="shared" si="6"/>
        <v>444000</v>
      </c>
      <c r="P39" s="152">
        <f t="shared" si="20"/>
        <v>444000</v>
      </c>
      <c r="Q39" s="152">
        <v>1.3</v>
      </c>
      <c r="R39" s="152">
        <v>1.5</v>
      </c>
      <c r="S39" s="152"/>
      <c r="T39" s="152"/>
      <c r="U39" s="152"/>
      <c r="V39" s="153">
        <f t="shared" si="8"/>
        <v>0.62542751607460445</v>
      </c>
      <c r="W39" s="152">
        <f t="shared" si="9"/>
        <v>869500</v>
      </c>
      <c r="X39" s="153">
        <f t="shared" si="18"/>
        <v>342484.10780245339</v>
      </c>
      <c r="Y39" s="153">
        <f t="shared" si="11"/>
        <v>963236.55319440016</v>
      </c>
      <c r="Z39" s="153">
        <f t="shared" si="12"/>
        <v>43748.65474941858</v>
      </c>
      <c r="AA39" s="153">
        <f t="shared" si="15"/>
        <v>14.031472656632385</v>
      </c>
    </row>
    <row r="40" spans="1:27" s="153" customFormat="1">
      <c r="A40" s="137">
        <v>38</v>
      </c>
      <c r="B40" s="137">
        <f t="shared" si="16"/>
        <v>70300</v>
      </c>
      <c r="C40" s="137">
        <f t="shared" si="13"/>
        <v>5776</v>
      </c>
      <c r="D40" s="137"/>
      <c r="E40" s="137">
        <f t="shared" si="0"/>
        <v>86000</v>
      </c>
      <c r="F40" s="137">
        <v>3000000</v>
      </c>
      <c r="G40" s="137">
        <v>290</v>
      </c>
      <c r="H40" s="137">
        <f t="shared" si="1"/>
        <v>38</v>
      </c>
      <c r="I40" s="137">
        <f t="shared" si="2"/>
        <v>503.99999999999994</v>
      </c>
      <c r="J40" s="137">
        <f t="shared" si="21"/>
        <v>503.99999999999994</v>
      </c>
      <c r="K40" s="152">
        <f t="shared" si="4"/>
        <v>1266.6666666666667</v>
      </c>
      <c r="L40" s="152">
        <f t="shared" si="5"/>
        <v>760</v>
      </c>
      <c r="M40" s="152">
        <f t="shared" si="22"/>
        <v>8448000</v>
      </c>
      <c r="N40" s="152">
        <f t="shared" si="22"/>
        <v>8849000</v>
      </c>
      <c r="O40" s="152">
        <f t="shared" si="6"/>
        <v>456000</v>
      </c>
      <c r="P40" s="152">
        <f t="shared" si="20"/>
        <v>456000</v>
      </c>
      <c r="Q40" s="152">
        <v>1.3</v>
      </c>
      <c r="R40" s="152">
        <v>1.5</v>
      </c>
      <c r="S40" s="152"/>
      <c r="T40" s="152"/>
      <c r="U40" s="152"/>
      <c r="V40" s="153">
        <f t="shared" si="8"/>
        <v>0.62540533529335463</v>
      </c>
      <c r="W40" s="152">
        <f t="shared" si="9"/>
        <v>912000</v>
      </c>
      <c r="X40" s="153">
        <f t="shared" si="18"/>
        <v>361234.12166544161</v>
      </c>
      <c r="Y40" s="153">
        <f t="shared" si="11"/>
        <v>1015970.9671840547</v>
      </c>
      <c r="Z40" s="153">
        <f t="shared" si="12"/>
        <v>46092.373211120233</v>
      </c>
      <c r="AA40" s="153">
        <f t="shared" si="15"/>
        <v>14.05398829069301</v>
      </c>
    </row>
    <row r="41" spans="1:27" s="153" customFormat="1">
      <c r="A41" s="137">
        <v>39</v>
      </c>
      <c r="B41" s="137">
        <f t="shared" si="16"/>
        <v>76076</v>
      </c>
      <c r="C41" s="137">
        <f t="shared" si="13"/>
        <v>6084</v>
      </c>
      <c r="D41" s="137"/>
      <c r="E41" s="137">
        <f t="shared" si="0"/>
        <v>88000</v>
      </c>
      <c r="F41" s="137">
        <v>3000000</v>
      </c>
      <c r="G41" s="137">
        <v>295</v>
      </c>
      <c r="H41" s="137">
        <f t="shared" si="1"/>
        <v>39</v>
      </c>
      <c r="I41" s="137">
        <f t="shared" si="2"/>
        <v>503.99999999999994</v>
      </c>
      <c r="J41" s="137">
        <f t="shared" si="21"/>
        <v>503.99999999999994</v>
      </c>
      <c r="K41" s="152">
        <f t="shared" si="4"/>
        <v>1300</v>
      </c>
      <c r="L41" s="152">
        <f t="shared" si="5"/>
        <v>780</v>
      </c>
      <c r="M41" s="152">
        <f t="shared" si="22"/>
        <v>8904000</v>
      </c>
      <c r="N41" s="152">
        <f t="shared" si="22"/>
        <v>9305000</v>
      </c>
      <c r="O41" s="152">
        <f t="shared" si="6"/>
        <v>468000</v>
      </c>
      <c r="P41" s="152">
        <f t="shared" si="20"/>
        <v>468000</v>
      </c>
      <c r="Q41" s="152">
        <v>1.3</v>
      </c>
      <c r="R41" s="152">
        <v>1.5</v>
      </c>
      <c r="S41" s="152"/>
      <c r="T41" s="152"/>
      <c r="U41" s="152"/>
      <c r="V41" s="153">
        <f t="shared" si="8"/>
        <v>0.62538483641886622</v>
      </c>
      <c r="W41" s="152">
        <f t="shared" si="9"/>
        <v>955500</v>
      </c>
      <c r="X41" s="153">
        <f t="shared" si="18"/>
        <v>380484.13447723817</v>
      </c>
      <c r="Y41" s="153">
        <f t="shared" si="11"/>
        <v>1070111.6282172324</v>
      </c>
      <c r="Z41" s="153">
        <f t="shared" si="12"/>
        <v>48498.594064283076</v>
      </c>
      <c r="AA41" s="153">
        <f t="shared" si="15"/>
        <v>14.075729363085618</v>
      </c>
    </row>
    <row r="42" spans="1:27" s="155" customFormat="1">
      <c r="A42" s="138">
        <v>40</v>
      </c>
      <c r="B42" s="138">
        <f t="shared" si="16"/>
        <v>82160</v>
      </c>
      <c r="C42" s="138">
        <f t="shared" si="13"/>
        <v>6400</v>
      </c>
      <c r="D42" s="138"/>
      <c r="E42" s="138">
        <f t="shared" si="0"/>
        <v>90000</v>
      </c>
      <c r="F42" s="138">
        <v>3000000</v>
      </c>
      <c r="G42" s="138">
        <v>300</v>
      </c>
      <c r="H42" s="138">
        <f t="shared" si="1"/>
        <v>40</v>
      </c>
      <c r="I42" s="138">
        <f t="shared" si="2"/>
        <v>503.99999999999994</v>
      </c>
      <c r="J42" s="138">
        <f t="shared" si="21"/>
        <v>503.99999999999994</v>
      </c>
      <c r="K42" s="154">
        <f t="shared" si="4"/>
        <v>1333.3333333333333</v>
      </c>
      <c r="L42" s="154">
        <f t="shared" si="5"/>
        <v>799.99999999999989</v>
      </c>
      <c r="M42" s="154">
        <f t="shared" si="22"/>
        <v>9372000</v>
      </c>
      <c r="N42" s="154">
        <f t="shared" si="22"/>
        <v>9773000</v>
      </c>
      <c r="O42" s="154">
        <f t="shared" si="6"/>
        <v>480000</v>
      </c>
      <c r="P42" s="154">
        <f t="shared" si="20"/>
        <v>480000</v>
      </c>
      <c r="Q42" s="154">
        <v>1.3</v>
      </c>
      <c r="R42" s="154">
        <v>1.5</v>
      </c>
      <c r="S42" s="154"/>
      <c r="T42" s="154"/>
      <c r="U42" s="154"/>
      <c r="V42" s="155">
        <f t="shared" si="8"/>
        <v>0.62536585365853659</v>
      </c>
      <c r="W42" s="154">
        <f t="shared" si="9"/>
        <v>1000000</v>
      </c>
      <c r="X42" s="155">
        <f t="shared" si="18"/>
        <v>400234.14634146343</v>
      </c>
      <c r="Y42" s="155">
        <f t="shared" si="11"/>
        <v>1125658.5365853659</v>
      </c>
      <c r="Z42" s="155">
        <f t="shared" si="12"/>
        <v>50967.317073170729</v>
      </c>
      <c r="AA42" s="155">
        <f t="shared" si="15"/>
        <v>14.096731707317073</v>
      </c>
    </row>
    <row r="43" spans="1:27" s="155" customFormat="1">
      <c r="A43" s="138">
        <v>41</v>
      </c>
      <c r="B43" s="138">
        <f t="shared" si="16"/>
        <v>88560</v>
      </c>
      <c r="C43" s="138">
        <f t="shared" si="13"/>
        <v>6724</v>
      </c>
      <c r="D43" s="138"/>
      <c r="E43" s="138">
        <f t="shared" si="0"/>
        <v>92000</v>
      </c>
      <c r="F43" s="138">
        <v>3000000</v>
      </c>
      <c r="G43" s="138">
        <v>305</v>
      </c>
      <c r="H43" s="138">
        <f t="shared" si="1"/>
        <v>41</v>
      </c>
      <c r="I43" s="138">
        <f t="shared" si="2"/>
        <v>503.99999999999994</v>
      </c>
      <c r="J43" s="138">
        <f t="shared" si="21"/>
        <v>503.99999999999994</v>
      </c>
      <c r="K43" s="154">
        <f t="shared" si="4"/>
        <v>1366.6666666666667</v>
      </c>
      <c r="L43" s="154">
        <f t="shared" si="5"/>
        <v>820</v>
      </c>
      <c r="M43" s="154">
        <f t="shared" si="22"/>
        <v>9852000</v>
      </c>
      <c r="N43" s="154">
        <f t="shared" si="22"/>
        <v>10253000</v>
      </c>
      <c r="O43" s="154">
        <f t="shared" si="6"/>
        <v>492000</v>
      </c>
      <c r="P43" s="154">
        <f t="shared" si="20"/>
        <v>492000</v>
      </c>
      <c r="Q43" s="154">
        <v>1.3</v>
      </c>
      <c r="R43" s="154">
        <v>1.5</v>
      </c>
      <c r="S43" s="154"/>
      <c r="T43" s="154"/>
      <c r="U43" s="154"/>
      <c r="V43" s="155">
        <f t="shared" si="8"/>
        <v>0.62534824115003151</v>
      </c>
      <c r="W43" s="154">
        <f t="shared" si="9"/>
        <v>1045500</v>
      </c>
      <c r="X43" s="155">
        <f t="shared" si="18"/>
        <v>420484.15734928119</v>
      </c>
      <c r="Y43" s="155">
        <f t="shared" si="11"/>
        <v>1182611.6925448533</v>
      </c>
      <c r="Z43" s="155">
        <f t="shared" si="12"/>
        <v>53498.542030385193</v>
      </c>
      <c r="AA43" s="155">
        <f t="shared" si="15"/>
        <v>14.117029366846982</v>
      </c>
    </row>
    <row r="44" spans="1:27" s="155" customFormat="1">
      <c r="A44" s="138">
        <v>42</v>
      </c>
      <c r="B44" s="138">
        <f t="shared" si="16"/>
        <v>95284</v>
      </c>
      <c r="C44" s="138">
        <f t="shared" si="13"/>
        <v>7056</v>
      </c>
      <c r="D44" s="138"/>
      <c r="E44" s="138">
        <f t="shared" si="0"/>
        <v>94000</v>
      </c>
      <c r="F44" s="138">
        <v>3000000</v>
      </c>
      <c r="G44" s="138">
        <v>310</v>
      </c>
      <c r="H44" s="138">
        <f t="shared" si="1"/>
        <v>42</v>
      </c>
      <c r="I44" s="138">
        <f t="shared" si="2"/>
        <v>503.99999999999994</v>
      </c>
      <c r="J44" s="138">
        <f t="shared" si="21"/>
        <v>503.99999999999994</v>
      </c>
      <c r="K44" s="154">
        <f t="shared" si="4"/>
        <v>1400</v>
      </c>
      <c r="L44" s="154">
        <f t="shared" si="5"/>
        <v>840</v>
      </c>
      <c r="M44" s="154">
        <f t="shared" si="22"/>
        <v>10344000</v>
      </c>
      <c r="N44" s="154">
        <f t="shared" si="22"/>
        <v>10745000</v>
      </c>
      <c r="O44" s="154">
        <f t="shared" si="6"/>
        <v>504000</v>
      </c>
      <c r="P44" s="154">
        <f t="shared" si="20"/>
        <v>504000</v>
      </c>
      <c r="Q44" s="154">
        <v>1.3</v>
      </c>
      <c r="R44" s="154">
        <v>1.5</v>
      </c>
      <c r="S44" s="154"/>
      <c r="T44" s="154"/>
      <c r="U44" s="154"/>
      <c r="V44" s="155">
        <f t="shared" si="8"/>
        <v>0.62533187015469571</v>
      </c>
      <c r="W44" s="154">
        <f t="shared" si="9"/>
        <v>1092000</v>
      </c>
      <c r="X44" s="155">
        <f t="shared" si="18"/>
        <v>441234.16758115328</v>
      </c>
      <c r="Y44" s="155">
        <f t="shared" si="11"/>
        <v>1240971.0963219937</v>
      </c>
      <c r="Z44" s="155">
        <f t="shared" si="12"/>
        <v>56092.268752876204</v>
      </c>
      <c r="AA44" s="155">
        <f t="shared" si="15"/>
        <v>14.136654647699286</v>
      </c>
    </row>
    <row r="45" spans="1:27" s="155" customFormat="1">
      <c r="A45" s="138">
        <v>43</v>
      </c>
      <c r="B45" s="138">
        <f t="shared" si="16"/>
        <v>102340</v>
      </c>
      <c r="C45" s="138">
        <f t="shared" si="13"/>
        <v>7396</v>
      </c>
      <c r="D45" s="138"/>
      <c r="E45" s="138">
        <f t="shared" si="0"/>
        <v>96000</v>
      </c>
      <c r="F45" s="138">
        <v>3000000</v>
      </c>
      <c r="G45" s="138">
        <v>315</v>
      </c>
      <c r="H45" s="138">
        <f t="shared" si="1"/>
        <v>43</v>
      </c>
      <c r="I45" s="138">
        <f t="shared" si="2"/>
        <v>503.99999999999994</v>
      </c>
      <c r="J45" s="138">
        <f t="shared" si="21"/>
        <v>503.99999999999994</v>
      </c>
      <c r="K45" s="154">
        <f t="shared" si="4"/>
        <v>1433.3333333333333</v>
      </c>
      <c r="L45" s="154">
        <f t="shared" si="5"/>
        <v>859.99999999999989</v>
      </c>
      <c r="M45" s="154">
        <f t="shared" si="22"/>
        <v>10848000</v>
      </c>
      <c r="N45" s="154">
        <f t="shared" si="22"/>
        <v>11249000</v>
      </c>
      <c r="O45" s="154">
        <f t="shared" si="6"/>
        <v>516000</v>
      </c>
      <c r="P45" s="154">
        <f t="shared" si="20"/>
        <v>516000</v>
      </c>
      <c r="Q45" s="154">
        <v>1.3</v>
      </c>
      <c r="R45" s="154">
        <v>1.5</v>
      </c>
      <c r="S45" s="154"/>
      <c r="T45" s="154"/>
      <c r="U45" s="154"/>
      <c r="V45" s="155">
        <f t="shared" si="8"/>
        <v>0.62531662670134081</v>
      </c>
      <c r="W45" s="154">
        <f t="shared" si="9"/>
        <v>1139500</v>
      </c>
      <c r="X45" s="155">
        <f t="shared" si="18"/>
        <v>462484.17710831162</v>
      </c>
      <c r="Y45" s="155">
        <f t="shared" si="11"/>
        <v>1300736.7481171265</v>
      </c>
      <c r="Z45" s="155">
        <f t="shared" si="12"/>
        <v>58748.497078590968</v>
      </c>
      <c r="AA45" s="155">
        <f t="shared" si="15"/>
        <v>14.155638181534968</v>
      </c>
    </row>
    <row r="46" spans="1:27" s="155" customFormat="1">
      <c r="A46" s="138">
        <v>44</v>
      </c>
      <c r="B46" s="138">
        <f t="shared" si="16"/>
        <v>109736</v>
      </c>
      <c r="C46" s="138">
        <f t="shared" si="13"/>
        <v>7744</v>
      </c>
      <c r="D46" s="138"/>
      <c r="E46" s="138">
        <f t="shared" si="0"/>
        <v>98000</v>
      </c>
      <c r="F46" s="138">
        <v>3000000</v>
      </c>
      <c r="G46" s="138">
        <v>320</v>
      </c>
      <c r="H46" s="138">
        <f t="shared" si="1"/>
        <v>44</v>
      </c>
      <c r="I46" s="138">
        <f t="shared" si="2"/>
        <v>503.99999999999994</v>
      </c>
      <c r="J46" s="138">
        <f t="shared" si="21"/>
        <v>503.99999999999994</v>
      </c>
      <c r="K46" s="154">
        <f t="shared" si="4"/>
        <v>1466.6666666666667</v>
      </c>
      <c r="L46" s="154">
        <f t="shared" si="5"/>
        <v>880</v>
      </c>
      <c r="M46" s="154">
        <f t="shared" si="22"/>
        <v>11364000</v>
      </c>
      <c r="N46" s="154">
        <f t="shared" si="22"/>
        <v>11765000</v>
      </c>
      <c r="O46" s="154">
        <f t="shared" si="6"/>
        <v>528000</v>
      </c>
      <c r="P46" s="154">
        <f t="shared" si="20"/>
        <v>528000</v>
      </c>
      <c r="Q46" s="154">
        <v>1.3</v>
      </c>
      <c r="R46" s="154">
        <v>1.5</v>
      </c>
      <c r="S46" s="154"/>
      <c r="T46" s="154"/>
      <c r="U46" s="154"/>
      <c r="V46" s="155">
        <f t="shared" si="8"/>
        <v>0.62530240959969041</v>
      </c>
      <c r="W46" s="154">
        <f t="shared" si="9"/>
        <v>1188000</v>
      </c>
      <c r="X46" s="155">
        <f t="shared" si="18"/>
        <v>484234.18599400029</v>
      </c>
      <c r="Y46" s="155">
        <f t="shared" si="11"/>
        <v>1361908.6481081257</v>
      </c>
      <c r="Z46" s="155">
        <f t="shared" si="12"/>
        <v>61467.226863649565</v>
      </c>
      <c r="AA46" s="155">
        <f t="shared" si="15"/>
        <v>14.174008995256697</v>
      </c>
    </row>
    <row r="47" spans="1:27" s="155" customFormat="1">
      <c r="A47" s="138">
        <v>45</v>
      </c>
      <c r="B47" s="138">
        <f t="shared" si="16"/>
        <v>117480</v>
      </c>
      <c r="C47" s="138">
        <f t="shared" si="13"/>
        <v>8100</v>
      </c>
      <c r="D47" s="138"/>
      <c r="E47" s="138">
        <f t="shared" si="0"/>
        <v>100000</v>
      </c>
      <c r="F47" s="138">
        <v>3000000</v>
      </c>
      <c r="G47" s="138">
        <v>325</v>
      </c>
      <c r="H47" s="138">
        <f t="shared" si="1"/>
        <v>45</v>
      </c>
      <c r="I47" s="138">
        <f t="shared" si="2"/>
        <v>503.99999999999994</v>
      </c>
      <c r="J47" s="138">
        <f t="shared" si="21"/>
        <v>503.99999999999994</v>
      </c>
      <c r="K47" s="154">
        <f t="shared" si="4"/>
        <v>1500</v>
      </c>
      <c r="L47" s="154">
        <f t="shared" si="5"/>
        <v>900</v>
      </c>
      <c r="M47" s="154">
        <f t="shared" si="22"/>
        <v>11892000</v>
      </c>
      <c r="N47" s="154">
        <f t="shared" si="22"/>
        <v>12293000</v>
      </c>
      <c r="O47" s="154">
        <f t="shared" si="6"/>
        <v>540000</v>
      </c>
      <c r="P47" s="154">
        <f t="shared" si="20"/>
        <v>540000</v>
      </c>
      <c r="Q47" s="154">
        <v>1.3</v>
      </c>
      <c r="R47" s="154">
        <v>1.5</v>
      </c>
      <c r="S47" s="154"/>
      <c r="T47" s="154"/>
      <c r="U47" s="154"/>
      <c r="V47" s="155">
        <f t="shared" si="8"/>
        <v>0.62528912875867393</v>
      </c>
      <c r="W47" s="154">
        <f t="shared" si="9"/>
        <v>1237500</v>
      </c>
      <c r="X47" s="155">
        <f t="shared" si="18"/>
        <v>506484.19429452589</v>
      </c>
      <c r="Y47" s="155">
        <f t="shared" si="11"/>
        <v>1424486.7964533542</v>
      </c>
      <c r="Z47" s="155">
        <f t="shared" si="12"/>
        <v>64248.457979953746</v>
      </c>
      <c r="AA47" s="155">
        <f t="shared" si="15"/>
        <v>14.191794584238686</v>
      </c>
    </row>
    <row r="48" spans="1:27" s="155" customFormat="1">
      <c r="A48" s="138">
        <v>46</v>
      </c>
      <c r="B48" s="138">
        <f t="shared" si="16"/>
        <v>125580</v>
      </c>
      <c r="C48" s="138">
        <f t="shared" si="13"/>
        <v>8464</v>
      </c>
      <c r="D48" s="138"/>
      <c r="E48" s="138">
        <f t="shared" si="0"/>
        <v>102000</v>
      </c>
      <c r="F48" s="138">
        <v>3000000</v>
      </c>
      <c r="G48" s="138">
        <v>330</v>
      </c>
      <c r="H48" s="138">
        <f t="shared" si="1"/>
        <v>46</v>
      </c>
      <c r="I48" s="138">
        <f t="shared" si="2"/>
        <v>503.99999999999994</v>
      </c>
      <c r="J48" s="138">
        <f t="shared" si="21"/>
        <v>503.99999999999994</v>
      </c>
      <c r="K48" s="154">
        <f t="shared" si="4"/>
        <v>1533.3333333333333</v>
      </c>
      <c r="L48" s="154">
        <f t="shared" si="5"/>
        <v>919.99999999999989</v>
      </c>
      <c r="M48" s="154">
        <f t="shared" si="22"/>
        <v>12432000</v>
      </c>
      <c r="N48" s="154">
        <f t="shared" si="22"/>
        <v>12833000</v>
      </c>
      <c r="O48" s="154">
        <f t="shared" si="6"/>
        <v>552000</v>
      </c>
      <c r="P48" s="154">
        <f t="shared" si="20"/>
        <v>552000</v>
      </c>
      <c r="Q48" s="154">
        <v>1.3</v>
      </c>
      <c r="R48" s="154">
        <v>1.5</v>
      </c>
      <c r="S48" s="154"/>
      <c r="T48" s="154"/>
      <c r="U48" s="154"/>
      <c r="V48" s="155">
        <f t="shared" si="8"/>
        <v>0.62527670375726818</v>
      </c>
      <c r="W48" s="154">
        <f t="shared" si="9"/>
        <v>1288000</v>
      </c>
      <c r="X48" s="155">
        <f t="shared" si="18"/>
        <v>529234.20206015185</v>
      </c>
      <c r="Y48" s="155">
        <f t="shared" si="11"/>
        <v>1488471.1932941768</v>
      </c>
      <c r="Z48" s="155">
        <f t="shared" si="12"/>
        <v>67092.190313154875</v>
      </c>
      <c r="AA48" s="155">
        <f t="shared" si="15"/>
        <v>14.209020987046186</v>
      </c>
    </row>
    <row r="49" spans="1:27" s="155" customFormat="1">
      <c r="A49" s="138">
        <v>47</v>
      </c>
      <c r="B49" s="138">
        <f t="shared" si="16"/>
        <v>134044</v>
      </c>
      <c r="C49" s="138">
        <f t="shared" si="13"/>
        <v>8836</v>
      </c>
      <c r="D49" s="138"/>
      <c r="E49" s="138">
        <f t="shared" si="0"/>
        <v>104000</v>
      </c>
      <c r="F49" s="138">
        <v>3000000</v>
      </c>
      <c r="G49" s="138">
        <v>335</v>
      </c>
      <c r="H49" s="138">
        <f t="shared" si="1"/>
        <v>47</v>
      </c>
      <c r="I49" s="138">
        <f t="shared" si="2"/>
        <v>503.99999999999994</v>
      </c>
      <c r="J49" s="138">
        <f t="shared" si="21"/>
        <v>503.99999999999994</v>
      </c>
      <c r="K49" s="154">
        <f t="shared" si="4"/>
        <v>1566.6666666666667</v>
      </c>
      <c r="L49" s="154">
        <f t="shared" si="5"/>
        <v>940</v>
      </c>
      <c r="M49" s="154">
        <f t="shared" si="22"/>
        <v>12984000</v>
      </c>
      <c r="N49" s="154">
        <f t="shared" si="22"/>
        <v>13385000</v>
      </c>
      <c r="O49" s="154">
        <f t="shared" si="6"/>
        <v>564000</v>
      </c>
      <c r="P49" s="154">
        <f t="shared" si="20"/>
        <v>564000</v>
      </c>
      <c r="Q49" s="154">
        <v>1.3</v>
      </c>
      <c r="R49" s="154">
        <v>1.5</v>
      </c>
      <c r="S49" s="154"/>
      <c r="T49" s="154"/>
      <c r="U49" s="154"/>
      <c r="V49" s="155">
        <f t="shared" si="8"/>
        <v>0.625265062625463</v>
      </c>
      <c r="W49" s="154">
        <f t="shared" si="9"/>
        <v>1339500</v>
      </c>
      <c r="X49" s="155">
        <f t="shared" si="18"/>
        <v>552484.20933585917</v>
      </c>
      <c r="Y49" s="155">
        <f t="shared" si="11"/>
        <v>1553861.8387571038</v>
      </c>
      <c r="Z49" s="155">
        <f t="shared" si="12"/>
        <v>69998.423760920588</v>
      </c>
      <c r="AA49" s="155">
        <f t="shared" si="15"/>
        <v>14.225712860091122</v>
      </c>
    </row>
    <row r="50" spans="1:27" s="155" customFormat="1">
      <c r="A50" s="138">
        <v>48</v>
      </c>
      <c r="B50" s="138">
        <f t="shared" si="16"/>
        <v>142880</v>
      </c>
      <c r="C50" s="138">
        <f t="shared" si="13"/>
        <v>9216</v>
      </c>
      <c r="D50" s="138"/>
      <c r="E50" s="138">
        <f t="shared" si="0"/>
        <v>106000</v>
      </c>
      <c r="F50" s="138">
        <v>3000000</v>
      </c>
      <c r="G50" s="138">
        <v>340</v>
      </c>
      <c r="H50" s="138">
        <f t="shared" si="1"/>
        <v>48</v>
      </c>
      <c r="I50" s="138">
        <f t="shared" si="2"/>
        <v>503.99999999999994</v>
      </c>
      <c r="J50" s="138">
        <f t="shared" si="21"/>
        <v>503.99999999999994</v>
      </c>
      <c r="K50" s="154">
        <f t="shared" si="4"/>
        <v>1600</v>
      </c>
      <c r="L50" s="154">
        <f t="shared" si="5"/>
        <v>960</v>
      </c>
      <c r="M50" s="154">
        <f t="shared" si="22"/>
        <v>13548000</v>
      </c>
      <c r="N50" s="154">
        <f t="shared" si="22"/>
        <v>13949000</v>
      </c>
      <c r="O50" s="154">
        <f t="shared" si="6"/>
        <v>576000</v>
      </c>
      <c r="P50" s="154">
        <f t="shared" si="20"/>
        <v>576000</v>
      </c>
      <c r="Q50" s="154">
        <v>1.3</v>
      </c>
      <c r="R50" s="154">
        <v>1.5</v>
      </c>
      <c r="S50" s="154"/>
      <c r="T50" s="154"/>
      <c r="U50" s="154"/>
      <c r="V50" s="155">
        <f t="shared" si="8"/>
        <v>0.62525414080078079</v>
      </c>
      <c r="W50" s="154">
        <f t="shared" si="9"/>
        <v>1392000</v>
      </c>
      <c r="X50" s="155">
        <f t="shared" si="18"/>
        <v>576234.21616199962</v>
      </c>
      <c r="Y50" s="155">
        <f t="shared" si="11"/>
        <v>1620658.7329556237</v>
      </c>
      <c r="Z50" s="155">
        <f t="shared" si="12"/>
        <v>72967.158231451118</v>
      </c>
      <c r="AA50" s="155">
        <f t="shared" si="15"/>
        <v>14.241893551109994</v>
      </c>
    </row>
    <row r="51" spans="1:27" s="155" customFormat="1">
      <c r="A51" s="138">
        <v>49</v>
      </c>
      <c r="B51" s="138">
        <f t="shared" si="16"/>
        <v>152096</v>
      </c>
      <c r="C51" s="138">
        <f>(A51)*(A51)*4</f>
        <v>9604</v>
      </c>
      <c r="D51" s="138"/>
      <c r="E51" s="138">
        <f t="shared" si="0"/>
        <v>108000</v>
      </c>
      <c r="F51" s="138">
        <v>3000000</v>
      </c>
      <c r="G51" s="138">
        <v>345</v>
      </c>
      <c r="H51" s="138">
        <f t="shared" si="1"/>
        <v>49</v>
      </c>
      <c r="I51" s="138">
        <f t="shared" si="2"/>
        <v>503.99999999999994</v>
      </c>
      <c r="J51" s="138">
        <f t="shared" si="21"/>
        <v>503.99999999999994</v>
      </c>
      <c r="K51" s="154">
        <f t="shared" si="4"/>
        <v>1633.3333333333333</v>
      </c>
      <c r="L51" s="154">
        <f t="shared" si="5"/>
        <v>979.99999999999989</v>
      </c>
      <c r="M51" s="154">
        <f t="shared" si="22"/>
        <v>14124000</v>
      </c>
      <c r="N51" s="154">
        <f t="shared" si="22"/>
        <v>14525000</v>
      </c>
      <c r="O51" s="154">
        <f t="shared" si="6"/>
        <v>588000</v>
      </c>
      <c r="P51" s="154">
        <f t="shared" si="20"/>
        <v>588000</v>
      </c>
      <c r="Q51" s="154">
        <v>1.3</v>
      </c>
      <c r="R51" s="154">
        <v>1.5</v>
      </c>
      <c r="S51" s="154"/>
      <c r="T51" s="154"/>
      <c r="U51" s="154"/>
      <c r="V51" s="155">
        <f t="shared" si="8"/>
        <v>0.62524388023204391</v>
      </c>
      <c r="W51" s="154">
        <f t="shared" si="9"/>
        <v>1445500</v>
      </c>
      <c r="X51" s="155">
        <f t="shared" si="18"/>
        <v>600484.22257485497</v>
      </c>
      <c r="Y51" s="155">
        <f t="shared" si="11"/>
        <v>1688861.8759917796</v>
      </c>
      <c r="Z51" s="155">
        <f t="shared" si="12"/>
        <v>75998.393642204945</v>
      </c>
      <c r="AA51" s="155">
        <f t="shared" si="15"/>
        <v>14.257585170681768</v>
      </c>
    </row>
    <row r="52" spans="1:27" s="157" customFormat="1">
      <c r="A52" s="139">
        <v>50</v>
      </c>
      <c r="B52" s="139">
        <f t="shared" si="16"/>
        <v>161700</v>
      </c>
      <c r="C52" s="139">
        <f>(A52)*(A52)*(A52-45)</f>
        <v>12500</v>
      </c>
      <c r="D52" s="139"/>
      <c r="E52" s="139">
        <f t="shared" si="0"/>
        <v>110000</v>
      </c>
      <c r="F52" s="139">
        <v>5000000</v>
      </c>
      <c r="G52" s="139">
        <v>350</v>
      </c>
      <c r="H52" s="139">
        <f t="shared" si="1"/>
        <v>50</v>
      </c>
      <c r="I52" s="139">
        <f t="shared" si="2"/>
        <v>612</v>
      </c>
      <c r="J52" s="139">
        <f t="shared" si="21"/>
        <v>612</v>
      </c>
      <c r="K52" s="156">
        <f t="shared" si="4"/>
        <v>1666.6666666666667</v>
      </c>
      <c r="L52" s="156">
        <f t="shared" si="5"/>
        <v>1000</v>
      </c>
      <c r="M52" s="156">
        <f t="shared" ref="M52:N67" si="23">O51+M51</f>
        <v>14712000</v>
      </c>
      <c r="N52" s="156">
        <f t="shared" si="23"/>
        <v>15113000</v>
      </c>
      <c r="O52" s="156">
        <f t="shared" si="6"/>
        <v>600000</v>
      </c>
      <c r="P52" s="156">
        <f t="shared" si="20"/>
        <v>600000</v>
      </c>
      <c r="Q52" s="156">
        <v>1.4</v>
      </c>
      <c r="R52" s="156">
        <v>2</v>
      </c>
      <c r="S52" s="156"/>
      <c r="T52" s="156"/>
      <c r="U52" s="156"/>
      <c r="V52" s="157">
        <f t="shared" si="8"/>
        <v>0.62523422860712052</v>
      </c>
      <c r="W52" s="156">
        <f t="shared" si="9"/>
        <v>1500000</v>
      </c>
      <c r="X52" s="157">
        <f t="shared" si="18"/>
        <v>625234.22860712057</v>
      </c>
      <c r="Y52" s="157">
        <f t="shared" si="11"/>
        <v>1758471.2679575265</v>
      </c>
      <c r="Z52" s="157">
        <f t="shared" si="12"/>
        <v>79092.12991880074</v>
      </c>
      <c r="AA52" s="157">
        <f t="shared" si="15"/>
        <v>14.272808661253382</v>
      </c>
    </row>
    <row r="53" spans="1:27" s="157" customFormat="1">
      <c r="A53" s="139">
        <v>51</v>
      </c>
      <c r="B53" s="139">
        <f t="shared" si="16"/>
        <v>174200</v>
      </c>
      <c r="C53" s="139">
        <f t="shared" ref="C53:C71" si="24">(A53)*(A53)*(A53-45)</f>
        <v>15606</v>
      </c>
      <c r="D53" s="139"/>
      <c r="E53" s="139">
        <f t="shared" si="0"/>
        <v>112000</v>
      </c>
      <c r="F53" s="139">
        <v>5000000</v>
      </c>
      <c r="G53" s="139">
        <v>355</v>
      </c>
      <c r="H53" s="139">
        <v>50</v>
      </c>
      <c r="I53" s="139">
        <f t="shared" si="2"/>
        <v>612</v>
      </c>
      <c r="J53" s="139">
        <f t="shared" si="21"/>
        <v>612</v>
      </c>
      <c r="K53" s="156">
        <f t="shared" si="4"/>
        <v>1666.6666666666667</v>
      </c>
      <c r="L53" s="156">
        <f t="shared" si="5"/>
        <v>1000</v>
      </c>
      <c r="M53" s="156">
        <f t="shared" si="23"/>
        <v>15312000</v>
      </c>
      <c r="N53" s="156">
        <f t="shared" si="23"/>
        <v>15713000</v>
      </c>
      <c r="O53" s="156">
        <f t="shared" si="6"/>
        <v>600000</v>
      </c>
      <c r="P53" s="156">
        <f t="shared" si="20"/>
        <v>600000</v>
      </c>
      <c r="Q53" s="156">
        <v>1.4</v>
      </c>
      <c r="R53" s="156">
        <v>2</v>
      </c>
      <c r="S53" s="156"/>
      <c r="T53" s="156"/>
      <c r="U53" s="156"/>
      <c r="V53" s="157">
        <f t="shared" si="8"/>
        <v>0.62522513868543028</v>
      </c>
      <c r="W53" s="156">
        <f t="shared" si="9"/>
        <v>1555500</v>
      </c>
      <c r="X53" s="157">
        <f t="shared" si="18"/>
        <v>650484.23428832169</v>
      </c>
      <c r="Y53" s="157">
        <f t="shared" si="11"/>
        <v>1829486.9089359047</v>
      </c>
      <c r="Z53" s="157">
        <f t="shared" si="12"/>
        <v>82248.366994068347</v>
      </c>
      <c r="AA53" s="157">
        <f t="shared" si="15"/>
        <v>14.287583863328084</v>
      </c>
    </row>
    <row r="54" spans="1:27" s="157" customFormat="1">
      <c r="A54" s="139">
        <v>52</v>
      </c>
      <c r="B54" s="139">
        <f t="shared" si="16"/>
        <v>189806</v>
      </c>
      <c r="C54" s="139">
        <f t="shared" si="24"/>
        <v>18928</v>
      </c>
      <c r="D54" s="139"/>
      <c r="E54" s="139">
        <f t="shared" si="0"/>
        <v>114000</v>
      </c>
      <c r="F54" s="139">
        <v>5000000</v>
      </c>
      <c r="G54" s="139">
        <v>360</v>
      </c>
      <c r="H54" s="139">
        <v>50</v>
      </c>
      <c r="I54" s="139">
        <f t="shared" si="2"/>
        <v>612</v>
      </c>
      <c r="J54" s="139">
        <f t="shared" si="21"/>
        <v>612</v>
      </c>
      <c r="K54" s="156">
        <f t="shared" si="4"/>
        <v>1666.6666666666667</v>
      </c>
      <c r="L54" s="156">
        <f t="shared" si="5"/>
        <v>1000</v>
      </c>
      <c r="M54" s="156">
        <f t="shared" si="23"/>
        <v>15912000</v>
      </c>
      <c r="N54" s="156">
        <f t="shared" si="23"/>
        <v>16313000</v>
      </c>
      <c r="O54" s="156">
        <f t="shared" si="6"/>
        <v>600000</v>
      </c>
      <c r="P54" s="156">
        <f t="shared" si="20"/>
        <v>600000</v>
      </c>
      <c r="Q54" s="156">
        <v>1.4</v>
      </c>
      <c r="R54" s="156">
        <v>2</v>
      </c>
      <c r="S54" s="156"/>
      <c r="T54" s="156"/>
      <c r="U54" s="156"/>
      <c r="V54" s="157">
        <f t="shared" si="8"/>
        <v>0.62521656771928202</v>
      </c>
      <c r="W54" s="156">
        <f t="shared" si="9"/>
        <v>1612000</v>
      </c>
      <c r="X54" s="157">
        <f t="shared" si="18"/>
        <v>676234.2396451754</v>
      </c>
      <c r="Y54" s="157">
        <f t="shared" si="11"/>
        <v>1901908.799002056</v>
      </c>
      <c r="Z54" s="157">
        <f t="shared" si="12"/>
        <v>85467.104807225856</v>
      </c>
      <c r="AA54" s="157">
        <f t="shared" si="15"/>
        <v>14.301929578612025</v>
      </c>
    </row>
    <row r="55" spans="1:27" s="157" customFormat="1">
      <c r="A55" s="139">
        <v>53</v>
      </c>
      <c r="B55" s="139">
        <f t="shared" si="16"/>
        <v>208734</v>
      </c>
      <c r="C55" s="139">
        <f t="shared" si="24"/>
        <v>22472</v>
      </c>
      <c r="D55" s="139"/>
      <c r="E55" s="139">
        <f t="shared" si="0"/>
        <v>116000</v>
      </c>
      <c r="F55" s="139">
        <v>5000000</v>
      </c>
      <c r="G55" s="139">
        <v>365</v>
      </c>
      <c r="H55" s="139">
        <v>50</v>
      </c>
      <c r="I55" s="139">
        <f t="shared" si="2"/>
        <v>612</v>
      </c>
      <c r="J55" s="139">
        <f t="shared" si="21"/>
        <v>612</v>
      </c>
      <c r="K55" s="156">
        <f t="shared" si="4"/>
        <v>1666.6666666666667</v>
      </c>
      <c r="L55" s="156">
        <f t="shared" si="5"/>
        <v>1000</v>
      </c>
      <c r="M55" s="156">
        <f t="shared" si="23"/>
        <v>16512000</v>
      </c>
      <c r="N55" s="156">
        <f t="shared" si="23"/>
        <v>16913000</v>
      </c>
      <c r="O55" s="156">
        <f t="shared" si="6"/>
        <v>600000</v>
      </c>
      <c r="P55" s="156">
        <f t="shared" si="20"/>
        <v>600000</v>
      </c>
      <c r="Q55" s="156">
        <v>1.4</v>
      </c>
      <c r="R55" s="156">
        <v>2</v>
      </c>
      <c r="S55" s="156"/>
      <c r="T55" s="156"/>
      <c r="U55" s="156"/>
      <c r="V55" s="157">
        <f t="shared" si="8"/>
        <v>0.62520847695078829</v>
      </c>
      <c r="W55" s="156">
        <f t="shared" si="9"/>
        <v>1669500</v>
      </c>
      <c r="X55" s="157">
        <f t="shared" si="18"/>
        <v>702484.24470190576</v>
      </c>
      <c r="Y55" s="157">
        <f t="shared" si="11"/>
        <v>1975736.9382241098</v>
      </c>
      <c r="Z55" s="157">
        <f t="shared" si="12"/>
        <v>88748.343303164394</v>
      </c>
      <c r="AA55" s="157">
        <f t="shared" si="15"/>
        <v>14.315863630018832</v>
      </c>
    </row>
    <row r="56" spans="1:27" s="157" customFormat="1">
      <c r="A56" s="139">
        <v>54</v>
      </c>
      <c r="B56" s="139">
        <f t="shared" si="16"/>
        <v>231206</v>
      </c>
      <c r="C56" s="139">
        <f t="shared" si="24"/>
        <v>26244</v>
      </c>
      <c r="D56" s="139"/>
      <c r="E56" s="139">
        <f t="shared" si="0"/>
        <v>118000</v>
      </c>
      <c r="F56" s="139">
        <v>5000000</v>
      </c>
      <c r="G56" s="139">
        <v>370</v>
      </c>
      <c r="H56" s="139">
        <v>50</v>
      </c>
      <c r="I56" s="139">
        <f t="shared" si="2"/>
        <v>612</v>
      </c>
      <c r="J56" s="139">
        <f t="shared" si="21"/>
        <v>612</v>
      </c>
      <c r="K56" s="156">
        <f t="shared" si="4"/>
        <v>1666.6666666666667</v>
      </c>
      <c r="L56" s="156">
        <f t="shared" si="5"/>
        <v>1000</v>
      </c>
      <c r="M56" s="156">
        <f t="shared" si="23"/>
        <v>17112000</v>
      </c>
      <c r="N56" s="156">
        <f t="shared" si="23"/>
        <v>17513000</v>
      </c>
      <c r="O56" s="156">
        <f t="shared" si="6"/>
        <v>600000</v>
      </c>
      <c r="P56" s="156">
        <f t="shared" si="20"/>
        <v>600000</v>
      </c>
      <c r="Q56" s="156">
        <v>1.4</v>
      </c>
      <c r="R56" s="156">
        <v>2</v>
      </c>
      <c r="S56" s="156"/>
      <c r="T56" s="156"/>
      <c r="U56" s="156"/>
      <c r="V56" s="157">
        <f t="shared" si="8"/>
        <v>0.62520083117328262</v>
      </c>
      <c r="W56" s="156">
        <f t="shared" si="9"/>
        <v>1728000</v>
      </c>
      <c r="X56" s="157">
        <f t="shared" si="18"/>
        <v>729234.24948051688</v>
      </c>
      <c r="Y56" s="157">
        <f t="shared" si="11"/>
        <v>2050971.3266639537</v>
      </c>
      <c r="Z56" s="157">
        <f t="shared" si="12"/>
        <v>92092.082431824529</v>
      </c>
      <c r="AA56" s="157">
        <f t="shared" si="15"/>
        <v>14.329402918508364</v>
      </c>
    </row>
    <row r="57" spans="1:27" s="157" customFormat="1">
      <c r="A57" s="139">
        <v>55</v>
      </c>
      <c r="B57" s="139">
        <f t="shared" si="16"/>
        <v>257450</v>
      </c>
      <c r="C57" s="139">
        <f t="shared" si="24"/>
        <v>30250</v>
      </c>
      <c r="D57" s="139"/>
      <c r="E57" s="139">
        <f t="shared" si="0"/>
        <v>120000</v>
      </c>
      <c r="F57" s="139">
        <v>5000000</v>
      </c>
      <c r="G57" s="139">
        <v>375</v>
      </c>
      <c r="H57" s="139">
        <v>50</v>
      </c>
      <c r="I57" s="139">
        <f t="shared" si="2"/>
        <v>612</v>
      </c>
      <c r="J57" s="139">
        <f t="shared" si="21"/>
        <v>612</v>
      </c>
      <c r="K57" s="156">
        <f t="shared" si="4"/>
        <v>1666.6666666666667</v>
      </c>
      <c r="L57" s="156">
        <f t="shared" si="5"/>
        <v>1000</v>
      </c>
      <c r="M57" s="156">
        <f t="shared" si="23"/>
        <v>17712000</v>
      </c>
      <c r="N57" s="156">
        <f t="shared" si="23"/>
        <v>18113000</v>
      </c>
      <c r="O57" s="156">
        <f t="shared" si="6"/>
        <v>600000</v>
      </c>
      <c r="P57" s="156">
        <f t="shared" si="20"/>
        <v>600000</v>
      </c>
      <c r="Q57" s="156">
        <v>1.4</v>
      </c>
      <c r="R57" s="156">
        <v>2</v>
      </c>
      <c r="S57" s="156"/>
      <c r="T57" s="156"/>
      <c r="U57" s="156"/>
      <c r="V57" s="157">
        <f t="shared" si="8"/>
        <v>0.62519359834796084</v>
      </c>
      <c r="W57" s="156">
        <f t="shared" si="9"/>
        <v>1787500</v>
      </c>
      <c r="X57" s="157">
        <f t="shared" si="18"/>
        <v>756484.25400103256</v>
      </c>
      <c r="Y57" s="157">
        <f t="shared" si="11"/>
        <v>2127611.9643779043</v>
      </c>
      <c r="Z57" s="157">
        <f t="shared" si="12"/>
        <v>95498.322147651023</v>
      </c>
      <c r="AA57" s="157">
        <f t="shared" si="15"/>
        <v>14.342563476791664</v>
      </c>
    </row>
    <row r="58" spans="1:27" s="157" customFormat="1">
      <c r="A58" s="139">
        <v>56</v>
      </c>
      <c r="B58" s="139">
        <f t="shared" si="16"/>
        <v>287700</v>
      </c>
      <c r="C58" s="139">
        <f t="shared" si="24"/>
        <v>34496</v>
      </c>
      <c r="D58" s="139"/>
      <c r="E58" s="139">
        <f t="shared" si="0"/>
        <v>122000</v>
      </c>
      <c r="F58" s="139">
        <v>5000000</v>
      </c>
      <c r="G58" s="139">
        <v>380</v>
      </c>
      <c r="H58" s="139">
        <v>50</v>
      </c>
      <c r="I58" s="139">
        <f t="shared" si="2"/>
        <v>612</v>
      </c>
      <c r="J58" s="139">
        <f t="shared" si="21"/>
        <v>612</v>
      </c>
      <c r="K58" s="156">
        <f t="shared" si="4"/>
        <v>1666.6666666666667</v>
      </c>
      <c r="L58" s="156">
        <f t="shared" si="5"/>
        <v>1000</v>
      </c>
      <c r="M58" s="156">
        <f t="shared" si="23"/>
        <v>18312000</v>
      </c>
      <c r="N58" s="156">
        <f t="shared" si="23"/>
        <v>18713000</v>
      </c>
      <c r="O58" s="156">
        <f t="shared" si="6"/>
        <v>600000</v>
      </c>
      <c r="P58" s="156">
        <f t="shared" si="20"/>
        <v>600000</v>
      </c>
      <c r="Q58" s="156">
        <v>1.4</v>
      </c>
      <c r="R58" s="156">
        <v>2</v>
      </c>
      <c r="S58" s="156"/>
      <c r="T58" s="156"/>
      <c r="U58" s="156"/>
      <c r="V58" s="157">
        <f t="shared" si="8"/>
        <v>0.62518674926794293</v>
      </c>
      <c r="W58" s="156">
        <f t="shared" si="9"/>
        <v>1848000</v>
      </c>
      <c r="X58" s="157">
        <f t="shared" si="18"/>
        <v>784234.25828170753</v>
      </c>
      <c r="Y58" s="157">
        <f t="shared" si="11"/>
        <v>2205658.8514173026</v>
      </c>
      <c r="Z58" s="157">
        <f t="shared" si="12"/>
        <v>98967.062409115373</v>
      </c>
      <c r="AA58" s="157">
        <f t="shared" si="15"/>
        <v>14.355360519973775</v>
      </c>
    </row>
    <row r="59" spans="1:27" s="157" customFormat="1">
      <c r="A59" s="139">
        <v>57</v>
      </c>
      <c r="B59" s="139">
        <f t="shared" si="16"/>
        <v>322196</v>
      </c>
      <c r="C59" s="139">
        <f t="shared" si="24"/>
        <v>38988</v>
      </c>
      <c r="D59" s="139"/>
      <c r="E59" s="139">
        <f t="shared" si="0"/>
        <v>124000</v>
      </c>
      <c r="F59" s="139">
        <v>5000000</v>
      </c>
      <c r="G59" s="139">
        <v>385</v>
      </c>
      <c r="H59" s="139">
        <v>50</v>
      </c>
      <c r="I59" s="139">
        <f t="shared" si="2"/>
        <v>612</v>
      </c>
      <c r="J59" s="139">
        <f t="shared" si="21"/>
        <v>612</v>
      </c>
      <c r="K59" s="156">
        <f t="shared" si="4"/>
        <v>1666.6666666666667</v>
      </c>
      <c r="L59" s="156">
        <f t="shared" si="5"/>
        <v>1000</v>
      </c>
      <c r="M59" s="156">
        <f t="shared" si="23"/>
        <v>18912000</v>
      </c>
      <c r="N59" s="156">
        <f t="shared" si="23"/>
        <v>19313000</v>
      </c>
      <c r="O59" s="156">
        <f t="shared" si="6"/>
        <v>600000</v>
      </c>
      <c r="P59" s="156">
        <f t="shared" si="20"/>
        <v>600000</v>
      </c>
      <c r="Q59" s="156">
        <v>1.4</v>
      </c>
      <c r="R59" s="156">
        <v>2</v>
      </c>
      <c r="S59" s="156"/>
      <c r="T59" s="156"/>
      <c r="U59" s="156"/>
      <c r="V59" s="157">
        <f t="shared" si="8"/>
        <v>0.62518025726316595</v>
      </c>
      <c r="W59" s="156">
        <f t="shared" si="9"/>
        <v>1909500</v>
      </c>
      <c r="X59" s="157">
        <f t="shared" si="18"/>
        <v>812484.26233921049</v>
      </c>
      <c r="Y59" s="157">
        <f t="shared" si="11"/>
        <v>2285111.9878290296</v>
      </c>
      <c r="Z59" s="157">
        <f t="shared" si="12"/>
        <v>102498.30317829606</v>
      </c>
      <c r="AA59" s="157">
        <f t="shared" si="15"/>
        <v>14.367808493233625</v>
      </c>
    </row>
    <row r="60" spans="1:27" s="157" customFormat="1">
      <c r="A60" s="139">
        <v>58</v>
      </c>
      <c r="B60" s="139">
        <f t="shared" si="16"/>
        <v>361184</v>
      </c>
      <c r="C60" s="139">
        <f t="shared" si="24"/>
        <v>43732</v>
      </c>
      <c r="D60" s="139"/>
      <c r="E60" s="139">
        <f t="shared" si="0"/>
        <v>126000</v>
      </c>
      <c r="F60" s="139">
        <v>5000000</v>
      </c>
      <c r="G60" s="139">
        <v>390</v>
      </c>
      <c r="H60" s="139">
        <v>50</v>
      </c>
      <c r="I60" s="139">
        <f t="shared" si="2"/>
        <v>612</v>
      </c>
      <c r="J60" s="139">
        <f t="shared" si="21"/>
        <v>612</v>
      </c>
      <c r="K60" s="156">
        <f t="shared" si="4"/>
        <v>1666.6666666666667</v>
      </c>
      <c r="L60" s="156">
        <f t="shared" si="5"/>
        <v>1000</v>
      </c>
      <c r="M60" s="156">
        <f t="shared" si="23"/>
        <v>19512000</v>
      </c>
      <c r="N60" s="156">
        <f t="shared" si="23"/>
        <v>19913000</v>
      </c>
      <c r="O60" s="156">
        <f t="shared" si="6"/>
        <v>600000</v>
      </c>
      <c r="P60" s="156">
        <f t="shared" si="20"/>
        <v>600000</v>
      </c>
      <c r="Q60" s="156">
        <v>1.4</v>
      </c>
      <c r="R60" s="156">
        <v>2</v>
      </c>
      <c r="S60" s="156"/>
      <c r="T60" s="156"/>
      <c r="U60" s="156"/>
      <c r="V60" s="157">
        <f t="shared" si="8"/>
        <v>0.62517409794053735</v>
      </c>
      <c r="W60" s="156">
        <f t="shared" si="9"/>
        <v>1972000</v>
      </c>
      <c r="X60" s="157">
        <f t="shared" si="18"/>
        <v>841234.26618878706</v>
      </c>
      <c r="Y60" s="157">
        <f t="shared" si="11"/>
        <v>2365971.3736559637</v>
      </c>
      <c r="Z60" s="157">
        <f t="shared" si="12"/>
        <v>106092.04442050919</v>
      </c>
      <c r="AA60" s="157">
        <f t="shared" si="15"/>
        <v>14.379921116658682</v>
      </c>
    </row>
    <row r="61" spans="1:27" s="157" customFormat="1">
      <c r="A61" s="139">
        <v>59</v>
      </c>
      <c r="B61" s="139">
        <f t="shared" si="16"/>
        <v>404916</v>
      </c>
      <c r="C61" s="139">
        <f t="shared" si="24"/>
        <v>48734</v>
      </c>
      <c r="D61" s="139"/>
      <c r="E61" s="139">
        <f t="shared" si="0"/>
        <v>128000</v>
      </c>
      <c r="F61" s="139">
        <v>5000000</v>
      </c>
      <c r="G61" s="139">
        <v>395</v>
      </c>
      <c r="H61" s="139">
        <v>50</v>
      </c>
      <c r="I61" s="139">
        <f t="shared" si="2"/>
        <v>612</v>
      </c>
      <c r="J61" s="139">
        <f t="shared" si="21"/>
        <v>612</v>
      </c>
      <c r="K61" s="156">
        <f t="shared" si="4"/>
        <v>1666.6666666666667</v>
      </c>
      <c r="L61" s="156">
        <f t="shared" si="5"/>
        <v>1000</v>
      </c>
      <c r="M61" s="156">
        <f t="shared" si="23"/>
        <v>20112000</v>
      </c>
      <c r="N61" s="156">
        <f t="shared" si="23"/>
        <v>20513000</v>
      </c>
      <c r="O61" s="156">
        <f t="shared" si="6"/>
        <v>600000</v>
      </c>
      <c r="P61" s="156">
        <f t="shared" si="20"/>
        <v>600000</v>
      </c>
      <c r="Q61" s="156">
        <v>1.4</v>
      </c>
      <c r="R61" s="156">
        <v>2</v>
      </c>
      <c r="S61" s="156"/>
      <c r="T61" s="156"/>
      <c r="U61" s="156"/>
      <c r="V61" s="157">
        <f t="shared" si="8"/>
        <v>0.6251682489546132</v>
      </c>
      <c r="W61" s="156">
        <f t="shared" si="9"/>
        <v>2035500</v>
      </c>
      <c r="X61" s="157">
        <f t="shared" si="18"/>
        <v>870484.26984440337</v>
      </c>
      <c r="Y61" s="157">
        <f t="shared" si="11"/>
        <v>2448237.0089373845</v>
      </c>
      <c r="Z61" s="157">
        <f t="shared" si="12"/>
        <v>109748.28610398235</v>
      </c>
      <c r="AA61" s="157">
        <f t="shared" si="15"/>
        <v>14.391711427363417</v>
      </c>
    </row>
    <row r="62" spans="1:27" s="159" customFormat="1">
      <c r="A62" s="140">
        <v>60</v>
      </c>
      <c r="B62" s="140">
        <f t="shared" si="16"/>
        <v>453650</v>
      </c>
      <c r="C62" s="162">
        <f t="shared" si="24"/>
        <v>54000</v>
      </c>
      <c r="D62" s="162"/>
      <c r="E62" s="162">
        <f t="shared" si="0"/>
        <v>130000</v>
      </c>
      <c r="F62" s="162">
        <v>5000000</v>
      </c>
      <c r="G62" s="162">
        <v>400</v>
      </c>
      <c r="H62" s="162">
        <v>50</v>
      </c>
      <c r="I62" s="140">
        <f t="shared" si="2"/>
        <v>612</v>
      </c>
      <c r="J62" s="140">
        <f t="shared" si="21"/>
        <v>612</v>
      </c>
      <c r="K62" s="158">
        <f t="shared" si="4"/>
        <v>1666.6666666666667</v>
      </c>
      <c r="L62" s="158">
        <f t="shared" si="5"/>
        <v>1000</v>
      </c>
      <c r="M62" s="158">
        <f t="shared" si="23"/>
        <v>20712000</v>
      </c>
      <c r="N62" s="158">
        <f t="shared" si="23"/>
        <v>21113000</v>
      </c>
      <c r="O62" s="158">
        <f t="shared" si="6"/>
        <v>600000</v>
      </c>
      <c r="P62" s="158">
        <f t="shared" si="20"/>
        <v>600000</v>
      </c>
      <c r="Q62" s="158">
        <v>1.4</v>
      </c>
      <c r="R62" s="158">
        <v>2</v>
      </c>
      <c r="S62" s="158"/>
      <c r="T62" s="158"/>
      <c r="U62" s="158"/>
      <c r="V62" s="159">
        <f t="shared" si="8"/>
        <v>0.62516268980477219</v>
      </c>
      <c r="W62" s="158">
        <f t="shared" si="9"/>
        <v>2100000</v>
      </c>
      <c r="X62" s="159">
        <f t="shared" si="18"/>
        <v>900234.27331887197</v>
      </c>
      <c r="Y62" s="159">
        <f t="shared" si="11"/>
        <v>2531908.8937093276</v>
      </c>
      <c r="Z62" s="159">
        <f t="shared" si="12"/>
        <v>113467.02819956615</v>
      </c>
      <c r="AA62" s="159">
        <f t="shared" si="15"/>
        <v>14.40319181902696</v>
      </c>
    </row>
    <row r="63" spans="1:27" s="159" customFormat="1">
      <c r="A63" s="140">
        <v>61</v>
      </c>
      <c r="B63" s="140">
        <f t="shared" si="16"/>
        <v>507650</v>
      </c>
      <c r="C63" s="162">
        <f t="shared" si="24"/>
        <v>59536</v>
      </c>
      <c r="D63" s="162"/>
      <c r="E63" s="162">
        <f t="shared" si="0"/>
        <v>132000</v>
      </c>
      <c r="F63" s="162">
        <v>5000000</v>
      </c>
      <c r="G63" s="162">
        <v>405</v>
      </c>
      <c r="H63" s="162">
        <v>50</v>
      </c>
      <c r="I63" s="140">
        <f t="shared" si="2"/>
        <v>612</v>
      </c>
      <c r="J63" s="140">
        <f t="shared" si="21"/>
        <v>612</v>
      </c>
      <c r="K63" s="158">
        <f t="shared" si="4"/>
        <v>1666.6666666666667</v>
      </c>
      <c r="L63" s="158">
        <f t="shared" si="5"/>
        <v>1000</v>
      </c>
      <c r="M63" s="158">
        <f t="shared" si="23"/>
        <v>21312000</v>
      </c>
      <c r="N63" s="158">
        <f t="shared" si="23"/>
        <v>21713000</v>
      </c>
      <c r="O63" s="158">
        <f t="shared" si="6"/>
        <v>600000</v>
      </c>
      <c r="P63" s="158">
        <f t="shared" si="20"/>
        <v>600000</v>
      </c>
      <c r="Q63" s="158">
        <v>1.4</v>
      </c>
      <c r="R63" s="158">
        <v>2</v>
      </c>
      <c r="S63" s="158"/>
      <c r="T63" s="158"/>
      <c r="U63" s="158"/>
      <c r="V63" s="159">
        <f t="shared" si="8"/>
        <v>0.62515740165544575</v>
      </c>
      <c r="W63" s="158">
        <f t="shared" si="9"/>
        <v>2165500</v>
      </c>
      <c r="X63" s="159">
        <f t="shared" si="18"/>
        <v>930484.27662396547</v>
      </c>
      <c r="Y63" s="159">
        <f t="shared" si="11"/>
        <v>2616987.0280049029</v>
      </c>
      <c r="Z63" s="159">
        <f t="shared" si="12"/>
        <v>117248.27068047885</v>
      </c>
      <c r="AA63" s="159">
        <f t="shared" si="15"/>
        <v>14.414374078987709</v>
      </c>
    </row>
    <row r="64" spans="1:27" s="159" customFormat="1">
      <c r="A64" s="140">
        <v>62</v>
      </c>
      <c r="B64" s="140">
        <f t="shared" si="16"/>
        <v>567186</v>
      </c>
      <c r="C64" s="162">
        <f t="shared" si="24"/>
        <v>65348</v>
      </c>
      <c r="D64" s="162"/>
      <c r="E64" s="162">
        <f t="shared" si="0"/>
        <v>134000</v>
      </c>
      <c r="F64" s="162">
        <v>5000000</v>
      </c>
      <c r="G64" s="162">
        <v>410</v>
      </c>
      <c r="H64" s="162">
        <v>50</v>
      </c>
      <c r="I64" s="140">
        <f t="shared" si="2"/>
        <v>612</v>
      </c>
      <c r="J64" s="140">
        <f t="shared" si="21"/>
        <v>612</v>
      </c>
      <c r="K64" s="158">
        <f t="shared" si="4"/>
        <v>1666.6666666666667</v>
      </c>
      <c r="L64" s="158">
        <f t="shared" si="5"/>
        <v>1000</v>
      </c>
      <c r="M64" s="158">
        <f t="shared" si="23"/>
        <v>21912000</v>
      </c>
      <c r="N64" s="158">
        <f t="shared" si="23"/>
        <v>22313000</v>
      </c>
      <c r="O64" s="158">
        <f t="shared" si="6"/>
        <v>600000</v>
      </c>
      <c r="P64" s="158">
        <f t="shared" si="20"/>
        <v>600000</v>
      </c>
      <c r="Q64" s="158">
        <v>1.4</v>
      </c>
      <c r="R64" s="158">
        <v>2</v>
      </c>
      <c r="S64" s="158"/>
      <c r="T64" s="158"/>
      <c r="U64" s="158"/>
      <c r="V64" s="159">
        <f t="shared" si="8"/>
        <v>0.62515236717645339</v>
      </c>
      <c r="W64" s="158">
        <f t="shared" si="9"/>
        <v>2232000</v>
      </c>
      <c r="X64" s="159">
        <f t="shared" si="18"/>
        <v>961234.27977051469</v>
      </c>
      <c r="Y64" s="159">
        <f t="shared" si="11"/>
        <v>2703471.4118545731</v>
      </c>
      <c r="Z64" s="159">
        <f t="shared" si="12"/>
        <v>121092.01352207903</v>
      </c>
      <c r="AA64" s="159">
        <f t="shared" si="15"/>
        <v>14.425269423032216</v>
      </c>
    </row>
    <row r="65" spans="1:27" s="159" customFormat="1">
      <c r="A65" s="140">
        <v>63</v>
      </c>
      <c r="B65" s="140">
        <f t="shared" si="16"/>
        <v>632534</v>
      </c>
      <c r="C65" s="162">
        <f t="shared" si="24"/>
        <v>71442</v>
      </c>
      <c r="D65" s="162"/>
      <c r="E65" s="162">
        <f t="shared" si="0"/>
        <v>136000</v>
      </c>
      <c r="F65" s="162">
        <v>5000000</v>
      </c>
      <c r="G65" s="162">
        <v>415</v>
      </c>
      <c r="H65" s="162">
        <v>50</v>
      </c>
      <c r="I65" s="140">
        <f t="shared" si="2"/>
        <v>612</v>
      </c>
      <c r="J65" s="140">
        <f t="shared" si="21"/>
        <v>612</v>
      </c>
      <c r="K65" s="158">
        <f t="shared" si="4"/>
        <v>1666.6666666666667</v>
      </c>
      <c r="L65" s="158">
        <f t="shared" si="5"/>
        <v>1000</v>
      </c>
      <c r="M65" s="158">
        <f t="shared" si="23"/>
        <v>22512000</v>
      </c>
      <c r="N65" s="158">
        <f t="shared" si="23"/>
        <v>22913000</v>
      </c>
      <c r="O65" s="158">
        <f t="shared" si="6"/>
        <v>600000</v>
      </c>
      <c r="P65" s="158">
        <f t="shared" si="20"/>
        <v>600000</v>
      </c>
      <c r="Q65" s="158">
        <v>1.4</v>
      </c>
      <c r="R65" s="158">
        <v>2</v>
      </c>
      <c r="S65" s="158"/>
      <c r="T65" s="158"/>
      <c r="U65" s="158"/>
      <c r="V65" s="159">
        <f t="shared" si="8"/>
        <v>0.62514757040091928</v>
      </c>
      <c r="W65" s="158">
        <f t="shared" si="9"/>
        <v>2299500</v>
      </c>
      <c r="X65" s="159">
        <f t="shared" si="18"/>
        <v>992484.28276849957</v>
      </c>
      <c r="Y65" s="159">
        <f t="shared" si="11"/>
        <v>2791362.0452864049</v>
      </c>
      <c r="Z65" s="159">
        <f t="shared" si="12"/>
        <v>124998.25670166381</v>
      </c>
      <c r="AA65" s="159">
        <f t="shared" si="15"/>
        <v>14.435888528013212</v>
      </c>
    </row>
    <row r="66" spans="1:27" s="159" customFormat="1">
      <c r="A66" s="140">
        <v>64</v>
      </c>
      <c r="B66" s="140">
        <f t="shared" si="16"/>
        <v>703976</v>
      </c>
      <c r="C66" s="162">
        <f t="shared" si="24"/>
        <v>77824</v>
      </c>
      <c r="D66" s="162"/>
      <c r="E66" s="162">
        <f t="shared" si="0"/>
        <v>138000</v>
      </c>
      <c r="F66" s="162">
        <v>5000000</v>
      </c>
      <c r="G66" s="162">
        <v>420</v>
      </c>
      <c r="H66" s="162">
        <v>50</v>
      </c>
      <c r="I66" s="140">
        <f t="shared" si="2"/>
        <v>612</v>
      </c>
      <c r="J66" s="140">
        <f t="shared" si="21"/>
        <v>612</v>
      </c>
      <c r="K66" s="158">
        <f t="shared" si="4"/>
        <v>1666.6666666666667</v>
      </c>
      <c r="L66" s="158">
        <f t="shared" si="5"/>
        <v>1000</v>
      </c>
      <c r="M66" s="158">
        <f t="shared" si="23"/>
        <v>23112000</v>
      </c>
      <c r="N66" s="158">
        <f t="shared" si="23"/>
        <v>23513000</v>
      </c>
      <c r="O66" s="158">
        <f t="shared" si="6"/>
        <v>600000</v>
      </c>
      <c r="P66" s="158">
        <f t="shared" si="20"/>
        <v>600000</v>
      </c>
      <c r="Q66" s="158">
        <v>1.4</v>
      </c>
      <c r="R66" s="158">
        <v>2</v>
      </c>
      <c r="S66" s="158"/>
      <c r="T66" s="158"/>
      <c r="U66" s="158"/>
      <c r="V66" s="159">
        <f t="shared" si="8"/>
        <v>0.62514299659858763</v>
      </c>
      <c r="W66" s="158">
        <f t="shared" si="9"/>
        <v>2368000</v>
      </c>
      <c r="X66" s="159">
        <f t="shared" si="18"/>
        <v>1024234.285627126</v>
      </c>
      <c r="Y66" s="159">
        <f t="shared" si="11"/>
        <v>2880658.928326292</v>
      </c>
      <c r="Z66" s="159">
        <f t="shared" si="12"/>
        <v>128967.00019828863</v>
      </c>
      <c r="AA66" s="159">
        <f t="shared" si="15"/>
        <v>14.44624156242773</v>
      </c>
    </row>
    <row r="67" spans="1:27" s="159" customFormat="1">
      <c r="A67" s="140">
        <v>65</v>
      </c>
      <c r="B67" s="140">
        <f t="shared" si="16"/>
        <v>781800</v>
      </c>
      <c r="C67" s="162">
        <f t="shared" si="24"/>
        <v>84500</v>
      </c>
      <c r="D67" s="162"/>
      <c r="E67" s="162">
        <f t="shared" ref="E67:E101" si="25">A67*2000+10000</f>
        <v>140000</v>
      </c>
      <c r="F67" s="162">
        <v>5000000</v>
      </c>
      <c r="G67" s="162">
        <v>425</v>
      </c>
      <c r="H67" s="162">
        <v>50</v>
      </c>
      <c r="I67" s="140">
        <f t="shared" ref="I67:I101" si="26">360*(Q67+R67)/2</f>
        <v>612</v>
      </c>
      <c r="J67" s="140">
        <f t="shared" si="21"/>
        <v>612</v>
      </c>
      <c r="K67" s="158">
        <f t="shared" ref="K67:K101" si="27">(1000*0.5*H67)/15</f>
        <v>1666.6666666666667</v>
      </c>
      <c r="L67" s="158">
        <f t="shared" ref="L67:L101" si="28">K67*0.6</f>
        <v>1000</v>
      </c>
      <c r="M67" s="158">
        <f t="shared" si="23"/>
        <v>23712000</v>
      </c>
      <c r="N67" s="158">
        <f t="shared" si="23"/>
        <v>24113000</v>
      </c>
      <c r="O67" s="158">
        <f t="shared" ref="O67:O101" si="29">(360/15)*1000*0.5*H67</f>
        <v>600000</v>
      </c>
      <c r="P67" s="158">
        <f t="shared" si="20"/>
        <v>600000</v>
      </c>
      <c r="Q67" s="158">
        <v>1.4</v>
      </c>
      <c r="R67" s="158">
        <v>2</v>
      </c>
      <c r="S67" s="158"/>
      <c r="T67" s="158"/>
      <c r="U67" s="158"/>
      <c r="V67" s="159">
        <f t="shared" ref="V67:V72" si="30">(1-(A67*A67*1.2)/((A67*A67*1.2)+A67*A67*2+5))</f>
        <v>0.62513863216266174</v>
      </c>
      <c r="W67" s="158">
        <f t="shared" ref="W67:W72" si="31">(A67*5+50)*A67*100</f>
        <v>2437500</v>
      </c>
      <c r="X67" s="159">
        <f t="shared" si="18"/>
        <v>1056484.2883548983</v>
      </c>
      <c r="Y67" s="159">
        <f t="shared" ref="Y67:Y72" si="32">A67*1*A67*100*9*V67*1.25</f>
        <v>2971362.0609981515</v>
      </c>
      <c r="Z67" s="159">
        <f t="shared" ref="Z67:Z72" si="33">(A67*1*A67+30)*50*V67</f>
        <v>132998.24399260629</v>
      </c>
      <c r="AA67" s="159">
        <f t="shared" si="15"/>
        <v>14.456338215081285</v>
      </c>
    </row>
    <row r="68" spans="1:27" s="159" customFormat="1">
      <c r="A68" s="140">
        <v>66</v>
      </c>
      <c r="B68" s="140">
        <f t="shared" si="16"/>
        <v>866300</v>
      </c>
      <c r="C68" s="162">
        <f t="shared" si="24"/>
        <v>91476</v>
      </c>
      <c r="D68" s="162"/>
      <c r="E68" s="162">
        <f t="shared" si="25"/>
        <v>142000</v>
      </c>
      <c r="F68" s="162">
        <v>5000000</v>
      </c>
      <c r="G68" s="162">
        <v>430</v>
      </c>
      <c r="H68" s="162">
        <v>50</v>
      </c>
      <c r="I68" s="140">
        <f t="shared" si="26"/>
        <v>612</v>
      </c>
      <c r="J68" s="140">
        <f t="shared" si="21"/>
        <v>612</v>
      </c>
      <c r="K68" s="158">
        <f t="shared" si="27"/>
        <v>1666.6666666666667</v>
      </c>
      <c r="L68" s="158">
        <f t="shared" si="28"/>
        <v>1000</v>
      </c>
      <c r="M68" s="158">
        <f t="shared" ref="M68:N83" si="34">O67+M67</f>
        <v>24312000</v>
      </c>
      <c r="N68" s="158">
        <f t="shared" si="34"/>
        <v>24713000</v>
      </c>
      <c r="O68" s="158">
        <f t="shared" si="29"/>
        <v>600000</v>
      </c>
      <c r="P68" s="158">
        <f t="shared" si="20"/>
        <v>600000</v>
      </c>
      <c r="Q68" s="158">
        <v>1.4</v>
      </c>
      <c r="R68" s="158">
        <v>2</v>
      </c>
      <c r="S68" s="158"/>
      <c r="T68" s="158"/>
      <c r="U68" s="158"/>
      <c r="V68" s="159">
        <f t="shared" si="30"/>
        <v>0.62513446450854127</v>
      </c>
      <c r="W68" s="158">
        <f t="shared" si="31"/>
        <v>2508000</v>
      </c>
      <c r="X68" s="159">
        <f t="shared" si="18"/>
        <v>1089234.2909596823</v>
      </c>
      <c r="Y68" s="159">
        <f t="shared" si="32"/>
        <v>3063471.4433241067</v>
      </c>
      <c r="Z68" s="159">
        <f t="shared" si="33"/>
        <v>137091.9880667231</v>
      </c>
      <c r="AA68" s="159">
        <f xml:space="preserve"> 100*Z68/W68 + 9</f>
        <v>14.466187721958656</v>
      </c>
    </row>
    <row r="69" spans="1:27" s="159" customFormat="1">
      <c r="A69" s="140">
        <v>67</v>
      </c>
      <c r="B69" s="140">
        <f t="shared" ref="B69:B101" si="35">B68+C68</f>
        <v>957776</v>
      </c>
      <c r="C69" s="162">
        <f t="shared" si="24"/>
        <v>98758</v>
      </c>
      <c r="D69" s="162"/>
      <c r="E69" s="162">
        <f t="shared" si="25"/>
        <v>144000</v>
      </c>
      <c r="F69" s="162">
        <v>5000000</v>
      </c>
      <c r="G69" s="162">
        <v>435</v>
      </c>
      <c r="H69" s="162">
        <v>50</v>
      </c>
      <c r="I69" s="140">
        <f t="shared" si="26"/>
        <v>612</v>
      </c>
      <c r="J69" s="140">
        <f t="shared" si="21"/>
        <v>612</v>
      </c>
      <c r="K69" s="158">
        <f t="shared" si="27"/>
        <v>1666.6666666666667</v>
      </c>
      <c r="L69" s="158">
        <f t="shared" si="28"/>
        <v>1000</v>
      </c>
      <c r="M69" s="158">
        <f t="shared" si="34"/>
        <v>24912000</v>
      </c>
      <c r="N69" s="158">
        <f t="shared" si="34"/>
        <v>25313000</v>
      </c>
      <c r="O69" s="158">
        <f t="shared" si="29"/>
        <v>600000</v>
      </c>
      <c r="P69" s="158">
        <f t="shared" si="20"/>
        <v>600000</v>
      </c>
      <c r="Q69" s="158">
        <v>1.4</v>
      </c>
      <c r="R69" s="158">
        <v>2</v>
      </c>
      <c r="S69" s="158"/>
      <c r="T69" s="158"/>
      <c r="U69" s="158"/>
      <c r="V69" s="159">
        <f t="shared" si="30"/>
        <v>0.62513048198304777</v>
      </c>
      <c r="W69" s="158">
        <f t="shared" si="31"/>
        <v>2579500</v>
      </c>
      <c r="X69" s="159">
        <f t="shared" si="18"/>
        <v>1122484.2934487606</v>
      </c>
      <c r="Y69" s="159">
        <f t="shared" si="32"/>
        <v>3156987.0753246387</v>
      </c>
      <c r="Z69" s="159">
        <f t="shared" si="33"/>
        <v>141248.23240406965</v>
      </c>
      <c r="AA69" s="159">
        <f xml:space="preserve"> 100*Z69/W69 + 9</f>
        <v>14.475798891415765</v>
      </c>
    </row>
    <row r="70" spans="1:27" s="159" customFormat="1">
      <c r="A70" s="140">
        <v>68</v>
      </c>
      <c r="B70" s="140">
        <f t="shared" si="35"/>
        <v>1056534</v>
      </c>
      <c r="C70" s="162">
        <f t="shared" si="24"/>
        <v>106352</v>
      </c>
      <c r="D70" s="162"/>
      <c r="E70" s="162">
        <f t="shared" si="25"/>
        <v>146000</v>
      </c>
      <c r="F70" s="162">
        <v>5000000</v>
      </c>
      <c r="G70" s="162">
        <v>440</v>
      </c>
      <c r="H70" s="162">
        <v>50</v>
      </c>
      <c r="I70" s="140">
        <f t="shared" si="26"/>
        <v>612</v>
      </c>
      <c r="J70" s="140">
        <f t="shared" si="21"/>
        <v>612</v>
      </c>
      <c r="K70" s="158">
        <f t="shared" si="27"/>
        <v>1666.6666666666667</v>
      </c>
      <c r="L70" s="158">
        <f t="shared" si="28"/>
        <v>1000</v>
      </c>
      <c r="M70" s="158">
        <f t="shared" si="34"/>
        <v>25512000</v>
      </c>
      <c r="N70" s="158">
        <f t="shared" si="34"/>
        <v>25913000</v>
      </c>
      <c r="O70" s="158">
        <f t="shared" si="29"/>
        <v>600000</v>
      </c>
      <c r="P70" s="158">
        <f t="shared" si="20"/>
        <v>600000</v>
      </c>
      <c r="Q70" s="158">
        <v>1.4</v>
      </c>
      <c r="R70" s="158">
        <v>2</v>
      </c>
      <c r="S70" s="158"/>
      <c r="T70" s="158"/>
      <c r="U70" s="158"/>
      <c r="V70" s="159">
        <f t="shared" si="30"/>
        <v>0.6251266737829182</v>
      </c>
      <c r="W70" s="158">
        <f t="shared" si="31"/>
        <v>2652000</v>
      </c>
      <c r="X70" s="159">
        <f t="shared" si="18"/>
        <v>1156234.2958288854</v>
      </c>
      <c r="Y70" s="159">
        <f t="shared" si="32"/>
        <v>3251908.9570187405</v>
      </c>
      <c r="Z70" s="159">
        <f t="shared" si="33"/>
        <v>145466.97698928506</v>
      </c>
      <c r="AA70" s="159">
        <f xml:space="preserve"> 100*Z70/W70 + 9</f>
        <v>14.485180127801096</v>
      </c>
    </row>
    <row r="71" spans="1:27" s="159" customFormat="1">
      <c r="A71" s="140">
        <v>69</v>
      </c>
      <c r="B71" s="140">
        <f t="shared" si="35"/>
        <v>1162886</v>
      </c>
      <c r="C71" s="162">
        <f t="shared" si="24"/>
        <v>114264</v>
      </c>
      <c r="D71" s="162"/>
      <c r="E71" s="162">
        <f t="shared" si="25"/>
        <v>148000</v>
      </c>
      <c r="F71" s="162">
        <v>5000000</v>
      </c>
      <c r="G71" s="162">
        <v>445</v>
      </c>
      <c r="H71" s="162">
        <v>50</v>
      </c>
      <c r="I71" s="140">
        <f t="shared" si="26"/>
        <v>612</v>
      </c>
      <c r="J71" s="140">
        <f t="shared" si="21"/>
        <v>612</v>
      </c>
      <c r="K71" s="158">
        <f t="shared" si="27"/>
        <v>1666.6666666666667</v>
      </c>
      <c r="L71" s="158">
        <f t="shared" si="28"/>
        <v>1000</v>
      </c>
      <c r="M71" s="158">
        <f t="shared" si="34"/>
        <v>26112000</v>
      </c>
      <c r="N71" s="158">
        <f t="shared" si="34"/>
        <v>26513000</v>
      </c>
      <c r="O71" s="158">
        <f t="shared" si="29"/>
        <v>600000</v>
      </c>
      <c r="P71" s="158">
        <f t="shared" si="20"/>
        <v>600000</v>
      </c>
      <c r="Q71" s="158">
        <v>1.4</v>
      </c>
      <c r="R71" s="158">
        <v>2</v>
      </c>
      <c r="S71" s="158"/>
      <c r="T71" s="158"/>
      <c r="U71" s="158"/>
      <c r="V71" s="159">
        <f t="shared" si="30"/>
        <v>0.62512302988149759</v>
      </c>
      <c r="W71" s="158">
        <f t="shared" si="31"/>
        <v>2725500</v>
      </c>
      <c r="X71" s="159">
        <f t="shared" si="18"/>
        <v>1190484.2981063242</v>
      </c>
      <c r="Y71" s="159">
        <f t="shared" si="32"/>
        <v>3348237.0884240363</v>
      </c>
      <c r="Z71" s="159">
        <f t="shared" si="33"/>
        <v>149748.22180811275</v>
      </c>
      <c r="AA71" s="159">
        <f xml:space="preserve"> 100*Z71/W71 + 9</f>
        <v>14.49433945360898</v>
      </c>
    </row>
    <row r="72" spans="1:27" s="161" customFormat="1">
      <c r="A72" s="141">
        <v>70</v>
      </c>
      <c r="B72" s="141">
        <f t="shared" si="35"/>
        <v>1277150</v>
      </c>
      <c r="C72" s="141">
        <f>(A72)*(A72)*(A72-40)</f>
        <v>147000</v>
      </c>
      <c r="D72" s="141"/>
      <c r="E72" s="141">
        <f t="shared" si="25"/>
        <v>150000</v>
      </c>
      <c r="F72" s="141">
        <v>10000000</v>
      </c>
      <c r="G72" s="141">
        <v>450</v>
      </c>
      <c r="H72" s="141">
        <v>50</v>
      </c>
      <c r="I72" s="141">
        <f t="shared" si="26"/>
        <v>612</v>
      </c>
      <c r="J72" s="141">
        <f t="shared" si="21"/>
        <v>612</v>
      </c>
      <c r="K72" s="160">
        <f t="shared" si="27"/>
        <v>1666.6666666666667</v>
      </c>
      <c r="L72" s="160">
        <f t="shared" si="28"/>
        <v>1000</v>
      </c>
      <c r="M72" s="160">
        <f t="shared" si="34"/>
        <v>26712000</v>
      </c>
      <c r="N72" s="160">
        <f t="shared" si="34"/>
        <v>27113000</v>
      </c>
      <c r="O72" s="160">
        <f t="shared" si="29"/>
        <v>600000</v>
      </c>
      <c r="P72" s="160">
        <f t="shared" si="20"/>
        <v>600000</v>
      </c>
      <c r="Q72" s="160">
        <v>1.4</v>
      </c>
      <c r="R72" s="160">
        <v>2</v>
      </c>
      <c r="S72" s="160"/>
      <c r="T72" s="160"/>
      <c r="U72" s="160"/>
      <c r="V72" s="161">
        <f t="shared" si="30"/>
        <v>0.62511954096270328</v>
      </c>
      <c r="W72" s="160">
        <f t="shared" si="31"/>
        <v>2800000</v>
      </c>
      <c r="X72" s="161">
        <f t="shared" si="18"/>
        <v>1225234.3002868984</v>
      </c>
      <c r="Y72" s="161">
        <f t="shared" si="32"/>
        <v>3445971.4695569016</v>
      </c>
      <c r="Z72" s="161">
        <f t="shared" si="33"/>
        <v>154091.96684730635</v>
      </c>
      <c r="AA72" s="161">
        <f xml:space="preserve"> 100*Z72/W72 + 9</f>
        <v>14.503284530260942</v>
      </c>
    </row>
    <row r="73" spans="1:27" s="155" customFormat="1">
      <c r="A73" s="138">
        <v>71</v>
      </c>
      <c r="B73" s="138">
        <f t="shared" si="35"/>
        <v>1424150</v>
      </c>
      <c r="C73" s="138">
        <f t="shared" ref="C73:C101" si="36">(A73)*(A73)*(A73-40)</f>
        <v>156271</v>
      </c>
      <c r="D73" s="138"/>
      <c r="E73" s="138">
        <f t="shared" si="25"/>
        <v>152000</v>
      </c>
      <c r="F73" s="141">
        <v>10000000</v>
      </c>
      <c r="G73" s="138">
        <v>455</v>
      </c>
      <c r="H73" s="138">
        <v>50</v>
      </c>
      <c r="I73" s="138">
        <f t="shared" si="26"/>
        <v>612</v>
      </c>
      <c r="J73" s="138">
        <f t="shared" si="21"/>
        <v>612</v>
      </c>
      <c r="K73" s="154">
        <f t="shared" si="27"/>
        <v>1666.6666666666667</v>
      </c>
      <c r="L73" s="154">
        <f t="shared" si="28"/>
        <v>1000</v>
      </c>
      <c r="M73" s="154">
        <f t="shared" si="34"/>
        <v>27312000</v>
      </c>
      <c r="N73" s="154">
        <f t="shared" si="34"/>
        <v>27713000</v>
      </c>
      <c r="O73" s="154">
        <f t="shared" si="29"/>
        <v>600000</v>
      </c>
      <c r="P73" s="154">
        <f t="shared" si="20"/>
        <v>600000</v>
      </c>
      <c r="Q73" s="154">
        <v>1.4</v>
      </c>
      <c r="R73" s="154">
        <v>2</v>
      </c>
      <c r="S73" s="154"/>
      <c r="T73" s="154"/>
      <c r="U73" s="154"/>
      <c r="W73" s="154"/>
    </row>
    <row r="74" spans="1:27" s="155" customFormat="1">
      <c r="A74" s="138">
        <v>72</v>
      </c>
      <c r="B74" s="138">
        <f t="shared" si="35"/>
        <v>1580421</v>
      </c>
      <c r="C74" s="138">
        <f t="shared" si="36"/>
        <v>165888</v>
      </c>
      <c r="D74" s="138"/>
      <c r="E74" s="138">
        <f t="shared" si="25"/>
        <v>154000</v>
      </c>
      <c r="F74" s="141">
        <v>10000000</v>
      </c>
      <c r="G74" s="138">
        <v>460</v>
      </c>
      <c r="H74" s="138">
        <v>50</v>
      </c>
      <c r="I74" s="138">
        <f t="shared" si="26"/>
        <v>612</v>
      </c>
      <c r="J74" s="138">
        <f t="shared" si="21"/>
        <v>612</v>
      </c>
      <c r="K74" s="154">
        <f t="shared" si="27"/>
        <v>1666.6666666666667</v>
      </c>
      <c r="L74" s="154">
        <f t="shared" si="28"/>
        <v>1000</v>
      </c>
      <c r="M74" s="154">
        <f t="shared" si="34"/>
        <v>27912000</v>
      </c>
      <c r="N74" s="154">
        <f t="shared" si="34"/>
        <v>28313000</v>
      </c>
      <c r="O74" s="154">
        <f t="shared" si="29"/>
        <v>600000</v>
      </c>
      <c r="P74" s="154">
        <f t="shared" si="20"/>
        <v>600000</v>
      </c>
      <c r="Q74" s="154">
        <v>1.4</v>
      </c>
      <c r="R74" s="154">
        <v>2</v>
      </c>
      <c r="S74" s="154"/>
      <c r="T74" s="154"/>
      <c r="U74" s="154"/>
      <c r="W74" s="154"/>
    </row>
    <row r="75" spans="1:27" s="155" customFormat="1">
      <c r="A75" s="138">
        <v>73</v>
      </c>
      <c r="B75" s="138">
        <f t="shared" si="35"/>
        <v>1746309</v>
      </c>
      <c r="C75" s="138">
        <f t="shared" si="36"/>
        <v>175857</v>
      </c>
      <c r="D75" s="138"/>
      <c r="E75" s="138">
        <f t="shared" si="25"/>
        <v>156000</v>
      </c>
      <c r="F75" s="141">
        <v>10000000</v>
      </c>
      <c r="G75" s="138">
        <v>465</v>
      </c>
      <c r="H75" s="138">
        <v>50</v>
      </c>
      <c r="I75" s="138">
        <f t="shared" si="26"/>
        <v>612</v>
      </c>
      <c r="J75" s="138">
        <f t="shared" si="21"/>
        <v>612</v>
      </c>
      <c r="K75" s="154">
        <f t="shared" si="27"/>
        <v>1666.6666666666667</v>
      </c>
      <c r="L75" s="154">
        <f t="shared" si="28"/>
        <v>1000</v>
      </c>
      <c r="M75" s="154">
        <f t="shared" si="34"/>
        <v>28512000</v>
      </c>
      <c r="N75" s="154">
        <f t="shared" si="34"/>
        <v>28913000</v>
      </c>
      <c r="O75" s="154">
        <f t="shared" si="29"/>
        <v>600000</v>
      </c>
      <c r="P75" s="154">
        <f t="shared" si="20"/>
        <v>600000</v>
      </c>
      <c r="Q75" s="154">
        <v>1.4</v>
      </c>
      <c r="R75" s="154">
        <v>2</v>
      </c>
      <c r="S75" s="154"/>
      <c r="T75" s="154"/>
      <c r="U75" s="154"/>
      <c r="W75" s="154"/>
    </row>
    <row r="76" spans="1:27" s="155" customFormat="1">
      <c r="A76" s="138">
        <v>74</v>
      </c>
      <c r="B76" s="138">
        <f t="shared" si="35"/>
        <v>1922166</v>
      </c>
      <c r="C76" s="138">
        <f t="shared" si="36"/>
        <v>186184</v>
      </c>
      <c r="D76" s="138"/>
      <c r="E76" s="138">
        <f t="shared" si="25"/>
        <v>158000</v>
      </c>
      <c r="F76" s="141">
        <v>10000000</v>
      </c>
      <c r="G76" s="138">
        <v>470</v>
      </c>
      <c r="H76" s="138">
        <v>50</v>
      </c>
      <c r="I76" s="138">
        <f t="shared" si="26"/>
        <v>612</v>
      </c>
      <c r="J76" s="138">
        <f t="shared" si="21"/>
        <v>612</v>
      </c>
      <c r="K76" s="154">
        <f t="shared" si="27"/>
        <v>1666.6666666666667</v>
      </c>
      <c r="L76" s="154">
        <f t="shared" si="28"/>
        <v>1000</v>
      </c>
      <c r="M76" s="154">
        <f t="shared" si="34"/>
        <v>29112000</v>
      </c>
      <c r="N76" s="154">
        <f t="shared" si="34"/>
        <v>29513000</v>
      </c>
      <c r="O76" s="154">
        <f t="shared" si="29"/>
        <v>600000</v>
      </c>
      <c r="P76" s="154">
        <f t="shared" si="20"/>
        <v>600000</v>
      </c>
      <c r="Q76" s="154">
        <v>1.4</v>
      </c>
      <c r="R76" s="154">
        <v>2</v>
      </c>
      <c r="S76" s="154"/>
      <c r="T76" s="154"/>
      <c r="U76" s="154"/>
      <c r="W76" s="154"/>
    </row>
    <row r="77" spans="1:27" s="155" customFormat="1">
      <c r="A77" s="138">
        <v>75</v>
      </c>
      <c r="B77" s="138">
        <f t="shared" si="35"/>
        <v>2108350</v>
      </c>
      <c r="C77" s="138">
        <f t="shared" si="36"/>
        <v>196875</v>
      </c>
      <c r="D77" s="138"/>
      <c r="E77" s="138">
        <f t="shared" si="25"/>
        <v>160000</v>
      </c>
      <c r="F77" s="141">
        <v>10000000</v>
      </c>
      <c r="G77" s="138">
        <v>475</v>
      </c>
      <c r="H77" s="138">
        <v>50</v>
      </c>
      <c r="I77" s="138">
        <f t="shared" si="26"/>
        <v>612</v>
      </c>
      <c r="J77" s="138">
        <f t="shared" si="21"/>
        <v>612</v>
      </c>
      <c r="K77" s="154">
        <f t="shared" si="27"/>
        <v>1666.6666666666667</v>
      </c>
      <c r="L77" s="154">
        <f t="shared" si="28"/>
        <v>1000</v>
      </c>
      <c r="M77" s="154">
        <f t="shared" si="34"/>
        <v>29712000</v>
      </c>
      <c r="N77" s="154">
        <f t="shared" si="34"/>
        <v>30113000</v>
      </c>
      <c r="O77" s="154">
        <f t="shared" si="29"/>
        <v>600000</v>
      </c>
      <c r="P77" s="154">
        <f t="shared" si="20"/>
        <v>600000</v>
      </c>
      <c r="Q77" s="154">
        <v>1.4</v>
      </c>
      <c r="R77" s="154">
        <v>2</v>
      </c>
      <c r="S77" s="154"/>
      <c r="T77" s="154"/>
      <c r="U77" s="154"/>
      <c r="W77" s="154"/>
    </row>
    <row r="78" spans="1:27" s="155" customFormat="1">
      <c r="A78" s="138">
        <v>76</v>
      </c>
      <c r="B78" s="138">
        <f t="shared" si="35"/>
        <v>2305225</v>
      </c>
      <c r="C78" s="138">
        <f t="shared" si="36"/>
        <v>207936</v>
      </c>
      <c r="D78" s="138"/>
      <c r="E78" s="138">
        <f t="shared" si="25"/>
        <v>162000</v>
      </c>
      <c r="F78" s="141">
        <v>10000000</v>
      </c>
      <c r="G78" s="138">
        <v>480</v>
      </c>
      <c r="H78" s="138">
        <v>50</v>
      </c>
      <c r="I78" s="138">
        <f t="shared" si="26"/>
        <v>612</v>
      </c>
      <c r="J78" s="138">
        <f t="shared" si="21"/>
        <v>612</v>
      </c>
      <c r="K78" s="154">
        <f t="shared" si="27"/>
        <v>1666.6666666666667</v>
      </c>
      <c r="L78" s="154">
        <f t="shared" si="28"/>
        <v>1000</v>
      </c>
      <c r="M78" s="154">
        <f t="shared" si="34"/>
        <v>30312000</v>
      </c>
      <c r="N78" s="154">
        <f t="shared" si="34"/>
        <v>30713000</v>
      </c>
      <c r="O78" s="154">
        <f t="shared" si="29"/>
        <v>600000</v>
      </c>
      <c r="P78" s="154">
        <f t="shared" si="20"/>
        <v>600000</v>
      </c>
      <c r="Q78" s="154">
        <v>1.4</v>
      </c>
      <c r="R78" s="154">
        <v>2</v>
      </c>
      <c r="S78" s="154"/>
      <c r="T78" s="154"/>
      <c r="U78" s="154"/>
      <c r="W78" s="154"/>
    </row>
    <row r="79" spans="1:27" s="155" customFormat="1">
      <c r="A79" s="138">
        <v>77</v>
      </c>
      <c r="B79" s="138">
        <f t="shared" si="35"/>
        <v>2513161</v>
      </c>
      <c r="C79" s="138">
        <f t="shared" si="36"/>
        <v>219373</v>
      </c>
      <c r="D79" s="138"/>
      <c r="E79" s="138">
        <f t="shared" si="25"/>
        <v>164000</v>
      </c>
      <c r="F79" s="141">
        <v>10000000</v>
      </c>
      <c r="G79" s="138">
        <v>485</v>
      </c>
      <c r="H79" s="138">
        <v>50</v>
      </c>
      <c r="I79" s="138">
        <f t="shared" si="26"/>
        <v>612</v>
      </c>
      <c r="J79" s="138">
        <f t="shared" si="21"/>
        <v>612</v>
      </c>
      <c r="K79" s="154">
        <f t="shared" si="27"/>
        <v>1666.6666666666667</v>
      </c>
      <c r="L79" s="154">
        <f t="shared" si="28"/>
        <v>1000</v>
      </c>
      <c r="M79" s="154">
        <f t="shared" si="34"/>
        <v>30912000</v>
      </c>
      <c r="N79" s="154">
        <f t="shared" si="34"/>
        <v>31313000</v>
      </c>
      <c r="O79" s="154">
        <f t="shared" si="29"/>
        <v>600000</v>
      </c>
      <c r="P79" s="154">
        <f t="shared" si="20"/>
        <v>600000</v>
      </c>
      <c r="Q79" s="154">
        <v>1.4</v>
      </c>
      <c r="R79" s="154">
        <v>2</v>
      </c>
      <c r="S79" s="154"/>
      <c r="T79" s="154"/>
      <c r="U79" s="154"/>
      <c r="W79" s="154"/>
    </row>
    <row r="80" spans="1:27" s="155" customFormat="1">
      <c r="A80" s="138">
        <v>78</v>
      </c>
      <c r="B80" s="138">
        <f t="shared" si="35"/>
        <v>2732534</v>
      </c>
      <c r="C80" s="138">
        <f t="shared" si="36"/>
        <v>231192</v>
      </c>
      <c r="D80" s="138"/>
      <c r="E80" s="138">
        <f t="shared" si="25"/>
        <v>166000</v>
      </c>
      <c r="F80" s="141">
        <v>10000000</v>
      </c>
      <c r="G80" s="138">
        <v>490</v>
      </c>
      <c r="H80" s="138">
        <v>50</v>
      </c>
      <c r="I80" s="138">
        <f t="shared" si="26"/>
        <v>612</v>
      </c>
      <c r="J80" s="138">
        <f t="shared" si="21"/>
        <v>612</v>
      </c>
      <c r="K80" s="154">
        <f t="shared" si="27"/>
        <v>1666.6666666666667</v>
      </c>
      <c r="L80" s="154">
        <f t="shared" si="28"/>
        <v>1000</v>
      </c>
      <c r="M80" s="154">
        <f t="shared" si="34"/>
        <v>31512000</v>
      </c>
      <c r="N80" s="154">
        <f t="shared" si="34"/>
        <v>31913000</v>
      </c>
      <c r="O80" s="154">
        <f t="shared" si="29"/>
        <v>600000</v>
      </c>
      <c r="P80" s="154">
        <f t="shared" si="20"/>
        <v>600000</v>
      </c>
      <c r="Q80" s="154">
        <v>1.4</v>
      </c>
      <c r="R80" s="154">
        <v>2</v>
      </c>
      <c r="S80" s="154"/>
      <c r="T80" s="154"/>
      <c r="U80" s="154"/>
      <c r="W80" s="154"/>
    </row>
    <row r="81" spans="1:23" s="155" customFormat="1">
      <c r="A81" s="138">
        <v>79</v>
      </c>
      <c r="B81" s="138">
        <f t="shared" si="35"/>
        <v>2963726</v>
      </c>
      <c r="C81" s="138">
        <f t="shared" si="36"/>
        <v>243399</v>
      </c>
      <c r="D81" s="138"/>
      <c r="E81" s="138">
        <f t="shared" si="25"/>
        <v>168000</v>
      </c>
      <c r="F81" s="141">
        <v>10000000</v>
      </c>
      <c r="G81" s="138">
        <v>495</v>
      </c>
      <c r="H81" s="138">
        <v>50</v>
      </c>
      <c r="I81" s="138">
        <f t="shared" si="26"/>
        <v>612</v>
      </c>
      <c r="J81" s="138">
        <f t="shared" si="21"/>
        <v>612</v>
      </c>
      <c r="K81" s="154">
        <f t="shared" si="27"/>
        <v>1666.6666666666667</v>
      </c>
      <c r="L81" s="154">
        <f t="shared" si="28"/>
        <v>1000</v>
      </c>
      <c r="M81" s="154">
        <f t="shared" si="34"/>
        <v>32112000</v>
      </c>
      <c r="N81" s="154">
        <f t="shared" si="34"/>
        <v>32513000</v>
      </c>
      <c r="O81" s="154">
        <f t="shared" si="29"/>
        <v>600000</v>
      </c>
      <c r="P81" s="154">
        <f t="shared" si="20"/>
        <v>600000</v>
      </c>
      <c r="Q81" s="154">
        <v>1.4</v>
      </c>
      <c r="R81" s="154">
        <v>2</v>
      </c>
      <c r="S81" s="154"/>
      <c r="T81" s="154"/>
      <c r="U81" s="154"/>
      <c r="W81" s="154"/>
    </row>
    <row r="82" spans="1:23" s="155" customFormat="1">
      <c r="A82" s="138">
        <v>80</v>
      </c>
      <c r="B82" s="138">
        <f t="shared" si="35"/>
        <v>3207125</v>
      </c>
      <c r="C82" s="138">
        <f t="shared" si="36"/>
        <v>256000</v>
      </c>
      <c r="D82" s="138"/>
      <c r="E82" s="138">
        <f t="shared" si="25"/>
        <v>170000</v>
      </c>
      <c r="F82" s="141">
        <v>10000000</v>
      </c>
      <c r="G82" s="138">
        <v>500</v>
      </c>
      <c r="H82" s="138">
        <v>50</v>
      </c>
      <c r="I82" s="138">
        <f t="shared" si="26"/>
        <v>612</v>
      </c>
      <c r="J82" s="138">
        <f t="shared" si="21"/>
        <v>612</v>
      </c>
      <c r="K82" s="154">
        <f t="shared" si="27"/>
        <v>1666.6666666666667</v>
      </c>
      <c r="L82" s="154">
        <f t="shared" si="28"/>
        <v>1000</v>
      </c>
      <c r="M82" s="154">
        <f t="shared" si="34"/>
        <v>32712000</v>
      </c>
      <c r="N82" s="154">
        <f t="shared" si="34"/>
        <v>33113000</v>
      </c>
      <c r="O82" s="154">
        <f t="shared" si="29"/>
        <v>600000</v>
      </c>
      <c r="P82" s="154">
        <f t="shared" si="20"/>
        <v>600000</v>
      </c>
      <c r="Q82" s="154">
        <v>1.4</v>
      </c>
      <c r="R82" s="154">
        <v>2</v>
      </c>
      <c r="S82" s="154"/>
      <c r="T82" s="154"/>
      <c r="U82" s="154"/>
      <c r="W82" s="154"/>
    </row>
    <row r="83" spans="1:23" s="155" customFormat="1">
      <c r="A83" s="138">
        <v>81</v>
      </c>
      <c r="B83" s="138">
        <f t="shared" si="35"/>
        <v>3463125</v>
      </c>
      <c r="C83" s="138">
        <f t="shared" si="36"/>
        <v>269001</v>
      </c>
      <c r="D83" s="138"/>
      <c r="E83" s="138">
        <f t="shared" si="25"/>
        <v>172000</v>
      </c>
      <c r="F83" s="141">
        <v>10000000</v>
      </c>
      <c r="G83" s="138">
        <v>505</v>
      </c>
      <c r="H83" s="138">
        <v>50</v>
      </c>
      <c r="I83" s="138">
        <f t="shared" si="26"/>
        <v>612</v>
      </c>
      <c r="J83" s="138">
        <f t="shared" si="21"/>
        <v>612</v>
      </c>
      <c r="K83" s="154">
        <f t="shared" si="27"/>
        <v>1666.6666666666667</v>
      </c>
      <c r="L83" s="154">
        <f t="shared" si="28"/>
        <v>1000</v>
      </c>
      <c r="M83" s="154">
        <f t="shared" si="34"/>
        <v>33312000</v>
      </c>
      <c r="N83" s="154">
        <f t="shared" si="34"/>
        <v>33713000</v>
      </c>
      <c r="O83" s="154">
        <f t="shared" si="29"/>
        <v>600000</v>
      </c>
      <c r="P83" s="154">
        <f t="shared" si="20"/>
        <v>600000</v>
      </c>
      <c r="Q83" s="154">
        <v>1.4</v>
      </c>
      <c r="R83" s="154">
        <v>2</v>
      </c>
      <c r="S83" s="154"/>
      <c r="T83" s="154"/>
      <c r="U83" s="154"/>
      <c r="W83" s="154"/>
    </row>
    <row r="84" spans="1:23" s="155" customFormat="1">
      <c r="A84" s="138">
        <v>82</v>
      </c>
      <c r="B84" s="138">
        <f t="shared" si="35"/>
        <v>3732126</v>
      </c>
      <c r="C84" s="138">
        <f t="shared" si="36"/>
        <v>282408</v>
      </c>
      <c r="D84" s="138"/>
      <c r="E84" s="138">
        <f t="shared" si="25"/>
        <v>174000</v>
      </c>
      <c r="F84" s="141">
        <v>10000000</v>
      </c>
      <c r="G84" s="138">
        <v>510</v>
      </c>
      <c r="H84" s="138">
        <v>50</v>
      </c>
      <c r="I84" s="138">
        <f t="shared" si="26"/>
        <v>612</v>
      </c>
      <c r="J84" s="138">
        <f t="shared" si="21"/>
        <v>612</v>
      </c>
      <c r="K84" s="154">
        <f t="shared" si="27"/>
        <v>1666.6666666666667</v>
      </c>
      <c r="L84" s="154">
        <f t="shared" si="28"/>
        <v>1000</v>
      </c>
      <c r="M84" s="154">
        <f t="shared" ref="M84:N99" si="37">O83+M83</f>
        <v>33912000</v>
      </c>
      <c r="N84" s="154">
        <f t="shared" si="37"/>
        <v>34313000</v>
      </c>
      <c r="O84" s="154">
        <f t="shared" si="29"/>
        <v>600000</v>
      </c>
      <c r="P84" s="154">
        <f t="shared" si="20"/>
        <v>600000</v>
      </c>
      <c r="Q84" s="154">
        <v>1.4</v>
      </c>
      <c r="R84" s="154">
        <v>2</v>
      </c>
      <c r="S84" s="154"/>
      <c r="T84" s="154"/>
      <c r="U84" s="154"/>
      <c r="W84" s="154"/>
    </row>
    <row r="85" spans="1:23" s="155" customFormat="1">
      <c r="A85" s="138">
        <v>83</v>
      </c>
      <c r="B85" s="138">
        <f t="shared" si="35"/>
        <v>4014534</v>
      </c>
      <c r="C85" s="138">
        <f t="shared" si="36"/>
        <v>296227</v>
      </c>
      <c r="D85" s="138"/>
      <c r="E85" s="138">
        <f t="shared" si="25"/>
        <v>176000</v>
      </c>
      <c r="F85" s="141">
        <v>10000000</v>
      </c>
      <c r="G85" s="138">
        <v>515</v>
      </c>
      <c r="H85" s="138">
        <v>50</v>
      </c>
      <c r="I85" s="138">
        <f t="shared" si="26"/>
        <v>612</v>
      </c>
      <c r="J85" s="138">
        <f t="shared" si="21"/>
        <v>612</v>
      </c>
      <c r="K85" s="154">
        <f t="shared" si="27"/>
        <v>1666.6666666666667</v>
      </c>
      <c r="L85" s="154">
        <f t="shared" si="28"/>
        <v>1000</v>
      </c>
      <c r="M85" s="154">
        <f t="shared" si="37"/>
        <v>34512000</v>
      </c>
      <c r="N85" s="154">
        <f t="shared" si="37"/>
        <v>34913000</v>
      </c>
      <c r="O85" s="154">
        <f t="shared" si="29"/>
        <v>600000</v>
      </c>
      <c r="P85" s="154">
        <f t="shared" si="20"/>
        <v>600000</v>
      </c>
      <c r="Q85" s="154">
        <v>1.4</v>
      </c>
      <c r="R85" s="154">
        <v>2</v>
      </c>
      <c r="S85" s="154"/>
      <c r="T85" s="154"/>
      <c r="U85" s="154"/>
      <c r="W85" s="154"/>
    </row>
    <row r="86" spans="1:23" s="155" customFormat="1">
      <c r="A86" s="138">
        <v>84</v>
      </c>
      <c r="B86" s="138">
        <f t="shared" si="35"/>
        <v>4310761</v>
      </c>
      <c r="C86" s="138">
        <f t="shared" si="36"/>
        <v>310464</v>
      </c>
      <c r="D86" s="138"/>
      <c r="E86" s="138">
        <f t="shared" si="25"/>
        <v>178000</v>
      </c>
      <c r="F86" s="141">
        <v>10000000</v>
      </c>
      <c r="G86" s="138">
        <v>520</v>
      </c>
      <c r="H86" s="138">
        <v>50</v>
      </c>
      <c r="I86" s="138">
        <f t="shared" si="26"/>
        <v>612</v>
      </c>
      <c r="J86" s="138">
        <f t="shared" si="21"/>
        <v>612</v>
      </c>
      <c r="K86" s="154">
        <f t="shared" si="27"/>
        <v>1666.6666666666667</v>
      </c>
      <c r="L86" s="154">
        <f t="shared" si="28"/>
        <v>1000</v>
      </c>
      <c r="M86" s="154">
        <f t="shared" si="37"/>
        <v>35112000</v>
      </c>
      <c r="N86" s="154">
        <f t="shared" si="37"/>
        <v>35513000</v>
      </c>
      <c r="O86" s="154">
        <f t="shared" si="29"/>
        <v>600000</v>
      </c>
      <c r="P86" s="154">
        <f t="shared" si="20"/>
        <v>600000</v>
      </c>
      <c r="Q86" s="154">
        <v>1.4</v>
      </c>
      <c r="R86" s="154">
        <v>2</v>
      </c>
      <c r="S86" s="154"/>
      <c r="T86" s="154"/>
      <c r="U86" s="154"/>
      <c r="W86" s="154"/>
    </row>
    <row r="87" spans="1:23" s="155" customFormat="1">
      <c r="A87" s="138">
        <v>85</v>
      </c>
      <c r="B87" s="138">
        <f t="shared" si="35"/>
        <v>4621225</v>
      </c>
      <c r="C87" s="138">
        <f t="shared" si="36"/>
        <v>325125</v>
      </c>
      <c r="D87" s="138"/>
      <c r="E87" s="138">
        <f t="shared" si="25"/>
        <v>180000</v>
      </c>
      <c r="F87" s="141">
        <v>10000000</v>
      </c>
      <c r="G87" s="138">
        <v>525</v>
      </c>
      <c r="H87" s="138">
        <v>50</v>
      </c>
      <c r="I87" s="138">
        <f t="shared" si="26"/>
        <v>612</v>
      </c>
      <c r="J87" s="138">
        <f t="shared" si="21"/>
        <v>612</v>
      </c>
      <c r="K87" s="154">
        <f t="shared" si="27"/>
        <v>1666.6666666666667</v>
      </c>
      <c r="L87" s="154">
        <f t="shared" si="28"/>
        <v>1000</v>
      </c>
      <c r="M87" s="154">
        <f t="shared" si="37"/>
        <v>35712000</v>
      </c>
      <c r="N87" s="154">
        <f t="shared" si="37"/>
        <v>36113000</v>
      </c>
      <c r="O87" s="154">
        <f t="shared" si="29"/>
        <v>600000</v>
      </c>
      <c r="P87" s="154">
        <f t="shared" si="20"/>
        <v>600000</v>
      </c>
      <c r="Q87" s="154">
        <v>1.4</v>
      </c>
      <c r="R87" s="154">
        <v>2</v>
      </c>
      <c r="S87" s="154"/>
      <c r="T87" s="154"/>
      <c r="U87" s="154"/>
      <c r="W87" s="154"/>
    </row>
    <row r="88" spans="1:23" s="155" customFormat="1">
      <c r="A88" s="138">
        <v>86</v>
      </c>
      <c r="B88" s="138">
        <f t="shared" si="35"/>
        <v>4946350</v>
      </c>
      <c r="C88" s="138">
        <f t="shared" si="36"/>
        <v>340216</v>
      </c>
      <c r="D88" s="138"/>
      <c r="E88" s="138">
        <f t="shared" si="25"/>
        <v>182000</v>
      </c>
      <c r="F88" s="141">
        <v>10000000</v>
      </c>
      <c r="G88" s="138">
        <v>530</v>
      </c>
      <c r="H88" s="138">
        <v>50</v>
      </c>
      <c r="I88" s="138">
        <f t="shared" si="26"/>
        <v>612</v>
      </c>
      <c r="J88" s="138">
        <f t="shared" si="21"/>
        <v>612</v>
      </c>
      <c r="K88" s="154">
        <f t="shared" si="27"/>
        <v>1666.6666666666667</v>
      </c>
      <c r="L88" s="154">
        <f t="shared" si="28"/>
        <v>1000</v>
      </c>
      <c r="M88" s="154">
        <f t="shared" si="37"/>
        <v>36312000</v>
      </c>
      <c r="N88" s="154">
        <f t="shared" si="37"/>
        <v>36713000</v>
      </c>
      <c r="O88" s="154">
        <f t="shared" si="29"/>
        <v>600000</v>
      </c>
      <c r="P88" s="154">
        <f t="shared" si="20"/>
        <v>600000</v>
      </c>
      <c r="Q88" s="154">
        <v>1.4</v>
      </c>
      <c r="R88" s="154">
        <v>2</v>
      </c>
      <c r="S88" s="154"/>
      <c r="T88" s="154"/>
      <c r="U88" s="154"/>
      <c r="W88" s="154"/>
    </row>
    <row r="89" spans="1:23" s="155" customFormat="1">
      <c r="A89" s="138">
        <v>87</v>
      </c>
      <c r="B89" s="138">
        <f t="shared" si="35"/>
        <v>5286566</v>
      </c>
      <c r="C89" s="138">
        <f t="shared" si="36"/>
        <v>355743</v>
      </c>
      <c r="D89" s="138"/>
      <c r="E89" s="138">
        <f t="shared" si="25"/>
        <v>184000</v>
      </c>
      <c r="F89" s="141">
        <v>10000000</v>
      </c>
      <c r="G89" s="138">
        <v>535</v>
      </c>
      <c r="H89" s="138">
        <v>50</v>
      </c>
      <c r="I89" s="138">
        <f t="shared" si="26"/>
        <v>612</v>
      </c>
      <c r="J89" s="138">
        <f t="shared" si="21"/>
        <v>612</v>
      </c>
      <c r="K89" s="154">
        <f t="shared" si="27"/>
        <v>1666.6666666666667</v>
      </c>
      <c r="L89" s="154">
        <f t="shared" si="28"/>
        <v>1000</v>
      </c>
      <c r="M89" s="154">
        <f t="shared" si="37"/>
        <v>36912000</v>
      </c>
      <c r="N89" s="154">
        <f t="shared" si="37"/>
        <v>37313000</v>
      </c>
      <c r="O89" s="154">
        <f t="shared" si="29"/>
        <v>600000</v>
      </c>
      <c r="P89" s="154">
        <f t="shared" si="20"/>
        <v>600000</v>
      </c>
      <c r="Q89" s="154">
        <v>1.4</v>
      </c>
      <c r="R89" s="154">
        <v>2</v>
      </c>
      <c r="S89" s="154"/>
      <c r="T89" s="154"/>
      <c r="U89" s="154"/>
      <c r="W89" s="154"/>
    </row>
    <row r="90" spans="1:23" s="155" customFormat="1">
      <c r="A90" s="138">
        <v>88</v>
      </c>
      <c r="B90" s="138">
        <f t="shared" si="35"/>
        <v>5642309</v>
      </c>
      <c r="C90" s="138">
        <f t="shared" si="36"/>
        <v>371712</v>
      </c>
      <c r="D90" s="138"/>
      <c r="E90" s="138">
        <f t="shared" si="25"/>
        <v>186000</v>
      </c>
      <c r="F90" s="141">
        <v>10000000</v>
      </c>
      <c r="G90" s="138">
        <v>540</v>
      </c>
      <c r="H90" s="138">
        <v>50</v>
      </c>
      <c r="I90" s="138">
        <f t="shared" si="26"/>
        <v>612</v>
      </c>
      <c r="J90" s="138">
        <f t="shared" si="21"/>
        <v>612</v>
      </c>
      <c r="K90" s="154">
        <f t="shared" si="27"/>
        <v>1666.6666666666667</v>
      </c>
      <c r="L90" s="154">
        <f t="shared" si="28"/>
        <v>1000</v>
      </c>
      <c r="M90" s="154">
        <f t="shared" si="37"/>
        <v>37512000</v>
      </c>
      <c r="N90" s="154">
        <f t="shared" si="37"/>
        <v>37913000</v>
      </c>
      <c r="O90" s="154">
        <f t="shared" si="29"/>
        <v>600000</v>
      </c>
      <c r="P90" s="154">
        <f t="shared" si="20"/>
        <v>600000</v>
      </c>
      <c r="Q90" s="154">
        <v>1.4</v>
      </c>
      <c r="R90" s="154">
        <v>2</v>
      </c>
      <c r="S90" s="154"/>
      <c r="T90" s="154"/>
      <c r="U90" s="154"/>
      <c r="W90" s="154"/>
    </row>
    <row r="91" spans="1:23" s="155" customFormat="1">
      <c r="A91" s="138">
        <v>89</v>
      </c>
      <c r="B91" s="138">
        <f t="shared" si="35"/>
        <v>6014021</v>
      </c>
      <c r="C91" s="138">
        <f t="shared" si="36"/>
        <v>388129</v>
      </c>
      <c r="D91" s="138"/>
      <c r="E91" s="138">
        <f t="shared" si="25"/>
        <v>188000</v>
      </c>
      <c r="F91" s="141">
        <v>10000000</v>
      </c>
      <c r="G91" s="138">
        <v>545</v>
      </c>
      <c r="H91" s="138">
        <v>50</v>
      </c>
      <c r="I91" s="138">
        <f t="shared" si="26"/>
        <v>612</v>
      </c>
      <c r="J91" s="138">
        <f t="shared" si="21"/>
        <v>612</v>
      </c>
      <c r="K91" s="154">
        <f t="shared" si="27"/>
        <v>1666.6666666666667</v>
      </c>
      <c r="L91" s="154">
        <f t="shared" si="28"/>
        <v>1000</v>
      </c>
      <c r="M91" s="154">
        <f t="shared" si="37"/>
        <v>38112000</v>
      </c>
      <c r="N91" s="154">
        <f t="shared" si="37"/>
        <v>38513000</v>
      </c>
      <c r="O91" s="154">
        <f t="shared" si="29"/>
        <v>600000</v>
      </c>
      <c r="P91" s="154">
        <f t="shared" si="20"/>
        <v>600000</v>
      </c>
      <c r="Q91" s="154">
        <v>1.4</v>
      </c>
      <c r="R91" s="154">
        <v>2</v>
      </c>
      <c r="S91" s="154"/>
      <c r="T91" s="154"/>
      <c r="U91" s="154"/>
      <c r="W91" s="154"/>
    </row>
    <row r="92" spans="1:23" s="155" customFormat="1">
      <c r="A92" s="138">
        <v>90</v>
      </c>
      <c r="B92" s="138">
        <f t="shared" si="35"/>
        <v>6402150</v>
      </c>
      <c r="C92" s="138">
        <f t="shared" si="36"/>
        <v>405000</v>
      </c>
      <c r="D92" s="138"/>
      <c r="E92" s="138">
        <f t="shared" si="25"/>
        <v>190000</v>
      </c>
      <c r="F92" s="141">
        <v>10000000</v>
      </c>
      <c r="G92" s="138">
        <v>550</v>
      </c>
      <c r="H92" s="138">
        <v>50</v>
      </c>
      <c r="I92" s="138">
        <f t="shared" si="26"/>
        <v>612</v>
      </c>
      <c r="J92" s="138">
        <f t="shared" si="21"/>
        <v>612</v>
      </c>
      <c r="K92" s="154">
        <f t="shared" si="27"/>
        <v>1666.6666666666667</v>
      </c>
      <c r="L92" s="154">
        <f t="shared" si="28"/>
        <v>1000</v>
      </c>
      <c r="M92" s="154">
        <f t="shared" si="37"/>
        <v>38712000</v>
      </c>
      <c r="N92" s="154">
        <f t="shared" si="37"/>
        <v>39113000</v>
      </c>
      <c r="O92" s="154">
        <f t="shared" si="29"/>
        <v>600000</v>
      </c>
      <c r="P92" s="154">
        <f t="shared" si="20"/>
        <v>600000</v>
      </c>
      <c r="Q92" s="154">
        <v>1.4</v>
      </c>
      <c r="R92" s="154">
        <v>2</v>
      </c>
      <c r="S92" s="154"/>
      <c r="T92" s="154"/>
      <c r="U92" s="154"/>
      <c r="W92" s="154"/>
    </row>
    <row r="93" spans="1:23" s="155" customFormat="1">
      <c r="A93" s="138">
        <v>91</v>
      </c>
      <c r="B93" s="138">
        <f t="shared" si="35"/>
        <v>6807150</v>
      </c>
      <c r="C93" s="138">
        <f t="shared" si="36"/>
        <v>422331</v>
      </c>
      <c r="D93" s="138"/>
      <c r="E93" s="138">
        <f t="shared" si="25"/>
        <v>192000</v>
      </c>
      <c r="F93" s="141">
        <v>10000000</v>
      </c>
      <c r="G93" s="138">
        <v>555</v>
      </c>
      <c r="H93" s="138">
        <v>50</v>
      </c>
      <c r="I93" s="138">
        <f t="shared" si="26"/>
        <v>612</v>
      </c>
      <c r="J93" s="138">
        <f t="shared" si="21"/>
        <v>612</v>
      </c>
      <c r="K93" s="154">
        <f t="shared" si="27"/>
        <v>1666.6666666666667</v>
      </c>
      <c r="L93" s="154">
        <f t="shared" si="28"/>
        <v>1000</v>
      </c>
      <c r="M93" s="154">
        <f t="shared" si="37"/>
        <v>39312000</v>
      </c>
      <c r="N93" s="154">
        <f t="shared" si="37"/>
        <v>39713000</v>
      </c>
      <c r="O93" s="154">
        <f t="shared" si="29"/>
        <v>600000</v>
      </c>
      <c r="P93" s="154">
        <f t="shared" si="20"/>
        <v>600000</v>
      </c>
      <c r="Q93" s="154">
        <v>1.4</v>
      </c>
      <c r="R93" s="154">
        <v>2</v>
      </c>
      <c r="S93" s="154"/>
      <c r="T93" s="154"/>
      <c r="U93" s="154"/>
      <c r="W93" s="154"/>
    </row>
    <row r="94" spans="1:23" s="155" customFormat="1">
      <c r="A94" s="138">
        <v>92</v>
      </c>
      <c r="B94" s="138">
        <f t="shared" si="35"/>
        <v>7229481</v>
      </c>
      <c r="C94" s="138">
        <f t="shared" si="36"/>
        <v>440128</v>
      </c>
      <c r="D94" s="138"/>
      <c r="E94" s="138">
        <f t="shared" si="25"/>
        <v>194000</v>
      </c>
      <c r="F94" s="141">
        <v>10000000</v>
      </c>
      <c r="G94" s="138">
        <v>560</v>
      </c>
      <c r="H94" s="138">
        <v>50</v>
      </c>
      <c r="I94" s="138">
        <f t="shared" si="26"/>
        <v>612</v>
      </c>
      <c r="J94" s="138">
        <f t="shared" si="21"/>
        <v>612</v>
      </c>
      <c r="K94" s="154">
        <f t="shared" si="27"/>
        <v>1666.6666666666667</v>
      </c>
      <c r="L94" s="154">
        <f t="shared" si="28"/>
        <v>1000</v>
      </c>
      <c r="M94" s="154">
        <f t="shared" si="37"/>
        <v>39912000</v>
      </c>
      <c r="N94" s="154">
        <f t="shared" si="37"/>
        <v>40313000</v>
      </c>
      <c r="O94" s="154">
        <f t="shared" si="29"/>
        <v>600000</v>
      </c>
      <c r="P94" s="154">
        <f t="shared" si="20"/>
        <v>600000</v>
      </c>
      <c r="Q94" s="154">
        <v>1.4</v>
      </c>
      <c r="R94" s="154">
        <v>2</v>
      </c>
      <c r="S94" s="154"/>
      <c r="T94" s="154"/>
      <c r="U94" s="154"/>
      <c r="W94" s="154"/>
    </row>
    <row r="95" spans="1:23" s="155" customFormat="1">
      <c r="A95" s="138">
        <v>93</v>
      </c>
      <c r="B95" s="138">
        <f t="shared" si="35"/>
        <v>7669609</v>
      </c>
      <c r="C95" s="138">
        <f t="shared" si="36"/>
        <v>458397</v>
      </c>
      <c r="D95" s="138"/>
      <c r="E95" s="138">
        <f t="shared" si="25"/>
        <v>196000</v>
      </c>
      <c r="F95" s="141">
        <v>10000000</v>
      </c>
      <c r="G95" s="138">
        <v>565</v>
      </c>
      <c r="H95" s="138">
        <v>50</v>
      </c>
      <c r="I95" s="138">
        <f t="shared" si="26"/>
        <v>612</v>
      </c>
      <c r="J95" s="138">
        <f t="shared" si="21"/>
        <v>612</v>
      </c>
      <c r="K95" s="154">
        <f t="shared" si="27"/>
        <v>1666.6666666666667</v>
      </c>
      <c r="L95" s="154">
        <f t="shared" si="28"/>
        <v>1000</v>
      </c>
      <c r="M95" s="154">
        <f t="shared" si="37"/>
        <v>40512000</v>
      </c>
      <c r="N95" s="154">
        <f t="shared" si="37"/>
        <v>40913000</v>
      </c>
      <c r="O95" s="154">
        <f t="shared" si="29"/>
        <v>600000</v>
      </c>
      <c r="P95" s="154">
        <f t="shared" ref="P95:P101" si="38">(360/15)*1000*0.5*H95</f>
        <v>600000</v>
      </c>
      <c r="Q95" s="154">
        <v>1.4</v>
      </c>
      <c r="R95" s="154">
        <v>2</v>
      </c>
      <c r="S95" s="154"/>
      <c r="T95" s="154"/>
      <c r="U95" s="154"/>
      <c r="W95" s="154"/>
    </row>
    <row r="96" spans="1:23" s="155" customFormat="1">
      <c r="A96" s="138">
        <v>94</v>
      </c>
      <c r="B96" s="138">
        <f t="shared" si="35"/>
        <v>8128006</v>
      </c>
      <c r="C96" s="138">
        <f t="shared" si="36"/>
        <v>477144</v>
      </c>
      <c r="D96" s="138"/>
      <c r="E96" s="138">
        <f t="shared" si="25"/>
        <v>198000</v>
      </c>
      <c r="F96" s="141">
        <v>10000000</v>
      </c>
      <c r="G96" s="138">
        <v>570</v>
      </c>
      <c r="H96" s="138">
        <v>50</v>
      </c>
      <c r="I96" s="138">
        <f t="shared" si="26"/>
        <v>612</v>
      </c>
      <c r="J96" s="138">
        <f t="shared" si="21"/>
        <v>612</v>
      </c>
      <c r="K96" s="154">
        <f t="shared" si="27"/>
        <v>1666.6666666666667</v>
      </c>
      <c r="L96" s="154">
        <f t="shared" si="28"/>
        <v>1000</v>
      </c>
      <c r="M96" s="154">
        <f t="shared" si="37"/>
        <v>41112000</v>
      </c>
      <c r="N96" s="154">
        <f t="shared" si="37"/>
        <v>41513000</v>
      </c>
      <c r="O96" s="154">
        <f t="shared" si="29"/>
        <v>600000</v>
      </c>
      <c r="P96" s="154">
        <f t="shared" si="38"/>
        <v>600000</v>
      </c>
      <c r="Q96" s="154">
        <v>1.4</v>
      </c>
      <c r="R96" s="154">
        <v>2</v>
      </c>
      <c r="S96" s="154"/>
      <c r="T96" s="154"/>
      <c r="U96" s="154"/>
      <c r="W96" s="154"/>
    </row>
    <row r="97" spans="1:23" s="155" customFormat="1">
      <c r="A97" s="138">
        <v>95</v>
      </c>
      <c r="B97" s="138">
        <f t="shared" si="35"/>
        <v>8605150</v>
      </c>
      <c r="C97" s="138">
        <f t="shared" si="36"/>
        <v>496375</v>
      </c>
      <c r="D97" s="138"/>
      <c r="E97" s="138">
        <f t="shared" si="25"/>
        <v>200000</v>
      </c>
      <c r="F97" s="141">
        <v>10000000</v>
      </c>
      <c r="G97" s="138">
        <v>575</v>
      </c>
      <c r="H97" s="138">
        <v>50</v>
      </c>
      <c r="I97" s="138">
        <f t="shared" si="26"/>
        <v>612</v>
      </c>
      <c r="J97" s="138">
        <f>360*(Q97+R97)/2</f>
        <v>612</v>
      </c>
      <c r="K97" s="154">
        <f t="shared" si="27"/>
        <v>1666.6666666666667</v>
      </c>
      <c r="L97" s="154">
        <f t="shared" si="28"/>
        <v>1000</v>
      </c>
      <c r="M97" s="154">
        <f t="shared" si="37"/>
        <v>41712000</v>
      </c>
      <c r="N97" s="154">
        <f t="shared" si="37"/>
        <v>42113000</v>
      </c>
      <c r="O97" s="154">
        <f t="shared" si="29"/>
        <v>600000</v>
      </c>
      <c r="P97" s="154">
        <f t="shared" si="38"/>
        <v>600000</v>
      </c>
      <c r="Q97" s="154">
        <v>1.4</v>
      </c>
      <c r="R97" s="154">
        <v>2</v>
      </c>
      <c r="S97" s="154"/>
      <c r="T97" s="154"/>
      <c r="U97" s="154"/>
      <c r="W97" s="154"/>
    </row>
    <row r="98" spans="1:23" s="155" customFormat="1">
      <c r="A98" s="138">
        <v>96</v>
      </c>
      <c r="B98" s="138">
        <f t="shared" si="35"/>
        <v>9101525</v>
      </c>
      <c r="C98" s="138">
        <f t="shared" si="36"/>
        <v>516096</v>
      </c>
      <c r="D98" s="138"/>
      <c r="E98" s="138">
        <f t="shared" si="25"/>
        <v>202000</v>
      </c>
      <c r="F98" s="141">
        <v>10000000</v>
      </c>
      <c r="G98" s="138">
        <v>580</v>
      </c>
      <c r="H98" s="138">
        <v>50</v>
      </c>
      <c r="I98" s="138">
        <f t="shared" si="26"/>
        <v>612</v>
      </c>
      <c r="J98" s="138">
        <f>360*(Q98+R98)/2</f>
        <v>612</v>
      </c>
      <c r="K98" s="154">
        <f t="shared" si="27"/>
        <v>1666.6666666666667</v>
      </c>
      <c r="L98" s="154">
        <f t="shared" si="28"/>
        <v>1000</v>
      </c>
      <c r="M98" s="154">
        <f t="shared" si="37"/>
        <v>42312000</v>
      </c>
      <c r="N98" s="154">
        <f t="shared" si="37"/>
        <v>42713000</v>
      </c>
      <c r="O98" s="154">
        <f t="shared" si="29"/>
        <v>600000</v>
      </c>
      <c r="P98" s="154">
        <f t="shared" si="38"/>
        <v>600000</v>
      </c>
      <c r="Q98" s="154">
        <v>1.4</v>
      </c>
      <c r="R98" s="154">
        <v>2</v>
      </c>
      <c r="S98" s="154"/>
      <c r="T98" s="154"/>
      <c r="U98" s="154"/>
      <c r="W98" s="154"/>
    </row>
    <row r="99" spans="1:23" s="155" customFormat="1">
      <c r="A99" s="138">
        <v>97</v>
      </c>
      <c r="B99" s="138">
        <f t="shared" si="35"/>
        <v>9617621</v>
      </c>
      <c r="C99" s="138">
        <f t="shared" si="36"/>
        <v>536313</v>
      </c>
      <c r="D99" s="138"/>
      <c r="E99" s="138">
        <f t="shared" si="25"/>
        <v>204000</v>
      </c>
      <c r="F99" s="141">
        <v>10000000</v>
      </c>
      <c r="G99" s="138">
        <v>585</v>
      </c>
      <c r="H99" s="138">
        <v>50</v>
      </c>
      <c r="I99" s="138">
        <f t="shared" si="26"/>
        <v>612</v>
      </c>
      <c r="J99" s="138">
        <f>360*(Q99+R99)/2</f>
        <v>612</v>
      </c>
      <c r="K99" s="154">
        <f t="shared" si="27"/>
        <v>1666.6666666666667</v>
      </c>
      <c r="L99" s="154">
        <f t="shared" si="28"/>
        <v>1000</v>
      </c>
      <c r="M99" s="154">
        <f t="shared" si="37"/>
        <v>42912000</v>
      </c>
      <c r="N99" s="154">
        <f t="shared" si="37"/>
        <v>43313000</v>
      </c>
      <c r="O99" s="154">
        <f t="shared" si="29"/>
        <v>600000</v>
      </c>
      <c r="P99" s="154">
        <f t="shared" si="38"/>
        <v>600000</v>
      </c>
      <c r="Q99" s="154">
        <v>1.4</v>
      </c>
      <c r="R99" s="154">
        <v>2</v>
      </c>
      <c r="S99" s="154"/>
      <c r="T99" s="154"/>
      <c r="U99" s="154"/>
      <c r="W99" s="154"/>
    </row>
    <row r="100" spans="1:23" s="155" customFormat="1">
      <c r="A100" s="138">
        <v>98</v>
      </c>
      <c r="B100" s="138">
        <f t="shared" si="35"/>
        <v>10153934</v>
      </c>
      <c r="C100" s="138">
        <f t="shared" si="36"/>
        <v>557032</v>
      </c>
      <c r="D100" s="138"/>
      <c r="E100" s="138">
        <f t="shared" si="25"/>
        <v>206000</v>
      </c>
      <c r="F100" s="141">
        <v>10000000</v>
      </c>
      <c r="G100" s="138">
        <v>590</v>
      </c>
      <c r="H100" s="138">
        <v>50</v>
      </c>
      <c r="I100" s="138">
        <f t="shared" si="26"/>
        <v>612</v>
      </c>
      <c r="J100" s="138">
        <f>360*(Q100+R100)/2</f>
        <v>612</v>
      </c>
      <c r="K100" s="154">
        <f t="shared" si="27"/>
        <v>1666.6666666666667</v>
      </c>
      <c r="L100" s="154">
        <f t="shared" si="28"/>
        <v>1000</v>
      </c>
      <c r="M100" s="154">
        <f>O99+M99</f>
        <v>43512000</v>
      </c>
      <c r="N100" s="154">
        <f>P99+N99</f>
        <v>43913000</v>
      </c>
      <c r="O100" s="154">
        <f t="shared" si="29"/>
        <v>600000</v>
      </c>
      <c r="P100" s="154">
        <f t="shared" si="38"/>
        <v>600000</v>
      </c>
      <c r="Q100" s="154">
        <v>1.4</v>
      </c>
      <c r="R100" s="154">
        <v>2</v>
      </c>
      <c r="S100" s="154"/>
      <c r="T100" s="154"/>
      <c r="U100" s="154"/>
      <c r="W100" s="154"/>
    </row>
    <row r="101" spans="1:23" s="155" customFormat="1">
      <c r="A101" s="138">
        <v>99</v>
      </c>
      <c r="B101" s="138">
        <f t="shared" si="35"/>
        <v>10710966</v>
      </c>
      <c r="C101" s="138">
        <f t="shared" si="36"/>
        <v>578259</v>
      </c>
      <c r="D101" s="138"/>
      <c r="E101" s="138">
        <f t="shared" si="25"/>
        <v>208000</v>
      </c>
      <c r="F101" s="141">
        <v>10000000</v>
      </c>
      <c r="G101" s="138">
        <v>595</v>
      </c>
      <c r="H101" s="138">
        <v>50</v>
      </c>
      <c r="I101" s="138">
        <f t="shared" si="26"/>
        <v>612</v>
      </c>
      <c r="J101" s="138">
        <f>360*(Q101+R101)/2</f>
        <v>612</v>
      </c>
      <c r="K101" s="154">
        <f t="shared" si="27"/>
        <v>1666.6666666666667</v>
      </c>
      <c r="L101" s="154">
        <f t="shared" si="28"/>
        <v>1000</v>
      </c>
      <c r="M101" s="154">
        <f>O100+M100</f>
        <v>44112000</v>
      </c>
      <c r="N101" s="154">
        <f>P100+N100</f>
        <v>44513000</v>
      </c>
      <c r="O101" s="154">
        <f t="shared" si="29"/>
        <v>600000</v>
      </c>
      <c r="P101" s="154">
        <f t="shared" si="38"/>
        <v>600000</v>
      </c>
      <c r="Q101" s="154">
        <v>1.4</v>
      </c>
      <c r="R101" s="154">
        <v>2</v>
      </c>
      <c r="S101" s="154"/>
      <c r="T101" s="154"/>
      <c r="U101" s="154"/>
      <c r="W101" s="154"/>
    </row>
  </sheetData>
  <mergeCells count="1">
    <mergeCell ref="A1:P1"/>
  </mergeCells>
  <phoneticPr fontId="15" type="noConversion"/>
  <pageMargins left="0.7" right="0.7" top="0.75" bottom="0.75" header="0.3" footer="0.3"/>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2"/>
  <sheetViews>
    <sheetView workbookViewId="0">
      <selection activeCell="G38" sqref="G38"/>
    </sheetView>
  </sheetViews>
  <sheetFormatPr baseColWidth="10" defaultColWidth="8.83203125" defaultRowHeight="14"/>
  <cols>
    <col min="1" max="1" width="13" style="185" bestFit="1" customWidth="1"/>
    <col min="2" max="2" width="8.83203125" style="186"/>
    <col min="3" max="3" width="10.33203125" style="186" customWidth="1"/>
    <col min="4" max="4" width="11.5" style="186" customWidth="1"/>
    <col min="5" max="5" width="16.6640625" style="186" customWidth="1"/>
    <col min="6" max="6" width="13.83203125" style="187" customWidth="1"/>
    <col min="7" max="7" width="73.33203125" style="173" customWidth="1"/>
    <col min="8" max="16384" width="8.83203125" style="173"/>
  </cols>
  <sheetData>
    <row r="1" spans="1:7" s="163" customFormat="1" ht="147" customHeight="1">
      <c r="A1" s="1150" t="s">
        <v>7777</v>
      </c>
      <c r="B1" s="1151"/>
      <c r="C1" s="1151"/>
      <c r="D1" s="1151"/>
      <c r="E1" s="1151"/>
      <c r="F1" s="1152"/>
      <c r="G1" s="603" t="s">
        <v>1494</v>
      </c>
    </row>
    <row r="2" spans="1:7" s="163" customFormat="1" ht="90" customHeight="1">
      <c r="A2" s="1153" t="s">
        <v>2095</v>
      </c>
      <c r="B2" s="1153"/>
      <c r="C2" s="1153"/>
      <c r="D2" s="1153"/>
      <c r="E2" s="1153"/>
      <c r="F2" s="1153"/>
      <c r="G2" s="202" t="s">
        <v>7778</v>
      </c>
    </row>
    <row r="3" spans="1:7" s="163" customFormat="1" ht="129.75" customHeight="1">
      <c r="A3" s="1153" t="s">
        <v>5629</v>
      </c>
      <c r="B3" s="1153"/>
      <c r="C3" s="1153"/>
      <c r="D3" s="1153"/>
      <c r="E3" s="1153"/>
      <c r="F3" s="1153"/>
      <c r="G3" s="629"/>
    </row>
    <row r="4" spans="1:7" s="165" customFormat="1" ht="16.5" customHeight="1">
      <c r="A4" s="164" t="s">
        <v>5142</v>
      </c>
    </row>
    <row r="5" spans="1:7" s="188" customFormat="1" ht="48" customHeight="1">
      <c r="A5" s="1154" t="s">
        <v>4059</v>
      </c>
      <c r="B5" s="1154"/>
      <c r="C5" s="1154"/>
      <c r="D5" s="1154"/>
      <c r="E5" s="1154"/>
      <c r="F5" s="1154"/>
      <c r="G5" s="1154"/>
    </row>
    <row r="6" spans="1:7" s="163" customFormat="1" ht="18.75" customHeight="1">
      <c r="A6" s="395" t="s">
        <v>279</v>
      </c>
      <c r="B6" s="394"/>
      <c r="C6" s="394" t="s">
        <v>280</v>
      </c>
      <c r="D6" s="394" t="s">
        <v>281</v>
      </c>
      <c r="E6" s="394" t="s">
        <v>282</v>
      </c>
      <c r="F6" s="394" t="s">
        <v>283</v>
      </c>
      <c r="G6" s="394" t="s">
        <v>284</v>
      </c>
    </row>
    <row r="7" spans="1:7" s="189" customFormat="1" ht="18.75" customHeight="1">
      <c r="A7" s="167" t="s">
        <v>285</v>
      </c>
      <c r="B7" s="167" t="s">
        <v>150</v>
      </c>
      <c r="C7" s="168" t="s">
        <v>286</v>
      </c>
      <c r="D7" s="167" t="s">
        <v>287</v>
      </c>
      <c r="E7" s="167">
        <v>372</v>
      </c>
      <c r="F7" s="167" t="s">
        <v>288</v>
      </c>
      <c r="G7" s="169" t="s">
        <v>289</v>
      </c>
    </row>
    <row r="8" spans="1:7" s="190" customFormat="1" ht="18.75" customHeight="1">
      <c r="A8" s="171" t="s">
        <v>290</v>
      </c>
      <c r="B8" s="171" t="s">
        <v>291</v>
      </c>
      <c r="C8" s="170" t="s">
        <v>286</v>
      </c>
      <c r="D8" s="171" t="s">
        <v>292</v>
      </c>
      <c r="E8" s="171">
        <v>232</v>
      </c>
      <c r="F8" s="171" t="s">
        <v>293</v>
      </c>
      <c r="G8" s="172" t="s">
        <v>294</v>
      </c>
    </row>
    <row r="9" spans="1:7" s="189" customFormat="1" ht="18.75" customHeight="1">
      <c r="A9" s="171" t="s">
        <v>295</v>
      </c>
      <c r="B9" s="171" t="s">
        <v>296</v>
      </c>
      <c r="C9" s="170" t="s">
        <v>286</v>
      </c>
      <c r="D9" s="171" t="s">
        <v>297</v>
      </c>
      <c r="E9" s="171">
        <v>1123</v>
      </c>
      <c r="F9" s="171" t="s">
        <v>298</v>
      </c>
      <c r="G9" s="172" t="s">
        <v>299</v>
      </c>
    </row>
    <row r="10" spans="1:7" s="191" customFormat="1" ht="18.75" customHeight="1">
      <c r="A10" s="171" t="s">
        <v>300</v>
      </c>
      <c r="B10" s="171" t="s">
        <v>301</v>
      </c>
      <c r="C10" s="170" t="s">
        <v>286</v>
      </c>
      <c r="D10" s="171" t="s">
        <v>302</v>
      </c>
      <c r="E10" s="171">
        <v>342</v>
      </c>
      <c r="F10" s="171" t="s">
        <v>303</v>
      </c>
      <c r="G10" s="172" t="s">
        <v>304</v>
      </c>
    </row>
    <row r="11" spans="1:7" s="191" customFormat="1" ht="18.75" customHeight="1">
      <c r="A11" s="171" t="s">
        <v>305</v>
      </c>
      <c r="B11" s="171" t="s">
        <v>306</v>
      </c>
      <c r="C11" s="170" t="s">
        <v>286</v>
      </c>
      <c r="D11" s="171" t="s">
        <v>307</v>
      </c>
      <c r="E11" s="171">
        <v>267</v>
      </c>
      <c r="F11" s="171" t="s">
        <v>308</v>
      </c>
      <c r="G11" s="172" t="s">
        <v>309</v>
      </c>
    </row>
    <row r="12" spans="1:7" s="184" customFormat="1" ht="18.75" customHeight="1">
      <c r="A12" s="171" t="s">
        <v>310</v>
      </c>
      <c r="B12" s="171" t="s">
        <v>1</v>
      </c>
      <c r="C12" s="170" t="s">
        <v>286</v>
      </c>
      <c r="D12" s="171" t="s">
        <v>311</v>
      </c>
      <c r="E12" s="171">
        <v>415</v>
      </c>
      <c r="F12" s="171" t="s">
        <v>312</v>
      </c>
      <c r="G12" s="172" t="s">
        <v>313</v>
      </c>
    </row>
    <row r="13" spans="1:7" s="191" customFormat="1" ht="18.75" customHeight="1">
      <c r="A13" s="171" t="s">
        <v>314</v>
      </c>
      <c r="B13" s="171" t="s">
        <v>315</v>
      </c>
      <c r="C13" s="170" t="s">
        <v>286</v>
      </c>
      <c r="D13" s="171" t="s">
        <v>316</v>
      </c>
      <c r="E13" s="171">
        <v>421</v>
      </c>
      <c r="F13" s="171" t="s">
        <v>317</v>
      </c>
      <c r="G13" s="172" t="s">
        <v>318</v>
      </c>
    </row>
    <row r="14" spans="1:7" s="184" customFormat="1" ht="18.75" customHeight="1">
      <c r="A14" s="171" t="s">
        <v>319</v>
      </c>
      <c r="B14" s="171" t="s">
        <v>320</v>
      </c>
      <c r="C14" s="170" t="s">
        <v>286</v>
      </c>
      <c r="D14" s="171" t="s">
        <v>321</v>
      </c>
      <c r="E14" s="171">
        <v>337</v>
      </c>
      <c r="F14" s="171" t="s">
        <v>322</v>
      </c>
      <c r="G14" s="172" t="s">
        <v>323</v>
      </c>
    </row>
    <row r="15" spans="1:7" s="191" customFormat="1" ht="18.75" customHeight="1">
      <c r="A15" s="171" t="s">
        <v>324</v>
      </c>
      <c r="B15" s="171" t="s">
        <v>325</v>
      </c>
      <c r="C15" s="170" t="s">
        <v>286</v>
      </c>
      <c r="D15" s="171" t="s">
        <v>326</v>
      </c>
      <c r="E15" s="171">
        <v>400</v>
      </c>
      <c r="F15" s="171" t="s">
        <v>327</v>
      </c>
      <c r="G15" s="172" t="s">
        <v>328</v>
      </c>
    </row>
    <row r="16" spans="1:7" s="184" customFormat="1" ht="18.75" customHeight="1">
      <c r="A16" s="171" t="s">
        <v>329</v>
      </c>
      <c r="B16" s="171" t="s">
        <v>241</v>
      </c>
      <c r="C16" s="170" t="s">
        <v>286</v>
      </c>
      <c r="D16" s="171" t="s">
        <v>330</v>
      </c>
      <c r="E16" s="171">
        <v>287</v>
      </c>
      <c r="F16" s="171" t="s">
        <v>331</v>
      </c>
      <c r="G16" s="172" t="s">
        <v>332</v>
      </c>
    </row>
    <row r="17" spans="1:7" s="191" customFormat="1" ht="18.75" customHeight="1">
      <c r="A17" s="171" t="s">
        <v>333</v>
      </c>
      <c r="B17" s="171" t="s">
        <v>75</v>
      </c>
      <c r="C17" s="170" t="s">
        <v>286</v>
      </c>
      <c r="D17" s="171" t="s">
        <v>334</v>
      </c>
      <c r="E17" s="171">
        <v>355</v>
      </c>
      <c r="F17" s="171" t="s">
        <v>335</v>
      </c>
      <c r="G17" s="172" t="s">
        <v>336</v>
      </c>
    </row>
    <row r="18" spans="1:7" s="191" customFormat="1" ht="18.75" customHeight="1">
      <c r="A18" s="171" t="s">
        <v>337</v>
      </c>
      <c r="B18" s="171" t="s">
        <v>338</v>
      </c>
      <c r="C18" s="174" t="s">
        <v>339</v>
      </c>
      <c r="D18" s="171" t="s">
        <v>340</v>
      </c>
      <c r="E18" s="171">
        <v>40</v>
      </c>
      <c r="F18" s="171" t="s">
        <v>341</v>
      </c>
      <c r="G18" s="172" t="s">
        <v>342</v>
      </c>
    </row>
    <row r="19" spans="1:7" s="184" customFormat="1" ht="18.75" customHeight="1">
      <c r="A19" s="171" t="s">
        <v>343</v>
      </c>
      <c r="B19" s="171" t="s">
        <v>221</v>
      </c>
      <c r="C19" s="174" t="s">
        <v>339</v>
      </c>
      <c r="D19" s="171" t="s">
        <v>344</v>
      </c>
      <c r="E19" s="171">
        <v>467</v>
      </c>
      <c r="F19" s="171" t="s">
        <v>345</v>
      </c>
      <c r="G19" s="172" t="s">
        <v>346</v>
      </c>
    </row>
    <row r="20" spans="1:7" s="184" customFormat="1" ht="18.75" customHeight="1">
      <c r="A20" s="171" t="s">
        <v>347</v>
      </c>
      <c r="B20" s="171" t="s">
        <v>348</v>
      </c>
      <c r="C20" s="174" t="s">
        <v>339</v>
      </c>
      <c r="D20" s="171" t="s">
        <v>349</v>
      </c>
      <c r="E20" s="171">
        <v>1025</v>
      </c>
      <c r="F20" s="171" t="s">
        <v>350</v>
      </c>
      <c r="G20" s="172" t="s">
        <v>351</v>
      </c>
    </row>
    <row r="21" spans="1:7" s="184" customFormat="1" ht="18.75" customHeight="1">
      <c r="A21" s="171" t="s">
        <v>352</v>
      </c>
      <c r="B21" s="171" t="s">
        <v>131</v>
      </c>
      <c r="C21" s="174" t="s">
        <v>339</v>
      </c>
      <c r="D21" s="171" t="s">
        <v>353</v>
      </c>
      <c r="E21" s="171">
        <v>127</v>
      </c>
      <c r="F21" s="171" t="s">
        <v>354</v>
      </c>
      <c r="G21" s="172" t="s">
        <v>355</v>
      </c>
    </row>
    <row r="22" spans="1:7" s="191" customFormat="1" ht="18.75" customHeight="1">
      <c r="A22" s="171" t="s">
        <v>356</v>
      </c>
      <c r="B22" s="171" t="s">
        <v>348</v>
      </c>
      <c r="C22" s="174" t="s">
        <v>339</v>
      </c>
      <c r="D22" s="171" t="s">
        <v>357</v>
      </c>
      <c r="E22" s="171">
        <v>126</v>
      </c>
      <c r="F22" s="171" t="s">
        <v>358</v>
      </c>
      <c r="G22" s="172" t="s">
        <v>359</v>
      </c>
    </row>
    <row r="23" spans="1:7" s="191" customFormat="1" ht="18.75" customHeight="1">
      <c r="A23" s="171" t="s">
        <v>360</v>
      </c>
      <c r="B23" s="171" t="s">
        <v>361</v>
      </c>
      <c r="C23" s="174" t="s">
        <v>339</v>
      </c>
      <c r="D23" s="171" t="s">
        <v>362</v>
      </c>
      <c r="E23" s="171">
        <v>170</v>
      </c>
      <c r="F23" s="171" t="s">
        <v>363</v>
      </c>
      <c r="G23" s="172" t="s">
        <v>364</v>
      </c>
    </row>
    <row r="24" spans="1:7" s="191" customFormat="1" ht="18.75" customHeight="1">
      <c r="A24" s="171" t="s">
        <v>365</v>
      </c>
      <c r="B24" s="171" t="s">
        <v>301</v>
      </c>
      <c r="C24" s="174" t="s">
        <v>339</v>
      </c>
      <c r="D24" s="171" t="s">
        <v>366</v>
      </c>
      <c r="E24" s="171">
        <v>25</v>
      </c>
      <c r="F24" s="171" t="s">
        <v>367</v>
      </c>
      <c r="G24" s="172" t="s">
        <v>368</v>
      </c>
    </row>
    <row r="25" spans="1:7" s="193" customFormat="1" ht="18.75" customHeight="1">
      <c r="A25" s="171" t="s">
        <v>369</v>
      </c>
      <c r="B25" s="171" t="s">
        <v>150</v>
      </c>
      <c r="C25" s="174" t="s">
        <v>339</v>
      </c>
      <c r="D25" s="171" t="s">
        <v>370</v>
      </c>
      <c r="E25" s="171">
        <v>288</v>
      </c>
      <c r="F25" s="171" t="s">
        <v>371</v>
      </c>
      <c r="G25" s="172" t="s">
        <v>372</v>
      </c>
    </row>
    <row r="26" spans="1:7" s="191" customFormat="1" ht="18.75" customHeight="1">
      <c r="A26" s="171" t="s">
        <v>373</v>
      </c>
      <c r="B26" s="171" t="s">
        <v>3</v>
      </c>
      <c r="C26" s="174" t="s">
        <v>339</v>
      </c>
      <c r="D26" s="171" t="s">
        <v>374</v>
      </c>
      <c r="E26" s="171">
        <v>324</v>
      </c>
      <c r="F26" s="171" t="s">
        <v>375</v>
      </c>
      <c r="G26" s="172" t="s">
        <v>376</v>
      </c>
    </row>
    <row r="27" spans="1:7" s="193" customFormat="1" ht="18.75" customHeight="1">
      <c r="A27" s="171" t="s">
        <v>377</v>
      </c>
      <c r="B27" s="171" t="s">
        <v>378</v>
      </c>
      <c r="C27" s="174" t="s">
        <v>339</v>
      </c>
      <c r="D27" s="171" t="s">
        <v>379</v>
      </c>
      <c r="E27" s="171">
        <v>36</v>
      </c>
      <c r="F27" s="171" t="s">
        <v>380</v>
      </c>
      <c r="G27" s="172" t="s">
        <v>381</v>
      </c>
    </row>
    <row r="28" spans="1:7" s="191" customFormat="1" ht="18.75" customHeight="1">
      <c r="A28" s="171" t="s">
        <v>382</v>
      </c>
      <c r="B28" s="171" t="s">
        <v>75</v>
      </c>
      <c r="C28" s="174" t="s">
        <v>339</v>
      </c>
      <c r="D28" s="171" t="s">
        <v>383</v>
      </c>
      <c r="E28" s="171">
        <v>71</v>
      </c>
      <c r="F28" s="171" t="s">
        <v>384</v>
      </c>
      <c r="G28" s="172" t="s">
        <v>385</v>
      </c>
    </row>
    <row r="29" spans="1:7" s="193" customFormat="1" ht="18.75" customHeight="1">
      <c r="A29" s="171" t="s">
        <v>386</v>
      </c>
      <c r="B29" s="171" t="s">
        <v>187</v>
      </c>
      <c r="C29" s="174" t="s">
        <v>339</v>
      </c>
      <c r="D29" s="171" t="s">
        <v>387</v>
      </c>
      <c r="E29" s="171">
        <v>323</v>
      </c>
      <c r="F29" s="171" t="s">
        <v>388</v>
      </c>
      <c r="G29" s="172" t="s">
        <v>389</v>
      </c>
    </row>
    <row r="30" spans="1:7" s="193" customFormat="1" ht="18.75" customHeight="1">
      <c r="A30" s="171" t="s">
        <v>390</v>
      </c>
      <c r="B30" s="171" t="s">
        <v>149</v>
      </c>
      <c r="C30" s="174" t="s">
        <v>339</v>
      </c>
      <c r="D30" s="171" t="s">
        <v>391</v>
      </c>
      <c r="E30" s="171">
        <v>742</v>
      </c>
      <c r="F30" s="171" t="s">
        <v>392</v>
      </c>
      <c r="G30" s="172" t="s">
        <v>393</v>
      </c>
    </row>
    <row r="31" spans="1:7" s="193" customFormat="1" ht="18.75" customHeight="1">
      <c r="A31" s="171" t="s">
        <v>394</v>
      </c>
      <c r="B31" s="171" t="s">
        <v>82</v>
      </c>
      <c r="C31" s="174" t="s">
        <v>339</v>
      </c>
      <c r="D31" s="171" t="s">
        <v>395</v>
      </c>
      <c r="E31" s="171">
        <v>43</v>
      </c>
      <c r="F31" s="171" t="s">
        <v>396</v>
      </c>
      <c r="G31" s="172" t="s">
        <v>397</v>
      </c>
    </row>
    <row r="32" spans="1:7" s="191" customFormat="1" ht="18.75" customHeight="1">
      <c r="A32" s="171" t="s">
        <v>398</v>
      </c>
      <c r="B32" s="171" t="s">
        <v>348</v>
      </c>
      <c r="C32" s="174" t="s">
        <v>339</v>
      </c>
      <c r="D32" s="171" t="s">
        <v>399</v>
      </c>
      <c r="E32" s="171">
        <v>325</v>
      </c>
      <c r="F32" s="171" t="s">
        <v>400</v>
      </c>
      <c r="G32" s="172" t="s">
        <v>401</v>
      </c>
    </row>
    <row r="33" spans="1:7" s="193" customFormat="1" ht="18.75" customHeight="1">
      <c r="A33" s="171" t="s">
        <v>402</v>
      </c>
      <c r="B33" s="171" t="s">
        <v>403</v>
      </c>
      <c r="C33" s="174" t="s">
        <v>339</v>
      </c>
      <c r="D33" s="171" t="s">
        <v>404</v>
      </c>
      <c r="E33" s="171">
        <v>192</v>
      </c>
      <c r="F33" s="171" t="s">
        <v>405</v>
      </c>
      <c r="G33" s="172" t="s">
        <v>406</v>
      </c>
    </row>
    <row r="34" spans="1:7" s="191" customFormat="1" ht="18.75" customHeight="1">
      <c r="A34" s="171" t="s">
        <v>407</v>
      </c>
      <c r="B34" s="171" t="s">
        <v>239</v>
      </c>
      <c r="C34" s="174" t="s">
        <v>339</v>
      </c>
      <c r="D34" s="171" t="s">
        <v>408</v>
      </c>
      <c r="E34" s="171">
        <v>47</v>
      </c>
      <c r="F34" s="171" t="s">
        <v>409</v>
      </c>
      <c r="G34" s="172" t="s">
        <v>410</v>
      </c>
    </row>
    <row r="35" spans="1:7" s="191" customFormat="1" ht="18.75" customHeight="1">
      <c r="A35" s="171" t="s">
        <v>411</v>
      </c>
      <c r="B35" s="171" t="s">
        <v>9</v>
      </c>
      <c r="C35" s="174" t="s">
        <v>339</v>
      </c>
      <c r="D35" s="171" t="s">
        <v>412</v>
      </c>
      <c r="E35" s="171">
        <v>32</v>
      </c>
      <c r="F35" s="171" t="s">
        <v>413</v>
      </c>
      <c r="G35" s="172" t="s">
        <v>414</v>
      </c>
    </row>
    <row r="36" spans="1:7" s="191" customFormat="1" ht="18.75" customHeight="1">
      <c r="A36" s="171" t="s">
        <v>415</v>
      </c>
      <c r="B36" s="171" t="s">
        <v>175</v>
      </c>
      <c r="C36" s="174" t="s">
        <v>339</v>
      </c>
      <c r="D36" s="171" t="s">
        <v>416</v>
      </c>
      <c r="E36" s="171">
        <v>115</v>
      </c>
      <c r="F36" s="171" t="s">
        <v>417</v>
      </c>
      <c r="G36" s="172" t="s">
        <v>418</v>
      </c>
    </row>
    <row r="37" spans="1:7" s="192" customFormat="1" ht="18.75" customHeight="1">
      <c r="A37" s="171" t="s">
        <v>419</v>
      </c>
      <c r="B37" s="171" t="s">
        <v>420</v>
      </c>
      <c r="C37" s="174" t="s">
        <v>339</v>
      </c>
      <c r="D37" s="171" t="s">
        <v>421</v>
      </c>
      <c r="E37" s="171">
        <v>130</v>
      </c>
      <c r="F37" s="171"/>
      <c r="G37" s="172" t="s">
        <v>422</v>
      </c>
    </row>
    <row r="38" spans="1:7" s="192" customFormat="1" ht="18.75" customHeight="1">
      <c r="A38" s="171" t="s">
        <v>423</v>
      </c>
      <c r="B38" s="171" t="s">
        <v>420</v>
      </c>
      <c r="C38" s="174" t="s">
        <v>339</v>
      </c>
      <c r="D38" s="171" t="s">
        <v>424</v>
      </c>
      <c r="E38" s="171">
        <v>240</v>
      </c>
      <c r="F38" s="171"/>
      <c r="G38" s="172" t="s">
        <v>425</v>
      </c>
    </row>
    <row r="39" spans="1:7" s="191" customFormat="1" ht="18.75" customHeight="1">
      <c r="A39" s="171" t="s">
        <v>426</v>
      </c>
      <c r="B39" s="171" t="s">
        <v>348</v>
      </c>
      <c r="C39" s="176" t="s">
        <v>427</v>
      </c>
      <c r="D39" s="171" t="s">
        <v>428</v>
      </c>
      <c r="E39" s="171">
        <v>208</v>
      </c>
      <c r="F39" s="171" t="s">
        <v>429</v>
      </c>
      <c r="G39" s="172" t="s">
        <v>430</v>
      </c>
    </row>
    <row r="40" spans="1:7" s="193" customFormat="1" ht="18.75" customHeight="1">
      <c r="A40" s="171" t="s">
        <v>431</v>
      </c>
      <c r="B40" s="171" t="s">
        <v>221</v>
      </c>
      <c r="C40" s="176" t="s">
        <v>427</v>
      </c>
      <c r="D40" s="171" t="s">
        <v>432</v>
      </c>
      <c r="E40" s="171">
        <v>674</v>
      </c>
      <c r="F40" s="171" t="s">
        <v>433</v>
      </c>
      <c r="G40" s="172" t="s">
        <v>434</v>
      </c>
    </row>
    <row r="41" spans="1:7" s="191" customFormat="1" ht="18.75" customHeight="1">
      <c r="A41" s="171" t="s">
        <v>435</v>
      </c>
      <c r="B41" s="171" t="s">
        <v>436</v>
      </c>
      <c r="C41" s="176" t="s">
        <v>427</v>
      </c>
      <c r="D41" s="171" t="s">
        <v>437</v>
      </c>
      <c r="E41" s="171">
        <v>507</v>
      </c>
      <c r="F41" s="171" t="s">
        <v>438</v>
      </c>
      <c r="G41" s="172" t="s">
        <v>439</v>
      </c>
    </row>
    <row r="42" spans="1:7" s="193" customFormat="1" ht="18.75" customHeight="1">
      <c r="A42" s="171" t="s">
        <v>440</v>
      </c>
      <c r="B42" s="171" t="s">
        <v>441</v>
      </c>
      <c r="C42" s="176" t="s">
        <v>427</v>
      </c>
      <c r="D42" s="171" t="s">
        <v>442</v>
      </c>
      <c r="E42" s="171">
        <v>311</v>
      </c>
      <c r="F42" s="171" t="s">
        <v>443</v>
      </c>
      <c r="G42" s="172" t="s">
        <v>444</v>
      </c>
    </row>
    <row r="43" spans="1:7" s="191" customFormat="1" ht="18.75" customHeight="1">
      <c r="A43" s="171" t="s">
        <v>445</v>
      </c>
      <c r="B43" s="171" t="s">
        <v>446</v>
      </c>
      <c r="C43" s="176" t="s">
        <v>427</v>
      </c>
      <c r="D43" s="171" t="s">
        <v>447</v>
      </c>
      <c r="E43" s="171">
        <v>767</v>
      </c>
      <c r="F43" s="171" t="s">
        <v>448</v>
      </c>
      <c r="G43" s="172" t="s">
        <v>449</v>
      </c>
    </row>
    <row r="44" spans="1:7" s="191" customFormat="1" ht="18.75" customHeight="1">
      <c r="A44" s="171" t="s">
        <v>450</v>
      </c>
      <c r="B44" s="171" t="s">
        <v>65</v>
      </c>
      <c r="C44" s="176" t="s">
        <v>427</v>
      </c>
      <c r="D44" s="171" t="s">
        <v>451</v>
      </c>
      <c r="E44" s="171">
        <v>375</v>
      </c>
      <c r="F44" s="171" t="s">
        <v>452</v>
      </c>
      <c r="G44" s="172" t="s">
        <v>453</v>
      </c>
    </row>
    <row r="45" spans="1:7" s="191" customFormat="1" ht="18.75" customHeight="1">
      <c r="A45" s="171" t="s">
        <v>454</v>
      </c>
      <c r="B45" s="171" t="s">
        <v>455</v>
      </c>
      <c r="C45" s="176" t="s">
        <v>427</v>
      </c>
      <c r="D45" s="171" t="s">
        <v>456</v>
      </c>
      <c r="E45" s="171">
        <v>275</v>
      </c>
      <c r="F45" s="171" t="s">
        <v>457</v>
      </c>
      <c r="G45" s="172" t="s">
        <v>458</v>
      </c>
    </row>
    <row r="46" spans="1:7" s="193" customFormat="1" ht="18.75" customHeight="1">
      <c r="A46" s="171" t="s">
        <v>459</v>
      </c>
      <c r="B46" s="171" t="s">
        <v>241</v>
      </c>
      <c r="C46" s="176" t="s">
        <v>427</v>
      </c>
      <c r="D46" s="171" t="s">
        <v>460</v>
      </c>
      <c r="E46" s="171">
        <v>248</v>
      </c>
      <c r="F46" s="171" t="s">
        <v>461</v>
      </c>
      <c r="G46" s="172" t="s">
        <v>462</v>
      </c>
    </row>
    <row r="47" spans="1:7" s="191" customFormat="1" ht="18.75" customHeight="1">
      <c r="A47" s="171" t="s">
        <v>463</v>
      </c>
      <c r="B47" s="171" t="s">
        <v>464</v>
      </c>
      <c r="C47" s="176" t="s">
        <v>465</v>
      </c>
      <c r="D47" s="171" t="s">
        <v>466</v>
      </c>
      <c r="E47" s="171">
        <v>58</v>
      </c>
      <c r="F47" s="171" t="s">
        <v>467</v>
      </c>
      <c r="G47" s="172" t="s">
        <v>468</v>
      </c>
    </row>
    <row r="48" spans="1:7" s="191" customFormat="1" ht="18.75" customHeight="1">
      <c r="A48" s="171" t="s">
        <v>469</v>
      </c>
      <c r="B48" s="171" t="s">
        <v>470</v>
      </c>
      <c r="C48" s="176" t="s">
        <v>471</v>
      </c>
      <c r="D48" s="171" t="s">
        <v>472</v>
      </c>
      <c r="E48" s="171">
        <v>55</v>
      </c>
      <c r="F48" s="171" t="s">
        <v>473</v>
      </c>
      <c r="G48" s="172" t="s">
        <v>474</v>
      </c>
    </row>
    <row r="49" spans="1:7" s="191" customFormat="1" ht="18.75" customHeight="1">
      <c r="A49" s="171" t="s">
        <v>475</v>
      </c>
      <c r="B49" s="171" t="s">
        <v>476</v>
      </c>
      <c r="C49" s="176" t="s">
        <v>465</v>
      </c>
      <c r="D49" s="171" t="s">
        <v>477</v>
      </c>
      <c r="E49" s="171">
        <v>278</v>
      </c>
      <c r="F49" s="171" t="s">
        <v>478</v>
      </c>
      <c r="G49" s="172" t="s">
        <v>479</v>
      </c>
    </row>
    <row r="50" spans="1:7" s="191" customFormat="1" ht="18.75" customHeight="1">
      <c r="A50" s="171" t="s">
        <v>480</v>
      </c>
      <c r="B50" s="171" t="s">
        <v>481</v>
      </c>
      <c r="C50" s="176" t="s">
        <v>465</v>
      </c>
      <c r="D50" s="171" t="s">
        <v>482</v>
      </c>
      <c r="E50" s="171">
        <v>178</v>
      </c>
      <c r="F50" s="171" t="s">
        <v>483</v>
      </c>
      <c r="G50" s="172" t="s">
        <v>484</v>
      </c>
    </row>
    <row r="51" spans="1:7" s="191" customFormat="1" ht="18.75" customHeight="1">
      <c r="A51" s="171" t="s">
        <v>485</v>
      </c>
      <c r="B51" s="171" t="s">
        <v>486</v>
      </c>
      <c r="C51" s="176" t="s">
        <v>465</v>
      </c>
      <c r="D51" s="171" t="s">
        <v>487</v>
      </c>
      <c r="E51" s="171">
        <v>850</v>
      </c>
      <c r="F51" s="171" t="s">
        <v>488</v>
      </c>
      <c r="G51" s="172" t="s">
        <v>489</v>
      </c>
    </row>
    <row r="52" spans="1:7" s="191" customFormat="1" ht="18.75" customHeight="1">
      <c r="A52" s="171" t="s">
        <v>490</v>
      </c>
      <c r="B52" s="171" t="s">
        <v>56</v>
      </c>
      <c r="C52" s="176" t="s">
        <v>465</v>
      </c>
      <c r="D52" s="171" t="s">
        <v>491</v>
      </c>
      <c r="E52" s="171">
        <v>755</v>
      </c>
      <c r="F52" s="171" t="s">
        <v>492</v>
      </c>
      <c r="G52" s="172" t="s">
        <v>493</v>
      </c>
    </row>
    <row r="53" spans="1:7" s="184" customFormat="1" ht="18.75" customHeight="1">
      <c r="A53" s="171" t="s">
        <v>494</v>
      </c>
      <c r="B53" s="171" t="s">
        <v>56</v>
      </c>
      <c r="C53" s="170" t="s">
        <v>495</v>
      </c>
      <c r="D53" s="171" t="s">
        <v>496</v>
      </c>
      <c r="E53" s="171">
        <v>510</v>
      </c>
      <c r="F53" s="171" t="s">
        <v>497</v>
      </c>
      <c r="G53" s="172" t="s">
        <v>498</v>
      </c>
    </row>
    <row r="54" spans="1:7" s="184" customFormat="1" ht="18.75" customHeight="1">
      <c r="A54" s="171" t="s">
        <v>499</v>
      </c>
      <c r="B54" s="171" t="s">
        <v>1</v>
      </c>
      <c r="C54" s="170" t="s">
        <v>495</v>
      </c>
      <c r="D54" s="171" t="s">
        <v>500</v>
      </c>
      <c r="E54" s="171">
        <v>502</v>
      </c>
      <c r="F54" s="171" t="s">
        <v>501</v>
      </c>
      <c r="G54" s="172" t="s">
        <v>502</v>
      </c>
    </row>
    <row r="55" spans="1:7" s="192" customFormat="1" ht="18.75" customHeight="1">
      <c r="A55" s="171" t="s">
        <v>503</v>
      </c>
      <c r="B55" s="171" t="s">
        <v>455</v>
      </c>
      <c r="C55" s="170" t="s">
        <v>495</v>
      </c>
      <c r="D55" s="171" t="s">
        <v>504</v>
      </c>
      <c r="E55" s="171">
        <v>656</v>
      </c>
      <c r="F55" s="171" t="s">
        <v>505</v>
      </c>
      <c r="G55" s="172" t="s">
        <v>506</v>
      </c>
    </row>
    <row r="56" spans="1:7" s="191" customFormat="1" ht="18.75" customHeight="1">
      <c r="A56" s="171" t="s">
        <v>507</v>
      </c>
      <c r="B56" s="171" t="s">
        <v>436</v>
      </c>
      <c r="C56" s="170" t="s">
        <v>495</v>
      </c>
      <c r="D56" s="171" t="s">
        <v>508</v>
      </c>
      <c r="E56" s="171">
        <v>376</v>
      </c>
      <c r="F56" s="171" t="s">
        <v>509</v>
      </c>
      <c r="G56" s="172" t="s">
        <v>510</v>
      </c>
    </row>
    <row r="57" spans="1:7" s="191" customFormat="1" ht="18.75" customHeight="1">
      <c r="A57" s="171" t="s">
        <v>511</v>
      </c>
      <c r="B57" s="171" t="s">
        <v>65</v>
      </c>
      <c r="C57" s="170" t="s">
        <v>495</v>
      </c>
      <c r="D57" s="171" t="s">
        <v>512</v>
      </c>
      <c r="E57" s="171">
        <v>456</v>
      </c>
      <c r="F57" s="171" t="s">
        <v>513</v>
      </c>
      <c r="G57" s="172" t="s">
        <v>514</v>
      </c>
    </row>
    <row r="58" spans="1:7" s="184" customFormat="1" ht="18.75" customHeight="1">
      <c r="A58" s="171" t="s">
        <v>515</v>
      </c>
      <c r="B58" s="171" t="s">
        <v>175</v>
      </c>
      <c r="C58" s="170" t="s">
        <v>495</v>
      </c>
      <c r="D58" s="171" t="s">
        <v>516</v>
      </c>
      <c r="E58" s="171">
        <v>133</v>
      </c>
      <c r="F58" s="171"/>
      <c r="G58" s="172" t="s">
        <v>517</v>
      </c>
    </row>
    <row r="59" spans="1:7" s="184" customFormat="1" ht="18.75" customHeight="1">
      <c r="A59" s="171" t="s">
        <v>518</v>
      </c>
      <c r="B59" s="171" t="s">
        <v>149</v>
      </c>
      <c r="C59" s="170" t="s">
        <v>495</v>
      </c>
      <c r="D59" s="171" t="s">
        <v>519</v>
      </c>
      <c r="E59" s="171">
        <v>474</v>
      </c>
      <c r="F59" s="171" t="s">
        <v>520</v>
      </c>
      <c r="G59" s="172" t="s">
        <v>521</v>
      </c>
    </row>
    <row r="60" spans="1:7" s="191" customFormat="1" ht="18.75" customHeight="1">
      <c r="A60" s="171" t="s">
        <v>522</v>
      </c>
      <c r="B60" s="171" t="s">
        <v>476</v>
      </c>
      <c r="C60" s="170" t="s">
        <v>495</v>
      </c>
      <c r="D60" s="171" t="s">
        <v>523</v>
      </c>
      <c r="E60" s="171">
        <v>415</v>
      </c>
      <c r="F60" s="171" t="s">
        <v>524</v>
      </c>
      <c r="G60" s="172" t="s">
        <v>525</v>
      </c>
    </row>
    <row r="61" spans="1:7" s="184" customFormat="1" ht="18.75" customHeight="1">
      <c r="A61" s="171" t="s">
        <v>526</v>
      </c>
      <c r="B61" s="171" t="s">
        <v>9</v>
      </c>
      <c r="C61" s="170" t="s">
        <v>495</v>
      </c>
      <c r="D61" s="171" t="s">
        <v>527</v>
      </c>
      <c r="E61" s="171">
        <v>200</v>
      </c>
      <c r="F61" s="171" t="s">
        <v>528</v>
      </c>
      <c r="G61" s="172" t="s">
        <v>529</v>
      </c>
    </row>
    <row r="62" spans="1:7" s="191" customFormat="1" ht="18.75" customHeight="1">
      <c r="A62" s="171" t="s">
        <v>530</v>
      </c>
      <c r="B62" s="171" t="s">
        <v>531</v>
      </c>
      <c r="C62" s="170" t="s">
        <v>495</v>
      </c>
      <c r="D62" s="171" t="s">
        <v>532</v>
      </c>
      <c r="E62" s="171">
        <v>550</v>
      </c>
      <c r="F62" s="171" t="s">
        <v>533</v>
      </c>
      <c r="G62" s="172" t="s">
        <v>534</v>
      </c>
    </row>
    <row r="63" spans="1:7" s="191" customFormat="1" ht="18.75" customHeight="1">
      <c r="A63" s="171" t="s">
        <v>535</v>
      </c>
      <c r="B63" s="171" t="s">
        <v>436</v>
      </c>
      <c r="C63" s="170" t="s">
        <v>495</v>
      </c>
      <c r="D63" s="171" t="s">
        <v>536</v>
      </c>
      <c r="E63" s="171">
        <v>429</v>
      </c>
      <c r="F63" s="171" t="s">
        <v>537</v>
      </c>
      <c r="G63" s="172" t="s">
        <v>538</v>
      </c>
    </row>
    <row r="64" spans="1:7" s="184" customFormat="1" ht="18.75" customHeight="1">
      <c r="A64" s="171" t="s">
        <v>539</v>
      </c>
      <c r="B64" s="171" t="s">
        <v>3</v>
      </c>
      <c r="C64" s="170" t="s">
        <v>495</v>
      </c>
      <c r="D64" s="171" t="s">
        <v>540</v>
      </c>
      <c r="E64" s="171">
        <v>247</v>
      </c>
      <c r="F64" s="171" t="s">
        <v>541</v>
      </c>
      <c r="G64" s="172" t="s">
        <v>542</v>
      </c>
    </row>
    <row r="65" spans="1:7" s="184" customFormat="1" ht="18.75" customHeight="1">
      <c r="A65" s="171" t="s">
        <v>543</v>
      </c>
      <c r="B65" s="171" t="s">
        <v>3</v>
      </c>
      <c r="C65" s="170" t="s">
        <v>495</v>
      </c>
      <c r="D65" s="171" t="s">
        <v>544</v>
      </c>
      <c r="E65" s="171">
        <v>515</v>
      </c>
      <c r="F65" s="171" t="s">
        <v>545</v>
      </c>
      <c r="G65" s="172" t="s">
        <v>546</v>
      </c>
    </row>
    <row r="66" spans="1:7" s="191" customFormat="1" ht="18.75" customHeight="1">
      <c r="A66" s="171" t="s">
        <v>547</v>
      </c>
      <c r="B66" s="171" t="s">
        <v>548</v>
      </c>
      <c r="C66" s="174" t="s">
        <v>549</v>
      </c>
      <c r="D66" s="171" t="s">
        <v>550</v>
      </c>
      <c r="E66" s="171">
        <v>424</v>
      </c>
      <c r="F66" s="171" t="s">
        <v>551</v>
      </c>
      <c r="G66" s="172" t="s">
        <v>552</v>
      </c>
    </row>
    <row r="67" spans="1:7" s="191" customFormat="1" ht="18.75" customHeight="1">
      <c r="A67" s="171" t="s">
        <v>553</v>
      </c>
      <c r="B67" s="171" t="s">
        <v>486</v>
      </c>
      <c r="C67" s="174" t="s">
        <v>549</v>
      </c>
      <c r="D67" s="171" t="s">
        <v>554</v>
      </c>
      <c r="E67" s="171">
        <v>232</v>
      </c>
      <c r="F67" s="171" t="s">
        <v>555</v>
      </c>
      <c r="G67" s="172" t="s">
        <v>556</v>
      </c>
    </row>
    <row r="68" spans="1:7" s="184" customFormat="1" ht="18.75" customHeight="1">
      <c r="A68" s="171" t="s">
        <v>557</v>
      </c>
      <c r="B68" s="171" t="s">
        <v>149</v>
      </c>
      <c r="C68" s="174" t="s">
        <v>549</v>
      </c>
      <c r="D68" s="171" t="s">
        <v>558</v>
      </c>
      <c r="E68" s="171">
        <v>732</v>
      </c>
      <c r="F68" s="171" t="s">
        <v>559</v>
      </c>
      <c r="G68" s="172" t="s">
        <v>560</v>
      </c>
    </row>
    <row r="69" spans="1:7" s="191" customFormat="1" ht="18.75" customHeight="1">
      <c r="A69" s="171" t="s">
        <v>561</v>
      </c>
      <c r="B69" s="171" t="s">
        <v>131</v>
      </c>
      <c r="C69" s="174" t="s">
        <v>549</v>
      </c>
      <c r="D69" s="171" t="s">
        <v>562</v>
      </c>
      <c r="E69" s="171">
        <v>250</v>
      </c>
      <c r="F69" s="171" t="s">
        <v>563</v>
      </c>
      <c r="G69" s="172" t="s">
        <v>564</v>
      </c>
    </row>
    <row r="70" spans="1:7" s="191" customFormat="1" ht="18.75" customHeight="1">
      <c r="A70" s="171" t="s">
        <v>565</v>
      </c>
      <c r="B70" s="171" t="s">
        <v>566</v>
      </c>
      <c r="C70" s="174" t="s">
        <v>549</v>
      </c>
      <c r="D70" s="171" t="s">
        <v>567</v>
      </c>
      <c r="E70" s="171">
        <v>691</v>
      </c>
      <c r="F70" s="171" t="s">
        <v>568</v>
      </c>
      <c r="G70" s="172" t="s">
        <v>569</v>
      </c>
    </row>
    <row r="71" spans="1:7" s="191" customFormat="1" ht="18.75" customHeight="1">
      <c r="A71" s="171" t="s">
        <v>570</v>
      </c>
      <c r="B71" s="171" t="s">
        <v>571</v>
      </c>
      <c r="C71" s="174" t="s">
        <v>549</v>
      </c>
      <c r="D71" s="171" t="s">
        <v>572</v>
      </c>
      <c r="E71" s="171">
        <v>445</v>
      </c>
      <c r="F71" s="171" t="s">
        <v>573</v>
      </c>
      <c r="G71" s="172" t="s">
        <v>574</v>
      </c>
    </row>
    <row r="72" spans="1:7" s="184" customFormat="1" ht="18.75" customHeight="1">
      <c r="A72" s="171" t="s">
        <v>575</v>
      </c>
      <c r="B72" s="171" t="s">
        <v>65</v>
      </c>
      <c r="C72" s="177" t="s">
        <v>576</v>
      </c>
      <c r="D72" s="171" t="s">
        <v>577</v>
      </c>
      <c r="E72" s="171">
        <v>980</v>
      </c>
      <c r="F72" s="171" t="s">
        <v>578</v>
      </c>
      <c r="G72" s="172" t="s">
        <v>579</v>
      </c>
    </row>
    <row r="73" spans="1:7" s="191" customFormat="1" ht="18.75" customHeight="1">
      <c r="A73" s="171" t="s">
        <v>580</v>
      </c>
      <c r="B73" s="171" t="s">
        <v>436</v>
      </c>
      <c r="C73" s="177" t="s">
        <v>576</v>
      </c>
      <c r="D73" s="171" t="s">
        <v>581</v>
      </c>
      <c r="E73" s="171">
        <v>200</v>
      </c>
      <c r="F73" s="171" t="s">
        <v>582</v>
      </c>
      <c r="G73" s="172" t="s">
        <v>583</v>
      </c>
    </row>
    <row r="74" spans="1:7" s="184" customFormat="1" ht="18.75" customHeight="1">
      <c r="A74" s="171" t="s">
        <v>584</v>
      </c>
      <c r="B74" s="171" t="s">
        <v>175</v>
      </c>
      <c r="C74" s="177" t="s">
        <v>576</v>
      </c>
      <c r="D74" s="171" t="s">
        <v>585</v>
      </c>
      <c r="E74" s="171">
        <v>582</v>
      </c>
      <c r="F74" s="171" t="s">
        <v>586</v>
      </c>
      <c r="G74" s="172" t="s">
        <v>587</v>
      </c>
    </row>
    <row r="75" spans="1:7" s="191" customFormat="1" ht="18.75" customHeight="1">
      <c r="A75" s="171" t="s">
        <v>588</v>
      </c>
      <c r="B75" s="171" t="s">
        <v>82</v>
      </c>
      <c r="C75" s="177" t="s">
        <v>576</v>
      </c>
      <c r="D75" s="171" t="s">
        <v>589</v>
      </c>
      <c r="E75" s="171">
        <v>300</v>
      </c>
      <c r="F75" s="171" t="s">
        <v>590</v>
      </c>
      <c r="G75" s="172" t="s">
        <v>591</v>
      </c>
    </row>
    <row r="76" spans="1:7" s="184" customFormat="1" ht="18.75" customHeight="1">
      <c r="A76" s="171" t="s">
        <v>592</v>
      </c>
      <c r="B76" s="171" t="s">
        <v>241</v>
      </c>
      <c r="C76" s="177" t="s">
        <v>576</v>
      </c>
      <c r="D76" s="171" t="s">
        <v>593</v>
      </c>
      <c r="E76" s="171">
        <v>510</v>
      </c>
      <c r="F76" s="171" t="s">
        <v>594</v>
      </c>
      <c r="G76" s="172" t="s">
        <v>595</v>
      </c>
    </row>
    <row r="77" spans="1:7" s="191" customFormat="1" ht="18.75" customHeight="1">
      <c r="A77" s="171" t="s">
        <v>596</v>
      </c>
      <c r="B77" s="171" t="s">
        <v>566</v>
      </c>
      <c r="C77" s="177" t="s">
        <v>576</v>
      </c>
      <c r="D77" s="171" t="s">
        <v>597</v>
      </c>
      <c r="E77" s="171">
        <v>1415</v>
      </c>
      <c r="F77" s="171" t="s">
        <v>598</v>
      </c>
      <c r="G77" s="172" t="s">
        <v>599</v>
      </c>
    </row>
    <row r="78" spans="1:7" s="191" customFormat="1" ht="18.75" customHeight="1">
      <c r="A78" s="171" t="s">
        <v>600</v>
      </c>
      <c r="B78" s="171" t="s">
        <v>601</v>
      </c>
      <c r="C78" s="177" t="s">
        <v>576</v>
      </c>
      <c r="D78" s="171" t="s">
        <v>602</v>
      </c>
      <c r="E78" s="171">
        <v>1600</v>
      </c>
      <c r="F78" s="171"/>
      <c r="G78" s="172" t="s">
        <v>603</v>
      </c>
    </row>
    <row r="79" spans="1:7" s="184" customFormat="1" ht="18.75" customHeight="1">
      <c r="A79" s="171" t="s">
        <v>604</v>
      </c>
      <c r="B79" s="171" t="s">
        <v>204</v>
      </c>
      <c r="C79" s="177" t="s">
        <v>576</v>
      </c>
      <c r="D79" s="171" t="s">
        <v>605</v>
      </c>
      <c r="E79" s="171">
        <v>1950</v>
      </c>
      <c r="F79" s="171" t="s">
        <v>606</v>
      </c>
      <c r="G79" s="172" t="s">
        <v>607</v>
      </c>
    </row>
    <row r="80" spans="1:7" s="191" customFormat="1" ht="18.75" customHeight="1">
      <c r="A80" s="171" t="s">
        <v>608</v>
      </c>
      <c r="B80" s="171" t="s">
        <v>3</v>
      </c>
      <c r="C80" s="177" t="s">
        <v>576</v>
      </c>
      <c r="D80" s="171" t="s">
        <v>609</v>
      </c>
      <c r="E80" s="171">
        <v>179</v>
      </c>
      <c r="F80" s="171" t="s">
        <v>610</v>
      </c>
      <c r="G80" s="172" t="s">
        <v>611</v>
      </c>
    </row>
    <row r="81" spans="1:7" s="191" customFormat="1" ht="18.75" customHeight="1">
      <c r="A81" s="171" t="s">
        <v>612</v>
      </c>
      <c r="B81" s="171" t="s">
        <v>82</v>
      </c>
      <c r="C81" s="177" t="s">
        <v>576</v>
      </c>
      <c r="D81" s="171" t="s">
        <v>613</v>
      </c>
      <c r="E81" s="171">
        <v>338</v>
      </c>
      <c r="F81" s="171" t="s">
        <v>614</v>
      </c>
      <c r="G81" s="172" t="s">
        <v>615</v>
      </c>
    </row>
    <row r="82" spans="1:7" s="184" customFormat="1" ht="18.75" customHeight="1">
      <c r="A82" s="171" t="s">
        <v>616</v>
      </c>
      <c r="B82" s="171" t="s">
        <v>65</v>
      </c>
      <c r="C82" s="177" t="s">
        <v>576</v>
      </c>
      <c r="D82" s="171" t="s">
        <v>617</v>
      </c>
      <c r="E82" s="171">
        <v>458</v>
      </c>
      <c r="F82" s="172"/>
      <c r="G82" s="172" t="s">
        <v>618</v>
      </c>
    </row>
    <row r="83" spans="1:7" s="191" customFormat="1" ht="18.75" customHeight="1">
      <c r="A83" s="171" t="s">
        <v>619</v>
      </c>
      <c r="B83" s="171" t="s">
        <v>436</v>
      </c>
      <c r="C83" s="177" t="s">
        <v>576</v>
      </c>
      <c r="D83" s="171" t="s">
        <v>620</v>
      </c>
      <c r="E83" s="171">
        <v>547</v>
      </c>
      <c r="F83" s="172"/>
      <c r="G83" s="172" t="s">
        <v>621</v>
      </c>
    </row>
    <row r="84" spans="1:7" s="191" customFormat="1" ht="18.75" customHeight="1">
      <c r="A84" s="171" t="s">
        <v>622</v>
      </c>
      <c r="B84" s="171" t="s">
        <v>82</v>
      </c>
      <c r="C84" s="178" t="s">
        <v>604</v>
      </c>
      <c r="D84" s="171" t="s">
        <v>623</v>
      </c>
      <c r="E84" s="171">
        <v>144</v>
      </c>
      <c r="F84" s="171"/>
      <c r="G84" s="172" t="s">
        <v>624</v>
      </c>
    </row>
    <row r="85" spans="1:7" s="191" customFormat="1" ht="18.75" customHeight="1">
      <c r="A85" s="171" t="s">
        <v>625</v>
      </c>
      <c r="B85" s="171" t="s">
        <v>75</v>
      </c>
      <c r="C85" s="178" t="s">
        <v>604</v>
      </c>
      <c r="D85" s="171" t="s">
        <v>626</v>
      </c>
      <c r="E85" s="171">
        <v>136</v>
      </c>
      <c r="F85" s="171" t="s">
        <v>627</v>
      </c>
      <c r="G85" s="199" t="s">
        <v>628</v>
      </c>
    </row>
    <row r="86" spans="1:7" s="191" customFormat="1" ht="18.75" customHeight="1">
      <c r="A86" s="171" t="s">
        <v>629</v>
      </c>
      <c r="B86" s="171" t="s">
        <v>3</v>
      </c>
      <c r="C86" s="178" t="s">
        <v>604</v>
      </c>
      <c r="D86" s="171" t="s">
        <v>630</v>
      </c>
      <c r="E86" s="171">
        <v>197</v>
      </c>
      <c r="F86" s="171" t="s">
        <v>631</v>
      </c>
      <c r="G86" s="172" t="s">
        <v>632</v>
      </c>
    </row>
    <row r="87" spans="1:7" s="191" customFormat="1" ht="18.75" customHeight="1">
      <c r="A87" s="171" t="s">
        <v>633</v>
      </c>
      <c r="B87" s="171" t="s">
        <v>131</v>
      </c>
      <c r="C87" s="178" t="s">
        <v>604</v>
      </c>
      <c r="D87" s="171" t="s">
        <v>634</v>
      </c>
      <c r="E87" s="171">
        <v>102</v>
      </c>
      <c r="F87" s="171" t="s">
        <v>635</v>
      </c>
      <c r="G87" s="172" t="s">
        <v>636</v>
      </c>
    </row>
    <row r="88" spans="1:7" s="191" customFormat="1" ht="18.75" customHeight="1">
      <c r="A88" s="171" t="s">
        <v>637</v>
      </c>
      <c r="B88" s="171" t="s">
        <v>436</v>
      </c>
      <c r="C88" s="178" t="s">
        <v>604</v>
      </c>
      <c r="D88" s="171" t="s">
        <v>638</v>
      </c>
      <c r="E88" s="171">
        <v>623</v>
      </c>
      <c r="F88" s="171"/>
      <c r="G88" s="172" t="s">
        <v>639</v>
      </c>
    </row>
    <row r="89" spans="1:7" s="192" customFormat="1" ht="18.75" customHeight="1">
      <c r="A89" s="171" t="s">
        <v>640</v>
      </c>
      <c r="B89" s="171" t="s">
        <v>149</v>
      </c>
      <c r="C89" s="178" t="s">
        <v>604</v>
      </c>
      <c r="D89" s="171" t="s">
        <v>641</v>
      </c>
      <c r="E89" s="171">
        <v>569</v>
      </c>
      <c r="F89" s="171" t="s">
        <v>642</v>
      </c>
      <c r="G89" s="172" t="s">
        <v>643</v>
      </c>
    </row>
    <row r="90" spans="1:7" s="184" customFormat="1" ht="18.75" customHeight="1">
      <c r="A90" s="171" t="s">
        <v>644</v>
      </c>
      <c r="B90" s="171" t="s">
        <v>175</v>
      </c>
      <c r="C90" s="179" t="s">
        <v>645</v>
      </c>
      <c r="D90" s="171" t="s">
        <v>646</v>
      </c>
      <c r="E90" s="171">
        <v>324</v>
      </c>
      <c r="F90" s="171" t="s">
        <v>647</v>
      </c>
      <c r="G90" s="172" t="s">
        <v>648</v>
      </c>
    </row>
    <row r="91" spans="1:7" s="184" customFormat="1" ht="18.75" customHeight="1">
      <c r="A91" s="171" t="s">
        <v>649</v>
      </c>
      <c r="B91" s="171" t="s">
        <v>65</v>
      </c>
      <c r="C91" s="179" t="s">
        <v>645</v>
      </c>
      <c r="D91" s="171" t="s">
        <v>650</v>
      </c>
      <c r="E91" s="171">
        <v>209</v>
      </c>
      <c r="F91" s="171" t="s">
        <v>651</v>
      </c>
      <c r="G91" s="172" t="s">
        <v>652</v>
      </c>
    </row>
    <row r="92" spans="1:7" s="184" customFormat="1" ht="18.75" customHeight="1">
      <c r="A92" s="171" t="s">
        <v>653</v>
      </c>
      <c r="B92" s="171" t="s">
        <v>150</v>
      </c>
      <c r="C92" s="179" t="s">
        <v>645</v>
      </c>
      <c r="D92" s="171" t="s">
        <v>654</v>
      </c>
      <c r="E92" s="171">
        <v>255</v>
      </c>
      <c r="F92" s="171" t="s">
        <v>655</v>
      </c>
      <c r="G92" s="172" t="s">
        <v>656</v>
      </c>
    </row>
    <row r="93" spans="1:7" s="184" customFormat="1" ht="18.75" customHeight="1">
      <c r="A93" s="171" t="s">
        <v>657</v>
      </c>
      <c r="B93" s="171" t="s">
        <v>239</v>
      </c>
      <c r="C93" s="179" t="s">
        <v>645</v>
      </c>
      <c r="D93" s="171" t="s">
        <v>658</v>
      </c>
      <c r="E93" s="171">
        <v>431</v>
      </c>
      <c r="F93" s="171" t="s">
        <v>659</v>
      </c>
      <c r="G93" s="172" t="s">
        <v>660</v>
      </c>
    </row>
    <row r="94" spans="1:7" s="184" customFormat="1" ht="18.75" customHeight="1">
      <c r="A94" s="171" t="s">
        <v>661</v>
      </c>
      <c r="B94" s="171" t="s">
        <v>662</v>
      </c>
      <c r="C94" s="179" t="s">
        <v>645</v>
      </c>
      <c r="D94" s="171" t="s">
        <v>663</v>
      </c>
      <c r="E94" s="171">
        <v>255</v>
      </c>
      <c r="F94" s="171" t="s">
        <v>664</v>
      </c>
      <c r="G94" s="172" t="s">
        <v>665</v>
      </c>
    </row>
    <row r="95" spans="1:7" s="184" customFormat="1" ht="18.75" customHeight="1">
      <c r="A95" s="171" t="s">
        <v>666</v>
      </c>
      <c r="B95" s="171" t="s">
        <v>667</v>
      </c>
      <c r="C95" s="179" t="s">
        <v>645</v>
      </c>
      <c r="D95" s="171" t="s">
        <v>668</v>
      </c>
      <c r="E95" s="171">
        <v>547</v>
      </c>
      <c r="F95" s="171" t="s">
        <v>669</v>
      </c>
      <c r="G95" s="172" t="s">
        <v>670</v>
      </c>
    </row>
    <row r="96" spans="1:7" s="184" customFormat="1" ht="18.75" customHeight="1">
      <c r="A96" s="171" t="s">
        <v>671</v>
      </c>
      <c r="B96" s="171" t="s">
        <v>672</v>
      </c>
      <c r="C96" s="179" t="s">
        <v>645</v>
      </c>
      <c r="D96" s="171" t="s">
        <v>673</v>
      </c>
      <c r="E96" s="171">
        <v>498</v>
      </c>
      <c r="F96" s="171" t="s">
        <v>674</v>
      </c>
      <c r="G96" s="172" t="s">
        <v>675</v>
      </c>
    </row>
    <row r="97" spans="1:7" s="184" customFormat="1" ht="18.75" customHeight="1">
      <c r="A97" s="171" t="s">
        <v>676</v>
      </c>
      <c r="B97" s="171" t="s">
        <v>3</v>
      </c>
      <c r="C97" s="179" t="s">
        <v>645</v>
      </c>
      <c r="D97" s="171" t="s">
        <v>677</v>
      </c>
      <c r="E97" s="171">
        <v>276</v>
      </c>
      <c r="F97" s="171" t="s">
        <v>678</v>
      </c>
      <c r="G97" s="172" t="s">
        <v>679</v>
      </c>
    </row>
    <row r="98" spans="1:7" s="184" customFormat="1" ht="18.75" customHeight="1">
      <c r="A98" s="171" t="s">
        <v>680</v>
      </c>
      <c r="B98" s="171" t="s">
        <v>241</v>
      </c>
      <c r="C98" s="179" t="s">
        <v>645</v>
      </c>
      <c r="D98" s="171" t="s">
        <v>681</v>
      </c>
      <c r="E98" s="171">
        <v>771</v>
      </c>
      <c r="F98" s="171" t="s">
        <v>682</v>
      </c>
      <c r="G98" s="172" t="s">
        <v>683</v>
      </c>
    </row>
    <row r="99" spans="1:7" s="184" customFormat="1" ht="18.75" customHeight="1">
      <c r="A99" s="171" t="s">
        <v>684</v>
      </c>
      <c r="B99" s="171" t="s">
        <v>685</v>
      </c>
      <c r="C99" s="179" t="s">
        <v>645</v>
      </c>
      <c r="D99" s="171" t="s">
        <v>686</v>
      </c>
      <c r="E99" s="171">
        <v>286</v>
      </c>
      <c r="F99" s="171" t="s">
        <v>687</v>
      </c>
      <c r="G99" s="172" t="s">
        <v>688</v>
      </c>
    </row>
    <row r="100" spans="1:7" s="184" customFormat="1" ht="18.75" customHeight="1">
      <c r="A100" s="171" t="s">
        <v>689</v>
      </c>
      <c r="B100" s="171" t="s">
        <v>187</v>
      </c>
      <c r="C100" s="179" t="s">
        <v>645</v>
      </c>
      <c r="D100" s="171" t="s">
        <v>690</v>
      </c>
      <c r="E100" s="171">
        <v>1382</v>
      </c>
      <c r="F100" s="171" t="s">
        <v>691</v>
      </c>
      <c r="G100" s="172" t="s">
        <v>692</v>
      </c>
    </row>
    <row r="101" spans="1:7" s="184" customFormat="1" ht="18.75" customHeight="1">
      <c r="A101" s="171" t="s">
        <v>693</v>
      </c>
      <c r="B101" s="171" t="s">
        <v>187</v>
      </c>
      <c r="C101" s="179" t="s">
        <v>645</v>
      </c>
      <c r="D101" s="171" t="s">
        <v>694</v>
      </c>
      <c r="E101" s="171">
        <v>1605</v>
      </c>
      <c r="F101" s="171" t="s">
        <v>695</v>
      </c>
      <c r="G101" s="172" t="s">
        <v>696</v>
      </c>
    </row>
    <row r="102" spans="1:7" s="184" customFormat="1" ht="18.75" customHeight="1">
      <c r="A102" s="171" t="s">
        <v>697</v>
      </c>
      <c r="B102" s="171" t="s">
        <v>698</v>
      </c>
      <c r="C102" s="179" t="s">
        <v>645</v>
      </c>
      <c r="D102" s="171" t="s">
        <v>699</v>
      </c>
      <c r="E102" s="171">
        <v>1312</v>
      </c>
      <c r="F102" s="171" t="s">
        <v>700</v>
      </c>
      <c r="G102" s="172" t="s">
        <v>701</v>
      </c>
    </row>
    <row r="103" spans="1:7" s="184" customFormat="1" ht="18.75" customHeight="1">
      <c r="A103" s="171" t="s">
        <v>702</v>
      </c>
      <c r="B103" s="171" t="s">
        <v>703</v>
      </c>
      <c r="C103" s="179" t="s">
        <v>704</v>
      </c>
      <c r="D103" s="171" t="s">
        <v>705</v>
      </c>
      <c r="E103" s="171">
        <v>280</v>
      </c>
      <c r="F103" s="171"/>
      <c r="G103" s="172" t="s">
        <v>706</v>
      </c>
    </row>
    <row r="104" spans="1:7" s="184" customFormat="1" ht="18.75" customHeight="1">
      <c r="A104" s="171" t="s">
        <v>707</v>
      </c>
      <c r="B104" s="171" t="s">
        <v>703</v>
      </c>
      <c r="C104" s="179" t="s">
        <v>704</v>
      </c>
      <c r="D104" s="171" t="s">
        <v>708</v>
      </c>
      <c r="E104" s="171">
        <v>200</v>
      </c>
      <c r="F104" s="171"/>
      <c r="G104" s="172" t="s">
        <v>709</v>
      </c>
    </row>
    <row r="105" spans="1:7" s="191" customFormat="1" ht="18.75" customHeight="1">
      <c r="A105" s="171" t="s">
        <v>710</v>
      </c>
      <c r="B105" s="171" t="s">
        <v>685</v>
      </c>
      <c r="C105" s="170" t="s">
        <v>711</v>
      </c>
      <c r="D105" s="171" t="s">
        <v>712</v>
      </c>
      <c r="E105" s="171">
        <v>793</v>
      </c>
      <c r="F105" s="171" t="s">
        <v>713</v>
      </c>
      <c r="G105" s="172" t="s">
        <v>714</v>
      </c>
    </row>
    <row r="106" spans="1:7" s="191" customFormat="1" ht="18.75" customHeight="1">
      <c r="A106" s="171" t="s">
        <v>715</v>
      </c>
      <c r="B106" s="171" t="s">
        <v>716</v>
      </c>
      <c r="C106" s="170" t="s">
        <v>711</v>
      </c>
      <c r="D106" s="171" t="s">
        <v>717</v>
      </c>
      <c r="E106" s="171">
        <v>358</v>
      </c>
      <c r="F106" s="171" t="s">
        <v>718</v>
      </c>
      <c r="G106" s="172" t="s">
        <v>719</v>
      </c>
    </row>
    <row r="107" spans="1:7" s="191" customFormat="1" ht="18.75" customHeight="1">
      <c r="A107" s="171" t="s">
        <v>720</v>
      </c>
      <c r="B107" s="171" t="s">
        <v>56</v>
      </c>
      <c r="C107" s="170" t="s">
        <v>711</v>
      </c>
      <c r="D107" s="171" t="s">
        <v>721</v>
      </c>
      <c r="E107" s="171">
        <v>300</v>
      </c>
      <c r="F107" s="171" t="s">
        <v>722</v>
      </c>
      <c r="G107" s="172" t="s">
        <v>723</v>
      </c>
    </row>
    <row r="108" spans="1:7" s="194" customFormat="1" ht="18.75" customHeight="1">
      <c r="A108" s="171" t="s">
        <v>724</v>
      </c>
      <c r="B108" s="171" t="s">
        <v>725</v>
      </c>
      <c r="C108" s="170" t="s">
        <v>711</v>
      </c>
      <c r="D108" s="171" t="s">
        <v>726</v>
      </c>
      <c r="E108" s="171">
        <v>194</v>
      </c>
      <c r="F108" s="171" t="s">
        <v>727</v>
      </c>
      <c r="G108" s="172" t="s">
        <v>728</v>
      </c>
    </row>
    <row r="109" spans="1:7" s="194" customFormat="1" ht="18.75" customHeight="1">
      <c r="A109" s="171" t="s">
        <v>729</v>
      </c>
      <c r="B109" s="171" t="s">
        <v>150</v>
      </c>
      <c r="C109" s="170" t="s">
        <v>711</v>
      </c>
      <c r="D109" s="171" t="s">
        <v>730</v>
      </c>
      <c r="E109" s="171">
        <v>982</v>
      </c>
      <c r="F109" s="171" t="s">
        <v>731</v>
      </c>
      <c r="G109" s="172" t="s">
        <v>732</v>
      </c>
    </row>
    <row r="110" spans="1:7" s="191" customFormat="1" ht="18.75" customHeight="1">
      <c r="A110" s="171" t="s">
        <v>733</v>
      </c>
      <c r="B110" s="171" t="s">
        <v>734</v>
      </c>
      <c r="C110" s="170" t="s">
        <v>711</v>
      </c>
      <c r="D110" s="171" t="s">
        <v>735</v>
      </c>
      <c r="E110" s="171">
        <v>854</v>
      </c>
      <c r="F110" s="171"/>
      <c r="G110" s="200" t="s">
        <v>736</v>
      </c>
    </row>
    <row r="111" spans="1:7" s="194" customFormat="1" ht="18.75" customHeight="1">
      <c r="A111" s="171" t="s">
        <v>737</v>
      </c>
      <c r="B111" s="171" t="s">
        <v>738</v>
      </c>
      <c r="C111" s="170" t="s">
        <v>711</v>
      </c>
      <c r="D111" s="171" t="s">
        <v>739</v>
      </c>
      <c r="E111" s="171">
        <v>768</v>
      </c>
      <c r="F111" s="171" t="s">
        <v>740</v>
      </c>
      <c r="G111" s="172" t="s">
        <v>741</v>
      </c>
    </row>
    <row r="112" spans="1:7" s="192" customFormat="1" ht="18.75" customHeight="1">
      <c r="A112" s="171" t="s">
        <v>742</v>
      </c>
      <c r="B112" s="171" t="s">
        <v>743</v>
      </c>
      <c r="C112" s="174" t="s">
        <v>744</v>
      </c>
      <c r="D112" s="171" t="s">
        <v>745</v>
      </c>
      <c r="E112" s="171">
        <v>165</v>
      </c>
      <c r="F112" s="171" t="s">
        <v>746</v>
      </c>
      <c r="G112" s="172" t="s">
        <v>747</v>
      </c>
    </row>
    <row r="113" spans="1:7" s="191" customFormat="1" ht="18.75" customHeight="1">
      <c r="A113" s="171" t="s">
        <v>748</v>
      </c>
      <c r="B113" s="171" t="s">
        <v>82</v>
      </c>
      <c r="C113" s="174" t="s">
        <v>744</v>
      </c>
      <c r="D113" s="171" t="s">
        <v>749</v>
      </c>
      <c r="E113" s="171">
        <v>154</v>
      </c>
      <c r="F113" s="171" t="s">
        <v>750</v>
      </c>
      <c r="G113" s="172" t="s">
        <v>751</v>
      </c>
    </row>
    <row r="114" spans="1:7" s="184" customFormat="1" ht="18.75" customHeight="1">
      <c r="A114" s="171" t="s">
        <v>752</v>
      </c>
      <c r="B114" s="171" t="s">
        <v>698</v>
      </c>
      <c r="C114" s="174" t="s">
        <v>744</v>
      </c>
      <c r="D114" s="171" t="s">
        <v>753</v>
      </c>
      <c r="E114" s="171">
        <v>655</v>
      </c>
      <c r="F114" s="171" t="s">
        <v>754</v>
      </c>
      <c r="G114" s="172" t="s">
        <v>755</v>
      </c>
    </row>
    <row r="115" spans="1:7" s="191" customFormat="1" ht="18.75" customHeight="1">
      <c r="A115" s="171" t="s">
        <v>756</v>
      </c>
      <c r="B115" s="171" t="s">
        <v>757</v>
      </c>
      <c r="C115" s="174" t="s">
        <v>744</v>
      </c>
      <c r="D115" s="171" t="s">
        <v>758</v>
      </c>
      <c r="E115" s="171">
        <v>1055</v>
      </c>
      <c r="F115" s="171" t="s">
        <v>759</v>
      </c>
      <c r="G115" s="172" t="s">
        <v>760</v>
      </c>
    </row>
    <row r="116" spans="1:7" s="191" customFormat="1" ht="18.75" customHeight="1">
      <c r="A116" s="171" t="s">
        <v>761</v>
      </c>
      <c r="B116" s="171" t="s">
        <v>131</v>
      </c>
      <c r="C116" s="174" t="s">
        <v>744</v>
      </c>
      <c r="D116" s="171" t="s">
        <v>762</v>
      </c>
      <c r="E116" s="171">
        <v>175</v>
      </c>
      <c r="F116" s="171" t="s">
        <v>763</v>
      </c>
      <c r="G116" s="172" t="s">
        <v>764</v>
      </c>
    </row>
    <row r="117" spans="1:7" s="194" customFormat="1" ht="18.75" customHeight="1">
      <c r="A117" s="171" t="s">
        <v>765</v>
      </c>
      <c r="B117" s="171" t="s">
        <v>766</v>
      </c>
      <c r="C117" s="174" t="s">
        <v>744</v>
      </c>
      <c r="D117" s="171" t="s">
        <v>767</v>
      </c>
      <c r="E117" s="171">
        <v>129</v>
      </c>
      <c r="F117" s="171" t="s">
        <v>768</v>
      </c>
      <c r="G117" s="172" t="s">
        <v>769</v>
      </c>
    </row>
    <row r="118" spans="1:7" s="191" customFormat="1" ht="18.75" customHeight="1">
      <c r="A118" s="171" t="s">
        <v>770</v>
      </c>
      <c r="B118" s="171" t="s">
        <v>771</v>
      </c>
      <c r="C118" s="174" t="s">
        <v>744</v>
      </c>
      <c r="D118" s="171" t="s">
        <v>772</v>
      </c>
      <c r="E118" s="171">
        <v>335</v>
      </c>
      <c r="F118" s="171" t="s">
        <v>773</v>
      </c>
      <c r="G118" s="172" t="s">
        <v>774</v>
      </c>
    </row>
    <row r="119" spans="1:7" s="192" customFormat="1" ht="18.75" customHeight="1">
      <c r="A119" s="171" t="s">
        <v>775</v>
      </c>
      <c r="B119" s="171" t="s">
        <v>241</v>
      </c>
      <c r="C119" s="174" t="s">
        <v>744</v>
      </c>
      <c r="D119" s="171" t="s">
        <v>776</v>
      </c>
      <c r="E119" s="171">
        <v>575</v>
      </c>
      <c r="F119" s="171" t="s">
        <v>777</v>
      </c>
      <c r="G119" s="172" t="s">
        <v>778</v>
      </c>
    </row>
    <row r="120" spans="1:7" s="191" customFormat="1" ht="18.75" customHeight="1">
      <c r="A120" s="171" t="s">
        <v>779</v>
      </c>
      <c r="B120" s="171" t="s">
        <v>215</v>
      </c>
      <c r="C120" s="174" t="s">
        <v>744</v>
      </c>
      <c r="D120" s="171" t="s">
        <v>780</v>
      </c>
      <c r="E120" s="171">
        <v>1773</v>
      </c>
      <c r="F120" s="171" t="s">
        <v>781</v>
      </c>
      <c r="G120" s="172" t="s">
        <v>782</v>
      </c>
    </row>
    <row r="121" spans="1:7" s="191" customFormat="1" ht="18.75" customHeight="1">
      <c r="A121" s="171" t="s">
        <v>783</v>
      </c>
      <c r="B121" s="171" t="s">
        <v>734</v>
      </c>
      <c r="C121" s="174" t="s">
        <v>744</v>
      </c>
      <c r="D121" s="171" t="s">
        <v>784</v>
      </c>
      <c r="E121" s="171">
        <v>600</v>
      </c>
      <c r="F121" s="171" t="s">
        <v>785</v>
      </c>
      <c r="G121" s="172" t="s">
        <v>786</v>
      </c>
    </row>
    <row r="122" spans="1:7" s="194" customFormat="1" ht="18.75" customHeight="1">
      <c r="A122" s="171" t="s">
        <v>787</v>
      </c>
      <c r="B122" s="171" t="s">
        <v>685</v>
      </c>
      <c r="C122" s="174" t="s">
        <v>744</v>
      </c>
      <c r="D122" s="171" t="s">
        <v>788</v>
      </c>
      <c r="E122" s="171">
        <v>322</v>
      </c>
      <c r="F122" s="171" t="s">
        <v>789</v>
      </c>
      <c r="G122" s="172" t="s">
        <v>790</v>
      </c>
    </row>
    <row r="123" spans="1:7" s="191" customFormat="1" ht="18.75" customHeight="1">
      <c r="A123" s="171" t="s">
        <v>791</v>
      </c>
      <c r="B123" s="171" t="s">
        <v>75</v>
      </c>
      <c r="C123" s="174" t="s">
        <v>744</v>
      </c>
      <c r="D123" s="171" t="s">
        <v>792</v>
      </c>
      <c r="E123" s="171">
        <v>768</v>
      </c>
      <c r="F123" s="171" t="s">
        <v>793</v>
      </c>
      <c r="G123" s="172" t="s">
        <v>794</v>
      </c>
    </row>
    <row r="124" spans="1:7" s="191" customFormat="1" ht="18.75" customHeight="1">
      <c r="A124" s="171" t="s">
        <v>795</v>
      </c>
      <c r="B124" s="171" t="s">
        <v>3</v>
      </c>
      <c r="C124" s="174" t="s">
        <v>744</v>
      </c>
      <c r="D124" s="171" t="s">
        <v>796</v>
      </c>
      <c r="E124" s="171">
        <v>361</v>
      </c>
      <c r="F124" s="171" t="s">
        <v>797</v>
      </c>
      <c r="G124" s="172" t="s">
        <v>798</v>
      </c>
    </row>
    <row r="125" spans="1:7" s="184" customFormat="1" ht="18.75" customHeight="1">
      <c r="A125" s="171" t="s">
        <v>799</v>
      </c>
      <c r="B125" s="171" t="s">
        <v>150</v>
      </c>
      <c r="C125" s="177" t="s">
        <v>800</v>
      </c>
      <c r="D125" s="171" t="s">
        <v>801</v>
      </c>
      <c r="E125" s="171">
        <v>694</v>
      </c>
      <c r="F125" s="171" t="s">
        <v>802</v>
      </c>
      <c r="G125" s="172" t="s">
        <v>803</v>
      </c>
    </row>
    <row r="126" spans="1:7" s="184" customFormat="1" ht="18.75" customHeight="1">
      <c r="A126" s="171" t="s">
        <v>804</v>
      </c>
      <c r="B126" s="171" t="s">
        <v>743</v>
      </c>
      <c r="C126" s="177" t="s">
        <v>800</v>
      </c>
      <c r="D126" s="171" t="s">
        <v>805</v>
      </c>
      <c r="E126" s="171">
        <v>588</v>
      </c>
      <c r="F126" s="171" t="s">
        <v>806</v>
      </c>
      <c r="G126" s="172" t="s">
        <v>807</v>
      </c>
    </row>
    <row r="127" spans="1:7" s="184" customFormat="1" ht="18.75" customHeight="1">
      <c r="A127" s="171" t="s">
        <v>808</v>
      </c>
      <c r="B127" s="171" t="s">
        <v>662</v>
      </c>
      <c r="C127" s="177" t="s">
        <v>800</v>
      </c>
      <c r="D127" s="171" t="s">
        <v>809</v>
      </c>
      <c r="E127" s="171">
        <v>1247</v>
      </c>
      <c r="F127" s="171" t="s">
        <v>810</v>
      </c>
      <c r="G127" s="172" t="s">
        <v>811</v>
      </c>
    </row>
    <row r="128" spans="1:7" s="191" customFormat="1" ht="18.75" customHeight="1">
      <c r="A128" s="171" t="s">
        <v>812</v>
      </c>
      <c r="B128" s="171" t="s">
        <v>187</v>
      </c>
      <c r="C128" s="178" t="s">
        <v>813</v>
      </c>
      <c r="D128" s="171" t="s">
        <v>814</v>
      </c>
      <c r="E128" s="171">
        <v>1286</v>
      </c>
      <c r="F128" s="171" t="s">
        <v>815</v>
      </c>
      <c r="G128" s="172" t="s">
        <v>816</v>
      </c>
    </row>
    <row r="129" spans="1:7" s="191" customFormat="1" ht="18.75" customHeight="1">
      <c r="A129" s="171" t="s">
        <v>817</v>
      </c>
      <c r="B129" s="171" t="s">
        <v>757</v>
      </c>
      <c r="C129" s="178" t="s">
        <v>813</v>
      </c>
      <c r="D129" s="171" t="s">
        <v>818</v>
      </c>
      <c r="E129" s="171">
        <v>1055</v>
      </c>
      <c r="F129" s="171" t="s">
        <v>819</v>
      </c>
      <c r="G129" s="172" t="s">
        <v>820</v>
      </c>
    </row>
    <row r="130" spans="1:7" s="191" customFormat="1" ht="18.75" customHeight="1">
      <c r="A130" s="171" t="s">
        <v>821</v>
      </c>
      <c r="B130" s="171" t="s">
        <v>734</v>
      </c>
      <c r="C130" s="178" t="s">
        <v>813</v>
      </c>
      <c r="D130" s="171" t="s">
        <v>822</v>
      </c>
      <c r="E130" s="171">
        <v>2000</v>
      </c>
      <c r="F130" s="171" t="s">
        <v>823</v>
      </c>
      <c r="G130" s="172" t="s">
        <v>824</v>
      </c>
    </row>
    <row r="131" spans="1:7" s="184" customFormat="1" ht="18.75" customHeight="1">
      <c r="A131" s="171" t="s">
        <v>825</v>
      </c>
      <c r="B131" s="171" t="s">
        <v>826</v>
      </c>
      <c r="C131" s="170" t="s">
        <v>827</v>
      </c>
      <c r="D131" s="171" t="s">
        <v>828</v>
      </c>
      <c r="E131" s="171">
        <v>980</v>
      </c>
      <c r="F131" s="171" t="s">
        <v>829</v>
      </c>
      <c r="G131" s="172" t="s">
        <v>830</v>
      </c>
    </row>
    <row r="132" spans="1:7" s="184" customFormat="1" ht="18.75" customHeight="1">
      <c r="A132" s="171" t="s">
        <v>831</v>
      </c>
      <c r="B132" s="171" t="s">
        <v>150</v>
      </c>
      <c r="C132" s="170" t="s">
        <v>827</v>
      </c>
      <c r="D132" s="171" t="s">
        <v>832</v>
      </c>
      <c r="E132" s="171">
        <v>3250</v>
      </c>
      <c r="F132" s="171" t="s">
        <v>833</v>
      </c>
      <c r="G132" s="172" t="s">
        <v>834</v>
      </c>
    </row>
    <row r="133" spans="1:7" s="184" customFormat="1" ht="18.75" customHeight="1">
      <c r="A133" s="171" t="s">
        <v>835</v>
      </c>
      <c r="B133" s="171" t="s">
        <v>743</v>
      </c>
      <c r="C133" s="170" t="s">
        <v>827</v>
      </c>
      <c r="D133" s="171" t="s">
        <v>836</v>
      </c>
      <c r="E133" s="171">
        <v>185</v>
      </c>
      <c r="F133" s="171" t="s">
        <v>837</v>
      </c>
      <c r="G133" s="172" t="s">
        <v>838</v>
      </c>
    </row>
    <row r="134" spans="1:7" s="184" customFormat="1" ht="18.75" customHeight="1">
      <c r="A134" s="171" t="s">
        <v>839</v>
      </c>
      <c r="B134" s="171" t="s">
        <v>743</v>
      </c>
      <c r="C134" s="170" t="s">
        <v>827</v>
      </c>
      <c r="D134" s="171" t="s">
        <v>840</v>
      </c>
      <c r="E134" s="171">
        <v>244</v>
      </c>
      <c r="F134" s="171" t="s">
        <v>841</v>
      </c>
      <c r="G134" s="172" t="s">
        <v>842</v>
      </c>
    </row>
    <row r="135" spans="1:7" s="184" customFormat="1" ht="18.75" customHeight="1">
      <c r="A135" s="171" t="s">
        <v>843</v>
      </c>
      <c r="B135" s="171" t="s">
        <v>743</v>
      </c>
      <c r="C135" s="170" t="s">
        <v>827</v>
      </c>
      <c r="D135" s="171" t="s">
        <v>844</v>
      </c>
      <c r="E135" s="171">
        <v>1800</v>
      </c>
      <c r="F135" s="171" t="s">
        <v>845</v>
      </c>
      <c r="G135" s="172" t="s">
        <v>846</v>
      </c>
    </row>
    <row r="136" spans="1:7" s="184" customFormat="1" ht="18.75" customHeight="1">
      <c r="A136" s="171" t="s">
        <v>847</v>
      </c>
      <c r="B136" s="171" t="s">
        <v>241</v>
      </c>
      <c r="C136" s="170" t="s">
        <v>827</v>
      </c>
      <c r="D136" s="171" t="s">
        <v>848</v>
      </c>
      <c r="E136" s="171">
        <v>1965</v>
      </c>
      <c r="F136" s="171" t="s">
        <v>849</v>
      </c>
      <c r="G136" s="172" t="s">
        <v>850</v>
      </c>
    </row>
    <row r="137" spans="1:7" s="184" customFormat="1" ht="18.75" customHeight="1">
      <c r="A137" s="171" t="s">
        <v>851</v>
      </c>
      <c r="B137" s="171" t="s">
        <v>9</v>
      </c>
      <c r="C137" s="170" t="s">
        <v>827</v>
      </c>
      <c r="D137" s="171" t="s">
        <v>852</v>
      </c>
      <c r="E137" s="171">
        <v>1252</v>
      </c>
      <c r="F137" s="171" t="s">
        <v>853</v>
      </c>
      <c r="G137" s="172" t="s">
        <v>854</v>
      </c>
    </row>
    <row r="138" spans="1:7" s="184" customFormat="1" ht="18.75" customHeight="1">
      <c r="A138" s="171" t="s">
        <v>855</v>
      </c>
      <c r="B138" s="171" t="s">
        <v>703</v>
      </c>
      <c r="C138" s="170" t="s">
        <v>856</v>
      </c>
      <c r="D138" s="171" t="s">
        <v>857</v>
      </c>
      <c r="E138" s="171">
        <v>860</v>
      </c>
      <c r="F138" s="171"/>
      <c r="G138" s="172" t="s">
        <v>858</v>
      </c>
    </row>
    <row r="139" spans="1:7" s="184" customFormat="1" ht="18.75" customHeight="1">
      <c r="A139" s="171" t="s">
        <v>859</v>
      </c>
      <c r="B139" s="171" t="s">
        <v>672</v>
      </c>
      <c r="C139" s="174" t="s">
        <v>860</v>
      </c>
      <c r="D139" s="171" t="s">
        <v>861</v>
      </c>
      <c r="E139" s="171">
        <v>872</v>
      </c>
      <c r="F139" s="171" t="s">
        <v>862</v>
      </c>
      <c r="G139" s="172" t="s">
        <v>863</v>
      </c>
    </row>
    <row r="140" spans="1:7" s="194" customFormat="1" ht="18.75" customHeight="1">
      <c r="A140" s="171" t="s">
        <v>864</v>
      </c>
      <c r="B140" s="171" t="s">
        <v>685</v>
      </c>
      <c r="C140" s="174" t="s">
        <v>860</v>
      </c>
      <c r="D140" s="171" t="s">
        <v>865</v>
      </c>
      <c r="E140" s="171">
        <v>1000</v>
      </c>
      <c r="F140" s="171" t="s">
        <v>866</v>
      </c>
      <c r="G140" s="172" t="s">
        <v>867</v>
      </c>
    </row>
    <row r="141" spans="1:7" s="184" customFormat="1" ht="18.75" customHeight="1">
      <c r="A141" s="171" t="s">
        <v>868</v>
      </c>
      <c r="B141" s="171" t="s">
        <v>685</v>
      </c>
      <c r="C141" s="174" t="s">
        <v>860</v>
      </c>
      <c r="D141" s="171" t="s">
        <v>869</v>
      </c>
      <c r="E141" s="171">
        <v>401</v>
      </c>
      <c r="F141" s="171" t="s">
        <v>870</v>
      </c>
      <c r="G141" s="172" t="s">
        <v>871</v>
      </c>
    </row>
    <row r="142" spans="1:7" s="191" customFormat="1" ht="18.75" customHeight="1">
      <c r="A142" s="171" t="s">
        <v>872</v>
      </c>
      <c r="B142" s="171" t="s">
        <v>873</v>
      </c>
      <c r="C142" s="176" t="s">
        <v>874</v>
      </c>
      <c r="D142" s="171" t="s">
        <v>875</v>
      </c>
      <c r="E142" s="171">
        <v>1560</v>
      </c>
      <c r="F142" s="171" t="s">
        <v>876</v>
      </c>
      <c r="G142" s="172" t="s">
        <v>877</v>
      </c>
    </row>
    <row r="143" spans="1:7" s="191" customFormat="1" ht="18.75" customHeight="1">
      <c r="A143" s="171" t="s">
        <v>878</v>
      </c>
      <c r="B143" s="171" t="s">
        <v>698</v>
      </c>
      <c r="C143" s="176" t="s">
        <v>874</v>
      </c>
      <c r="D143" s="171" t="s">
        <v>879</v>
      </c>
      <c r="E143" s="171">
        <v>2503</v>
      </c>
      <c r="F143" s="171" t="s">
        <v>880</v>
      </c>
      <c r="G143" s="172" t="s">
        <v>881</v>
      </c>
    </row>
    <row r="144" spans="1:7" s="191" customFormat="1" ht="18.75" customHeight="1">
      <c r="A144" s="171" t="s">
        <v>882</v>
      </c>
      <c r="B144" s="171" t="s">
        <v>56</v>
      </c>
      <c r="C144" s="176" t="s">
        <v>874</v>
      </c>
      <c r="D144" s="171" t="s">
        <v>883</v>
      </c>
      <c r="E144" s="171">
        <v>1877</v>
      </c>
      <c r="F144" s="171" t="s">
        <v>884</v>
      </c>
      <c r="G144" s="172" t="s">
        <v>885</v>
      </c>
    </row>
    <row r="145" spans="1:7" s="191" customFormat="1" ht="18.75" customHeight="1">
      <c r="A145" s="171" t="s">
        <v>886</v>
      </c>
      <c r="B145" s="171" t="s">
        <v>221</v>
      </c>
      <c r="C145" s="176" t="s">
        <v>874</v>
      </c>
      <c r="D145" s="171" t="s">
        <v>887</v>
      </c>
      <c r="E145" s="171">
        <v>4000</v>
      </c>
      <c r="F145" s="171" t="s">
        <v>888</v>
      </c>
      <c r="G145" s="172" t="s">
        <v>889</v>
      </c>
    </row>
    <row r="146" spans="1:7" s="184" customFormat="1" ht="18.75" customHeight="1">
      <c r="A146" s="171" t="s">
        <v>890</v>
      </c>
      <c r="B146" s="171" t="s">
        <v>667</v>
      </c>
      <c r="C146" s="178" t="s">
        <v>891</v>
      </c>
      <c r="D146" s="171" t="s">
        <v>892</v>
      </c>
      <c r="E146" s="171">
        <v>831</v>
      </c>
      <c r="F146" s="171" t="s">
        <v>893</v>
      </c>
      <c r="G146" s="172" t="s">
        <v>894</v>
      </c>
    </row>
    <row r="147" spans="1:7" s="184" customFormat="1" ht="18.75" customHeight="1">
      <c r="A147" s="171" t="s">
        <v>895</v>
      </c>
      <c r="B147" s="171" t="s">
        <v>9</v>
      </c>
      <c r="C147" s="178" t="s">
        <v>891</v>
      </c>
      <c r="D147" s="171" t="s">
        <v>896</v>
      </c>
      <c r="E147" s="171">
        <v>742</v>
      </c>
      <c r="F147" s="171" t="s">
        <v>897</v>
      </c>
      <c r="G147" s="172" t="s">
        <v>898</v>
      </c>
    </row>
    <row r="148" spans="1:7" s="184" customFormat="1" ht="18.75" customHeight="1">
      <c r="A148" s="171" t="s">
        <v>899</v>
      </c>
      <c r="B148" s="171" t="s">
        <v>204</v>
      </c>
      <c r="C148" s="178" t="s">
        <v>891</v>
      </c>
      <c r="D148" s="171" t="s">
        <v>900</v>
      </c>
      <c r="E148" s="171">
        <v>994</v>
      </c>
      <c r="F148" s="171" t="s">
        <v>901</v>
      </c>
      <c r="G148" s="172" t="s">
        <v>902</v>
      </c>
    </row>
    <row r="149" spans="1:7" s="184" customFormat="1" ht="18.75" customHeight="1">
      <c r="A149" s="171" t="s">
        <v>903</v>
      </c>
      <c r="B149" s="171" t="s">
        <v>221</v>
      </c>
      <c r="C149" s="178" t="s">
        <v>891</v>
      </c>
      <c r="D149" s="171" t="s">
        <v>904</v>
      </c>
      <c r="E149" s="171">
        <v>2098</v>
      </c>
      <c r="F149" s="171" t="s">
        <v>905</v>
      </c>
      <c r="G149" s="172" t="s">
        <v>906</v>
      </c>
    </row>
    <row r="150" spans="1:7" s="184" customFormat="1" ht="18.75" customHeight="1">
      <c r="A150" s="171" t="s">
        <v>907</v>
      </c>
      <c r="B150" s="171" t="s">
        <v>150</v>
      </c>
      <c r="C150" s="178" t="s">
        <v>891</v>
      </c>
      <c r="D150" s="171" t="s">
        <v>908</v>
      </c>
      <c r="E150" s="171">
        <v>1433</v>
      </c>
      <c r="F150" s="171" t="s">
        <v>909</v>
      </c>
      <c r="G150" s="172" t="s">
        <v>910</v>
      </c>
    </row>
    <row r="151" spans="1:7" s="184" customFormat="1" ht="18.75" customHeight="1">
      <c r="A151" s="171" t="s">
        <v>911</v>
      </c>
      <c r="B151" s="171" t="s">
        <v>912</v>
      </c>
      <c r="C151" s="178" t="s">
        <v>891</v>
      </c>
      <c r="D151" s="171" t="s">
        <v>913</v>
      </c>
      <c r="E151" s="171">
        <v>273</v>
      </c>
      <c r="F151" s="171" t="s">
        <v>914</v>
      </c>
      <c r="G151" s="172" t="s">
        <v>915</v>
      </c>
    </row>
    <row r="152" spans="1:7" s="184" customFormat="1" ht="18.75" customHeight="1">
      <c r="A152" s="171" t="s">
        <v>916</v>
      </c>
      <c r="B152" s="171" t="s">
        <v>241</v>
      </c>
      <c r="C152" s="178" t="s">
        <v>891</v>
      </c>
      <c r="D152" s="171" t="s">
        <v>917</v>
      </c>
      <c r="E152" s="171">
        <v>1460</v>
      </c>
      <c r="F152" s="171" t="s">
        <v>918</v>
      </c>
      <c r="G152" s="172" t="s">
        <v>919</v>
      </c>
    </row>
    <row r="153" spans="1:7" s="184" customFormat="1" ht="18.75" customHeight="1">
      <c r="A153" s="171" t="s">
        <v>920</v>
      </c>
      <c r="B153" s="171" t="s">
        <v>221</v>
      </c>
      <c r="C153" s="178" t="s">
        <v>891</v>
      </c>
      <c r="D153" s="171" t="s">
        <v>921</v>
      </c>
      <c r="E153" s="171">
        <v>794</v>
      </c>
      <c r="F153" s="171" t="s">
        <v>922</v>
      </c>
      <c r="G153" s="172" t="s">
        <v>923</v>
      </c>
    </row>
    <row r="154" spans="1:7" s="184" customFormat="1" ht="18.75" customHeight="1">
      <c r="A154" s="171" t="s">
        <v>924</v>
      </c>
      <c r="B154" s="171" t="s">
        <v>698</v>
      </c>
      <c r="C154" s="170" t="s">
        <v>925</v>
      </c>
      <c r="D154" s="171" t="s">
        <v>926</v>
      </c>
      <c r="E154" s="171">
        <v>677</v>
      </c>
      <c r="F154" s="171" t="s">
        <v>927</v>
      </c>
      <c r="G154" s="172" t="s">
        <v>928</v>
      </c>
    </row>
    <row r="155" spans="1:7" s="191" customFormat="1" ht="18.75" customHeight="1">
      <c r="A155" s="171" t="s">
        <v>929</v>
      </c>
      <c r="B155" s="171" t="s">
        <v>826</v>
      </c>
      <c r="C155" s="170" t="s">
        <v>925</v>
      </c>
      <c r="D155" s="171" t="s">
        <v>930</v>
      </c>
      <c r="E155" s="171">
        <v>317</v>
      </c>
      <c r="F155" s="171" t="s">
        <v>931</v>
      </c>
      <c r="G155" s="172" t="s">
        <v>932</v>
      </c>
    </row>
    <row r="156" spans="1:7" s="184" customFormat="1" ht="18.75" customHeight="1">
      <c r="A156" s="171" t="s">
        <v>933</v>
      </c>
      <c r="B156" s="171" t="s">
        <v>934</v>
      </c>
      <c r="C156" s="170" t="s">
        <v>925</v>
      </c>
      <c r="D156" s="171" t="s">
        <v>935</v>
      </c>
      <c r="E156" s="171">
        <v>479</v>
      </c>
      <c r="F156" s="171" t="s">
        <v>936</v>
      </c>
      <c r="G156" s="172" t="s">
        <v>937</v>
      </c>
    </row>
    <row r="157" spans="1:7" s="191" customFormat="1" ht="18.75" customHeight="1">
      <c r="A157" s="171" t="s">
        <v>938</v>
      </c>
      <c r="B157" s="171" t="s">
        <v>939</v>
      </c>
      <c r="C157" s="170" t="s">
        <v>925</v>
      </c>
      <c r="D157" s="171" t="s">
        <v>940</v>
      </c>
      <c r="E157" s="171">
        <v>591</v>
      </c>
      <c r="F157" s="171" t="s">
        <v>941</v>
      </c>
      <c r="G157" s="172" t="s">
        <v>942</v>
      </c>
    </row>
    <row r="158" spans="1:7" s="191" customFormat="1" ht="18.75" customHeight="1">
      <c r="A158" s="171" t="s">
        <v>943</v>
      </c>
      <c r="B158" s="171" t="s">
        <v>738</v>
      </c>
      <c r="C158" s="170" t="s">
        <v>925</v>
      </c>
      <c r="D158" s="171" t="s">
        <v>944</v>
      </c>
      <c r="E158" s="171">
        <v>250</v>
      </c>
      <c r="F158" s="171" t="s">
        <v>945</v>
      </c>
      <c r="G158" s="172" t="s">
        <v>946</v>
      </c>
    </row>
    <row r="159" spans="1:7" s="191" customFormat="1" ht="18.75" customHeight="1">
      <c r="A159" s="171" t="s">
        <v>947</v>
      </c>
      <c r="B159" s="171" t="s">
        <v>9</v>
      </c>
      <c r="C159" s="170" t="s">
        <v>925</v>
      </c>
      <c r="D159" s="171" t="s">
        <v>948</v>
      </c>
      <c r="E159" s="171">
        <v>156</v>
      </c>
      <c r="F159" s="171" t="s">
        <v>949</v>
      </c>
      <c r="G159" s="172" t="s">
        <v>950</v>
      </c>
    </row>
    <row r="160" spans="1:7" s="191" customFormat="1" ht="18.75" customHeight="1">
      <c r="A160" s="171" t="s">
        <v>951</v>
      </c>
      <c r="B160" s="171" t="s">
        <v>952</v>
      </c>
      <c r="C160" s="170" t="s">
        <v>925</v>
      </c>
      <c r="D160" s="171" t="s">
        <v>953</v>
      </c>
      <c r="E160" s="171">
        <v>257</v>
      </c>
      <c r="F160" s="171" t="s">
        <v>954</v>
      </c>
      <c r="G160" s="172" t="s">
        <v>955</v>
      </c>
    </row>
    <row r="161" spans="1:7" s="191" customFormat="1" ht="18.75" customHeight="1">
      <c r="A161" s="171" t="s">
        <v>956</v>
      </c>
      <c r="B161" s="171" t="s">
        <v>934</v>
      </c>
      <c r="C161" s="170" t="s">
        <v>925</v>
      </c>
      <c r="D161" s="171" t="s">
        <v>957</v>
      </c>
      <c r="E161" s="171">
        <v>103</v>
      </c>
      <c r="F161" s="171" t="s">
        <v>958</v>
      </c>
      <c r="G161" s="172" t="s">
        <v>959</v>
      </c>
    </row>
    <row r="162" spans="1:7" s="191" customFormat="1" ht="18.75" customHeight="1">
      <c r="A162" s="171" t="s">
        <v>960</v>
      </c>
      <c r="B162" s="171" t="s">
        <v>826</v>
      </c>
      <c r="C162" s="170" t="s">
        <v>925</v>
      </c>
      <c r="D162" s="171" t="s">
        <v>961</v>
      </c>
      <c r="E162" s="171">
        <v>815</v>
      </c>
      <c r="F162" s="171" t="s">
        <v>962</v>
      </c>
      <c r="G162" s="172" t="s">
        <v>963</v>
      </c>
    </row>
    <row r="163" spans="1:7" s="195" customFormat="1" ht="18.75" customHeight="1">
      <c r="A163" s="171" t="s">
        <v>964</v>
      </c>
      <c r="B163" s="171" t="s">
        <v>939</v>
      </c>
      <c r="C163" s="170" t="s">
        <v>925</v>
      </c>
      <c r="D163" s="171" t="s">
        <v>965</v>
      </c>
      <c r="E163" s="171">
        <v>973</v>
      </c>
      <c r="F163" s="171" t="s">
        <v>966</v>
      </c>
      <c r="G163" s="172" t="s">
        <v>967</v>
      </c>
    </row>
    <row r="164" spans="1:7" s="191" customFormat="1" ht="18.75" customHeight="1">
      <c r="A164" s="171" t="s">
        <v>968</v>
      </c>
      <c r="B164" s="171" t="s">
        <v>743</v>
      </c>
      <c r="C164" s="170" t="s">
        <v>925</v>
      </c>
      <c r="D164" s="171" t="s">
        <v>969</v>
      </c>
      <c r="E164" s="171">
        <v>713</v>
      </c>
      <c r="F164" s="171" t="s">
        <v>970</v>
      </c>
      <c r="G164" s="172" t="s">
        <v>971</v>
      </c>
    </row>
    <row r="165" spans="1:7" s="191" customFormat="1" ht="18.75" customHeight="1">
      <c r="A165" s="171" t="s">
        <v>972</v>
      </c>
      <c r="B165" s="171" t="s">
        <v>703</v>
      </c>
      <c r="C165" s="170" t="s">
        <v>925</v>
      </c>
      <c r="D165" s="171" t="s">
        <v>973</v>
      </c>
      <c r="E165" s="171">
        <v>769</v>
      </c>
      <c r="F165" s="171" t="s">
        <v>974</v>
      </c>
      <c r="G165" s="172" t="s">
        <v>975</v>
      </c>
    </row>
    <row r="166" spans="1:7" s="191" customFormat="1" ht="18.75" customHeight="1">
      <c r="A166" s="171" t="s">
        <v>976</v>
      </c>
      <c r="B166" s="171" t="s">
        <v>672</v>
      </c>
      <c r="C166" s="170" t="s">
        <v>925</v>
      </c>
      <c r="D166" s="171" t="s">
        <v>977</v>
      </c>
      <c r="E166" s="171">
        <v>848</v>
      </c>
      <c r="F166" s="171" t="s">
        <v>978</v>
      </c>
      <c r="G166" s="172" t="s">
        <v>979</v>
      </c>
    </row>
    <row r="167" spans="1:7" s="195" customFormat="1" ht="18.75" customHeight="1">
      <c r="A167" s="171" t="s">
        <v>980</v>
      </c>
      <c r="B167" s="171" t="s">
        <v>9</v>
      </c>
      <c r="C167" s="174" t="s">
        <v>981</v>
      </c>
      <c r="D167" s="171" t="s">
        <v>982</v>
      </c>
      <c r="E167" s="171">
        <v>1343</v>
      </c>
      <c r="F167" s="171" t="s">
        <v>983</v>
      </c>
      <c r="G167" s="172" t="s">
        <v>984</v>
      </c>
    </row>
    <row r="168" spans="1:7" s="195" customFormat="1" ht="18.75" customHeight="1">
      <c r="A168" s="171" t="s">
        <v>985</v>
      </c>
      <c r="B168" s="171" t="s">
        <v>662</v>
      </c>
      <c r="C168" s="174" t="s">
        <v>981</v>
      </c>
      <c r="D168" s="171" t="s">
        <v>986</v>
      </c>
      <c r="E168" s="171">
        <v>2020</v>
      </c>
      <c r="F168" s="171" t="s">
        <v>987</v>
      </c>
      <c r="G168" s="172" t="s">
        <v>988</v>
      </c>
    </row>
    <row r="169" spans="1:7" s="195" customFormat="1" ht="18.75" customHeight="1">
      <c r="A169" s="171" t="s">
        <v>989</v>
      </c>
      <c r="B169" s="171" t="s">
        <v>912</v>
      </c>
      <c r="C169" s="174" t="s">
        <v>981</v>
      </c>
      <c r="D169" s="171" t="s">
        <v>990</v>
      </c>
      <c r="E169" s="171">
        <v>2300</v>
      </c>
      <c r="F169" s="171" t="s">
        <v>991</v>
      </c>
      <c r="G169" s="172" t="s">
        <v>992</v>
      </c>
    </row>
    <row r="170" spans="1:7" s="191" customFormat="1" ht="18.75" customHeight="1">
      <c r="A170" s="171" t="s">
        <v>993</v>
      </c>
      <c r="B170" s="171" t="s">
        <v>667</v>
      </c>
      <c r="C170" s="174" t="s">
        <v>981</v>
      </c>
      <c r="D170" s="171" t="s">
        <v>994</v>
      </c>
      <c r="E170" s="171">
        <v>3875</v>
      </c>
      <c r="F170" s="171" t="s">
        <v>995</v>
      </c>
      <c r="G170" s="172" t="s">
        <v>996</v>
      </c>
    </row>
    <row r="171" spans="1:7" s="191" customFormat="1" ht="18.75" customHeight="1">
      <c r="A171" s="171" t="s">
        <v>997</v>
      </c>
      <c r="B171" s="171" t="s">
        <v>873</v>
      </c>
      <c r="C171" s="174" t="s">
        <v>981</v>
      </c>
      <c r="D171" s="171" t="s">
        <v>998</v>
      </c>
      <c r="E171" s="171">
        <v>3043</v>
      </c>
      <c r="F171" s="171" t="s">
        <v>999</v>
      </c>
      <c r="G171" s="172" t="s">
        <v>1000</v>
      </c>
    </row>
    <row r="172" spans="1:7" s="191" customFormat="1" ht="18.75" customHeight="1">
      <c r="A172" s="171" t="s">
        <v>1001</v>
      </c>
      <c r="B172" s="171" t="s">
        <v>873</v>
      </c>
      <c r="C172" s="174" t="s">
        <v>981</v>
      </c>
      <c r="D172" s="171" t="s">
        <v>1002</v>
      </c>
      <c r="E172" s="171">
        <v>1645</v>
      </c>
      <c r="F172" s="171" t="s">
        <v>1003</v>
      </c>
      <c r="G172" s="172" t="s">
        <v>1004</v>
      </c>
    </row>
    <row r="173" spans="1:7" s="195" customFormat="1" ht="18.75" customHeight="1">
      <c r="A173" s="171" t="s">
        <v>1005</v>
      </c>
      <c r="B173" s="171" t="s">
        <v>187</v>
      </c>
      <c r="C173" s="174" t="s">
        <v>981</v>
      </c>
      <c r="D173" s="171" t="s">
        <v>1006</v>
      </c>
      <c r="E173" s="171">
        <v>2555</v>
      </c>
      <c r="F173" s="171" t="s">
        <v>1007</v>
      </c>
      <c r="G173" s="172" t="s">
        <v>1008</v>
      </c>
    </row>
    <row r="174" spans="1:7" s="191" customFormat="1" ht="18.75" customHeight="1">
      <c r="A174" s="171" t="s">
        <v>1009</v>
      </c>
      <c r="B174" s="171" t="s">
        <v>826</v>
      </c>
      <c r="C174" s="174" t="s">
        <v>981</v>
      </c>
      <c r="D174" s="171" t="s">
        <v>1010</v>
      </c>
      <c r="E174" s="171">
        <v>3229</v>
      </c>
      <c r="F174" s="171" t="s">
        <v>1011</v>
      </c>
      <c r="G174" s="172" t="s">
        <v>1012</v>
      </c>
    </row>
    <row r="175" spans="1:7" s="191" customFormat="1" ht="18.75" customHeight="1">
      <c r="A175" s="171" t="s">
        <v>1013</v>
      </c>
      <c r="B175" s="171" t="s">
        <v>667</v>
      </c>
      <c r="C175" s="174" t="s">
        <v>981</v>
      </c>
      <c r="D175" s="171" t="s">
        <v>1014</v>
      </c>
      <c r="E175" s="171">
        <v>3863</v>
      </c>
      <c r="F175" s="171" t="s">
        <v>1015</v>
      </c>
      <c r="G175" s="172" t="s">
        <v>1016</v>
      </c>
    </row>
    <row r="176" spans="1:7" s="191" customFormat="1" ht="18.75" customHeight="1">
      <c r="A176" s="171" t="s">
        <v>1017</v>
      </c>
      <c r="B176" s="171" t="s">
        <v>912</v>
      </c>
      <c r="C176" s="174" t="s">
        <v>981</v>
      </c>
      <c r="D176" s="171" t="s">
        <v>1018</v>
      </c>
      <c r="E176" s="171">
        <v>1953</v>
      </c>
      <c r="F176" s="171" t="s">
        <v>1019</v>
      </c>
      <c r="G176" s="172" t="s">
        <v>1020</v>
      </c>
    </row>
    <row r="177" spans="1:7" s="184" customFormat="1" ht="18.75" customHeight="1">
      <c r="A177" s="171" t="s">
        <v>1021</v>
      </c>
      <c r="B177" s="171" t="s">
        <v>698</v>
      </c>
      <c r="C177" s="174" t="s">
        <v>981</v>
      </c>
      <c r="D177" s="171" t="s">
        <v>1022</v>
      </c>
      <c r="E177" s="171">
        <v>2364</v>
      </c>
      <c r="F177" s="171" t="s">
        <v>1023</v>
      </c>
      <c r="G177" s="172" t="s">
        <v>1024</v>
      </c>
    </row>
    <row r="178" spans="1:7" s="191" customFormat="1" ht="18.75" customHeight="1">
      <c r="A178" s="171" t="s">
        <v>1025</v>
      </c>
      <c r="B178" s="171" t="s">
        <v>187</v>
      </c>
      <c r="C178" s="174" t="s">
        <v>981</v>
      </c>
      <c r="D178" s="171" t="s">
        <v>1026</v>
      </c>
      <c r="E178" s="171">
        <v>3140</v>
      </c>
      <c r="F178" s="171" t="s">
        <v>1027</v>
      </c>
      <c r="G178" s="172" t="s">
        <v>1028</v>
      </c>
    </row>
    <row r="179" spans="1:7" s="196" customFormat="1" ht="18.75" customHeight="1">
      <c r="A179" s="171" t="s">
        <v>1029</v>
      </c>
      <c r="B179" s="171" t="s">
        <v>912</v>
      </c>
      <c r="C179" s="174" t="s">
        <v>981</v>
      </c>
      <c r="D179" s="171" t="s">
        <v>1030</v>
      </c>
      <c r="E179" s="171">
        <v>3575</v>
      </c>
      <c r="F179" s="171" t="s">
        <v>1031</v>
      </c>
      <c r="G179" s="172" t="s">
        <v>1032</v>
      </c>
    </row>
    <row r="180" spans="1:7" s="191" customFormat="1" ht="18.75" customHeight="1">
      <c r="A180" s="171" t="s">
        <v>1033</v>
      </c>
      <c r="B180" s="171" t="s">
        <v>873</v>
      </c>
      <c r="C180" s="174" t="s">
        <v>981</v>
      </c>
      <c r="D180" s="171" t="s">
        <v>1034</v>
      </c>
      <c r="E180" s="171">
        <v>2579</v>
      </c>
      <c r="F180" s="171" t="s">
        <v>1035</v>
      </c>
      <c r="G180" s="172" t="s">
        <v>1036</v>
      </c>
    </row>
    <row r="181" spans="1:7" s="192" customFormat="1" ht="18.75" customHeight="1">
      <c r="A181" s="171" t="s">
        <v>1037</v>
      </c>
      <c r="B181" s="171" t="s">
        <v>672</v>
      </c>
      <c r="C181" s="174" t="s">
        <v>981</v>
      </c>
      <c r="D181" s="171" t="s">
        <v>1038</v>
      </c>
      <c r="E181" s="171">
        <v>1832</v>
      </c>
      <c r="F181" s="171" t="s">
        <v>1039</v>
      </c>
      <c r="G181" s="172" t="s">
        <v>1040</v>
      </c>
    </row>
    <row r="182" spans="1:7" s="192" customFormat="1" ht="18.75" customHeight="1">
      <c r="A182" s="171" t="s">
        <v>1041</v>
      </c>
      <c r="B182" s="171" t="s">
        <v>672</v>
      </c>
      <c r="C182" s="174" t="s">
        <v>981</v>
      </c>
      <c r="D182" s="171" t="s">
        <v>1042</v>
      </c>
      <c r="E182" s="171">
        <v>2440</v>
      </c>
      <c r="F182" s="171" t="s">
        <v>1043</v>
      </c>
      <c r="G182" s="180" t="s">
        <v>1044</v>
      </c>
    </row>
    <row r="183" spans="1:7" s="191" customFormat="1" ht="18.75" customHeight="1">
      <c r="A183" s="171" t="s">
        <v>1045</v>
      </c>
      <c r="B183" s="171" t="s">
        <v>56</v>
      </c>
      <c r="C183" s="174" t="s">
        <v>981</v>
      </c>
      <c r="D183" s="171" t="s">
        <v>1046</v>
      </c>
      <c r="E183" s="171">
        <v>1268</v>
      </c>
      <c r="F183" s="171" t="s">
        <v>1047</v>
      </c>
      <c r="G183" s="172" t="s">
        <v>1048</v>
      </c>
    </row>
    <row r="184" spans="1:7" s="191" customFormat="1" ht="18.75" customHeight="1">
      <c r="A184" s="171" t="s">
        <v>1049</v>
      </c>
      <c r="B184" s="171" t="s">
        <v>703</v>
      </c>
      <c r="C184" s="174" t="s">
        <v>981</v>
      </c>
      <c r="D184" s="171" t="s">
        <v>1050</v>
      </c>
      <c r="E184" s="171">
        <v>2740</v>
      </c>
      <c r="F184" s="171" t="s">
        <v>1051</v>
      </c>
      <c r="G184" s="172" t="s">
        <v>1052</v>
      </c>
    </row>
    <row r="185" spans="1:7" s="192" customFormat="1" ht="18.75" customHeight="1">
      <c r="A185" s="171" t="s">
        <v>1053</v>
      </c>
      <c r="B185" s="171" t="s">
        <v>239</v>
      </c>
      <c r="C185" s="174" t="s">
        <v>981</v>
      </c>
      <c r="D185" s="171" t="s">
        <v>1054</v>
      </c>
      <c r="E185" s="171">
        <v>1688</v>
      </c>
      <c r="F185" s="171" t="s">
        <v>1055</v>
      </c>
      <c r="G185" s="172" t="s">
        <v>1056</v>
      </c>
    </row>
    <row r="186" spans="1:7" s="192" customFormat="1" ht="18.75" customHeight="1">
      <c r="A186" s="181" t="s">
        <v>1057</v>
      </c>
      <c r="B186" s="181" t="s">
        <v>939</v>
      </c>
      <c r="C186" s="182" t="s">
        <v>1058</v>
      </c>
      <c r="D186" s="181" t="s">
        <v>1059</v>
      </c>
      <c r="E186" s="181">
        <v>2387</v>
      </c>
      <c r="F186" s="181" t="s">
        <v>1060</v>
      </c>
      <c r="G186" s="183" t="s">
        <v>1061</v>
      </c>
    </row>
    <row r="187" spans="1:7" s="198" customFormat="1" ht="18.75" customHeight="1">
      <c r="A187" s="171" t="s">
        <v>1062</v>
      </c>
      <c r="B187" s="171"/>
      <c r="C187" s="174" t="s">
        <v>1058</v>
      </c>
      <c r="E187" s="171">
        <v>9999</v>
      </c>
      <c r="F187" s="201"/>
      <c r="G187" s="201" t="s">
        <v>1063</v>
      </c>
    </row>
    <row r="188" spans="1:7" s="197" customFormat="1" ht="18.75" customHeight="1">
      <c r="A188" s="171" t="s">
        <v>1064</v>
      </c>
      <c r="B188" s="171"/>
      <c r="C188" s="174" t="s">
        <v>1058</v>
      </c>
      <c r="D188" s="198"/>
      <c r="E188" s="171">
        <v>19999</v>
      </c>
      <c r="F188" s="201"/>
      <c r="G188" s="201" t="s">
        <v>1065</v>
      </c>
    </row>
    <row r="189" spans="1:7" s="175" customFormat="1" ht="18.75" customHeight="1">
      <c r="A189" s="184"/>
      <c r="B189" s="173"/>
      <c r="C189" s="173"/>
      <c r="D189" s="173"/>
      <c r="E189" s="173"/>
      <c r="F189" s="173"/>
      <c r="G189" s="166"/>
    </row>
    <row r="190" spans="1:7" s="175" customFormat="1" ht="18.75" customHeight="1">
      <c r="A190" s="184"/>
      <c r="B190" s="173"/>
      <c r="C190" s="173"/>
      <c r="D190" s="173"/>
      <c r="E190" s="173"/>
      <c r="F190" s="173"/>
      <c r="G190" s="166"/>
    </row>
    <row r="191" spans="1:7" ht="18.75" customHeight="1">
      <c r="A191" s="184"/>
      <c r="B191" s="173"/>
      <c r="C191" s="173"/>
      <c r="D191" s="173"/>
      <c r="E191" s="173"/>
      <c r="F191" s="173"/>
      <c r="G191" s="166"/>
    </row>
    <row r="192" spans="1:7" ht="18.75" customHeight="1">
      <c r="A192" s="184"/>
      <c r="B192" s="173"/>
      <c r="C192" s="173"/>
      <c r="D192" s="173"/>
      <c r="E192" s="173"/>
      <c r="F192" s="173"/>
      <c r="G192" s="166"/>
    </row>
    <row r="193" spans="1:7" ht="18.75" customHeight="1">
      <c r="A193" s="184"/>
      <c r="B193" s="173"/>
      <c r="C193" s="173"/>
      <c r="D193" s="173"/>
      <c r="E193" s="173"/>
      <c r="F193" s="173"/>
      <c r="G193" s="166"/>
    </row>
    <row r="194" spans="1:7" ht="18.75" customHeight="1">
      <c r="A194" s="184"/>
      <c r="B194" s="173"/>
      <c r="C194" s="173"/>
      <c r="D194" s="173"/>
      <c r="E194" s="173"/>
      <c r="F194" s="173"/>
      <c r="G194" s="166"/>
    </row>
    <row r="195" spans="1:7" ht="18.75" customHeight="1">
      <c r="A195" s="184"/>
      <c r="B195" s="173"/>
      <c r="C195" s="173"/>
      <c r="D195" s="173"/>
      <c r="E195" s="173"/>
      <c r="F195" s="173"/>
      <c r="G195" s="166"/>
    </row>
    <row r="196" spans="1:7" ht="18.75" customHeight="1">
      <c r="A196" s="184"/>
      <c r="B196" s="173"/>
      <c r="C196" s="173"/>
      <c r="D196" s="173"/>
      <c r="E196" s="173"/>
      <c r="F196" s="173"/>
      <c r="G196" s="166"/>
    </row>
    <row r="197" spans="1:7" ht="18.75" customHeight="1">
      <c r="A197" s="184"/>
      <c r="B197" s="173"/>
      <c r="C197" s="173"/>
      <c r="D197" s="173"/>
      <c r="E197" s="173"/>
      <c r="F197" s="173"/>
      <c r="G197" s="166"/>
    </row>
    <row r="198" spans="1:7" ht="18.75" customHeight="1">
      <c r="A198" s="184"/>
      <c r="B198" s="173"/>
      <c r="C198" s="173"/>
      <c r="D198" s="173"/>
      <c r="E198" s="173"/>
      <c r="F198" s="173"/>
      <c r="G198" s="166"/>
    </row>
    <row r="199" spans="1:7" ht="18.75" customHeight="1">
      <c r="A199" s="184"/>
      <c r="B199" s="173"/>
      <c r="C199" s="173"/>
      <c r="D199" s="173"/>
      <c r="E199" s="173"/>
      <c r="F199" s="173"/>
      <c r="G199" s="166"/>
    </row>
    <row r="200" spans="1:7" ht="18.75" customHeight="1">
      <c r="A200" s="184"/>
      <c r="B200" s="173"/>
      <c r="C200" s="173"/>
      <c r="D200" s="173"/>
      <c r="E200" s="173"/>
      <c r="F200" s="173"/>
      <c r="G200" s="166"/>
    </row>
    <row r="201" spans="1:7" ht="18.75" customHeight="1">
      <c r="A201" s="184"/>
      <c r="B201" s="173"/>
      <c r="C201" s="173"/>
      <c r="D201" s="173"/>
      <c r="E201" s="173"/>
      <c r="F201" s="173"/>
      <c r="G201" s="166"/>
    </row>
    <row r="202" spans="1:7" ht="18.75" customHeight="1">
      <c r="A202" s="184"/>
      <c r="B202" s="173"/>
      <c r="C202" s="173"/>
      <c r="D202" s="173"/>
      <c r="E202" s="173"/>
      <c r="F202" s="173"/>
      <c r="G202" s="166"/>
    </row>
    <row r="203" spans="1:7" ht="18.75" customHeight="1">
      <c r="A203" s="184"/>
      <c r="B203" s="173"/>
      <c r="C203" s="173"/>
      <c r="D203" s="173"/>
      <c r="E203" s="173"/>
      <c r="F203" s="173"/>
      <c r="G203" s="166"/>
    </row>
    <row r="204" spans="1:7" ht="18.75" customHeight="1">
      <c r="A204" s="184"/>
      <c r="B204" s="173"/>
      <c r="C204" s="173"/>
      <c r="D204" s="173"/>
      <c r="E204" s="173"/>
      <c r="F204" s="173"/>
      <c r="G204" s="166"/>
    </row>
    <row r="205" spans="1:7">
      <c r="A205" s="184"/>
      <c r="B205" s="173"/>
      <c r="C205" s="173"/>
      <c r="D205" s="173"/>
      <c r="E205" s="173"/>
      <c r="F205" s="173"/>
      <c r="G205" s="166"/>
    </row>
    <row r="206" spans="1:7">
      <c r="A206" s="184"/>
      <c r="B206" s="173"/>
      <c r="C206" s="173"/>
      <c r="D206" s="173"/>
      <c r="E206" s="173"/>
      <c r="F206" s="173"/>
      <c r="G206" s="166"/>
    </row>
    <row r="207" spans="1:7">
      <c r="A207" s="184"/>
      <c r="B207" s="173"/>
      <c r="C207" s="173"/>
      <c r="D207" s="173"/>
      <c r="E207" s="173"/>
      <c r="F207" s="173"/>
      <c r="G207" s="166"/>
    </row>
    <row r="208" spans="1:7">
      <c r="A208" s="184"/>
      <c r="B208" s="173"/>
      <c r="C208" s="173"/>
      <c r="D208" s="173"/>
      <c r="E208" s="173"/>
      <c r="F208" s="173"/>
      <c r="G208" s="166"/>
    </row>
    <row r="209" spans="1:7">
      <c r="A209" s="184"/>
      <c r="B209" s="173"/>
      <c r="C209" s="173"/>
      <c r="D209" s="173"/>
      <c r="E209" s="173"/>
      <c r="F209" s="173"/>
      <c r="G209" s="166"/>
    </row>
    <row r="210" spans="1:7">
      <c r="A210" s="184"/>
      <c r="B210" s="173"/>
      <c r="C210" s="173"/>
      <c r="D210" s="173"/>
      <c r="E210" s="173"/>
      <c r="F210" s="173"/>
      <c r="G210" s="166"/>
    </row>
    <row r="211" spans="1:7">
      <c r="A211" s="184"/>
      <c r="B211" s="173"/>
      <c r="C211" s="173"/>
      <c r="D211" s="173"/>
      <c r="E211" s="173"/>
      <c r="F211" s="173"/>
      <c r="G211" s="166"/>
    </row>
    <row r="212" spans="1:7">
      <c r="A212" s="184"/>
      <c r="B212" s="173"/>
      <c r="C212" s="173"/>
      <c r="D212" s="173"/>
      <c r="E212" s="173"/>
      <c r="F212" s="173"/>
      <c r="G212" s="166"/>
    </row>
    <row r="213" spans="1:7">
      <c r="A213" s="184"/>
      <c r="B213" s="173"/>
      <c r="C213" s="173"/>
      <c r="D213" s="173"/>
      <c r="E213" s="173"/>
      <c r="F213" s="173"/>
      <c r="G213" s="166"/>
    </row>
    <row r="214" spans="1:7">
      <c r="A214" s="184"/>
      <c r="B214" s="173"/>
      <c r="C214" s="173"/>
      <c r="D214" s="173"/>
      <c r="E214" s="173"/>
      <c r="F214" s="173"/>
      <c r="G214" s="166"/>
    </row>
    <row r="215" spans="1:7">
      <c r="A215" s="184"/>
      <c r="B215" s="173"/>
      <c r="C215" s="173"/>
      <c r="D215" s="173"/>
      <c r="E215" s="173"/>
      <c r="F215" s="173"/>
      <c r="G215" s="166"/>
    </row>
    <row r="216" spans="1:7">
      <c r="A216" s="184"/>
      <c r="B216" s="173"/>
      <c r="C216" s="173"/>
      <c r="D216" s="173"/>
      <c r="E216" s="173"/>
      <c r="F216" s="173"/>
      <c r="G216" s="166"/>
    </row>
    <row r="217" spans="1:7">
      <c r="A217" s="184"/>
      <c r="B217" s="173"/>
      <c r="C217" s="173"/>
      <c r="D217" s="173"/>
      <c r="E217" s="173"/>
      <c r="F217" s="173"/>
      <c r="G217" s="166"/>
    </row>
    <row r="222" spans="1:7">
      <c r="A222" s="184"/>
      <c r="B222" s="173"/>
      <c r="C222" s="173"/>
      <c r="D222" s="173"/>
      <c r="E222" s="173"/>
      <c r="F222" s="173"/>
    </row>
  </sheetData>
  <autoFilter ref="A6:D212"/>
  <mergeCells count="4">
    <mergeCell ref="A1:F1"/>
    <mergeCell ref="A2:F2"/>
    <mergeCell ref="A5:G5"/>
    <mergeCell ref="A3:F3"/>
  </mergeCells>
  <phoneticPr fontId="15" type="noConversion"/>
  <conditionalFormatting sqref="A189:A1048576">
    <cfRule type="duplicateValues" dxfId="102" priority="8"/>
  </conditionalFormatting>
  <conditionalFormatting sqref="A6">
    <cfRule type="duplicateValues" dxfId="101" priority="7"/>
  </conditionalFormatting>
  <conditionalFormatting sqref="A189:A1048576 A6">
    <cfRule type="duplicateValues" dxfId="100" priority="6"/>
  </conditionalFormatting>
  <conditionalFormatting sqref="E189:E1048576 E6">
    <cfRule type="duplicateValues" dxfId="99" priority="5"/>
  </conditionalFormatting>
  <conditionalFormatting sqref="A187:A188">
    <cfRule type="duplicateValues" dxfId="98" priority="3"/>
  </conditionalFormatting>
  <conditionalFormatting sqref="A32">
    <cfRule type="duplicateValues" dxfId="97" priority="2"/>
  </conditionalFormatting>
  <conditionalFormatting sqref="D152:D186 D126:D150 D85:D124 D7:D83">
    <cfRule type="duplicateValues" dxfId="96" priority="9"/>
  </conditionalFormatting>
  <conditionalFormatting sqref="A7:A31 A33:A186">
    <cfRule type="duplicateValues" dxfId="95" priority="10"/>
  </conditionalFormatting>
  <conditionalFormatting sqref="D150 D152:D186 D126:D148 D85:D124 D7:D83">
    <cfRule type="duplicateValues" dxfId="94" priority="11"/>
  </conditionalFormatting>
  <conditionalFormatting sqref="A7:A188">
    <cfRule type="duplicateValues" dxfId="93" priority="12"/>
    <cfRule type="duplicateValues" dxfId="92" priority="13"/>
  </conditionalFormatting>
  <conditionalFormatting sqref="D7:D188">
    <cfRule type="duplicateValues" dxfId="91" priority="14"/>
    <cfRule type="duplicateValues" dxfId="90" priority="15"/>
  </conditionalFormatting>
  <conditionalFormatting sqref="G7:G188">
    <cfRule type="duplicateValues" dxfId="89" priority="16"/>
  </conditionalFormatting>
  <conditionalFormatting sqref="D6">
    <cfRule type="duplicateValues" dxfId="88" priority="1"/>
  </conditionalFormatting>
  <pageMargins left="0.7" right="0.7" top="0.75" bottom="0.75" header="0.3" footer="0.3"/>
  <pageSetup paperSize="9" orientation="portrait" horizontalDpi="0" verticalDpi="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9"/>
  <sheetViews>
    <sheetView workbookViewId="0">
      <selection activeCell="F33" sqref="F33"/>
    </sheetView>
  </sheetViews>
  <sheetFormatPr baseColWidth="10" defaultColWidth="8.83203125" defaultRowHeight="14"/>
  <cols>
    <col min="1" max="1" width="13.1640625" style="403" customWidth="1"/>
    <col min="2" max="3" width="8" style="403" bestFit="1" customWidth="1"/>
    <col min="4" max="4" width="8.83203125" style="403" customWidth="1"/>
    <col min="5" max="5" width="9.83203125" style="403" customWidth="1"/>
    <col min="6" max="6" width="6.6640625" style="403" customWidth="1"/>
    <col min="7" max="7" width="6.33203125" style="403" bestFit="1" customWidth="1"/>
    <col min="8" max="8" width="20.6640625" style="403" customWidth="1"/>
    <col min="9" max="9" width="8" style="403" customWidth="1"/>
    <col min="10" max="10" width="15.1640625" style="403" customWidth="1"/>
    <col min="11" max="11" width="43.5" style="403" customWidth="1"/>
    <col min="12" max="12" width="11.33203125" style="403" bestFit="1" customWidth="1"/>
    <col min="13" max="16384" width="8.83203125" style="403"/>
  </cols>
  <sheetData>
    <row r="1" spans="1:20" s="209" customFormat="1" ht="19">
      <c r="A1" s="410" t="s">
        <v>2212</v>
      </c>
    </row>
    <row r="2" spans="1:20" s="209" customFormat="1">
      <c r="A2" s="209" t="s">
        <v>2214</v>
      </c>
    </row>
    <row r="3" spans="1:20" s="209" customFormat="1"/>
    <row r="4" spans="1:20" ht="28">
      <c r="A4" s="398" t="s">
        <v>1351</v>
      </c>
      <c r="B4" s="398" t="s">
        <v>2124</v>
      </c>
      <c r="C4" s="398" t="s">
        <v>2125</v>
      </c>
      <c r="D4" s="398" t="s">
        <v>2126</v>
      </c>
      <c r="E4" s="399" t="s">
        <v>2127</v>
      </c>
      <c r="F4" s="400" t="s">
        <v>2128</v>
      </c>
      <c r="G4" s="400" t="s">
        <v>2129</v>
      </c>
      <c r="H4" s="399" t="s">
        <v>2130</v>
      </c>
      <c r="I4" s="401" t="s">
        <v>2131</v>
      </c>
      <c r="J4" s="401" t="s">
        <v>2132</v>
      </c>
      <c r="K4" s="398" t="s">
        <v>2133</v>
      </c>
      <c r="L4" s="402"/>
      <c r="M4" s="402"/>
      <c r="N4" s="402"/>
      <c r="O4" s="402"/>
      <c r="P4" s="402"/>
      <c r="Q4" s="402"/>
      <c r="R4" s="402"/>
      <c r="S4" s="402"/>
      <c r="T4" s="402"/>
    </row>
    <row r="5" spans="1:20" s="405" customFormat="1">
      <c r="A5" s="407" t="s">
        <v>5143</v>
      </c>
      <c r="B5" s="407">
        <v>1</v>
      </c>
      <c r="C5" s="407"/>
      <c r="D5" s="407"/>
      <c r="E5" s="407"/>
      <c r="F5" s="407"/>
      <c r="G5" s="407"/>
      <c r="H5" s="407"/>
      <c r="I5" s="407"/>
      <c r="J5" s="408" t="s">
        <v>2134</v>
      </c>
      <c r="K5" s="407" t="s">
        <v>2135</v>
      </c>
      <c r="L5" s="404"/>
      <c r="M5" s="404"/>
      <c r="N5" s="404"/>
      <c r="O5" s="404"/>
      <c r="P5" s="404"/>
      <c r="Q5" s="404"/>
      <c r="R5" s="404"/>
    </row>
    <row r="6" spans="1:20" s="405" customFormat="1">
      <c r="A6" s="407" t="s">
        <v>2778</v>
      </c>
      <c r="B6" s="407">
        <v>1</v>
      </c>
      <c r="C6" s="407"/>
      <c r="D6" s="407"/>
      <c r="E6" s="407"/>
      <c r="F6" s="407"/>
      <c r="G6" s="407"/>
      <c r="H6" s="407"/>
      <c r="I6" s="407"/>
      <c r="J6" s="408" t="s">
        <v>2136</v>
      </c>
      <c r="K6" s="407" t="s">
        <v>2137</v>
      </c>
      <c r="L6" s="404"/>
      <c r="M6" s="404"/>
      <c r="N6" s="404"/>
      <c r="O6" s="404"/>
      <c r="P6" s="404"/>
      <c r="Q6" s="404"/>
      <c r="R6" s="404"/>
    </row>
    <row r="7" spans="1:20" s="405" customFormat="1">
      <c r="A7" s="407" t="s">
        <v>7958</v>
      </c>
      <c r="B7" s="407">
        <v>1</v>
      </c>
      <c r="C7" s="407"/>
      <c r="D7" s="407"/>
      <c r="E7" s="407"/>
      <c r="F7" s="407"/>
      <c r="G7" s="407"/>
      <c r="H7" s="407"/>
      <c r="I7" s="407"/>
      <c r="J7" s="408" t="s">
        <v>2138</v>
      </c>
      <c r="K7" s="407" t="s">
        <v>2139</v>
      </c>
      <c r="L7" s="404"/>
      <c r="M7" s="404"/>
      <c r="N7" s="404"/>
      <c r="O7" s="404"/>
      <c r="P7" s="404"/>
      <c r="Q7" s="404"/>
      <c r="R7" s="404"/>
    </row>
    <row r="8" spans="1:20" s="405" customFormat="1">
      <c r="A8" s="406" t="s">
        <v>2140</v>
      </c>
      <c r="B8" s="406">
        <v>5</v>
      </c>
      <c r="C8" s="406"/>
      <c r="D8" s="406"/>
      <c r="E8" s="406"/>
      <c r="F8" s="406"/>
      <c r="G8" s="406"/>
      <c r="H8" s="406"/>
      <c r="I8" s="406"/>
      <c r="J8" s="893" t="s">
        <v>2262</v>
      </c>
      <c r="K8" s="406" t="s">
        <v>2141</v>
      </c>
      <c r="L8" s="404"/>
      <c r="M8" s="404"/>
      <c r="N8" s="404"/>
      <c r="O8" s="404"/>
      <c r="P8" s="404"/>
      <c r="Q8" s="404"/>
      <c r="R8" s="404"/>
    </row>
    <row r="9" spans="1:20" s="405" customFormat="1">
      <c r="A9" s="406" t="s">
        <v>2142</v>
      </c>
      <c r="B9" s="406">
        <v>5</v>
      </c>
      <c r="C9" s="406"/>
      <c r="D9" s="406"/>
      <c r="E9" s="406"/>
      <c r="F9" s="406"/>
      <c r="G9" s="406"/>
      <c r="H9" s="406"/>
      <c r="I9" s="406"/>
      <c r="J9" s="893" t="s">
        <v>2262</v>
      </c>
      <c r="K9" s="406" t="s">
        <v>2143</v>
      </c>
      <c r="L9" s="404"/>
      <c r="M9" s="404"/>
      <c r="N9" s="404"/>
      <c r="O9" s="404"/>
      <c r="P9" s="404"/>
      <c r="Q9" s="404"/>
      <c r="R9" s="404"/>
    </row>
    <row r="10" spans="1:20" s="405" customFormat="1">
      <c r="A10" s="406" t="s">
        <v>2144</v>
      </c>
      <c r="B10" s="406">
        <v>5</v>
      </c>
      <c r="C10" s="406"/>
      <c r="D10" s="406"/>
      <c r="E10" s="406"/>
      <c r="F10" s="406"/>
      <c r="G10" s="406"/>
      <c r="H10" s="406"/>
      <c r="I10" s="406"/>
      <c r="J10" s="893" t="s">
        <v>2262</v>
      </c>
      <c r="K10" s="406" t="s">
        <v>2145</v>
      </c>
      <c r="L10" s="404"/>
      <c r="M10" s="404"/>
      <c r="N10" s="404"/>
      <c r="O10" s="404"/>
      <c r="P10" s="404"/>
      <c r="Q10" s="404"/>
      <c r="R10" s="404"/>
    </row>
    <row r="11" spans="1:20" s="405" customFormat="1">
      <c r="A11" s="406" t="s">
        <v>2146</v>
      </c>
      <c r="B11" s="406">
        <v>5</v>
      </c>
      <c r="C11" s="406"/>
      <c r="D11" s="406"/>
      <c r="E11" s="406"/>
      <c r="F11" s="406"/>
      <c r="G11" s="406"/>
      <c r="H11" s="406"/>
      <c r="I11" s="406"/>
      <c r="J11" s="893" t="s">
        <v>2262</v>
      </c>
      <c r="K11" s="406" t="s">
        <v>2147</v>
      </c>
      <c r="L11" s="404"/>
      <c r="M11" s="404"/>
      <c r="N11" s="404"/>
      <c r="O11" s="404"/>
      <c r="P11" s="404"/>
      <c r="Q11" s="404"/>
      <c r="R11" s="404"/>
    </row>
    <row r="12" spans="1:20" s="405" customFormat="1">
      <c r="A12" s="407" t="s">
        <v>2148</v>
      </c>
      <c r="B12" s="407">
        <v>10</v>
      </c>
      <c r="C12" s="407"/>
      <c r="D12" s="407"/>
      <c r="E12" s="407"/>
      <c r="F12" s="407"/>
      <c r="G12" s="407"/>
      <c r="H12" s="407"/>
      <c r="I12" s="407"/>
      <c r="J12" s="408" t="s">
        <v>2263</v>
      </c>
      <c r="K12" s="407" t="s">
        <v>2149</v>
      </c>
      <c r="L12" s="404"/>
      <c r="M12" s="404"/>
      <c r="N12" s="404"/>
      <c r="O12" s="404"/>
      <c r="P12" s="404"/>
      <c r="Q12" s="404"/>
      <c r="R12" s="404"/>
    </row>
    <row r="13" spans="1:20" s="405" customFormat="1">
      <c r="A13" s="407" t="s">
        <v>2150</v>
      </c>
      <c r="B13" s="407">
        <v>10</v>
      </c>
      <c r="C13" s="407"/>
      <c r="D13" s="407"/>
      <c r="E13" s="407"/>
      <c r="F13" s="407"/>
      <c r="G13" s="407"/>
      <c r="H13" s="407"/>
      <c r="I13" s="407"/>
      <c r="J13" s="408" t="s">
        <v>2263</v>
      </c>
      <c r="K13" s="407" t="s">
        <v>2151</v>
      </c>
      <c r="L13" s="404"/>
      <c r="M13" s="404"/>
      <c r="N13" s="404"/>
      <c r="O13" s="404"/>
      <c r="P13" s="404"/>
      <c r="Q13" s="404"/>
      <c r="R13" s="404"/>
    </row>
    <row r="14" spans="1:20" s="405" customFormat="1">
      <c r="A14" s="407" t="s">
        <v>2152</v>
      </c>
      <c r="B14" s="407">
        <v>10</v>
      </c>
      <c r="C14" s="407"/>
      <c r="D14" s="407"/>
      <c r="E14" s="407"/>
      <c r="F14" s="407"/>
      <c r="G14" s="407"/>
      <c r="H14" s="407"/>
      <c r="I14" s="407"/>
      <c r="J14" s="408" t="s">
        <v>2263</v>
      </c>
      <c r="K14" s="407" t="s">
        <v>2153</v>
      </c>
      <c r="L14" s="404"/>
      <c r="M14" s="404"/>
      <c r="N14" s="404"/>
      <c r="O14" s="404"/>
      <c r="P14" s="404"/>
      <c r="Q14" s="404"/>
      <c r="R14" s="404"/>
    </row>
    <row r="15" spans="1:20" s="405" customFormat="1">
      <c r="A15" s="407" t="s">
        <v>2154</v>
      </c>
      <c r="B15" s="407">
        <v>10</v>
      </c>
      <c r="C15" s="407"/>
      <c r="D15" s="407"/>
      <c r="E15" s="407"/>
      <c r="F15" s="407"/>
      <c r="G15" s="407"/>
      <c r="H15" s="407"/>
      <c r="I15" s="407"/>
      <c r="J15" s="408" t="s">
        <v>2263</v>
      </c>
      <c r="K15" s="407" t="s">
        <v>2155</v>
      </c>
      <c r="L15" s="404"/>
      <c r="M15" s="404"/>
      <c r="N15" s="404"/>
      <c r="O15" s="404"/>
      <c r="P15" s="404"/>
      <c r="Q15" s="404"/>
      <c r="R15" s="404"/>
    </row>
    <row r="16" spans="1:20" s="405" customFormat="1">
      <c r="A16" s="406" t="s">
        <v>2156</v>
      </c>
      <c r="B16" s="406">
        <v>20</v>
      </c>
      <c r="C16" s="406"/>
      <c r="D16" s="406"/>
      <c r="E16" s="406"/>
      <c r="F16" s="406"/>
      <c r="G16" s="406"/>
      <c r="H16" s="406"/>
      <c r="I16" s="406"/>
      <c r="J16" s="893" t="s">
        <v>2264</v>
      </c>
      <c r="K16" s="406" t="s">
        <v>2157</v>
      </c>
      <c r="L16" s="404"/>
      <c r="M16" s="404"/>
      <c r="N16" s="404"/>
      <c r="O16" s="404"/>
      <c r="P16" s="404"/>
      <c r="Q16" s="404"/>
      <c r="R16" s="404"/>
    </row>
    <row r="17" spans="1:18" s="405" customFormat="1">
      <c r="A17" s="406" t="s">
        <v>2158</v>
      </c>
      <c r="B17" s="406">
        <v>20</v>
      </c>
      <c r="C17" s="406"/>
      <c r="D17" s="406"/>
      <c r="E17" s="406"/>
      <c r="F17" s="406"/>
      <c r="G17" s="406"/>
      <c r="H17" s="406"/>
      <c r="I17" s="406"/>
      <c r="J17" s="893" t="s">
        <v>2264</v>
      </c>
      <c r="K17" s="406" t="s">
        <v>2159</v>
      </c>
      <c r="L17" s="404"/>
      <c r="M17" s="404"/>
      <c r="N17" s="404"/>
      <c r="O17" s="404"/>
      <c r="P17" s="404"/>
      <c r="Q17" s="404"/>
      <c r="R17" s="404"/>
    </row>
    <row r="18" spans="1:18" s="405" customFormat="1">
      <c r="A18" s="406" t="s">
        <v>2160</v>
      </c>
      <c r="B18" s="406">
        <v>20</v>
      </c>
      <c r="C18" s="406"/>
      <c r="D18" s="406"/>
      <c r="E18" s="406"/>
      <c r="F18" s="406"/>
      <c r="G18" s="406"/>
      <c r="H18" s="406"/>
      <c r="I18" s="406"/>
      <c r="J18" s="893" t="s">
        <v>2264</v>
      </c>
      <c r="K18" s="406" t="s">
        <v>2161</v>
      </c>
      <c r="L18" s="404"/>
      <c r="M18" s="404"/>
      <c r="N18" s="404"/>
      <c r="O18" s="404"/>
      <c r="P18" s="404"/>
      <c r="Q18" s="404"/>
      <c r="R18" s="404"/>
    </row>
    <row r="19" spans="1:18" s="405" customFormat="1">
      <c r="A19" s="406" t="s">
        <v>2162</v>
      </c>
      <c r="B19" s="406">
        <v>20</v>
      </c>
      <c r="C19" s="406"/>
      <c r="D19" s="406"/>
      <c r="E19" s="406"/>
      <c r="F19" s="406"/>
      <c r="G19" s="406"/>
      <c r="H19" s="406"/>
      <c r="I19" s="406"/>
      <c r="J19" s="893" t="s">
        <v>2264</v>
      </c>
      <c r="K19" s="406" t="s">
        <v>2163</v>
      </c>
      <c r="L19" s="404"/>
      <c r="M19" s="404"/>
      <c r="N19" s="404"/>
      <c r="O19" s="404"/>
      <c r="P19" s="404"/>
      <c r="Q19" s="404"/>
      <c r="R19" s="404"/>
    </row>
    <row r="20" spans="1:18" s="405" customFormat="1">
      <c r="A20" s="407" t="s">
        <v>2164</v>
      </c>
      <c r="B20" s="407">
        <v>30</v>
      </c>
      <c r="C20" s="407"/>
      <c r="D20" s="407"/>
      <c r="E20" s="407"/>
      <c r="F20" s="407"/>
      <c r="G20" s="407"/>
      <c r="H20" s="407"/>
      <c r="I20" s="407"/>
      <c r="J20" s="408" t="s">
        <v>2265</v>
      </c>
      <c r="K20" s="407" t="s">
        <v>2165</v>
      </c>
      <c r="L20" s="404"/>
      <c r="M20" s="404"/>
      <c r="N20" s="404"/>
      <c r="O20" s="404"/>
      <c r="P20" s="404"/>
      <c r="Q20" s="404"/>
      <c r="R20" s="404"/>
    </row>
    <row r="21" spans="1:18" s="405" customFormat="1">
      <c r="A21" s="407" t="s">
        <v>2166</v>
      </c>
      <c r="B21" s="407">
        <v>30</v>
      </c>
      <c r="C21" s="407"/>
      <c r="D21" s="407"/>
      <c r="E21" s="407"/>
      <c r="F21" s="407"/>
      <c r="G21" s="407"/>
      <c r="H21" s="407"/>
      <c r="I21" s="407"/>
      <c r="J21" s="408" t="s">
        <v>2266</v>
      </c>
      <c r="K21" s="407" t="s">
        <v>2167</v>
      </c>
      <c r="L21" s="404"/>
      <c r="M21" s="404"/>
      <c r="N21" s="404"/>
      <c r="O21" s="404"/>
      <c r="P21" s="404"/>
      <c r="Q21" s="404"/>
      <c r="R21" s="404"/>
    </row>
    <row r="22" spans="1:18" s="405" customFormat="1">
      <c r="A22" s="407" t="s">
        <v>2168</v>
      </c>
      <c r="B22" s="407">
        <v>30</v>
      </c>
      <c r="C22" s="407"/>
      <c r="D22" s="407"/>
      <c r="E22" s="407"/>
      <c r="F22" s="407"/>
      <c r="G22" s="407"/>
      <c r="H22" s="407"/>
      <c r="I22" s="407"/>
      <c r="J22" s="408" t="s">
        <v>2267</v>
      </c>
      <c r="K22" s="407" t="s">
        <v>2169</v>
      </c>
      <c r="L22" s="404"/>
      <c r="M22" s="404"/>
      <c r="N22" s="404"/>
      <c r="O22" s="404"/>
      <c r="P22" s="404"/>
      <c r="Q22" s="404"/>
      <c r="R22" s="404"/>
    </row>
    <row r="23" spans="1:18" s="405" customFormat="1">
      <c r="A23" s="407" t="s">
        <v>2170</v>
      </c>
      <c r="B23" s="407">
        <v>30</v>
      </c>
      <c r="C23" s="407"/>
      <c r="D23" s="407"/>
      <c r="E23" s="409"/>
      <c r="F23" s="407"/>
      <c r="G23" s="407"/>
      <c r="H23" s="407"/>
      <c r="I23" s="407"/>
      <c r="J23" s="408" t="s">
        <v>2268</v>
      </c>
      <c r="K23" s="407" t="s">
        <v>2171</v>
      </c>
      <c r="L23" s="404"/>
      <c r="M23" s="404"/>
      <c r="N23" s="404"/>
      <c r="O23" s="404"/>
      <c r="P23" s="404"/>
      <c r="Q23" s="404"/>
      <c r="R23" s="404"/>
    </row>
    <row r="24" spans="1:18" s="405" customFormat="1">
      <c r="A24" s="406" t="s">
        <v>2172</v>
      </c>
      <c r="B24" s="406">
        <v>40</v>
      </c>
      <c r="C24" s="406"/>
      <c r="D24" s="406"/>
      <c r="E24" s="406"/>
      <c r="F24" s="406"/>
      <c r="G24" s="406"/>
      <c r="H24" s="406"/>
      <c r="I24" s="406"/>
      <c r="J24" s="893" t="s">
        <v>2267</v>
      </c>
      <c r="K24" s="406" t="s">
        <v>2173</v>
      </c>
      <c r="L24" s="404"/>
      <c r="M24" s="404"/>
      <c r="N24" s="404"/>
      <c r="O24" s="404"/>
      <c r="P24" s="404"/>
      <c r="Q24" s="404"/>
      <c r="R24" s="404"/>
    </row>
    <row r="25" spans="1:18" s="405" customFormat="1">
      <c r="A25" s="406" t="s">
        <v>2174</v>
      </c>
      <c r="B25" s="406">
        <v>40</v>
      </c>
      <c r="C25" s="406"/>
      <c r="D25" s="406"/>
      <c r="E25" s="406"/>
      <c r="F25" s="406"/>
      <c r="G25" s="406"/>
      <c r="H25" s="406"/>
      <c r="I25" s="406"/>
      <c r="J25" s="893" t="s">
        <v>2269</v>
      </c>
      <c r="K25" s="406" t="s">
        <v>2175</v>
      </c>
      <c r="L25" s="404"/>
      <c r="M25" s="404"/>
      <c r="N25" s="404"/>
      <c r="O25" s="404"/>
      <c r="P25" s="404"/>
      <c r="Q25" s="404"/>
      <c r="R25" s="404"/>
    </row>
    <row r="26" spans="1:18" s="405" customFormat="1">
      <c r="A26" s="406" t="s">
        <v>2176</v>
      </c>
      <c r="B26" s="406">
        <v>40</v>
      </c>
      <c r="C26" s="406"/>
      <c r="D26" s="406"/>
      <c r="E26" s="406"/>
      <c r="F26" s="406"/>
      <c r="G26" s="406"/>
      <c r="H26" s="406"/>
      <c r="I26" s="406"/>
      <c r="J26" s="893" t="s">
        <v>2270</v>
      </c>
      <c r="K26" s="406" t="s">
        <v>2177</v>
      </c>
      <c r="L26" s="404"/>
      <c r="M26" s="404"/>
      <c r="N26" s="404"/>
      <c r="O26" s="404"/>
      <c r="P26" s="404"/>
      <c r="Q26" s="404"/>
      <c r="R26" s="404"/>
    </row>
    <row r="27" spans="1:18" s="405" customFormat="1">
      <c r="A27" s="406" t="s">
        <v>2178</v>
      </c>
      <c r="B27" s="406">
        <v>40</v>
      </c>
      <c r="C27" s="406"/>
      <c r="D27" s="406"/>
      <c r="E27" s="406"/>
      <c r="F27" s="406"/>
      <c r="G27" s="406"/>
      <c r="H27" s="406"/>
      <c r="I27" s="406"/>
      <c r="J27" s="893" t="s">
        <v>2271</v>
      </c>
      <c r="K27" s="406" t="s">
        <v>2179</v>
      </c>
      <c r="L27" s="404"/>
      <c r="M27" s="404"/>
      <c r="N27" s="404"/>
      <c r="O27" s="404"/>
      <c r="P27" s="404"/>
      <c r="Q27" s="404"/>
      <c r="R27" s="404"/>
    </row>
    <row r="28" spans="1:18" s="405" customFormat="1">
      <c r="A28" s="406" t="s">
        <v>2180</v>
      </c>
      <c r="B28" s="406">
        <v>40</v>
      </c>
      <c r="C28" s="406"/>
      <c r="D28" s="406"/>
      <c r="E28" s="406"/>
      <c r="F28" s="406"/>
      <c r="G28" s="406"/>
      <c r="H28" s="406"/>
      <c r="I28" s="406"/>
      <c r="J28" s="893" t="s">
        <v>2272</v>
      </c>
      <c r="K28" s="406" t="s">
        <v>2181</v>
      </c>
      <c r="L28" s="404"/>
      <c r="M28" s="404"/>
      <c r="N28" s="404"/>
      <c r="O28" s="404"/>
      <c r="P28" s="404"/>
      <c r="Q28" s="404"/>
      <c r="R28" s="404"/>
    </row>
    <row r="29" spans="1:18" s="405" customFormat="1">
      <c r="A29" s="407" t="s">
        <v>2182</v>
      </c>
      <c r="B29" s="407">
        <v>50</v>
      </c>
      <c r="C29" s="407"/>
      <c r="D29" s="407"/>
      <c r="E29" s="407"/>
      <c r="F29" s="407"/>
      <c r="G29" s="407"/>
      <c r="H29" s="407"/>
      <c r="I29" s="407"/>
      <c r="J29" s="408" t="s">
        <v>2273</v>
      </c>
      <c r="K29" s="407" t="s">
        <v>2183</v>
      </c>
      <c r="L29" s="404"/>
      <c r="M29" s="404"/>
      <c r="N29" s="404"/>
      <c r="O29" s="404"/>
      <c r="P29" s="404"/>
      <c r="Q29" s="404"/>
      <c r="R29" s="404"/>
    </row>
    <row r="30" spans="1:18" s="405" customFormat="1">
      <c r="A30" s="407" t="s">
        <v>2184</v>
      </c>
      <c r="B30" s="407">
        <v>50</v>
      </c>
      <c r="C30" s="407"/>
      <c r="D30" s="407"/>
      <c r="E30" s="407"/>
      <c r="F30" s="407"/>
      <c r="G30" s="407"/>
      <c r="H30" s="407"/>
      <c r="I30" s="407"/>
      <c r="J30" s="408" t="s">
        <v>2274</v>
      </c>
      <c r="K30" s="407" t="s">
        <v>2185</v>
      </c>
      <c r="L30" s="404"/>
      <c r="M30" s="404"/>
      <c r="N30" s="404"/>
      <c r="O30" s="404"/>
      <c r="P30" s="404"/>
      <c r="Q30" s="404"/>
      <c r="R30" s="404"/>
    </row>
    <row r="31" spans="1:18" s="405" customFormat="1">
      <c r="A31" s="407" t="s">
        <v>2186</v>
      </c>
      <c r="B31" s="407">
        <v>50</v>
      </c>
      <c r="C31" s="407"/>
      <c r="D31" s="407"/>
      <c r="E31" s="407"/>
      <c r="F31" s="407"/>
      <c r="G31" s="407"/>
      <c r="H31" s="407"/>
      <c r="I31" s="407"/>
      <c r="J31" s="408" t="s">
        <v>2271</v>
      </c>
      <c r="K31" s="407" t="s">
        <v>2187</v>
      </c>
      <c r="L31" s="404"/>
      <c r="M31" s="404"/>
      <c r="N31" s="404"/>
      <c r="O31" s="404"/>
      <c r="P31" s="404"/>
      <c r="Q31" s="404"/>
      <c r="R31" s="404"/>
    </row>
    <row r="32" spans="1:18" s="405" customFormat="1">
      <c r="A32" s="407" t="s">
        <v>2188</v>
      </c>
      <c r="B32" s="407">
        <v>50</v>
      </c>
      <c r="C32" s="407"/>
      <c r="D32" s="407"/>
      <c r="E32" s="407"/>
      <c r="F32" s="407"/>
      <c r="G32" s="407"/>
      <c r="H32" s="407"/>
      <c r="I32" s="407"/>
      <c r="J32" s="408" t="s">
        <v>2275</v>
      </c>
      <c r="K32" s="407" t="s">
        <v>2189</v>
      </c>
      <c r="L32" s="404"/>
      <c r="M32" s="404"/>
      <c r="N32" s="404"/>
      <c r="O32" s="404"/>
      <c r="P32" s="404"/>
      <c r="Q32" s="404"/>
      <c r="R32" s="404"/>
    </row>
    <row r="33" spans="1:20" s="405" customFormat="1">
      <c r="A33" s="407" t="s">
        <v>2190</v>
      </c>
      <c r="B33" s="407">
        <v>50</v>
      </c>
      <c r="C33" s="407"/>
      <c r="D33" s="407"/>
      <c r="E33" s="407"/>
      <c r="F33" s="407"/>
      <c r="G33" s="407"/>
      <c r="H33" s="407"/>
      <c r="I33" s="407"/>
      <c r="J33" s="408" t="s">
        <v>2276</v>
      </c>
      <c r="K33" s="407" t="s">
        <v>2191</v>
      </c>
      <c r="L33" s="404"/>
      <c r="M33" s="404"/>
      <c r="N33" s="404"/>
      <c r="O33" s="404"/>
      <c r="P33" s="404"/>
      <c r="Q33" s="404"/>
      <c r="R33" s="404"/>
    </row>
    <row r="34" spans="1:20" s="405" customFormat="1" ht="12.75" customHeight="1">
      <c r="A34" s="406" t="s">
        <v>2192</v>
      </c>
      <c r="B34" s="406">
        <v>60</v>
      </c>
      <c r="C34" s="406"/>
      <c r="D34" s="406"/>
      <c r="E34" s="406"/>
      <c r="F34" s="406"/>
      <c r="G34" s="406"/>
      <c r="H34" s="406"/>
      <c r="I34" s="406"/>
      <c r="J34" s="893" t="s">
        <v>2277</v>
      </c>
      <c r="K34" s="406" t="s">
        <v>2193</v>
      </c>
      <c r="L34" s="404"/>
      <c r="M34" s="404"/>
      <c r="N34" s="404"/>
      <c r="O34" s="404"/>
      <c r="P34" s="404"/>
      <c r="Q34" s="404"/>
      <c r="R34" s="404"/>
    </row>
    <row r="35" spans="1:20" s="405" customFormat="1">
      <c r="A35" s="406" t="s">
        <v>2194</v>
      </c>
      <c r="B35" s="406">
        <v>60</v>
      </c>
      <c r="C35" s="406"/>
      <c r="D35" s="406"/>
      <c r="E35" s="406"/>
      <c r="F35" s="406"/>
      <c r="G35" s="406"/>
      <c r="H35" s="406"/>
      <c r="I35" s="406"/>
      <c r="J35" s="893" t="s">
        <v>2278</v>
      </c>
      <c r="K35" s="406" t="s">
        <v>2195</v>
      </c>
      <c r="L35" s="404"/>
      <c r="M35" s="404"/>
      <c r="N35" s="404"/>
      <c r="O35" s="404"/>
      <c r="P35" s="404"/>
      <c r="Q35" s="404"/>
      <c r="R35" s="404"/>
    </row>
    <row r="36" spans="1:20" s="405" customFormat="1">
      <c r="A36" s="406" t="s">
        <v>2196</v>
      </c>
      <c r="B36" s="406">
        <v>60</v>
      </c>
      <c r="C36" s="406"/>
      <c r="D36" s="406"/>
      <c r="E36" s="406"/>
      <c r="F36" s="406"/>
      <c r="G36" s="406"/>
      <c r="H36" s="406"/>
      <c r="I36" s="406"/>
      <c r="J36" s="893" t="s">
        <v>2279</v>
      </c>
      <c r="K36" s="406" t="s">
        <v>2197</v>
      </c>
      <c r="L36" s="404"/>
      <c r="M36" s="404"/>
      <c r="N36" s="404"/>
      <c r="O36" s="404"/>
      <c r="P36" s="404"/>
      <c r="Q36" s="404"/>
      <c r="R36" s="404"/>
    </row>
    <row r="37" spans="1:20" s="405" customFormat="1">
      <c r="A37" s="406" t="s">
        <v>2198</v>
      </c>
      <c r="B37" s="406">
        <v>60</v>
      </c>
      <c r="C37" s="406"/>
      <c r="D37" s="406"/>
      <c r="E37" s="406"/>
      <c r="F37" s="406"/>
      <c r="G37" s="406"/>
      <c r="H37" s="406"/>
      <c r="I37" s="406"/>
      <c r="J37" s="893" t="s">
        <v>2280</v>
      </c>
      <c r="K37" s="406" t="s">
        <v>2199</v>
      </c>
      <c r="L37" s="404"/>
      <c r="M37" s="404"/>
      <c r="N37" s="404"/>
      <c r="O37" s="404"/>
      <c r="P37" s="404"/>
      <c r="Q37" s="404"/>
      <c r="R37" s="404"/>
    </row>
    <row r="38" spans="1:20" s="405" customFormat="1">
      <c r="A38" s="406" t="s">
        <v>2200</v>
      </c>
      <c r="B38" s="406">
        <v>60</v>
      </c>
      <c r="C38" s="406"/>
      <c r="D38" s="406"/>
      <c r="E38" s="406"/>
      <c r="F38" s="406"/>
      <c r="G38" s="406"/>
      <c r="H38" s="406"/>
      <c r="I38" s="406"/>
      <c r="J38" s="893" t="s">
        <v>2281</v>
      </c>
      <c r="K38" s="406" t="s">
        <v>2201</v>
      </c>
      <c r="L38" s="404"/>
      <c r="M38" s="404"/>
      <c r="N38" s="404"/>
      <c r="O38" s="404"/>
      <c r="P38" s="404"/>
      <c r="Q38" s="404"/>
      <c r="R38" s="404"/>
    </row>
    <row r="39" spans="1:20" s="405" customFormat="1">
      <c r="A39" s="407" t="s">
        <v>2202</v>
      </c>
      <c r="B39" s="407">
        <v>70</v>
      </c>
      <c r="C39" s="407"/>
      <c r="D39" s="407"/>
      <c r="E39" s="407"/>
      <c r="F39" s="407"/>
      <c r="G39" s="407"/>
      <c r="H39" s="407"/>
      <c r="I39" s="407"/>
      <c r="J39" s="408" t="s">
        <v>2279</v>
      </c>
      <c r="K39" s="407" t="s">
        <v>2203</v>
      </c>
      <c r="L39" s="404"/>
      <c r="M39" s="404"/>
      <c r="N39" s="404"/>
      <c r="O39" s="404"/>
      <c r="P39" s="404"/>
      <c r="Q39" s="404"/>
      <c r="R39" s="404"/>
    </row>
    <row r="40" spans="1:20" s="405" customFormat="1">
      <c r="A40" s="407" t="s">
        <v>2204</v>
      </c>
      <c r="B40" s="407">
        <v>70</v>
      </c>
      <c r="C40" s="407"/>
      <c r="D40" s="407"/>
      <c r="E40" s="407"/>
      <c r="F40" s="407"/>
      <c r="G40" s="407"/>
      <c r="H40" s="407"/>
      <c r="I40" s="407"/>
      <c r="J40" s="408" t="s">
        <v>2280</v>
      </c>
      <c r="K40" s="407" t="s">
        <v>2205</v>
      </c>
      <c r="L40" s="404"/>
      <c r="M40" s="404"/>
      <c r="N40" s="404"/>
      <c r="O40" s="404"/>
      <c r="P40" s="404"/>
      <c r="Q40" s="404"/>
      <c r="R40" s="404"/>
    </row>
    <row r="41" spans="1:20" s="405" customFormat="1">
      <c r="A41" s="407" t="s">
        <v>2206</v>
      </c>
      <c r="B41" s="407">
        <v>70</v>
      </c>
      <c r="C41" s="407"/>
      <c r="D41" s="407"/>
      <c r="E41" s="407"/>
      <c r="F41" s="407"/>
      <c r="G41" s="407"/>
      <c r="H41" s="407"/>
      <c r="I41" s="407"/>
      <c r="J41" s="408" t="s">
        <v>2282</v>
      </c>
      <c r="K41" s="407" t="s">
        <v>2207</v>
      </c>
      <c r="L41" s="404"/>
      <c r="M41" s="404"/>
      <c r="N41" s="404"/>
      <c r="O41" s="404"/>
      <c r="P41" s="404"/>
      <c r="Q41" s="404"/>
      <c r="R41" s="404"/>
    </row>
    <row r="42" spans="1:20" s="405" customFormat="1">
      <c r="A42" s="407" t="s">
        <v>2208</v>
      </c>
      <c r="B42" s="407">
        <v>70</v>
      </c>
      <c r="C42" s="407"/>
      <c r="D42" s="407"/>
      <c r="E42" s="407"/>
      <c r="F42" s="407"/>
      <c r="G42" s="407"/>
      <c r="H42" s="407"/>
      <c r="I42" s="407"/>
      <c r="J42" s="408" t="s">
        <v>2283</v>
      </c>
      <c r="K42" s="407" t="s">
        <v>2209</v>
      </c>
      <c r="L42" s="404"/>
      <c r="M42" s="404"/>
      <c r="N42" s="404"/>
      <c r="O42" s="404"/>
      <c r="P42" s="404"/>
      <c r="Q42" s="404"/>
      <c r="R42" s="404"/>
    </row>
    <row r="43" spans="1:20" s="405" customFormat="1">
      <c r="A43" s="407" t="s">
        <v>2210</v>
      </c>
      <c r="B43" s="407">
        <v>70</v>
      </c>
      <c r="C43" s="407"/>
      <c r="D43" s="407"/>
      <c r="E43" s="407"/>
      <c r="F43" s="407"/>
      <c r="G43" s="407"/>
      <c r="H43" s="407"/>
      <c r="I43" s="407"/>
      <c r="J43" s="408" t="s">
        <v>2284</v>
      </c>
      <c r="K43" s="407" t="s">
        <v>2211</v>
      </c>
      <c r="L43" s="404"/>
      <c r="M43" s="404"/>
      <c r="N43" s="404"/>
      <c r="O43" s="404"/>
      <c r="P43" s="404"/>
      <c r="Q43" s="404"/>
      <c r="R43" s="404"/>
    </row>
    <row r="44" spans="1:20">
      <c r="A44" s="402"/>
      <c r="B44" s="402"/>
      <c r="C44" s="402"/>
      <c r="D44" s="402"/>
      <c r="E44" s="402"/>
      <c r="F44" s="402"/>
      <c r="G44" s="402"/>
      <c r="H44" s="402"/>
      <c r="I44" s="402"/>
      <c r="J44" s="402"/>
      <c r="K44" s="402"/>
      <c r="L44" s="402"/>
      <c r="M44" s="402"/>
      <c r="N44" s="402"/>
      <c r="O44" s="402"/>
      <c r="P44" s="402"/>
      <c r="Q44" s="402"/>
      <c r="R44" s="402"/>
      <c r="S44" s="402"/>
      <c r="T44" s="402"/>
    </row>
    <row r="45" spans="1:20" s="411" customFormat="1" ht="16">
      <c r="A45" s="411" t="s">
        <v>2213</v>
      </c>
    </row>
    <row r="46" spans="1:20" s="411" customFormat="1" ht="16">
      <c r="A46" s="411" t="s">
        <v>2215</v>
      </c>
    </row>
    <row r="47" spans="1:20" s="411" customFormat="1" ht="16">
      <c r="A47" s="411" t="s">
        <v>2218</v>
      </c>
    </row>
    <row r="48" spans="1:20" s="411" customFormat="1" ht="16"/>
    <row r="49" spans="1:20" s="411" customFormat="1" ht="16"/>
    <row r="50" spans="1:20" s="411" customFormat="1" ht="16"/>
    <row r="51" spans="1:20" s="411" customFormat="1" ht="16"/>
    <row r="52" spans="1:20" s="411" customFormat="1" ht="16"/>
    <row r="53" spans="1:20" s="411" customFormat="1" ht="16">
      <c r="H53" s="411" t="s">
        <v>2216</v>
      </c>
    </row>
    <row r="54" spans="1:20" s="411" customFormat="1" ht="16"/>
    <row r="55" spans="1:20" s="411" customFormat="1" ht="16"/>
    <row r="56" spans="1:20" s="411" customFormat="1" ht="16"/>
    <row r="57" spans="1:20" s="411" customFormat="1" ht="16"/>
    <row r="58" spans="1:20" s="411" customFormat="1" ht="16"/>
    <row r="59" spans="1:20" s="411" customFormat="1" ht="16"/>
    <row r="60" spans="1:20" s="413" customFormat="1" ht="16">
      <c r="A60" s="412"/>
      <c r="B60" s="412"/>
      <c r="C60" s="412"/>
      <c r="D60" s="412"/>
      <c r="E60" s="412"/>
      <c r="F60" s="412"/>
      <c r="G60" s="412"/>
      <c r="H60" s="412"/>
      <c r="I60" s="412"/>
      <c r="J60" s="412"/>
      <c r="K60" s="412"/>
      <c r="L60" s="412"/>
      <c r="M60" s="412"/>
      <c r="N60" s="412"/>
      <c r="O60" s="412"/>
      <c r="P60" s="412"/>
      <c r="Q60" s="412"/>
      <c r="R60" s="412"/>
      <c r="S60" s="412"/>
      <c r="T60" s="412"/>
    </row>
    <row r="61" spans="1:20" s="413" customFormat="1" ht="16">
      <c r="A61" s="411" t="s">
        <v>2217</v>
      </c>
      <c r="B61" s="412"/>
      <c r="C61" s="412"/>
      <c r="D61" s="412"/>
      <c r="E61" s="412"/>
      <c r="F61" s="412"/>
      <c r="G61" s="412"/>
      <c r="H61" s="412"/>
      <c r="I61" s="412"/>
      <c r="J61" s="412"/>
      <c r="K61" s="412"/>
      <c r="L61" s="412"/>
      <c r="M61" s="412"/>
      <c r="N61" s="412"/>
      <c r="O61" s="412"/>
      <c r="P61" s="412"/>
      <c r="Q61" s="412"/>
      <c r="R61" s="412"/>
      <c r="S61" s="412"/>
      <c r="T61" s="412"/>
    </row>
    <row r="62" spans="1:20" s="413" customFormat="1" ht="16">
      <c r="A62" s="411" t="s">
        <v>2218</v>
      </c>
      <c r="B62" s="412"/>
      <c r="C62" s="412"/>
      <c r="D62" s="412"/>
      <c r="E62" s="412"/>
      <c r="F62" s="412"/>
      <c r="G62" s="412"/>
      <c r="H62" s="412"/>
      <c r="I62" s="412"/>
      <c r="J62" s="412"/>
      <c r="K62" s="412"/>
      <c r="L62" s="412"/>
      <c r="M62" s="412"/>
      <c r="N62" s="412"/>
      <c r="O62" s="412"/>
      <c r="P62" s="412"/>
      <c r="Q62" s="412"/>
      <c r="R62" s="412"/>
      <c r="S62" s="412"/>
      <c r="T62" s="412"/>
    </row>
    <row r="63" spans="1:20" s="413" customFormat="1" ht="16">
      <c r="A63" s="412"/>
      <c r="B63" s="412"/>
      <c r="C63" s="412"/>
      <c r="D63" s="412"/>
      <c r="E63" s="412"/>
      <c r="F63" s="412"/>
      <c r="G63" s="412"/>
      <c r="H63" s="412"/>
      <c r="I63" s="412"/>
      <c r="J63" s="412"/>
      <c r="K63" s="412"/>
      <c r="L63" s="412"/>
      <c r="M63" s="412"/>
      <c r="N63" s="412"/>
      <c r="O63" s="412"/>
      <c r="P63" s="412"/>
      <c r="Q63" s="412"/>
      <c r="R63" s="412"/>
      <c r="S63" s="412"/>
      <c r="T63" s="412"/>
    </row>
    <row r="64" spans="1:20" s="413" customFormat="1" ht="16">
      <c r="A64" s="412"/>
      <c r="B64" s="412"/>
      <c r="C64" s="412"/>
      <c r="D64" s="412"/>
      <c r="E64" s="412"/>
      <c r="F64" s="412"/>
      <c r="G64" s="412"/>
      <c r="H64" s="412"/>
      <c r="I64" s="412"/>
      <c r="J64" s="412"/>
      <c r="K64" s="412"/>
      <c r="L64" s="412"/>
      <c r="M64" s="412"/>
      <c r="N64" s="412"/>
      <c r="O64" s="412"/>
      <c r="P64" s="412"/>
      <c r="Q64" s="412"/>
      <c r="R64" s="412"/>
      <c r="S64" s="412"/>
      <c r="T64" s="412"/>
    </row>
    <row r="65" spans="1:20" s="413" customFormat="1" ht="16">
      <c r="A65" s="412"/>
      <c r="B65" s="412"/>
      <c r="C65" s="412"/>
      <c r="D65" s="412"/>
      <c r="E65" s="412"/>
      <c r="F65" s="412"/>
      <c r="G65" s="412"/>
      <c r="H65" s="412"/>
      <c r="I65" s="412"/>
      <c r="J65" s="412"/>
      <c r="K65" s="412"/>
      <c r="L65" s="412"/>
      <c r="M65" s="412"/>
      <c r="N65" s="412"/>
      <c r="O65" s="412"/>
      <c r="P65" s="412"/>
      <c r="Q65" s="412"/>
      <c r="R65" s="412"/>
      <c r="S65" s="412"/>
      <c r="T65" s="412"/>
    </row>
    <row r="66" spans="1:20" s="413" customFormat="1" ht="16">
      <c r="A66" s="412"/>
      <c r="B66" s="412"/>
      <c r="C66" s="412"/>
      <c r="D66" s="412"/>
      <c r="E66" s="412"/>
      <c r="F66" s="412"/>
      <c r="G66" s="412"/>
      <c r="H66" s="412"/>
      <c r="I66" s="412"/>
      <c r="J66" s="412"/>
      <c r="K66" s="412"/>
      <c r="L66" s="412"/>
      <c r="M66" s="412"/>
      <c r="N66" s="412"/>
      <c r="O66" s="412"/>
      <c r="P66" s="412"/>
      <c r="Q66" s="412"/>
      <c r="R66" s="412"/>
      <c r="S66" s="412"/>
      <c r="T66" s="412"/>
    </row>
    <row r="67" spans="1:20" s="413" customFormat="1" ht="16">
      <c r="A67" s="412"/>
      <c r="B67" s="412"/>
      <c r="C67" s="412"/>
      <c r="D67" s="412"/>
      <c r="E67" s="412"/>
      <c r="F67" s="412"/>
      <c r="G67" s="412"/>
      <c r="H67" s="412"/>
      <c r="I67" s="412"/>
      <c r="J67" s="412"/>
      <c r="K67" s="412"/>
      <c r="L67" s="412"/>
      <c r="M67" s="412"/>
      <c r="N67" s="412"/>
      <c r="O67" s="412"/>
      <c r="P67" s="412"/>
      <c r="Q67" s="412"/>
      <c r="R67" s="412"/>
      <c r="S67" s="412"/>
      <c r="T67" s="412"/>
    </row>
    <row r="68" spans="1:20" s="413" customFormat="1" ht="16">
      <c r="A68" s="412"/>
      <c r="B68" s="412"/>
      <c r="C68" s="412"/>
      <c r="D68" s="412"/>
      <c r="E68" s="412"/>
      <c r="F68" s="412"/>
      <c r="G68" s="412"/>
      <c r="H68" s="412"/>
      <c r="I68" s="412"/>
      <c r="J68" s="412"/>
      <c r="K68" s="412"/>
      <c r="L68" s="412"/>
      <c r="M68" s="412"/>
      <c r="N68" s="412"/>
      <c r="O68" s="412"/>
      <c r="P68" s="412"/>
      <c r="Q68" s="412"/>
      <c r="R68" s="412"/>
      <c r="S68" s="412"/>
      <c r="T68" s="412"/>
    </row>
    <row r="69" spans="1:20" s="413" customFormat="1" ht="16">
      <c r="A69" s="412"/>
      <c r="B69" s="412"/>
      <c r="C69" s="412"/>
      <c r="D69" s="412"/>
      <c r="E69" s="412"/>
      <c r="F69" s="412"/>
      <c r="G69" s="412"/>
      <c r="H69" s="412"/>
      <c r="I69" s="412"/>
      <c r="J69" s="412"/>
      <c r="K69" s="412"/>
      <c r="L69" s="412"/>
      <c r="M69" s="412"/>
      <c r="N69" s="412"/>
      <c r="O69" s="412"/>
      <c r="P69" s="412"/>
      <c r="Q69" s="412"/>
      <c r="R69" s="412"/>
      <c r="S69" s="412"/>
      <c r="T69" s="412"/>
    </row>
    <row r="70" spans="1:20" s="413" customFormat="1" ht="16">
      <c r="A70" s="412"/>
      <c r="B70" s="412"/>
      <c r="C70" s="412"/>
      <c r="D70" s="412"/>
      <c r="E70" s="412"/>
      <c r="F70" s="412"/>
      <c r="G70" s="412"/>
      <c r="H70" s="412"/>
      <c r="I70" s="412"/>
      <c r="J70" s="412"/>
      <c r="K70" s="412"/>
      <c r="L70" s="412"/>
      <c r="M70" s="412"/>
      <c r="N70" s="412"/>
      <c r="O70" s="412"/>
      <c r="P70" s="412"/>
      <c r="Q70" s="412"/>
      <c r="R70" s="412"/>
      <c r="S70" s="412"/>
      <c r="T70" s="412"/>
    </row>
    <row r="71" spans="1:20" s="413" customFormat="1" ht="16">
      <c r="A71" s="412"/>
      <c r="B71" s="412"/>
      <c r="C71" s="412"/>
      <c r="D71" s="412"/>
      <c r="E71" s="412"/>
      <c r="F71" s="412"/>
      <c r="G71" s="412"/>
      <c r="H71" s="412"/>
      <c r="I71" s="412"/>
      <c r="J71" s="412"/>
      <c r="K71" s="412"/>
      <c r="L71" s="412"/>
      <c r="M71" s="412"/>
      <c r="N71" s="412"/>
      <c r="O71" s="412"/>
      <c r="P71" s="412"/>
      <c r="Q71" s="412"/>
      <c r="R71" s="412"/>
      <c r="S71" s="412"/>
      <c r="T71" s="412"/>
    </row>
    <row r="72" spans="1:20" s="413" customFormat="1" ht="16">
      <c r="A72" s="412"/>
      <c r="B72" s="412"/>
      <c r="C72" s="412"/>
      <c r="D72" s="412"/>
      <c r="E72" s="412"/>
      <c r="F72" s="412"/>
      <c r="G72" s="412"/>
      <c r="H72" s="412"/>
      <c r="I72" s="412"/>
      <c r="J72" s="412"/>
      <c r="K72" s="412"/>
      <c r="L72" s="412"/>
      <c r="M72" s="412"/>
      <c r="N72" s="412"/>
      <c r="O72" s="412"/>
      <c r="P72" s="412"/>
      <c r="Q72" s="412"/>
      <c r="R72" s="412"/>
      <c r="S72" s="412"/>
      <c r="T72" s="412"/>
    </row>
    <row r="73" spans="1:20" s="413" customFormat="1" ht="16">
      <c r="A73" s="412"/>
      <c r="B73" s="412"/>
      <c r="C73" s="412"/>
      <c r="D73" s="412"/>
      <c r="E73" s="412"/>
      <c r="F73" s="412"/>
      <c r="G73" s="412"/>
      <c r="H73" s="412"/>
      <c r="I73" s="412"/>
      <c r="J73" s="412"/>
      <c r="K73" s="412"/>
      <c r="L73" s="412"/>
      <c r="M73" s="412"/>
      <c r="N73" s="412"/>
      <c r="O73" s="412"/>
      <c r="P73" s="412"/>
      <c r="Q73" s="412"/>
      <c r="R73" s="412"/>
      <c r="S73" s="412"/>
      <c r="T73" s="412"/>
    </row>
    <row r="74" spans="1:20" s="413" customFormat="1" ht="16">
      <c r="A74" s="412"/>
      <c r="B74" s="412"/>
      <c r="C74" s="412"/>
      <c r="D74" s="412"/>
      <c r="E74" s="412"/>
      <c r="F74" s="412"/>
      <c r="G74" s="412"/>
      <c r="H74" s="412"/>
      <c r="I74" s="412"/>
      <c r="J74" s="412"/>
      <c r="K74" s="412"/>
      <c r="L74" s="412"/>
      <c r="M74" s="412"/>
      <c r="N74" s="412"/>
      <c r="O74" s="412"/>
      <c r="P74" s="412"/>
      <c r="Q74" s="412"/>
      <c r="R74" s="412"/>
      <c r="S74" s="412"/>
      <c r="T74" s="412"/>
    </row>
    <row r="75" spans="1:20" s="413" customFormat="1" ht="16">
      <c r="A75" s="412"/>
      <c r="B75" s="412"/>
      <c r="C75" s="412"/>
      <c r="D75" s="412"/>
      <c r="E75" s="412"/>
      <c r="F75" s="412"/>
      <c r="G75" s="412"/>
      <c r="H75" s="412"/>
      <c r="I75" s="412"/>
      <c r="J75" s="412"/>
      <c r="K75" s="412"/>
      <c r="L75" s="412"/>
      <c r="M75" s="412"/>
      <c r="N75" s="412"/>
      <c r="O75" s="412"/>
      <c r="P75" s="412"/>
      <c r="Q75" s="412"/>
      <c r="R75" s="412"/>
      <c r="S75" s="412"/>
      <c r="T75" s="412"/>
    </row>
    <row r="76" spans="1:20" s="413" customFormat="1" ht="16">
      <c r="A76" s="412"/>
      <c r="B76" s="412"/>
      <c r="C76" s="412"/>
      <c r="D76" s="412"/>
      <c r="E76" s="412"/>
      <c r="F76" s="412"/>
      <c r="G76" s="412"/>
      <c r="H76" s="412"/>
      <c r="I76" s="412"/>
      <c r="J76" s="412"/>
      <c r="K76" s="412"/>
      <c r="L76" s="412"/>
      <c r="M76" s="412"/>
      <c r="N76" s="412"/>
      <c r="O76" s="412"/>
      <c r="P76" s="412"/>
      <c r="Q76" s="412"/>
      <c r="R76" s="412"/>
      <c r="S76" s="412"/>
      <c r="T76" s="412"/>
    </row>
    <row r="77" spans="1:20" s="413" customFormat="1" ht="16">
      <c r="A77" s="412"/>
      <c r="B77" s="412"/>
      <c r="C77" s="412"/>
      <c r="D77" s="412"/>
      <c r="E77" s="412"/>
      <c r="F77" s="412"/>
      <c r="G77" s="412"/>
      <c r="H77" s="412"/>
      <c r="I77" s="412"/>
      <c r="J77" s="412"/>
      <c r="K77" s="412"/>
      <c r="L77" s="412"/>
      <c r="M77" s="412"/>
      <c r="N77" s="412"/>
      <c r="O77" s="412"/>
      <c r="P77" s="412"/>
      <c r="Q77" s="412"/>
      <c r="R77" s="412"/>
      <c r="S77" s="412"/>
      <c r="T77" s="412"/>
    </row>
    <row r="78" spans="1:20" s="413" customFormat="1" ht="16">
      <c r="A78" s="412"/>
      <c r="B78" s="412"/>
      <c r="C78" s="412"/>
      <c r="D78" s="412"/>
      <c r="E78" s="412"/>
      <c r="F78" s="412"/>
      <c r="G78" s="412"/>
      <c r="H78" s="412"/>
      <c r="I78" s="412"/>
      <c r="J78" s="412"/>
      <c r="K78" s="412"/>
      <c r="L78" s="412"/>
      <c r="M78" s="412"/>
      <c r="N78" s="412"/>
      <c r="O78" s="412"/>
      <c r="P78" s="412"/>
      <c r="Q78" s="412"/>
      <c r="R78" s="412"/>
      <c r="S78" s="412"/>
      <c r="T78" s="412"/>
    </row>
    <row r="79" spans="1:20" s="413" customFormat="1" ht="16">
      <c r="A79" s="412"/>
      <c r="B79" s="412"/>
      <c r="C79" s="412"/>
      <c r="D79" s="412"/>
      <c r="E79" s="412"/>
      <c r="F79" s="412"/>
      <c r="G79" s="412"/>
      <c r="H79" s="412"/>
      <c r="I79" s="412"/>
      <c r="J79" s="412"/>
      <c r="K79" s="412"/>
      <c r="L79" s="412"/>
      <c r="M79" s="412"/>
      <c r="N79" s="412"/>
      <c r="O79" s="412"/>
      <c r="P79" s="412"/>
      <c r="Q79" s="412"/>
      <c r="R79" s="412"/>
      <c r="S79" s="412"/>
      <c r="T79" s="412"/>
    </row>
    <row r="80" spans="1:20">
      <c r="A80" s="402"/>
      <c r="B80" s="402"/>
      <c r="C80" s="402"/>
      <c r="D80" s="402"/>
      <c r="E80" s="402"/>
      <c r="F80" s="402"/>
      <c r="G80" s="402"/>
      <c r="H80" s="402"/>
      <c r="I80" s="402"/>
      <c r="J80" s="402"/>
      <c r="K80" s="402"/>
      <c r="L80" s="402"/>
      <c r="M80" s="402"/>
      <c r="N80" s="402"/>
      <c r="O80" s="402"/>
      <c r="P80" s="402"/>
      <c r="Q80" s="402"/>
      <c r="R80" s="402"/>
      <c r="S80" s="402"/>
      <c r="T80" s="402"/>
    </row>
    <row r="81" spans="1:20">
      <c r="A81" s="402"/>
      <c r="B81" s="402"/>
      <c r="C81" s="402"/>
      <c r="D81" s="402"/>
      <c r="E81" s="402"/>
      <c r="F81" s="402"/>
      <c r="G81" s="402"/>
      <c r="H81" s="402"/>
      <c r="I81" s="402"/>
      <c r="J81" s="402"/>
      <c r="K81" s="402"/>
      <c r="L81" s="402"/>
      <c r="M81" s="402"/>
      <c r="N81" s="402"/>
      <c r="O81" s="402"/>
      <c r="P81" s="402"/>
      <c r="Q81" s="402"/>
      <c r="R81" s="402"/>
      <c r="S81" s="402"/>
      <c r="T81" s="402"/>
    </row>
    <row r="82" spans="1:20">
      <c r="A82" s="402"/>
      <c r="B82" s="402"/>
      <c r="C82" s="402"/>
      <c r="D82" s="402"/>
      <c r="E82" s="402"/>
      <c r="F82" s="402"/>
      <c r="G82" s="402"/>
      <c r="H82" s="402"/>
      <c r="I82" s="402"/>
      <c r="J82" s="402"/>
      <c r="K82" s="402"/>
      <c r="L82" s="402"/>
      <c r="M82" s="402"/>
      <c r="N82" s="402"/>
      <c r="O82" s="402"/>
      <c r="P82" s="402"/>
      <c r="Q82" s="402"/>
      <c r="R82" s="402"/>
      <c r="S82" s="402"/>
      <c r="T82" s="402"/>
    </row>
    <row r="83" spans="1:20">
      <c r="A83" s="402"/>
      <c r="B83" s="402"/>
      <c r="C83" s="402"/>
      <c r="D83" s="402"/>
      <c r="E83" s="402"/>
      <c r="F83" s="402"/>
      <c r="G83" s="402"/>
      <c r="H83" s="402"/>
      <c r="I83" s="402"/>
      <c r="J83" s="402"/>
      <c r="K83" s="402"/>
      <c r="L83" s="402"/>
      <c r="M83" s="402"/>
      <c r="N83" s="402"/>
      <c r="O83" s="402"/>
      <c r="P83" s="402"/>
      <c r="Q83" s="402"/>
      <c r="R83" s="402"/>
      <c r="S83" s="402"/>
      <c r="T83" s="402"/>
    </row>
    <row r="84" spans="1:20">
      <c r="A84" s="402"/>
      <c r="B84" s="402"/>
      <c r="C84" s="402"/>
      <c r="D84" s="402"/>
      <c r="E84" s="402"/>
      <c r="F84" s="402"/>
      <c r="G84" s="402"/>
      <c r="H84" s="402"/>
      <c r="I84" s="402"/>
      <c r="J84" s="402"/>
      <c r="K84" s="402"/>
      <c r="L84" s="402"/>
      <c r="M84" s="402"/>
      <c r="N84" s="402"/>
      <c r="O84" s="402"/>
      <c r="P84" s="402"/>
      <c r="Q84" s="402"/>
      <c r="R84" s="402"/>
      <c r="S84" s="402"/>
      <c r="T84" s="402"/>
    </row>
    <row r="85" spans="1:20">
      <c r="A85" s="402"/>
      <c r="B85" s="402"/>
      <c r="C85" s="402"/>
      <c r="D85" s="402"/>
      <c r="E85" s="402"/>
      <c r="F85" s="402"/>
      <c r="G85" s="402"/>
      <c r="H85" s="402"/>
      <c r="I85" s="402"/>
      <c r="J85" s="402"/>
      <c r="K85" s="402"/>
      <c r="L85" s="402"/>
      <c r="M85" s="402"/>
      <c r="N85" s="402"/>
      <c r="O85" s="402"/>
      <c r="P85" s="402"/>
      <c r="Q85" s="402"/>
      <c r="R85" s="402"/>
      <c r="S85" s="402"/>
      <c r="T85" s="402"/>
    </row>
    <row r="86" spans="1:20">
      <c r="A86" s="402"/>
      <c r="B86" s="402"/>
      <c r="C86" s="402"/>
      <c r="D86" s="402"/>
      <c r="E86" s="402"/>
      <c r="F86" s="402"/>
      <c r="G86" s="402"/>
      <c r="H86" s="402"/>
      <c r="I86" s="402"/>
      <c r="J86" s="402"/>
      <c r="K86" s="402"/>
      <c r="L86" s="402"/>
      <c r="M86" s="402"/>
      <c r="N86" s="402"/>
      <c r="O86" s="402"/>
      <c r="P86" s="402"/>
      <c r="Q86" s="402"/>
      <c r="R86" s="402"/>
      <c r="S86" s="402"/>
      <c r="T86" s="402"/>
    </row>
    <row r="87" spans="1:20">
      <c r="A87" s="402"/>
      <c r="B87" s="402"/>
      <c r="C87" s="402"/>
      <c r="D87" s="402"/>
      <c r="E87" s="402"/>
      <c r="F87" s="402"/>
      <c r="G87" s="402"/>
      <c r="H87" s="402"/>
      <c r="I87" s="402"/>
      <c r="J87" s="402"/>
      <c r="K87" s="402"/>
      <c r="L87" s="402"/>
      <c r="M87" s="402"/>
      <c r="N87" s="402"/>
      <c r="O87" s="402"/>
      <c r="P87" s="402"/>
      <c r="Q87" s="402"/>
      <c r="R87" s="402"/>
      <c r="S87" s="402"/>
      <c r="T87" s="402"/>
    </row>
    <row r="88" spans="1:20">
      <c r="A88" s="402"/>
      <c r="B88" s="402"/>
      <c r="C88" s="402"/>
      <c r="D88" s="402"/>
      <c r="E88" s="402"/>
      <c r="F88" s="402"/>
      <c r="G88" s="402"/>
      <c r="H88" s="402"/>
      <c r="I88" s="402"/>
      <c r="J88" s="402"/>
      <c r="K88" s="402"/>
      <c r="L88" s="402"/>
      <c r="M88" s="402"/>
      <c r="N88" s="402"/>
      <c r="O88" s="402"/>
      <c r="P88" s="402"/>
      <c r="Q88" s="402"/>
      <c r="R88" s="402"/>
      <c r="S88" s="402"/>
      <c r="T88" s="402"/>
    </row>
    <row r="89" spans="1:20">
      <c r="A89" s="402"/>
      <c r="B89" s="402"/>
      <c r="C89" s="402"/>
      <c r="D89" s="402"/>
      <c r="E89" s="402"/>
      <c r="F89" s="402"/>
      <c r="G89" s="402"/>
      <c r="H89" s="402"/>
      <c r="I89" s="402"/>
      <c r="J89" s="402"/>
      <c r="K89" s="402"/>
      <c r="L89" s="402"/>
      <c r="M89" s="402"/>
      <c r="N89" s="402"/>
      <c r="O89" s="402"/>
      <c r="P89" s="402"/>
      <c r="Q89" s="402"/>
      <c r="R89" s="402"/>
      <c r="S89" s="402"/>
      <c r="T89" s="402"/>
    </row>
  </sheetData>
  <phoneticPr fontId="15" type="noConversion"/>
  <pageMargins left="0.7" right="0.7" top="0.75" bottom="0.75" header="0.3" footer="0.3"/>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3"/>
  <sheetViews>
    <sheetView zoomScaleNormal="100" workbookViewId="0">
      <pane ySplit="1" topLeftCell="A2" activePane="bottomLeft" state="frozen"/>
      <selection pane="bottomLeft" activeCell="M31" sqref="M31"/>
    </sheetView>
  </sheetViews>
  <sheetFormatPr baseColWidth="10" defaultColWidth="8.83203125" defaultRowHeight="87" customHeight="1"/>
  <cols>
    <col min="1" max="1" width="11.83203125" style="914" customWidth="1"/>
    <col min="2" max="2" width="6.6640625" style="914" customWidth="1"/>
    <col min="3" max="3" width="6.33203125" style="914" customWidth="1"/>
    <col min="4" max="5" width="10.1640625" style="914" customWidth="1"/>
    <col min="6" max="9" width="10.1640625" style="1031" customWidth="1"/>
    <col min="10" max="10" width="10.1640625" style="914" customWidth="1"/>
    <col min="11" max="11" width="8.5" style="914" customWidth="1"/>
    <col min="12" max="12" width="7" style="914" customWidth="1"/>
    <col min="13" max="13" width="9.1640625" style="914" customWidth="1"/>
    <col min="14" max="14" width="11.6640625" style="914" customWidth="1"/>
    <col min="15" max="15" width="11" style="914" customWidth="1"/>
    <col min="16" max="16" width="8.1640625" style="914" customWidth="1"/>
    <col min="17" max="17" width="9.33203125" style="914" customWidth="1"/>
    <col min="18" max="18" width="34.5" style="914" customWidth="1"/>
    <col min="19" max="16384" width="8.83203125" style="914"/>
  </cols>
  <sheetData>
    <row r="1" spans="1:18" s="906" customFormat="1" ht="14">
      <c r="A1" s="904" t="s">
        <v>279</v>
      </c>
      <c r="B1" s="905" t="s">
        <v>2603</v>
      </c>
      <c r="C1" s="904" t="s">
        <v>2286</v>
      </c>
      <c r="D1" s="904" t="s">
        <v>2587</v>
      </c>
      <c r="E1" s="904" t="s">
        <v>2589</v>
      </c>
      <c r="F1" s="1030" t="s">
        <v>2588</v>
      </c>
      <c r="G1" s="1030" t="s">
        <v>2592</v>
      </c>
      <c r="H1" s="1030" t="s">
        <v>2605</v>
      </c>
      <c r="I1" s="1030" t="s">
        <v>2615</v>
      </c>
      <c r="J1" s="904" t="s">
        <v>11709</v>
      </c>
      <c r="K1" s="904" t="s">
        <v>8408</v>
      </c>
      <c r="L1" s="905" t="s">
        <v>12031</v>
      </c>
      <c r="M1" s="905" t="s">
        <v>12112</v>
      </c>
      <c r="N1" s="905" t="s">
        <v>12110</v>
      </c>
      <c r="O1" s="905" t="s">
        <v>8407</v>
      </c>
      <c r="P1" s="905" t="s">
        <v>8409</v>
      </c>
      <c r="Q1" s="905" t="s">
        <v>2287</v>
      </c>
      <c r="R1" s="905" t="s">
        <v>2288</v>
      </c>
    </row>
    <row r="2" spans="1:18" s="910" customFormat="1" ht="14.25" customHeight="1">
      <c r="A2" s="907" t="s">
        <v>2289</v>
      </c>
      <c r="B2" s="908" t="s">
        <v>1654</v>
      </c>
      <c r="C2" s="907">
        <v>1</v>
      </c>
      <c r="D2" s="1034">
        <f>E2-7</f>
        <v>98</v>
      </c>
      <c r="E2" s="1034">
        <f>G2-20</f>
        <v>105</v>
      </c>
      <c r="F2" s="1034">
        <v>118</v>
      </c>
      <c r="G2" s="1034">
        <v>125</v>
      </c>
      <c r="H2" s="1034">
        <v>18</v>
      </c>
      <c r="I2" s="1034">
        <v>21</v>
      </c>
      <c r="J2" s="1035">
        <v>2</v>
      </c>
      <c r="K2" s="419"/>
      <c r="L2" s="1010">
        <v>0.2</v>
      </c>
      <c r="M2" s="1011">
        <v>2.64</v>
      </c>
      <c r="N2" s="908"/>
      <c r="O2" s="907"/>
      <c r="P2" s="907"/>
      <c r="Q2" s="907"/>
      <c r="R2" s="909" t="s">
        <v>2586</v>
      </c>
    </row>
    <row r="3" spans="1:18" s="910" customFormat="1" ht="14.25" customHeight="1">
      <c r="A3" s="911" t="s">
        <v>6440</v>
      </c>
      <c r="B3" s="908" t="s">
        <v>1663</v>
      </c>
      <c r="C3" s="907">
        <v>4</v>
      </c>
      <c r="D3" s="1034">
        <f t="shared" ref="D3:D63" si="0">E3-7</f>
        <v>140</v>
      </c>
      <c r="E3" s="1034">
        <f t="shared" ref="E3:E63" si="1">G3-20</f>
        <v>147</v>
      </c>
      <c r="F3" s="1034">
        <v>160</v>
      </c>
      <c r="G3" s="1034">
        <v>167</v>
      </c>
      <c r="H3" s="1034">
        <v>25</v>
      </c>
      <c r="I3" s="1034">
        <v>29</v>
      </c>
      <c r="J3" s="1035">
        <v>1.7</v>
      </c>
      <c r="K3" s="419">
        <v>4</v>
      </c>
      <c r="L3" s="1010">
        <v>0.38</v>
      </c>
      <c r="M3" s="1012">
        <v>1.94</v>
      </c>
      <c r="N3" s="908"/>
      <c r="O3" s="907"/>
      <c r="P3" s="907"/>
      <c r="Q3" s="907"/>
      <c r="R3" s="912" t="s">
        <v>2290</v>
      </c>
    </row>
    <row r="4" spans="1:18" s="910" customFormat="1" ht="14.25" customHeight="1">
      <c r="A4" s="907" t="s">
        <v>6246</v>
      </c>
      <c r="B4" s="908" t="s">
        <v>1803</v>
      </c>
      <c r="C4" s="907">
        <v>5</v>
      </c>
      <c r="D4" s="1034">
        <f t="shared" si="0"/>
        <v>66</v>
      </c>
      <c r="E4" s="1034">
        <f t="shared" si="1"/>
        <v>73</v>
      </c>
      <c r="F4" s="1034">
        <v>86</v>
      </c>
      <c r="G4" s="1034">
        <v>93</v>
      </c>
      <c r="H4" s="1034">
        <v>12</v>
      </c>
      <c r="I4" s="1034">
        <v>14</v>
      </c>
      <c r="J4" s="1035">
        <v>1.5</v>
      </c>
      <c r="K4" s="419"/>
      <c r="L4" s="1010">
        <v>0.25</v>
      </c>
      <c r="M4" s="1011">
        <v>1.47</v>
      </c>
      <c r="N4" s="908"/>
      <c r="O4" s="907"/>
      <c r="P4" s="907"/>
      <c r="Q4" s="907"/>
      <c r="R4" s="909" t="s">
        <v>2291</v>
      </c>
    </row>
    <row r="5" spans="1:18" s="910" customFormat="1" ht="14.25" customHeight="1">
      <c r="A5" s="907" t="s">
        <v>2292</v>
      </c>
      <c r="B5" s="908" t="s">
        <v>1803</v>
      </c>
      <c r="C5" s="907">
        <v>5</v>
      </c>
      <c r="D5" s="1034">
        <f t="shared" si="0"/>
        <v>66</v>
      </c>
      <c r="E5" s="1034">
        <f t="shared" si="1"/>
        <v>73</v>
      </c>
      <c r="F5" s="1034">
        <v>86</v>
      </c>
      <c r="G5" s="1034">
        <v>93</v>
      </c>
      <c r="H5" s="1034">
        <v>12</v>
      </c>
      <c r="I5" s="1034">
        <v>14</v>
      </c>
      <c r="J5" s="1035">
        <v>1.5</v>
      </c>
      <c r="K5" s="419"/>
      <c r="L5" s="1010">
        <v>0.25</v>
      </c>
      <c r="M5" s="1011">
        <v>1.47</v>
      </c>
      <c r="N5" s="908"/>
      <c r="O5" s="907"/>
      <c r="P5" s="907"/>
      <c r="Q5" s="907"/>
      <c r="R5" s="909" t="s">
        <v>2291</v>
      </c>
    </row>
    <row r="6" spans="1:18" s="910" customFormat="1" ht="14.25" customHeight="1">
      <c r="A6" s="907" t="s">
        <v>2292</v>
      </c>
      <c r="B6" s="908" t="s">
        <v>1803</v>
      </c>
      <c r="C6" s="907">
        <v>5</v>
      </c>
      <c r="D6" s="1034">
        <f t="shared" si="0"/>
        <v>66</v>
      </c>
      <c r="E6" s="1034">
        <f t="shared" si="1"/>
        <v>73</v>
      </c>
      <c r="F6" s="1034">
        <v>86</v>
      </c>
      <c r="G6" s="1034">
        <v>93</v>
      </c>
      <c r="H6" s="1034">
        <v>12</v>
      </c>
      <c r="I6" s="1034">
        <v>14</v>
      </c>
      <c r="J6" s="1035">
        <v>1.5</v>
      </c>
      <c r="K6" s="419"/>
      <c r="L6" s="1010">
        <v>0.25</v>
      </c>
      <c r="M6" s="1011">
        <v>1.47</v>
      </c>
      <c r="N6" s="908"/>
      <c r="O6" s="907"/>
      <c r="P6" s="907"/>
      <c r="Q6" s="907"/>
      <c r="R6" s="909" t="s">
        <v>2291</v>
      </c>
    </row>
    <row r="7" spans="1:18" s="910" customFormat="1" ht="14.25" customHeight="1">
      <c r="A7" s="907" t="s">
        <v>2292</v>
      </c>
      <c r="B7" s="908" t="s">
        <v>1803</v>
      </c>
      <c r="C7" s="907">
        <v>5</v>
      </c>
      <c r="D7" s="1034">
        <f t="shared" si="0"/>
        <v>66</v>
      </c>
      <c r="E7" s="1034">
        <f t="shared" si="1"/>
        <v>73</v>
      </c>
      <c r="F7" s="1034">
        <v>86</v>
      </c>
      <c r="G7" s="1034">
        <v>93</v>
      </c>
      <c r="H7" s="1034">
        <v>12</v>
      </c>
      <c r="I7" s="1034">
        <v>14</v>
      </c>
      <c r="J7" s="1035">
        <v>1.5</v>
      </c>
      <c r="K7" s="419"/>
      <c r="L7" s="1010">
        <v>0.25</v>
      </c>
      <c r="M7" s="1011">
        <v>1.47</v>
      </c>
      <c r="N7" s="908"/>
      <c r="O7" s="907"/>
      <c r="P7" s="907"/>
      <c r="Q7" s="907"/>
      <c r="R7" s="909" t="s">
        <v>2291</v>
      </c>
    </row>
    <row r="8" spans="1:18" s="910" customFormat="1" ht="14.25" customHeight="1">
      <c r="A8" s="911" t="s">
        <v>6244</v>
      </c>
      <c r="B8" s="908" t="s">
        <v>1601</v>
      </c>
      <c r="C8" s="907">
        <v>8</v>
      </c>
      <c r="D8" s="1034">
        <f t="shared" si="0"/>
        <v>220</v>
      </c>
      <c r="E8" s="1034">
        <f t="shared" si="1"/>
        <v>227</v>
      </c>
      <c r="F8" s="1034">
        <v>240</v>
      </c>
      <c r="G8" s="1034">
        <v>247</v>
      </c>
      <c r="H8" s="1034">
        <v>39</v>
      </c>
      <c r="I8" s="1034">
        <v>45</v>
      </c>
      <c r="J8" s="1035">
        <v>2</v>
      </c>
      <c r="K8" s="419" t="s">
        <v>2293</v>
      </c>
      <c r="L8" s="1010">
        <v>0.43</v>
      </c>
      <c r="M8" s="1012">
        <v>2.64</v>
      </c>
      <c r="N8" s="908"/>
      <c r="O8" s="907"/>
      <c r="P8" s="907"/>
      <c r="Q8" s="907"/>
      <c r="R8" s="912" t="s">
        <v>2294</v>
      </c>
    </row>
    <row r="9" spans="1:18" s="910" customFormat="1" ht="14.25" customHeight="1">
      <c r="A9" s="907" t="s">
        <v>6245</v>
      </c>
      <c r="B9" s="908" t="s">
        <v>2728</v>
      </c>
      <c r="C9" s="907">
        <v>10</v>
      </c>
      <c r="D9" s="1034">
        <f t="shared" si="0"/>
        <v>160</v>
      </c>
      <c r="E9" s="1034">
        <f t="shared" si="1"/>
        <v>167</v>
      </c>
      <c r="F9" s="1034">
        <v>180</v>
      </c>
      <c r="G9" s="1034">
        <v>187</v>
      </c>
      <c r="H9" s="1034">
        <v>29</v>
      </c>
      <c r="I9" s="1034">
        <v>33</v>
      </c>
      <c r="J9" s="1035">
        <v>2.2000000000000002</v>
      </c>
      <c r="K9" s="419"/>
      <c r="L9" s="1010">
        <v>0.27</v>
      </c>
      <c r="M9" s="1011">
        <v>3.11</v>
      </c>
      <c r="N9" s="908"/>
      <c r="O9" s="907"/>
      <c r="P9" s="907"/>
      <c r="Q9" s="907"/>
      <c r="R9" s="909" t="s">
        <v>2295</v>
      </c>
    </row>
    <row r="10" spans="1:18" s="910" customFormat="1" ht="14.25" customHeight="1">
      <c r="A10" s="911" t="s">
        <v>6249</v>
      </c>
      <c r="B10" s="908" t="s">
        <v>2729</v>
      </c>
      <c r="C10" s="907">
        <v>11</v>
      </c>
      <c r="D10" s="1034">
        <f t="shared" si="0"/>
        <v>131</v>
      </c>
      <c r="E10" s="1034">
        <f t="shared" si="1"/>
        <v>138</v>
      </c>
      <c r="F10" s="1034">
        <v>151</v>
      </c>
      <c r="G10" s="1034">
        <v>158</v>
      </c>
      <c r="H10" s="1034">
        <v>24</v>
      </c>
      <c r="I10" s="1034">
        <v>27</v>
      </c>
      <c r="J10" s="1035">
        <v>1.5</v>
      </c>
      <c r="K10" s="419">
        <v>4</v>
      </c>
      <c r="L10" s="1010">
        <v>0.47</v>
      </c>
      <c r="M10" s="1012">
        <v>1.47</v>
      </c>
      <c r="N10" s="908"/>
      <c r="O10" s="907"/>
      <c r="P10" s="907"/>
      <c r="Q10" s="907"/>
      <c r="R10" s="912" t="s">
        <v>2296</v>
      </c>
    </row>
    <row r="11" spans="1:18" s="910" customFormat="1" ht="14.25" customHeight="1">
      <c r="A11" s="907" t="s">
        <v>2297</v>
      </c>
      <c r="B11" s="908" t="s">
        <v>2728</v>
      </c>
      <c r="C11" s="907">
        <v>13</v>
      </c>
      <c r="D11" s="1034">
        <f t="shared" si="0"/>
        <v>75</v>
      </c>
      <c r="E11" s="1034">
        <f t="shared" si="1"/>
        <v>82</v>
      </c>
      <c r="F11" s="1034">
        <v>95</v>
      </c>
      <c r="G11" s="1034">
        <v>102</v>
      </c>
      <c r="H11" s="1034">
        <v>14</v>
      </c>
      <c r="I11" s="1034">
        <v>16</v>
      </c>
      <c r="J11" s="1035">
        <v>1.5</v>
      </c>
      <c r="K11" s="419"/>
      <c r="L11" s="1010">
        <v>0.28000000000000003</v>
      </c>
      <c r="M11" s="1011">
        <v>1.47</v>
      </c>
      <c r="N11" s="908"/>
      <c r="O11" s="907"/>
      <c r="P11" s="907"/>
      <c r="Q11" s="907"/>
      <c r="R11" s="909" t="s">
        <v>2298</v>
      </c>
    </row>
    <row r="12" spans="1:18" s="910" customFormat="1" ht="14.25" customHeight="1">
      <c r="A12" s="907" t="s">
        <v>6250</v>
      </c>
      <c r="B12" s="908" t="s">
        <v>2728</v>
      </c>
      <c r="C12" s="907">
        <v>13</v>
      </c>
      <c r="D12" s="1034">
        <f t="shared" si="0"/>
        <v>75</v>
      </c>
      <c r="E12" s="1034">
        <f t="shared" si="1"/>
        <v>82</v>
      </c>
      <c r="F12" s="1034">
        <v>95</v>
      </c>
      <c r="G12" s="1034">
        <v>102</v>
      </c>
      <c r="H12" s="1034">
        <v>14</v>
      </c>
      <c r="I12" s="1034">
        <v>16</v>
      </c>
      <c r="J12" s="1035">
        <v>1.5</v>
      </c>
      <c r="K12" s="419"/>
      <c r="L12" s="1010">
        <v>0.28000000000000003</v>
      </c>
      <c r="M12" s="1011">
        <v>1.47</v>
      </c>
      <c r="N12" s="908"/>
      <c r="O12" s="907"/>
      <c r="P12" s="907"/>
      <c r="Q12" s="907"/>
      <c r="R12" s="909" t="s">
        <v>2298</v>
      </c>
    </row>
    <row r="13" spans="1:18" s="910" customFormat="1" ht="14.25" customHeight="1">
      <c r="A13" s="911" t="s">
        <v>6248</v>
      </c>
      <c r="B13" s="908" t="s">
        <v>2730</v>
      </c>
      <c r="C13" s="907">
        <v>14</v>
      </c>
      <c r="D13" s="1034">
        <f t="shared" si="0"/>
        <v>321</v>
      </c>
      <c r="E13" s="1034">
        <f t="shared" si="1"/>
        <v>328</v>
      </c>
      <c r="F13" s="1034">
        <v>341</v>
      </c>
      <c r="G13" s="1034">
        <v>348</v>
      </c>
      <c r="H13" s="1034">
        <v>57</v>
      </c>
      <c r="I13" s="1034">
        <v>65</v>
      </c>
      <c r="J13" s="1035">
        <v>2.2999999999999998</v>
      </c>
      <c r="K13" s="419">
        <v>4</v>
      </c>
      <c r="L13" s="1010">
        <v>0.49</v>
      </c>
      <c r="M13" s="1012">
        <v>3.35</v>
      </c>
      <c r="N13" s="908"/>
      <c r="O13" s="907"/>
      <c r="P13" s="907"/>
      <c r="Q13" s="907"/>
      <c r="R13" s="912" t="s">
        <v>2299</v>
      </c>
    </row>
    <row r="14" spans="1:18" s="910" customFormat="1" ht="14.25" customHeight="1">
      <c r="A14" s="907" t="s">
        <v>10658</v>
      </c>
      <c r="B14" s="908" t="s">
        <v>2731</v>
      </c>
      <c r="C14" s="907">
        <v>15</v>
      </c>
      <c r="D14" s="1034">
        <f t="shared" si="0"/>
        <v>137</v>
      </c>
      <c r="E14" s="1034">
        <f t="shared" si="1"/>
        <v>144</v>
      </c>
      <c r="F14" s="1034">
        <v>157</v>
      </c>
      <c r="G14" s="1034">
        <v>164</v>
      </c>
      <c r="H14" s="1034">
        <v>25</v>
      </c>
      <c r="I14" s="1034">
        <v>28</v>
      </c>
      <c r="J14" s="1035">
        <v>1.9</v>
      </c>
      <c r="K14" s="907"/>
      <c r="L14" s="1010">
        <v>0.3</v>
      </c>
      <c r="M14" s="1011">
        <v>2.41</v>
      </c>
      <c r="N14" s="908"/>
      <c r="O14" s="907"/>
      <c r="P14" s="907"/>
      <c r="Q14" s="907"/>
      <c r="R14" s="909" t="s">
        <v>2300</v>
      </c>
    </row>
    <row r="15" spans="1:18" s="910" customFormat="1" ht="14.25" customHeight="1">
      <c r="A15" s="911" t="s">
        <v>10726</v>
      </c>
      <c r="B15" s="908" t="s">
        <v>2730</v>
      </c>
      <c r="C15" s="907">
        <v>16</v>
      </c>
      <c r="D15" s="1034">
        <f t="shared" si="0"/>
        <v>118</v>
      </c>
      <c r="E15" s="1034">
        <f t="shared" si="1"/>
        <v>125</v>
      </c>
      <c r="F15" s="1034">
        <v>138</v>
      </c>
      <c r="G15" s="1034">
        <v>145</v>
      </c>
      <c r="H15" s="1034">
        <v>21</v>
      </c>
      <c r="I15" s="1034">
        <v>25</v>
      </c>
      <c r="J15" s="1035">
        <v>1.4</v>
      </c>
      <c r="K15" s="907">
        <v>4</v>
      </c>
      <c r="L15" s="1010">
        <v>0.51</v>
      </c>
      <c r="M15" s="1012">
        <v>1.23</v>
      </c>
      <c r="N15" s="908"/>
      <c r="O15" s="907"/>
      <c r="P15" s="907"/>
      <c r="Q15" s="907"/>
      <c r="R15" s="912" t="s">
        <v>2301</v>
      </c>
    </row>
    <row r="16" spans="1:18" s="910" customFormat="1" ht="14.25" customHeight="1">
      <c r="A16" s="907" t="s">
        <v>10659</v>
      </c>
      <c r="B16" s="908" t="s">
        <v>2731</v>
      </c>
      <c r="C16" s="907">
        <v>17</v>
      </c>
      <c r="D16" s="1034">
        <f t="shared" si="0"/>
        <v>222</v>
      </c>
      <c r="E16" s="1034">
        <f t="shared" si="1"/>
        <v>229</v>
      </c>
      <c r="F16" s="1034">
        <v>242</v>
      </c>
      <c r="G16" s="1034">
        <v>249</v>
      </c>
      <c r="H16" s="1034">
        <v>40</v>
      </c>
      <c r="I16" s="1034">
        <v>45</v>
      </c>
      <c r="J16" s="1035">
        <v>2.4</v>
      </c>
      <c r="K16" s="907"/>
      <c r="L16" s="1010">
        <v>0.32</v>
      </c>
      <c r="M16" s="1011">
        <v>3.58</v>
      </c>
      <c r="N16" s="908"/>
      <c r="O16" s="907"/>
      <c r="P16" s="907"/>
      <c r="Q16" s="907"/>
      <c r="R16" s="909" t="s">
        <v>2302</v>
      </c>
    </row>
    <row r="17" spans="1:18" s="910" customFormat="1" ht="14.25" customHeight="1">
      <c r="A17" s="911" t="s">
        <v>6247</v>
      </c>
      <c r="B17" s="908" t="s">
        <v>2730</v>
      </c>
      <c r="C17" s="907">
        <v>18</v>
      </c>
      <c r="D17" s="1034">
        <f t="shared" si="0"/>
        <v>198</v>
      </c>
      <c r="E17" s="1034">
        <f t="shared" si="1"/>
        <v>205</v>
      </c>
      <c r="F17" s="1034">
        <v>218</v>
      </c>
      <c r="G17" s="1034">
        <v>225</v>
      </c>
      <c r="H17" s="1034">
        <v>35</v>
      </c>
      <c r="I17" s="1034">
        <v>41</v>
      </c>
      <c r="J17" s="1035">
        <v>1.7</v>
      </c>
      <c r="K17" s="419">
        <v>4</v>
      </c>
      <c r="L17" s="1010">
        <v>0.53</v>
      </c>
      <c r="M17" s="1012">
        <v>1.94</v>
      </c>
      <c r="N17" s="908"/>
      <c r="O17" s="907"/>
      <c r="P17" s="907"/>
      <c r="Q17" s="907"/>
      <c r="R17" s="912" t="s">
        <v>2303</v>
      </c>
    </row>
    <row r="18" spans="1:18" s="910" customFormat="1" ht="14.25" customHeight="1">
      <c r="A18" s="907" t="s">
        <v>6254</v>
      </c>
      <c r="B18" s="908" t="s">
        <v>2732</v>
      </c>
      <c r="C18" s="907">
        <v>20</v>
      </c>
      <c r="D18" s="1034">
        <f t="shared" si="0"/>
        <v>177</v>
      </c>
      <c r="E18" s="1034">
        <f t="shared" si="1"/>
        <v>184</v>
      </c>
      <c r="F18" s="1034">
        <v>197</v>
      </c>
      <c r="G18" s="1034">
        <v>204</v>
      </c>
      <c r="H18" s="1034">
        <v>32</v>
      </c>
      <c r="I18" s="1034">
        <v>36</v>
      </c>
      <c r="J18" s="1035">
        <v>2</v>
      </c>
      <c r="K18" s="419"/>
      <c r="L18" s="1010">
        <v>0.35</v>
      </c>
      <c r="M18" s="1011">
        <v>2.64</v>
      </c>
      <c r="N18" s="908"/>
      <c r="O18" s="907"/>
      <c r="P18" s="907"/>
      <c r="Q18" s="907"/>
      <c r="R18" s="909" t="s">
        <v>2304</v>
      </c>
    </row>
    <row r="19" spans="1:18" s="910" customFormat="1" ht="14.25" customHeight="1">
      <c r="A19" s="911" t="s">
        <v>6252</v>
      </c>
      <c r="B19" s="908" t="s">
        <v>2733</v>
      </c>
      <c r="C19" s="907">
        <v>21</v>
      </c>
      <c r="D19" s="1034">
        <f t="shared" si="0"/>
        <v>315</v>
      </c>
      <c r="E19" s="1034">
        <f t="shared" si="1"/>
        <v>322</v>
      </c>
      <c r="F19" s="1034">
        <v>335</v>
      </c>
      <c r="G19" s="1034">
        <v>342</v>
      </c>
      <c r="H19" s="1034">
        <v>56</v>
      </c>
      <c r="I19" s="1034">
        <v>64</v>
      </c>
      <c r="J19" s="1035">
        <v>2.1</v>
      </c>
      <c r="K19" s="419">
        <v>5</v>
      </c>
      <c r="L19" s="1010">
        <v>0.56000000000000005</v>
      </c>
      <c r="M19" s="1012">
        <v>2.88</v>
      </c>
      <c r="N19" s="908"/>
      <c r="O19" s="907"/>
      <c r="P19" s="907"/>
      <c r="Q19" s="907"/>
      <c r="R19" s="912" t="s">
        <v>2305</v>
      </c>
    </row>
    <row r="20" spans="1:18" s="910" customFormat="1" ht="14.25" customHeight="1">
      <c r="A20" s="907" t="s">
        <v>6253</v>
      </c>
      <c r="B20" s="908" t="s">
        <v>2734</v>
      </c>
      <c r="C20" s="907">
        <v>23</v>
      </c>
      <c r="D20" s="1034">
        <f t="shared" si="0"/>
        <v>122</v>
      </c>
      <c r="E20" s="1034">
        <f t="shared" si="1"/>
        <v>129</v>
      </c>
      <c r="F20" s="1034">
        <v>142</v>
      </c>
      <c r="G20" s="1034">
        <v>149</v>
      </c>
      <c r="H20" s="1034">
        <v>22</v>
      </c>
      <c r="I20" s="1034">
        <v>25</v>
      </c>
      <c r="J20" s="1035">
        <v>1.6</v>
      </c>
      <c r="K20" s="419"/>
      <c r="L20" s="1010">
        <v>0.38</v>
      </c>
      <c r="M20" s="1011">
        <v>1.7</v>
      </c>
      <c r="N20" s="908"/>
      <c r="O20" s="907"/>
      <c r="P20" s="907"/>
      <c r="Q20" s="907"/>
      <c r="R20" s="909" t="s">
        <v>2306</v>
      </c>
    </row>
    <row r="21" spans="1:18" s="910" customFormat="1" ht="14.25" customHeight="1">
      <c r="A21" s="911" t="s">
        <v>10727</v>
      </c>
      <c r="B21" s="908" t="s">
        <v>2733</v>
      </c>
      <c r="C21" s="907">
        <v>24</v>
      </c>
      <c r="D21" s="1034">
        <f t="shared" si="0"/>
        <v>249</v>
      </c>
      <c r="E21" s="1034">
        <f t="shared" si="1"/>
        <v>256</v>
      </c>
      <c r="F21" s="1034">
        <v>269</v>
      </c>
      <c r="G21" s="1034">
        <v>276</v>
      </c>
      <c r="H21" s="1034">
        <v>44</v>
      </c>
      <c r="I21" s="1034">
        <v>51</v>
      </c>
      <c r="J21" s="1035">
        <v>1.8</v>
      </c>
      <c r="K21" s="419">
        <v>4</v>
      </c>
      <c r="L21" s="1010">
        <v>0.59</v>
      </c>
      <c r="M21" s="1012">
        <v>2.17</v>
      </c>
      <c r="N21" s="908"/>
      <c r="O21" s="907"/>
      <c r="P21" s="907"/>
      <c r="Q21" s="907"/>
      <c r="R21" s="912" t="s">
        <v>2307</v>
      </c>
    </row>
    <row r="22" spans="1:18" s="910" customFormat="1" ht="14.25" customHeight="1">
      <c r="A22" s="907" t="s">
        <v>10665</v>
      </c>
      <c r="B22" s="908" t="s">
        <v>2735</v>
      </c>
      <c r="C22" s="907">
        <v>25</v>
      </c>
      <c r="D22" s="1034">
        <f t="shared" si="0"/>
        <v>166</v>
      </c>
      <c r="E22" s="1034">
        <f t="shared" si="1"/>
        <v>173</v>
      </c>
      <c r="F22" s="1034">
        <v>186</v>
      </c>
      <c r="G22" s="1034">
        <v>193</v>
      </c>
      <c r="H22" s="1034">
        <v>30</v>
      </c>
      <c r="I22" s="1034">
        <v>34</v>
      </c>
      <c r="J22" s="1035">
        <v>1.8</v>
      </c>
      <c r="K22" s="419"/>
      <c r="L22" s="1010">
        <v>0.4</v>
      </c>
      <c r="M22" s="1011">
        <v>2.17</v>
      </c>
      <c r="N22" s="908"/>
      <c r="O22" s="907"/>
      <c r="P22" s="907"/>
      <c r="Q22" s="907"/>
      <c r="R22" s="909" t="s">
        <v>2308</v>
      </c>
    </row>
    <row r="23" spans="1:18" s="910" customFormat="1" ht="14.25" customHeight="1">
      <c r="A23" s="911" t="s">
        <v>6251</v>
      </c>
      <c r="B23" s="908" t="s">
        <v>2733</v>
      </c>
      <c r="C23" s="907">
        <v>28</v>
      </c>
      <c r="D23" s="1034">
        <f t="shared" si="0"/>
        <v>178</v>
      </c>
      <c r="E23" s="1034">
        <f t="shared" si="1"/>
        <v>185</v>
      </c>
      <c r="F23" s="1034">
        <v>198</v>
      </c>
      <c r="G23" s="1034">
        <v>205</v>
      </c>
      <c r="H23" s="1034">
        <v>32</v>
      </c>
      <c r="I23" s="1034">
        <v>37</v>
      </c>
      <c r="J23" s="1035">
        <v>1.5</v>
      </c>
      <c r="K23" s="419">
        <v>4</v>
      </c>
      <c r="L23" s="1010">
        <v>0.63</v>
      </c>
      <c r="M23" s="1012">
        <v>1.47</v>
      </c>
      <c r="N23" s="908"/>
      <c r="O23" s="907"/>
      <c r="P23" s="907"/>
      <c r="Q23" s="907"/>
      <c r="R23" s="912" t="s">
        <v>2309</v>
      </c>
    </row>
    <row r="24" spans="1:18" s="910" customFormat="1" ht="14.25" customHeight="1">
      <c r="A24" s="907" t="s">
        <v>12383</v>
      </c>
      <c r="B24" s="908" t="s">
        <v>2736</v>
      </c>
      <c r="C24" s="907">
        <v>30</v>
      </c>
      <c r="D24" s="1034">
        <f t="shared" si="0"/>
        <v>272</v>
      </c>
      <c r="E24" s="1034">
        <f t="shared" si="1"/>
        <v>279</v>
      </c>
      <c r="F24" s="1034">
        <v>292</v>
      </c>
      <c r="G24" s="1034">
        <v>299</v>
      </c>
      <c r="H24" s="1034">
        <v>48</v>
      </c>
      <c r="I24" s="1034">
        <v>55</v>
      </c>
      <c r="J24" s="1035">
        <v>2.2000000000000002</v>
      </c>
      <c r="K24" s="419"/>
      <c r="L24" s="1010">
        <v>0.45</v>
      </c>
      <c r="M24" s="1011">
        <v>3.11</v>
      </c>
      <c r="N24" s="908"/>
      <c r="O24" s="907"/>
      <c r="P24" s="907"/>
      <c r="Q24" s="907"/>
      <c r="R24" s="909" t="s">
        <v>2310</v>
      </c>
    </row>
    <row r="25" spans="1:18" s="910" customFormat="1" ht="14.25" customHeight="1">
      <c r="A25" s="911" t="s">
        <v>10504</v>
      </c>
      <c r="B25" s="908" t="s">
        <v>2737</v>
      </c>
      <c r="C25" s="907">
        <v>32</v>
      </c>
      <c r="D25" s="1034">
        <f t="shared" si="0"/>
        <v>503</v>
      </c>
      <c r="E25" s="1034">
        <f t="shared" si="1"/>
        <v>510</v>
      </c>
      <c r="F25" s="1034">
        <v>523</v>
      </c>
      <c r="G25" s="1034">
        <v>530</v>
      </c>
      <c r="H25" s="1034">
        <v>89</v>
      </c>
      <c r="I25" s="1034">
        <v>102</v>
      </c>
      <c r="J25" s="1035">
        <v>2.5</v>
      </c>
      <c r="K25" s="419">
        <v>5</v>
      </c>
      <c r="L25" s="1010">
        <v>0.67</v>
      </c>
      <c r="M25" s="1012">
        <v>3.81</v>
      </c>
      <c r="N25" s="908"/>
      <c r="O25" s="907"/>
      <c r="P25" s="907"/>
      <c r="Q25" s="907"/>
      <c r="R25" s="912" t="s">
        <v>2311</v>
      </c>
    </row>
    <row r="26" spans="1:18" s="910" customFormat="1" ht="14.25" customHeight="1">
      <c r="A26" s="907" t="s">
        <v>12382</v>
      </c>
      <c r="B26" s="908" t="s">
        <v>2729</v>
      </c>
      <c r="C26" s="907">
        <v>33</v>
      </c>
      <c r="D26" s="1034">
        <f t="shared" si="0"/>
        <v>134</v>
      </c>
      <c r="E26" s="1034">
        <f t="shared" si="1"/>
        <v>141</v>
      </c>
      <c r="F26" s="1034">
        <v>154</v>
      </c>
      <c r="G26" s="1034">
        <v>161</v>
      </c>
      <c r="H26" s="1034">
        <v>24</v>
      </c>
      <c r="I26" s="1034">
        <v>28</v>
      </c>
      <c r="J26" s="1035">
        <v>1.5</v>
      </c>
      <c r="K26" s="419"/>
      <c r="L26" s="1010">
        <v>0.48</v>
      </c>
      <c r="M26" s="1011">
        <v>1.47</v>
      </c>
      <c r="N26" s="908"/>
      <c r="O26" s="907"/>
      <c r="P26" s="907"/>
      <c r="Q26" s="907"/>
      <c r="R26" s="909" t="s">
        <v>2312</v>
      </c>
    </row>
    <row r="27" spans="1:18" s="910" customFormat="1" ht="14.25" customHeight="1">
      <c r="A27" s="911" t="s">
        <v>12380</v>
      </c>
      <c r="B27" s="908" t="s">
        <v>2737</v>
      </c>
      <c r="C27" s="907">
        <v>34</v>
      </c>
      <c r="D27" s="1034">
        <f t="shared" si="0"/>
        <v>260</v>
      </c>
      <c r="E27" s="1034">
        <f t="shared" si="1"/>
        <v>267</v>
      </c>
      <c r="F27" s="1034">
        <v>280</v>
      </c>
      <c r="G27" s="1034">
        <v>287</v>
      </c>
      <c r="H27" s="1034">
        <v>46</v>
      </c>
      <c r="I27" s="1034">
        <v>53</v>
      </c>
      <c r="J27" s="1035">
        <v>1.7</v>
      </c>
      <c r="K27" s="419">
        <v>4</v>
      </c>
      <c r="L27" s="1010">
        <v>0.69</v>
      </c>
      <c r="M27" s="1012">
        <v>1.94</v>
      </c>
      <c r="N27" s="908"/>
      <c r="O27" s="907"/>
      <c r="P27" s="907"/>
      <c r="Q27" s="907"/>
      <c r="R27" s="912" t="s">
        <v>2313</v>
      </c>
    </row>
    <row r="28" spans="1:18" s="910" customFormat="1" ht="14.25" customHeight="1">
      <c r="A28" s="907" t="s">
        <v>12479</v>
      </c>
      <c r="B28" s="908" t="s">
        <v>2738</v>
      </c>
      <c r="C28" s="907">
        <v>35</v>
      </c>
      <c r="D28" s="1034">
        <f t="shared" si="0"/>
        <v>93</v>
      </c>
      <c r="E28" s="1034">
        <f t="shared" si="1"/>
        <v>100</v>
      </c>
      <c r="F28" s="1034">
        <v>113</v>
      </c>
      <c r="G28" s="1034">
        <v>120</v>
      </c>
      <c r="H28" s="1034">
        <v>17</v>
      </c>
      <c r="I28" s="1034">
        <v>20</v>
      </c>
      <c r="J28" s="1035">
        <v>1.3</v>
      </c>
      <c r="K28" s="419"/>
      <c r="L28" s="1010">
        <v>0.5</v>
      </c>
      <c r="M28" s="1011">
        <v>1</v>
      </c>
      <c r="N28" s="908"/>
      <c r="O28" s="907"/>
      <c r="P28" s="907"/>
      <c r="Q28" s="907"/>
      <c r="R28" s="909" t="s">
        <v>2314</v>
      </c>
    </row>
    <row r="29" spans="1:18" s="910" customFormat="1" ht="14.25" customHeight="1">
      <c r="A29" s="911" t="s">
        <v>12379</v>
      </c>
      <c r="B29" s="908" t="s">
        <v>2737</v>
      </c>
      <c r="C29" s="907">
        <v>36</v>
      </c>
      <c r="D29" s="1034">
        <f t="shared" si="0"/>
        <v>135</v>
      </c>
      <c r="E29" s="1034">
        <f t="shared" si="1"/>
        <v>142</v>
      </c>
      <c r="F29" s="1034">
        <v>155</v>
      </c>
      <c r="G29" s="1034">
        <v>162</v>
      </c>
      <c r="H29" s="1034">
        <v>24</v>
      </c>
      <c r="I29" s="1034">
        <v>28</v>
      </c>
      <c r="J29" s="1035">
        <v>1.3</v>
      </c>
      <c r="K29" s="419">
        <v>4</v>
      </c>
      <c r="L29" s="1010">
        <v>0.71</v>
      </c>
      <c r="M29" s="1012">
        <v>1</v>
      </c>
      <c r="N29" s="908"/>
      <c r="O29" s="907"/>
      <c r="P29" s="907"/>
      <c r="Q29" s="907"/>
      <c r="R29" s="912" t="s">
        <v>2315</v>
      </c>
    </row>
    <row r="30" spans="1:18" s="910" customFormat="1" ht="14.25" customHeight="1">
      <c r="A30" s="907" t="s">
        <v>6258</v>
      </c>
      <c r="B30" s="908" t="s">
        <v>2738</v>
      </c>
      <c r="C30" s="907">
        <v>35</v>
      </c>
      <c r="D30" s="1034">
        <f t="shared" si="0"/>
        <v>210</v>
      </c>
      <c r="E30" s="1034">
        <f t="shared" si="1"/>
        <v>217</v>
      </c>
      <c r="F30" s="1034">
        <v>230</v>
      </c>
      <c r="G30" s="1034">
        <v>237</v>
      </c>
      <c r="H30" s="1034">
        <v>37</v>
      </c>
      <c r="I30" s="1034">
        <v>43</v>
      </c>
      <c r="J30" s="1035">
        <v>1.8</v>
      </c>
      <c r="K30" s="419"/>
      <c r="L30" s="1010">
        <v>0.5</v>
      </c>
      <c r="M30" s="1011">
        <v>2.17</v>
      </c>
      <c r="N30" s="908"/>
      <c r="O30" s="907"/>
      <c r="P30" s="907"/>
      <c r="Q30" s="907"/>
      <c r="R30" s="909" t="s">
        <v>2316</v>
      </c>
    </row>
    <row r="31" spans="1:18" s="910" customFormat="1" ht="14.25" customHeight="1">
      <c r="A31" s="911" t="s">
        <v>6256</v>
      </c>
      <c r="B31" s="908" t="s">
        <v>2737</v>
      </c>
      <c r="C31" s="907">
        <v>37</v>
      </c>
      <c r="D31" s="1034">
        <f t="shared" si="0"/>
        <v>440</v>
      </c>
      <c r="E31" s="1034">
        <f t="shared" si="1"/>
        <v>447</v>
      </c>
      <c r="F31" s="1034">
        <v>460</v>
      </c>
      <c r="G31" s="1034">
        <v>467</v>
      </c>
      <c r="H31" s="1034">
        <v>78</v>
      </c>
      <c r="I31" s="1034">
        <v>89</v>
      </c>
      <c r="J31" s="1035">
        <v>2.2000000000000002</v>
      </c>
      <c r="K31" s="419">
        <v>4</v>
      </c>
      <c r="L31" s="1010">
        <v>0.72</v>
      </c>
      <c r="M31" s="1012">
        <v>3.11</v>
      </c>
      <c r="N31" s="908"/>
      <c r="O31" s="907"/>
      <c r="P31" s="907"/>
      <c r="Q31" s="907"/>
      <c r="R31" s="912" t="s">
        <v>2317</v>
      </c>
    </row>
    <row r="32" spans="1:18" s="910" customFormat="1" ht="14.25" customHeight="1">
      <c r="A32" s="907" t="s">
        <v>6257</v>
      </c>
      <c r="B32" s="908" t="s">
        <v>2739</v>
      </c>
      <c r="C32" s="907">
        <v>38</v>
      </c>
      <c r="D32" s="1034">
        <f t="shared" si="0"/>
        <v>348</v>
      </c>
      <c r="E32" s="1034">
        <f t="shared" si="1"/>
        <v>355</v>
      </c>
      <c r="F32" s="1034">
        <v>368</v>
      </c>
      <c r="G32" s="1034">
        <v>375</v>
      </c>
      <c r="H32" s="1034">
        <v>62</v>
      </c>
      <c r="I32" s="1034">
        <v>71</v>
      </c>
      <c r="J32" s="1035">
        <v>2.2999999999999998</v>
      </c>
      <c r="K32" s="419"/>
      <c r="L32" s="1010">
        <v>0.53</v>
      </c>
      <c r="M32" s="1011">
        <v>3.35</v>
      </c>
      <c r="N32" s="908"/>
      <c r="O32" s="907"/>
      <c r="P32" s="907"/>
      <c r="Q32" s="907"/>
      <c r="R32" s="909" t="s">
        <v>2318</v>
      </c>
    </row>
    <row r="33" spans="1:18" s="910" customFormat="1" ht="14.25" customHeight="1">
      <c r="A33" s="911" t="s">
        <v>6255</v>
      </c>
      <c r="B33" s="908" t="s">
        <v>2737</v>
      </c>
      <c r="C33" s="907">
        <v>39</v>
      </c>
      <c r="D33" s="1034">
        <f t="shared" si="0"/>
        <v>280</v>
      </c>
      <c r="E33" s="1034">
        <f t="shared" si="1"/>
        <v>287</v>
      </c>
      <c r="F33" s="1034">
        <v>300</v>
      </c>
      <c r="G33" s="1034">
        <v>307</v>
      </c>
      <c r="H33" s="1034">
        <v>50</v>
      </c>
      <c r="I33" s="1034">
        <v>57</v>
      </c>
      <c r="J33" s="1035">
        <v>1.7</v>
      </c>
      <c r="K33" s="419">
        <v>4</v>
      </c>
      <c r="L33" s="1010">
        <v>0.74</v>
      </c>
      <c r="M33" s="1012">
        <v>1.94</v>
      </c>
      <c r="N33" s="908"/>
      <c r="O33" s="907"/>
      <c r="P33" s="907"/>
      <c r="Q33" s="907"/>
      <c r="R33" s="912" t="s">
        <v>2319</v>
      </c>
    </row>
    <row r="34" spans="1:18" s="910" customFormat="1" ht="14.25" customHeight="1">
      <c r="A34" s="907" t="s">
        <v>6262</v>
      </c>
      <c r="B34" s="908" t="s">
        <v>2740</v>
      </c>
      <c r="C34" s="907">
        <v>40</v>
      </c>
      <c r="D34" s="1034">
        <f t="shared" si="0"/>
        <v>180</v>
      </c>
      <c r="E34" s="1034">
        <f t="shared" si="1"/>
        <v>187</v>
      </c>
      <c r="F34" s="1034">
        <v>200</v>
      </c>
      <c r="G34" s="1034">
        <v>207</v>
      </c>
      <c r="H34" s="1034">
        <v>32</v>
      </c>
      <c r="I34" s="1034">
        <v>37</v>
      </c>
      <c r="J34" s="1035">
        <v>1.6</v>
      </c>
      <c r="K34" s="419"/>
      <c r="L34" s="1010">
        <v>0.55000000000000004</v>
      </c>
      <c r="M34" s="1011">
        <v>1.7</v>
      </c>
      <c r="N34" s="908"/>
      <c r="O34" s="907"/>
      <c r="P34" s="907"/>
      <c r="Q34" s="907"/>
      <c r="R34" s="909" t="s">
        <v>2320</v>
      </c>
    </row>
    <row r="35" spans="1:18" s="910" customFormat="1" ht="14.25" customHeight="1">
      <c r="A35" s="911" t="s">
        <v>6259</v>
      </c>
      <c r="B35" s="908" t="s">
        <v>2741</v>
      </c>
      <c r="C35" s="907">
        <v>41</v>
      </c>
      <c r="D35" s="1034">
        <f t="shared" si="0"/>
        <v>216</v>
      </c>
      <c r="E35" s="1034">
        <f t="shared" si="1"/>
        <v>223</v>
      </c>
      <c r="F35" s="1034">
        <v>236</v>
      </c>
      <c r="G35" s="1034">
        <v>243</v>
      </c>
      <c r="H35" s="1034">
        <v>39</v>
      </c>
      <c r="I35" s="1034">
        <v>44</v>
      </c>
      <c r="J35" s="1035">
        <v>1.5</v>
      </c>
      <c r="K35" s="419">
        <v>5</v>
      </c>
      <c r="L35" s="1010">
        <v>0.76</v>
      </c>
      <c r="M35" s="1012">
        <v>1.47</v>
      </c>
      <c r="N35" s="908"/>
      <c r="O35" s="907"/>
      <c r="P35" s="907"/>
      <c r="Q35" s="907"/>
      <c r="R35" s="912" t="s">
        <v>2321</v>
      </c>
    </row>
    <row r="36" spans="1:18" s="910" customFormat="1" ht="14.25" customHeight="1">
      <c r="A36" s="907" t="s">
        <v>6261</v>
      </c>
      <c r="B36" s="908" t="s">
        <v>2730</v>
      </c>
      <c r="C36" s="907">
        <v>42</v>
      </c>
      <c r="D36" s="1034">
        <f t="shared" si="0"/>
        <v>293</v>
      </c>
      <c r="E36" s="1034">
        <f t="shared" si="1"/>
        <v>300</v>
      </c>
      <c r="F36" s="1034">
        <v>313</v>
      </c>
      <c r="G36" s="1034">
        <v>320</v>
      </c>
      <c r="H36" s="1034">
        <v>52</v>
      </c>
      <c r="I36" s="1034">
        <v>60</v>
      </c>
      <c r="J36" s="1035">
        <v>2</v>
      </c>
      <c r="K36" s="419"/>
      <c r="L36" s="1010">
        <v>0.56999999999999995</v>
      </c>
      <c r="M36" s="1011">
        <v>2.64</v>
      </c>
      <c r="N36" s="908"/>
      <c r="O36" s="907"/>
      <c r="P36" s="907"/>
      <c r="Q36" s="907"/>
      <c r="R36" s="909" t="s">
        <v>2322</v>
      </c>
    </row>
    <row r="37" spans="1:18" s="910" customFormat="1" ht="14.25" customHeight="1">
      <c r="A37" s="911" t="s">
        <v>10728</v>
      </c>
      <c r="B37" s="908" t="s">
        <v>2741</v>
      </c>
      <c r="C37" s="907">
        <v>43</v>
      </c>
      <c r="D37" s="1034">
        <f t="shared" si="0"/>
        <v>442</v>
      </c>
      <c r="E37" s="1034">
        <f t="shared" si="1"/>
        <v>449</v>
      </c>
      <c r="F37" s="1034">
        <v>462</v>
      </c>
      <c r="G37" s="1034">
        <v>469</v>
      </c>
      <c r="H37" s="1034">
        <v>78</v>
      </c>
      <c r="I37" s="1034">
        <v>89</v>
      </c>
      <c r="J37" s="1035">
        <v>2.1</v>
      </c>
      <c r="K37" s="419">
        <v>4</v>
      </c>
      <c r="L37" s="1010">
        <v>0.78</v>
      </c>
      <c r="M37" s="1012">
        <v>2.88</v>
      </c>
      <c r="N37" s="908"/>
      <c r="O37" s="907"/>
      <c r="P37" s="907"/>
      <c r="Q37" s="907"/>
      <c r="R37" s="912" t="s">
        <v>2323</v>
      </c>
    </row>
    <row r="38" spans="1:18" s="910" customFormat="1" ht="14.25" customHeight="1">
      <c r="A38" s="907" t="s">
        <v>10676</v>
      </c>
      <c r="B38" s="908" t="s">
        <v>2742</v>
      </c>
      <c r="C38" s="907">
        <v>45</v>
      </c>
      <c r="D38" s="1034">
        <f t="shared" si="0"/>
        <v>140</v>
      </c>
      <c r="E38" s="1034">
        <f t="shared" si="1"/>
        <v>147</v>
      </c>
      <c r="F38" s="1034">
        <v>160</v>
      </c>
      <c r="G38" s="1034">
        <v>167</v>
      </c>
      <c r="H38" s="1034">
        <v>25</v>
      </c>
      <c r="I38" s="1034">
        <v>29</v>
      </c>
      <c r="J38" s="1035">
        <v>1.4</v>
      </c>
      <c r="K38" s="419"/>
      <c r="L38" s="1010">
        <v>0.6</v>
      </c>
      <c r="M38" s="1011">
        <v>1.23</v>
      </c>
      <c r="N38" s="908"/>
      <c r="O38" s="907"/>
      <c r="P38" s="907"/>
      <c r="Q38" s="907"/>
      <c r="R38" s="909" t="s">
        <v>2324</v>
      </c>
    </row>
    <row r="39" spans="1:18" s="910" customFormat="1" ht="14.25" customHeight="1">
      <c r="A39" s="911" t="s">
        <v>6260</v>
      </c>
      <c r="B39" s="908" t="s">
        <v>2741</v>
      </c>
      <c r="C39" s="907">
        <v>47</v>
      </c>
      <c r="D39" s="1034">
        <f t="shared" si="0"/>
        <v>580</v>
      </c>
      <c r="E39" s="1034">
        <f t="shared" si="1"/>
        <v>587</v>
      </c>
      <c r="F39" s="1034">
        <v>600</v>
      </c>
      <c r="G39" s="1034">
        <v>607</v>
      </c>
      <c r="H39" s="1034">
        <v>102</v>
      </c>
      <c r="I39" s="1034">
        <v>117</v>
      </c>
      <c r="J39" s="1035">
        <v>2.4</v>
      </c>
      <c r="K39" s="419">
        <v>4</v>
      </c>
      <c r="L39" s="1010">
        <v>0.82</v>
      </c>
      <c r="M39" s="1012">
        <v>3.58</v>
      </c>
      <c r="N39" s="908"/>
      <c r="O39" s="907"/>
      <c r="P39" s="907"/>
      <c r="Q39" s="907"/>
      <c r="R39" s="912" t="s">
        <v>2325</v>
      </c>
    </row>
    <row r="40" spans="1:18" s="910" customFormat="1" ht="14.25" customHeight="1">
      <c r="A40" s="907" t="s">
        <v>6267</v>
      </c>
      <c r="B40" s="908" t="s">
        <v>2743</v>
      </c>
      <c r="C40" s="907">
        <v>50</v>
      </c>
      <c r="D40" s="1034">
        <f t="shared" si="0"/>
        <v>306</v>
      </c>
      <c r="E40" s="1034">
        <f t="shared" si="1"/>
        <v>313</v>
      </c>
      <c r="F40" s="1034">
        <v>326</v>
      </c>
      <c r="G40" s="1034">
        <v>333</v>
      </c>
      <c r="H40" s="1034">
        <v>54</v>
      </c>
      <c r="I40" s="1034">
        <v>62</v>
      </c>
      <c r="J40" s="1035">
        <v>1.9</v>
      </c>
      <c r="K40" s="419"/>
      <c r="L40" s="1010">
        <v>0.65</v>
      </c>
      <c r="M40" s="1011">
        <v>2.41</v>
      </c>
      <c r="N40" s="908"/>
      <c r="O40" s="907"/>
      <c r="P40" s="907"/>
      <c r="Q40" s="907"/>
      <c r="R40" s="909" t="s">
        <v>2326</v>
      </c>
    </row>
    <row r="41" spans="1:18" s="910" customFormat="1" ht="14.25" customHeight="1">
      <c r="A41" s="911" t="s">
        <v>6263</v>
      </c>
      <c r="B41" s="908" t="s">
        <v>2744</v>
      </c>
      <c r="C41" s="907">
        <v>51</v>
      </c>
      <c r="D41" s="1034">
        <f t="shared" si="0"/>
        <v>366</v>
      </c>
      <c r="E41" s="1034">
        <f t="shared" si="1"/>
        <v>373</v>
      </c>
      <c r="F41" s="1034">
        <v>386</v>
      </c>
      <c r="G41" s="1034">
        <v>393</v>
      </c>
      <c r="H41" s="1034">
        <v>65</v>
      </c>
      <c r="I41" s="1034">
        <v>74</v>
      </c>
      <c r="J41" s="1035">
        <v>1.8</v>
      </c>
      <c r="K41" s="419">
        <v>5</v>
      </c>
      <c r="L41" s="1010">
        <v>0.86</v>
      </c>
      <c r="M41" s="1012">
        <v>2.17</v>
      </c>
      <c r="N41" s="908"/>
      <c r="O41" s="907"/>
      <c r="P41" s="907"/>
      <c r="Q41" s="907"/>
      <c r="R41" s="912" t="s">
        <v>2327</v>
      </c>
    </row>
    <row r="42" spans="1:18" s="910" customFormat="1" ht="14.25" customHeight="1">
      <c r="A42" s="907" t="s">
        <v>6266</v>
      </c>
      <c r="B42" s="908" t="s">
        <v>2745</v>
      </c>
      <c r="C42" s="907">
        <v>53</v>
      </c>
      <c r="D42" s="1034">
        <f t="shared" si="0"/>
        <v>384</v>
      </c>
      <c r="E42" s="1034">
        <f t="shared" si="1"/>
        <v>391</v>
      </c>
      <c r="F42" s="1034">
        <v>404</v>
      </c>
      <c r="G42" s="1034">
        <v>411</v>
      </c>
      <c r="H42" s="1034">
        <v>68</v>
      </c>
      <c r="I42" s="1034">
        <v>78</v>
      </c>
      <c r="J42" s="1035">
        <v>2.1</v>
      </c>
      <c r="K42" s="419"/>
      <c r="L42" s="1010">
        <v>0.68</v>
      </c>
      <c r="M42" s="1011">
        <v>2.88</v>
      </c>
      <c r="N42" s="908"/>
      <c r="O42" s="907"/>
      <c r="P42" s="907"/>
      <c r="Q42" s="907"/>
      <c r="R42" s="909" t="s">
        <v>2328</v>
      </c>
    </row>
    <row r="43" spans="1:18" s="910" customFormat="1" ht="14.25" customHeight="1">
      <c r="A43" s="911" t="s">
        <v>2329</v>
      </c>
      <c r="B43" s="908" t="s">
        <v>2744</v>
      </c>
      <c r="C43" s="907">
        <v>52</v>
      </c>
      <c r="D43" s="1034">
        <f t="shared" si="0"/>
        <v>288</v>
      </c>
      <c r="E43" s="1034">
        <f t="shared" si="1"/>
        <v>295</v>
      </c>
      <c r="F43" s="1034">
        <v>308</v>
      </c>
      <c r="G43" s="1034">
        <v>315</v>
      </c>
      <c r="H43" s="1034">
        <v>51</v>
      </c>
      <c r="I43" s="1034">
        <v>59</v>
      </c>
      <c r="J43" s="1035">
        <v>1.6</v>
      </c>
      <c r="K43" s="419">
        <v>4</v>
      </c>
      <c r="L43" s="1010">
        <v>0.87</v>
      </c>
      <c r="M43" s="1012">
        <v>1.7</v>
      </c>
      <c r="N43" s="908"/>
      <c r="O43" s="907"/>
      <c r="P43" s="907"/>
      <c r="Q43" s="907"/>
      <c r="R43" s="912" t="s">
        <v>2330</v>
      </c>
    </row>
    <row r="44" spans="1:18" s="910" customFormat="1" ht="14.25" customHeight="1">
      <c r="A44" s="907" t="s">
        <v>10682</v>
      </c>
      <c r="B44" s="908" t="s">
        <v>2745</v>
      </c>
      <c r="C44" s="907">
        <v>55</v>
      </c>
      <c r="D44" s="1034">
        <f t="shared" si="0"/>
        <v>133</v>
      </c>
      <c r="E44" s="1034">
        <f t="shared" si="1"/>
        <v>140</v>
      </c>
      <c r="F44" s="1034">
        <v>153</v>
      </c>
      <c r="G44" s="1034">
        <v>160</v>
      </c>
      <c r="H44" s="1034">
        <v>24</v>
      </c>
      <c r="I44" s="1034">
        <v>28</v>
      </c>
      <c r="J44" s="1035">
        <v>1.3</v>
      </c>
      <c r="K44" s="419"/>
      <c r="L44" s="1010">
        <v>0.7</v>
      </c>
      <c r="M44" s="1011">
        <v>1</v>
      </c>
      <c r="N44" s="908"/>
      <c r="O44" s="907"/>
      <c r="P44" s="907"/>
      <c r="Q44" s="907"/>
      <c r="R44" s="909" t="s">
        <v>2331</v>
      </c>
    </row>
    <row r="45" spans="1:18" s="910" customFormat="1" ht="14.25" customHeight="1">
      <c r="A45" s="911" t="s">
        <v>10729</v>
      </c>
      <c r="B45" s="908" t="s">
        <v>2744</v>
      </c>
      <c r="C45" s="907">
        <v>54</v>
      </c>
      <c r="D45" s="1034">
        <f t="shared" si="0"/>
        <v>462</v>
      </c>
      <c r="E45" s="1034">
        <f t="shared" si="1"/>
        <v>469</v>
      </c>
      <c r="F45" s="1034">
        <v>482</v>
      </c>
      <c r="G45" s="1034">
        <v>489</v>
      </c>
      <c r="H45" s="1034">
        <v>82</v>
      </c>
      <c r="I45" s="1034">
        <v>93</v>
      </c>
      <c r="J45" s="1035">
        <v>2</v>
      </c>
      <c r="K45" s="419">
        <v>4</v>
      </c>
      <c r="L45" s="1010">
        <v>0.89</v>
      </c>
      <c r="M45" s="1012">
        <v>2.64</v>
      </c>
      <c r="N45" s="908"/>
      <c r="O45" s="907"/>
      <c r="P45" s="907"/>
      <c r="Q45" s="907"/>
      <c r="R45" s="912" t="s">
        <v>2332</v>
      </c>
    </row>
    <row r="46" spans="1:18" s="910" customFormat="1" ht="14.25" customHeight="1">
      <c r="A46" s="907" t="s">
        <v>6265</v>
      </c>
      <c r="B46" s="908" t="s">
        <v>2745</v>
      </c>
      <c r="C46" s="907">
        <v>57</v>
      </c>
      <c r="D46" s="1034">
        <f t="shared" si="0"/>
        <v>305</v>
      </c>
      <c r="E46" s="1034">
        <f t="shared" si="1"/>
        <v>312</v>
      </c>
      <c r="F46" s="1034">
        <v>325</v>
      </c>
      <c r="G46" s="1034">
        <v>332</v>
      </c>
      <c r="H46" s="1034">
        <v>54</v>
      </c>
      <c r="I46" s="1034">
        <v>62</v>
      </c>
      <c r="J46" s="1035">
        <v>1.8</v>
      </c>
      <c r="K46" s="419"/>
      <c r="L46" s="1010">
        <v>0.72</v>
      </c>
      <c r="M46" s="1011">
        <v>2.17</v>
      </c>
      <c r="N46" s="908"/>
      <c r="O46" s="907"/>
      <c r="P46" s="907"/>
      <c r="Q46" s="907"/>
      <c r="R46" s="909" t="s">
        <v>2333</v>
      </c>
    </row>
    <row r="47" spans="1:18" s="910" customFormat="1" ht="14.25" customHeight="1">
      <c r="A47" s="911" t="s">
        <v>6264</v>
      </c>
      <c r="B47" s="908" t="s">
        <v>2744</v>
      </c>
      <c r="C47" s="907">
        <v>58</v>
      </c>
      <c r="D47" s="1034">
        <f t="shared" si="0"/>
        <v>616</v>
      </c>
      <c r="E47" s="1034">
        <f t="shared" si="1"/>
        <v>623</v>
      </c>
      <c r="F47" s="1034">
        <v>636</v>
      </c>
      <c r="G47" s="1034">
        <v>643</v>
      </c>
      <c r="H47" s="1034">
        <v>109</v>
      </c>
      <c r="I47" s="1034">
        <v>124</v>
      </c>
      <c r="J47" s="1035">
        <v>2.2999999999999998</v>
      </c>
      <c r="K47" s="419">
        <v>4</v>
      </c>
      <c r="L47" s="1010">
        <v>0.93</v>
      </c>
      <c r="M47" s="1012">
        <v>3.35</v>
      </c>
      <c r="N47" s="908"/>
      <c r="O47" s="907"/>
      <c r="P47" s="907"/>
      <c r="Q47" s="907"/>
      <c r="R47" s="912" t="s">
        <v>2334</v>
      </c>
    </row>
    <row r="48" spans="1:18" s="910" customFormat="1" ht="14.25" customHeight="1">
      <c r="A48" s="907" t="s">
        <v>6270</v>
      </c>
      <c r="B48" s="908" t="s">
        <v>2746</v>
      </c>
      <c r="C48" s="907">
        <v>60</v>
      </c>
      <c r="D48" s="1034">
        <f t="shared" si="0"/>
        <v>564</v>
      </c>
      <c r="E48" s="1034">
        <f t="shared" si="1"/>
        <v>571</v>
      </c>
      <c r="F48" s="1034">
        <v>584</v>
      </c>
      <c r="G48" s="1034">
        <v>591</v>
      </c>
      <c r="H48" s="1034">
        <v>100</v>
      </c>
      <c r="I48" s="1034">
        <v>114</v>
      </c>
      <c r="J48" s="1035">
        <v>2.5</v>
      </c>
      <c r="K48" s="419"/>
      <c r="L48" s="1010">
        <v>0.75</v>
      </c>
      <c r="M48" s="1011">
        <v>3.81</v>
      </c>
      <c r="N48" s="908"/>
      <c r="O48" s="907"/>
      <c r="P48" s="907"/>
      <c r="Q48" s="907"/>
      <c r="R48" s="909" t="s">
        <v>2335</v>
      </c>
    </row>
    <row r="49" spans="1:18" s="910" customFormat="1" ht="14.25" customHeight="1">
      <c r="A49" s="911" t="s">
        <v>6269</v>
      </c>
      <c r="B49" s="908" t="s">
        <v>2747</v>
      </c>
      <c r="C49" s="907">
        <v>61</v>
      </c>
      <c r="D49" s="1034">
        <f t="shared" si="0"/>
        <v>229</v>
      </c>
      <c r="E49" s="1034">
        <f t="shared" si="1"/>
        <v>236</v>
      </c>
      <c r="F49" s="1034">
        <v>249</v>
      </c>
      <c r="G49" s="1034">
        <v>256</v>
      </c>
      <c r="H49" s="1034">
        <v>41</v>
      </c>
      <c r="I49" s="1034">
        <v>47</v>
      </c>
      <c r="J49" s="1035">
        <v>1.4</v>
      </c>
      <c r="K49" s="419">
        <v>5</v>
      </c>
      <c r="L49" s="1010">
        <v>0.96</v>
      </c>
      <c r="M49" s="1012">
        <v>1.23</v>
      </c>
      <c r="N49" s="908"/>
      <c r="O49" s="907"/>
      <c r="P49" s="907"/>
      <c r="Q49" s="907"/>
      <c r="R49" s="912" t="s">
        <v>2336</v>
      </c>
    </row>
    <row r="50" spans="1:18" s="910" customFormat="1" ht="14.25" customHeight="1">
      <c r="A50" s="907" t="s">
        <v>12491</v>
      </c>
      <c r="B50" s="908" t="s">
        <v>2748</v>
      </c>
      <c r="C50" s="907">
        <v>63</v>
      </c>
      <c r="D50" s="1034">
        <f t="shared" si="0"/>
        <v>404</v>
      </c>
      <c r="E50" s="1034">
        <f t="shared" si="1"/>
        <v>411</v>
      </c>
      <c r="F50" s="1034">
        <v>424</v>
      </c>
      <c r="G50" s="1034">
        <v>431</v>
      </c>
      <c r="H50" s="1034">
        <v>72</v>
      </c>
      <c r="I50" s="1034">
        <v>82</v>
      </c>
      <c r="J50" s="1035">
        <v>2</v>
      </c>
      <c r="K50" s="419"/>
      <c r="L50" s="1010">
        <v>0.78</v>
      </c>
      <c r="M50" s="1011">
        <v>2.64</v>
      </c>
      <c r="N50" s="908"/>
      <c r="O50" s="907"/>
      <c r="P50" s="907"/>
      <c r="Q50" s="907"/>
      <c r="R50" s="909" t="s">
        <v>2337</v>
      </c>
    </row>
    <row r="51" spans="1:18" s="910" customFormat="1" ht="14.25" customHeight="1">
      <c r="A51" s="911" t="s">
        <v>10730</v>
      </c>
      <c r="B51" s="908" t="s">
        <v>2747</v>
      </c>
      <c r="C51" s="907">
        <v>64</v>
      </c>
      <c r="D51" s="1034">
        <f t="shared" si="0"/>
        <v>422</v>
      </c>
      <c r="E51" s="1034">
        <f t="shared" si="1"/>
        <v>429</v>
      </c>
      <c r="F51" s="1034">
        <v>442</v>
      </c>
      <c r="G51" s="1034">
        <v>449</v>
      </c>
      <c r="H51" s="1034">
        <v>75</v>
      </c>
      <c r="I51" s="1034">
        <v>85</v>
      </c>
      <c r="J51" s="1035">
        <v>1.8</v>
      </c>
      <c r="K51" s="419">
        <v>4</v>
      </c>
      <c r="L51" s="1010">
        <v>0.99</v>
      </c>
      <c r="M51" s="1012">
        <v>2.17</v>
      </c>
      <c r="N51" s="908"/>
      <c r="O51" s="907"/>
      <c r="P51" s="907"/>
      <c r="Q51" s="907"/>
      <c r="R51" s="912" t="s">
        <v>2338</v>
      </c>
    </row>
    <row r="52" spans="1:18" s="910" customFormat="1" ht="14.25" customHeight="1">
      <c r="A52" s="907" t="s">
        <v>12492</v>
      </c>
      <c r="B52" s="908" t="s">
        <v>2733</v>
      </c>
      <c r="C52" s="907">
        <v>65</v>
      </c>
      <c r="D52" s="1034">
        <f t="shared" si="0"/>
        <v>228</v>
      </c>
      <c r="E52" s="1034">
        <f t="shared" si="1"/>
        <v>235</v>
      </c>
      <c r="F52" s="1034">
        <v>248</v>
      </c>
      <c r="G52" s="1034">
        <v>255</v>
      </c>
      <c r="H52" s="1034">
        <v>41</v>
      </c>
      <c r="I52" s="1034">
        <v>47</v>
      </c>
      <c r="J52" s="1035">
        <v>1.5</v>
      </c>
      <c r="K52" s="419"/>
      <c r="L52" s="1010">
        <v>0.8</v>
      </c>
      <c r="M52" s="1011">
        <v>1.47</v>
      </c>
      <c r="N52" s="908"/>
      <c r="O52" s="907"/>
      <c r="P52" s="907"/>
      <c r="Q52" s="907"/>
      <c r="R52" s="909" t="s">
        <v>2339</v>
      </c>
    </row>
    <row r="53" spans="1:18" s="910" customFormat="1" ht="14.25" customHeight="1">
      <c r="A53" s="911" t="s">
        <v>6268</v>
      </c>
      <c r="B53" s="908" t="s">
        <v>2747</v>
      </c>
      <c r="C53" s="907">
        <v>66</v>
      </c>
      <c r="D53" s="1034">
        <f t="shared" si="0"/>
        <v>716</v>
      </c>
      <c r="E53" s="1034">
        <f t="shared" si="1"/>
        <v>723</v>
      </c>
      <c r="F53" s="1034">
        <v>736</v>
      </c>
      <c r="G53" s="1034">
        <v>743</v>
      </c>
      <c r="H53" s="1034">
        <v>126</v>
      </c>
      <c r="I53" s="1034">
        <v>144</v>
      </c>
      <c r="J53" s="1035">
        <v>2.4</v>
      </c>
      <c r="K53" s="419">
        <v>5</v>
      </c>
      <c r="L53" s="1010">
        <v>1.01</v>
      </c>
      <c r="M53" s="1012">
        <v>3.58</v>
      </c>
      <c r="N53" s="908"/>
      <c r="O53" s="907"/>
      <c r="P53" s="907"/>
      <c r="Q53" s="907"/>
      <c r="R53" s="912" t="s">
        <v>2340</v>
      </c>
    </row>
    <row r="54" spans="1:18" s="910" customFormat="1" ht="14.25" customHeight="1">
      <c r="A54" s="907" t="s">
        <v>10693</v>
      </c>
      <c r="B54" s="908" t="s">
        <v>2733</v>
      </c>
      <c r="C54" s="907">
        <v>67</v>
      </c>
      <c r="D54" s="1034">
        <f t="shared" si="0"/>
        <v>542</v>
      </c>
      <c r="E54" s="1034">
        <f t="shared" si="1"/>
        <v>549</v>
      </c>
      <c r="F54" s="1034">
        <v>562</v>
      </c>
      <c r="G54" s="1034">
        <v>569</v>
      </c>
      <c r="H54" s="1034">
        <v>96</v>
      </c>
      <c r="I54" s="1034">
        <v>109</v>
      </c>
      <c r="J54" s="1035">
        <v>2.2999999999999998</v>
      </c>
      <c r="K54" s="419"/>
      <c r="L54" s="1010">
        <v>0.82</v>
      </c>
      <c r="M54" s="1011">
        <v>3.35</v>
      </c>
      <c r="N54" s="908"/>
      <c r="O54" s="907"/>
      <c r="P54" s="907"/>
      <c r="Q54" s="907"/>
      <c r="R54" s="909" t="s">
        <v>2341</v>
      </c>
    </row>
    <row r="55" spans="1:18" s="910" customFormat="1" ht="14.25" customHeight="1">
      <c r="A55" s="911" t="s">
        <v>6272</v>
      </c>
      <c r="B55" s="908" t="s">
        <v>2747</v>
      </c>
      <c r="C55" s="907">
        <v>68</v>
      </c>
      <c r="D55" s="1034">
        <f t="shared" si="0"/>
        <v>499</v>
      </c>
      <c r="E55" s="1034">
        <f t="shared" si="1"/>
        <v>506</v>
      </c>
      <c r="F55" s="1034">
        <v>519</v>
      </c>
      <c r="G55" s="1034">
        <v>526</v>
      </c>
      <c r="H55" s="1034">
        <v>88</v>
      </c>
      <c r="I55" s="1034">
        <v>101</v>
      </c>
      <c r="J55" s="1035">
        <v>1.9</v>
      </c>
      <c r="K55" s="419">
        <v>5</v>
      </c>
      <c r="L55" s="1010">
        <v>1.05</v>
      </c>
      <c r="M55" s="1012">
        <v>2.41</v>
      </c>
      <c r="N55" s="908"/>
      <c r="O55" s="907"/>
      <c r="P55" s="907"/>
      <c r="Q55" s="907"/>
      <c r="R55" s="912" t="s">
        <v>2342</v>
      </c>
    </row>
    <row r="56" spans="1:18" s="910" customFormat="1" ht="14.25" customHeight="1">
      <c r="A56" s="907" t="s">
        <v>10692</v>
      </c>
      <c r="B56" s="908" t="s">
        <v>2749</v>
      </c>
      <c r="C56" s="907">
        <v>70</v>
      </c>
      <c r="D56" s="1034">
        <f t="shared" si="0"/>
        <v>342</v>
      </c>
      <c r="E56" s="1034">
        <f t="shared" si="1"/>
        <v>349</v>
      </c>
      <c r="F56" s="1034">
        <v>362</v>
      </c>
      <c r="G56" s="1034">
        <v>369</v>
      </c>
      <c r="H56" s="1034">
        <v>61</v>
      </c>
      <c r="I56" s="1034">
        <v>69</v>
      </c>
      <c r="J56" s="1035">
        <v>1.7</v>
      </c>
      <c r="K56" s="419"/>
      <c r="L56" s="1010">
        <v>0.9</v>
      </c>
      <c r="M56" s="1011">
        <v>1.94</v>
      </c>
      <c r="N56" s="908"/>
      <c r="O56" s="907"/>
      <c r="P56" s="907"/>
      <c r="Q56" s="913"/>
      <c r="R56" s="909" t="s">
        <v>2343</v>
      </c>
    </row>
    <row r="57" spans="1:18" s="910" customFormat="1" ht="14.25" customHeight="1">
      <c r="A57" s="911" t="s">
        <v>10731</v>
      </c>
      <c r="B57" s="908" t="s">
        <v>2750</v>
      </c>
      <c r="C57" s="907">
        <v>70</v>
      </c>
      <c r="D57" s="1034">
        <f t="shared" si="0"/>
        <v>367</v>
      </c>
      <c r="E57" s="1034">
        <f t="shared" si="1"/>
        <v>374</v>
      </c>
      <c r="F57" s="1034">
        <v>387</v>
      </c>
      <c r="G57" s="1034">
        <v>394</v>
      </c>
      <c r="H57" s="1034">
        <v>65</v>
      </c>
      <c r="I57" s="1034">
        <v>74</v>
      </c>
      <c r="J57" s="1035">
        <v>1.6</v>
      </c>
      <c r="K57" s="419">
        <v>5</v>
      </c>
      <c r="L57" s="1010">
        <v>1.1000000000000001</v>
      </c>
      <c r="M57" s="1012">
        <v>1.7</v>
      </c>
      <c r="N57" s="908"/>
      <c r="O57" s="907"/>
      <c r="P57" s="907"/>
      <c r="Q57" s="913"/>
      <c r="R57" s="912" t="s">
        <v>2344</v>
      </c>
    </row>
    <row r="58" spans="1:18" s="910" customFormat="1" ht="14.25" customHeight="1">
      <c r="A58" s="907" t="s">
        <v>6274</v>
      </c>
      <c r="B58" s="908" t="s">
        <v>2749</v>
      </c>
      <c r="C58" s="907">
        <v>70</v>
      </c>
      <c r="D58" s="1034">
        <f t="shared" si="0"/>
        <v>179</v>
      </c>
      <c r="E58" s="1034">
        <f t="shared" si="1"/>
        <v>186</v>
      </c>
      <c r="F58" s="1034">
        <v>199</v>
      </c>
      <c r="G58" s="1034">
        <v>206</v>
      </c>
      <c r="H58" s="1034">
        <v>32</v>
      </c>
      <c r="I58" s="1034">
        <v>37</v>
      </c>
      <c r="J58" s="1035">
        <v>1.3</v>
      </c>
      <c r="K58" s="419"/>
      <c r="L58" s="1010">
        <v>0.93</v>
      </c>
      <c r="M58" s="1011">
        <v>1</v>
      </c>
      <c r="N58" s="908"/>
      <c r="O58" s="907"/>
      <c r="P58" s="907"/>
      <c r="Q58" s="907"/>
      <c r="R58" s="909" t="s">
        <v>2345</v>
      </c>
    </row>
    <row r="59" spans="1:18" s="910" customFormat="1" ht="14.25" customHeight="1">
      <c r="A59" s="911" t="s">
        <v>2346</v>
      </c>
      <c r="B59" s="908" t="s">
        <v>2750</v>
      </c>
      <c r="C59" s="907">
        <v>70</v>
      </c>
      <c r="D59" s="1034">
        <f t="shared" si="0"/>
        <v>600</v>
      </c>
      <c r="E59" s="1034">
        <f t="shared" si="1"/>
        <v>607</v>
      </c>
      <c r="F59" s="1034">
        <v>620</v>
      </c>
      <c r="G59" s="1034">
        <v>627</v>
      </c>
      <c r="H59" s="1034">
        <v>106</v>
      </c>
      <c r="I59" s="1034">
        <v>121</v>
      </c>
      <c r="J59" s="1035">
        <v>2</v>
      </c>
      <c r="K59" s="419">
        <v>5</v>
      </c>
      <c r="L59" s="1010">
        <v>1.1499999999999999</v>
      </c>
      <c r="M59" s="1012">
        <v>2.64</v>
      </c>
      <c r="N59" s="908"/>
      <c r="O59" s="907"/>
      <c r="P59" s="907"/>
      <c r="Q59" s="907"/>
      <c r="R59" s="912" t="s">
        <v>2347</v>
      </c>
    </row>
    <row r="60" spans="1:18" s="910" customFormat="1" ht="14.25" customHeight="1">
      <c r="A60" s="907" t="s">
        <v>2348</v>
      </c>
      <c r="B60" s="908" t="s">
        <v>2749</v>
      </c>
      <c r="C60" s="907">
        <v>70</v>
      </c>
      <c r="D60" s="1034">
        <f t="shared" si="0"/>
        <v>814</v>
      </c>
      <c r="E60" s="1034">
        <f t="shared" si="1"/>
        <v>821</v>
      </c>
      <c r="F60" s="1034">
        <v>834</v>
      </c>
      <c r="G60" s="1034">
        <v>841</v>
      </c>
      <c r="H60" s="1034">
        <v>143</v>
      </c>
      <c r="I60" s="1034">
        <v>164</v>
      </c>
      <c r="J60" s="1035">
        <v>2.7</v>
      </c>
      <c r="K60" s="419"/>
      <c r="L60" s="1010">
        <v>0.96</v>
      </c>
      <c r="M60" s="1011">
        <v>4.28</v>
      </c>
      <c r="N60" s="908"/>
      <c r="O60" s="907"/>
      <c r="P60" s="907"/>
      <c r="Q60" s="907"/>
      <c r="R60" s="909" t="s">
        <v>2349</v>
      </c>
    </row>
    <row r="61" spans="1:18" s="910" customFormat="1" ht="14.25" customHeight="1">
      <c r="A61" s="911" t="s">
        <v>6271</v>
      </c>
      <c r="B61" s="908" t="s">
        <v>2750</v>
      </c>
      <c r="C61" s="907">
        <v>70</v>
      </c>
      <c r="D61" s="1034">
        <f t="shared" si="0"/>
        <v>907</v>
      </c>
      <c r="E61" s="1034">
        <f t="shared" si="1"/>
        <v>914</v>
      </c>
      <c r="F61" s="1034">
        <v>927</v>
      </c>
      <c r="G61" s="1034">
        <v>934</v>
      </c>
      <c r="H61" s="1034">
        <v>160</v>
      </c>
      <c r="I61" s="1034">
        <v>182</v>
      </c>
      <c r="J61" s="1035">
        <v>2.5</v>
      </c>
      <c r="K61" s="419">
        <v>5</v>
      </c>
      <c r="L61" s="1010">
        <v>1.2</v>
      </c>
      <c r="M61" s="1012">
        <v>3.81</v>
      </c>
      <c r="N61" s="908"/>
      <c r="O61" s="907"/>
      <c r="P61" s="907"/>
      <c r="Q61" s="907"/>
      <c r="R61" s="912" t="s">
        <v>2350</v>
      </c>
    </row>
    <row r="62" spans="1:18" s="910" customFormat="1" ht="14.25" customHeight="1">
      <c r="A62" s="907" t="s">
        <v>6273</v>
      </c>
      <c r="B62" s="908" t="s">
        <v>2749</v>
      </c>
      <c r="C62" s="907">
        <v>70</v>
      </c>
      <c r="D62" s="1034">
        <f t="shared" si="0"/>
        <v>521</v>
      </c>
      <c r="E62" s="1034">
        <f t="shared" si="1"/>
        <v>528</v>
      </c>
      <c r="F62" s="1034">
        <v>541</v>
      </c>
      <c r="G62" s="1034">
        <v>548</v>
      </c>
      <c r="H62" s="1034">
        <v>92</v>
      </c>
      <c r="I62" s="1034">
        <v>105</v>
      </c>
      <c r="J62" s="1035">
        <v>2</v>
      </c>
      <c r="K62" s="419"/>
      <c r="L62" s="1010">
        <v>1</v>
      </c>
      <c r="M62" s="1011">
        <v>2.64</v>
      </c>
      <c r="N62" s="908"/>
      <c r="O62" s="907"/>
      <c r="P62" s="907"/>
      <c r="Q62" s="907"/>
      <c r="R62" s="909" t="s">
        <v>2351</v>
      </c>
    </row>
    <row r="63" spans="1:18" s="910" customFormat="1" ht="14.25" customHeight="1">
      <c r="A63" s="911" t="s">
        <v>2352</v>
      </c>
      <c r="B63" s="908" t="s">
        <v>2750</v>
      </c>
      <c r="C63" s="907">
        <v>70</v>
      </c>
      <c r="D63" s="1034">
        <f t="shared" si="0"/>
        <v>243</v>
      </c>
      <c r="E63" s="1034">
        <f t="shared" si="1"/>
        <v>250</v>
      </c>
      <c r="F63" s="1034">
        <v>263</v>
      </c>
      <c r="G63" s="1034">
        <v>270</v>
      </c>
      <c r="H63" s="1034">
        <v>43</v>
      </c>
      <c r="I63" s="1034">
        <v>50</v>
      </c>
      <c r="J63" s="1035">
        <v>1.3</v>
      </c>
      <c r="K63" s="419">
        <v>5</v>
      </c>
      <c r="L63" s="1010">
        <v>1.25</v>
      </c>
      <c r="M63" s="1012">
        <v>1</v>
      </c>
      <c r="N63" s="908"/>
      <c r="O63" s="907"/>
      <c r="P63" s="907"/>
      <c r="Q63" s="907"/>
      <c r="R63" s="912" t="s">
        <v>2353</v>
      </c>
    </row>
  </sheetData>
  <autoFilter ref="A1:R63"/>
  <phoneticPr fontId="15" type="noConversion"/>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172"/>
  <sheetViews>
    <sheetView zoomScaleNormal="100" workbookViewId="0">
      <pane ySplit="1" topLeftCell="A2" activePane="bottomLeft" state="frozen"/>
      <selection pane="bottomLeft" activeCell="J53" sqref="J53"/>
    </sheetView>
  </sheetViews>
  <sheetFormatPr baseColWidth="10" defaultColWidth="8.83203125" defaultRowHeight="14"/>
  <cols>
    <col min="1" max="1" width="13.5" style="447" customWidth="1"/>
    <col min="2" max="2" width="7.1640625" style="447" customWidth="1"/>
    <col min="3" max="3" width="7" style="447" customWidth="1"/>
    <col min="4" max="9" width="7.6640625" style="445" customWidth="1"/>
    <col min="10" max="10" width="7.6640625" style="443" customWidth="1"/>
    <col min="11" max="11" width="7.5" style="447" customWidth="1"/>
    <col min="12" max="13" width="7.6640625" style="443" customWidth="1"/>
    <col min="14" max="14" width="10.6640625" style="443" customWidth="1"/>
    <col min="15" max="15" width="14.1640625" style="448" customWidth="1"/>
    <col min="16" max="16" width="12.83203125" style="431" customWidth="1"/>
    <col min="17" max="17" width="32.1640625" style="431" customWidth="1"/>
    <col min="18" max="16384" width="8.83203125" style="431"/>
  </cols>
  <sheetData>
    <row r="1" spans="1:17" s="439" customFormat="1">
      <c r="A1" s="424" t="s">
        <v>1907</v>
      </c>
      <c r="B1" s="424" t="s">
        <v>2604</v>
      </c>
      <c r="C1" s="424" t="s">
        <v>2354</v>
      </c>
      <c r="D1" s="425" t="s">
        <v>2593</v>
      </c>
      <c r="E1" s="425" t="s">
        <v>2594</v>
      </c>
      <c r="F1" s="425" t="s">
        <v>2606</v>
      </c>
      <c r="G1" s="425" t="s">
        <v>11705</v>
      </c>
      <c r="H1" s="425" t="s">
        <v>11706</v>
      </c>
      <c r="I1" s="425" t="s">
        <v>11707</v>
      </c>
      <c r="J1" s="426" t="s">
        <v>8408</v>
      </c>
      <c r="K1" s="424" t="s">
        <v>12280</v>
      </c>
      <c r="L1" s="424" t="s">
        <v>12281</v>
      </c>
      <c r="M1" s="424" t="s">
        <v>12282</v>
      </c>
      <c r="N1" s="426"/>
      <c r="O1" s="424"/>
      <c r="P1" s="424"/>
      <c r="Q1" s="915" t="s">
        <v>1080</v>
      </c>
    </row>
    <row r="2" spans="1:17" ht="14.25" customHeight="1">
      <c r="A2" s="418" t="s">
        <v>6406</v>
      </c>
      <c r="B2" s="418" t="s">
        <v>1654</v>
      </c>
      <c r="C2" s="427">
        <v>1</v>
      </c>
      <c r="D2" s="420">
        <f>E2-10</f>
        <v>340</v>
      </c>
      <c r="E2" s="420">
        <v>350</v>
      </c>
      <c r="F2" s="420">
        <v>40</v>
      </c>
      <c r="G2" s="420">
        <f>H2-10</f>
        <v>60</v>
      </c>
      <c r="H2" s="420">
        <v>70</v>
      </c>
      <c r="I2" s="420">
        <v>8</v>
      </c>
      <c r="J2" s="429"/>
      <c r="K2" s="1010">
        <v>0.2</v>
      </c>
      <c r="L2" s="429">
        <v>1</v>
      </c>
      <c r="M2" s="429">
        <v>1</v>
      </c>
      <c r="N2" s="429"/>
      <c r="O2" s="420"/>
      <c r="P2" s="418"/>
      <c r="Q2" s="826" t="s">
        <v>2356</v>
      </c>
    </row>
    <row r="3" spans="1:17" ht="14.25" hidden="1" customHeight="1">
      <c r="A3" s="430" t="s">
        <v>6395</v>
      </c>
      <c r="B3" s="418" t="s">
        <v>1663</v>
      </c>
      <c r="C3" s="427">
        <v>4</v>
      </c>
      <c r="D3" s="420">
        <f t="shared" ref="D3:D62" si="0">E3-10</f>
        <v>467</v>
      </c>
      <c r="E3" s="420">
        <v>477</v>
      </c>
      <c r="F3" s="420">
        <v>68</v>
      </c>
      <c r="G3" s="420">
        <f t="shared" ref="G3:G62" si="1">H3-10</f>
        <v>127</v>
      </c>
      <c r="H3" s="420">
        <v>137</v>
      </c>
      <c r="I3" s="420">
        <v>19</v>
      </c>
      <c r="J3" s="429">
        <v>4</v>
      </c>
      <c r="K3" s="1010">
        <v>0.38</v>
      </c>
      <c r="L3" s="429">
        <v>0.9</v>
      </c>
      <c r="M3" s="429">
        <v>1.3</v>
      </c>
      <c r="N3" s="429"/>
      <c r="O3" s="420"/>
      <c r="P3" s="418"/>
      <c r="Q3" s="874" t="s">
        <v>2357</v>
      </c>
    </row>
    <row r="4" spans="1:17" ht="14.25" customHeight="1">
      <c r="A4" s="418" t="s">
        <v>6215</v>
      </c>
      <c r="B4" s="418" t="s">
        <v>1803</v>
      </c>
      <c r="C4" s="427">
        <v>5</v>
      </c>
      <c r="D4" s="420">
        <f t="shared" si="0"/>
        <v>390</v>
      </c>
      <c r="E4" s="420">
        <v>400</v>
      </c>
      <c r="F4" s="420">
        <v>50</v>
      </c>
      <c r="G4" s="420">
        <f t="shared" si="1"/>
        <v>70</v>
      </c>
      <c r="H4" s="420">
        <v>80</v>
      </c>
      <c r="I4" s="420">
        <v>10</v>
      </c>
      <c r="J4" s="423"/>
      <c r="K4" s="1010">
        <v>0.25</v>
      </c>
      <c r="L4" s="429">
        <v>1</v>
      </c>
      <c r="M4" s="429">
        <v>1</v>
      </c>
      <c r="N4" s="423"/>
      <c r="O4" s="420"/>
      <c r="P4" s="418"/>
      <c r="Q4" s="826" t="s">
        <v>2359</v>
      </c>
    </row>
    <row r="5" spans="1:17" ht="14.25" customHeight="1">
      <c r="A5" s="418" t="s">
        <v>2358</v>
      </c>
      <c r="B5" s="418" t="s">
        <v>1803</v>
      </c>
      <c r="C5" s="427">
        <v>5</v>
      </c>
      <c r="D5" s="420">
        <f t="shared" si="0"/>
        <v>390</v>
      </c>
      <c r="E5" s="420">
        <v>400</v>
      </c>
      <c r="F5" s="420">
        <v>50</v>
      </c>
      <c r="G5" s="420">
        <f t="shared" si="1"/>
        <v>70</v>
      </c>
      <c r="H5" s="420">
        <v>80</v>
      </c>
      <c r="I5" s="420">
        <v>10</v>
      </c>
      <c r="J5" s="423"/>
      <c r="K5" s="1010">
        <v>0.25</v>
      </c>
      <c r="L5" s="429">
        <v>1</v>
      </c>
      <c r="M5" s="429">
        <v>1</v>
      </c>
      <c r="N5" s="423"/>
      <c r="O5" s="420"/>
      <c r="P5" s="418"/>
      <c r="Q5" s="826" t="s">
        <v>2359</v>
      </c>
    </row>
    <row r="6" spans="1:17" ht="14.25" customHeight="1">
      <c r="A6" s="418" t="s">
        <v>2358</v>
      </c>
      <c r="B6" s="418" t="s">
        <v>1803</v>
      </c>
      <c r="C6" s="427">
        <v>5</v>
      </c>
      <c r="D6" s="420">
        <f t="shared" si="0"/>
        <v>390</v>
      </c>
      <c r="E6" s="420">
        <v>400</v>
      </c>
      <c r="F6" s="420">
        <v>50</v>
      </c>
      <c r="G6" s="420">
        <f t="shared" si="1"/>
        <v>70</v>
      </c>
      <c r="H6" s="420">
        <v>80</v>
      </c>
      <c r="I6" s="420">
        <v>10</v>
      </c>
      <c r="J6" s="423"/>
      <c r="K6" s="1010">
        <v>0.25</v>
      </c>
      <c r="L6" s="429">
        <v>1</v>
      </c>
      <c r="M6" s="429">
        <v>1</v>
      </c>
      <c r="N6" s="423"/>
      <c r="O6" s="420"/>
      <c r="P6" s="418"/>
      <c r="Q6" s="826" t="s">
        <v>2359</v>
      </c>
    </row>
    <row r="7" spans="1:17" ht="14.25" customHeight="1">
      <c r="A7" s="418" t="s">
        <v>2358</v>
      </c>
      <c r="B7" s="418" t="s">
        <v>1803</v>
      </c>
      <c r="C7" s="427">
        <v>5</v>
      </c>
      <c r="D7" s="420">
        <f t="shared" si="0"/>
        <v>390</v>
      </c>
      <c r="E7" s="420">
        <v>400</v>
      </c>
      <c r="F7" s="420">
        <v>50</v>
      </c>
      <c r="G7" s="420">
        <f t="shared" si="1"/>
        <v>70</v>
      </c>
      <c r="H7" s="420">
        <v>80</v>
      </c>
      <c r="I7" s="420">
        <v>10</v>
      </c>
      <c r="J7" s="423"/>
      <c r="K7" s="1010">
        <v>0.25</v>
      </c>
      <c r="L7" s="429">
        <v>1</v>
      </c>
      <c r="M7" s="429">
        <v>1</v>
      </c>
      <c r="N7" s="423"/>
      <c r="O7" s="420"/>
      <c r="P7" s="418"/>
      <c r="Q7" s="826" t="s">
        <v>2359</v>
      </c>
    </row>
    <row r="8" spans="1:17" ht="14.25" hidden="1" customHeight="1">
      <c r="A8" s="430" t="s">
        <v>6214</v>
      </c>
      <c r="B8" s="418" t="s">
        <v>1601</v>
      </c>
      <c r="C8" s="427">
        <v>8</v>
      </c>
      <c r="D8" s="420">
        <f t="shared" si="0"/>
        <v>541</v>
      </c>
      <c r="E8" s="420">
        <v>551</v>
      </c>
      <c r="F8" s="420">
        <v>81</v>
      </c>
      <c r="G8" s="420">
        <f t="shared" si="1"/>
        <v>129</v>
      </c>
      <c r="H8" s="420">
        <v>139</v>
      </c>
      <c r="I8" s="420">
        <v>20</v>
      </c>
      <c r="J8" s="423" t="s">
        <v>2293</v>
      </c>
      <c r="K8" s="1010">
        <v>0.43</v>
      </c>
      <c r="L8" s="429">
        <v>0.95</v>
      </c>
      <c r="M8" s="429">
        <v>1.2</v>
      </c>
      <c r="N8" s="423"/>
      <c r="O8" s="420"/>
      <c r="P8" s="418"/>
      <c r="Q8" s="874" t="s">
        <v>2360</v>
      </c>
    </row>
    <row r="9" spans="1:17" ht="14.25" customHeight="1">
      <c r="A9" s="418" t="s">
        <v>6216</v>
      </c>
      <c r="B9" s="418" t="s">
        <v>2001</v>
      </c>
      <c r="C9" s="427">
        <v>10</v>
      </c>
      <c r="D9" s="420">
        <f t="shared" si="0"/>
        <v>389</v>
      </c>
      <c r="E9" s="420">
        <v>399</v>
      </c>
      <c r="F9" s="420">
        <v>51</v>
      </c>
      <c r="G9" s="420">
        <f t="shared" si="1"/>
        <v>90</v>
      </c>
      <c r="H9" s="420">
        <v>100</v>
      </c>
      <c r="I9" s="420">
        <v>12</v>
      </c>
      <c r="J9" s="427"/>
      <c r="K9" s="1010">
        <v>0.27</v>
      </c>
      <c r="L9" s="429">
        <v>0.95</v>
      </c>
      <c r="M9" s="429">
        <v>1.2</v>
      </c>
      <c r="N9" s="427"/>
      <c r="O9" s="420"/>
      <c r="P9" s="418"/>
      <c r="Q9" s="826" t="s">
        <v>2361</v>
      </c>
    </row>
    <row r="10" spans="1:17" ht="14.25" hidden="1" customHeight="1">
      <c r="A10" s="430" t="s">
        <v>6217</v>
      </c>
      <c r="B10" s="418" t="s">
        <v>2717</v>
      </c>
      <c r="C10" s="427">
        <v>11</v>
      </c>
      <c r="D10" s="420">
        <f t="shared" si="0"/>
        <v>610</v>
      </c>
      <c r="E10" s="420">
        <v>620</v>
      </c>
      <c r="F10" s="420">
        <v>94</v>
      </c>
      <c r="G10" s="420">
        <f t="shared" si="1"/>
        <v>89</v>
      </c>
      <c r="H10" s="420">
        <v>99</v>
      </c>
      <c r="I10" s="420">
        <v>15</v>
      </c>
      <c r="J10" s="427">
        <v>4</v>
      </c>
      <c r="K10" s="1010">
        <v>0.47</v>
      </c>
      <c r="L10" s="429">
        <v>1</v>
      </c>
      <c r="M10" s="429">
        <v>0.8</v>
      </c>
      <c r="N10" s="427"/>
      <c r="O10" s="420"/>
      <c r="P10" s="418"/>
      <c r="Q10" s="874" t="s">
        <v>2362</v>
      </c>
    </row>
    <row r="11" spans="1:17" ht="14.25" customHeight="1">
      <c r="A11" s="418" t="s">
        <v>6218</v>
      </c>
      <c r="B11" s="418" t="s">
        <v>2001</v>
      </c>
      <c r="C11" s="427">
        <v>13</v>
      </c>
      <c r="D11" s="420">
        <f t="shared" si="0"/>
        <v>420</v>
      </c>
      <c r="E11" s="420">
        <v>430</v>
      </c>
      <c r="F11" s="420">
        <v>56.000000000000007</v>
      </c>
      <c r="G11" s="420">
        <f t="shared" si="1"/>
        <v>76</v>
      </c>
      <c r="H11" s="420">
        <v>86</v>
      </c>
      <c r="I11" s="420">
        <v>11</v>
      </c>
      <c r="J11" s="427"/>
      <c r="K11" s="1010">
        <v>0.28000000000000003</v>
      </c>
      <c r="L11" s="429">
        <v>1</v>
      </c>
      <c r="M11" s="429">
        <v>1</v>
      </c>
      <c r="N11" s="427"/>
      <c r="O11" s="420"/>
      <c r="P11" s="418"/>
      <c r="Q11" s="826" t="s">
        <v>2363</v>
      </c>
    </row>
    <row r="12" spans="1:17" ht="14.25" hidden="1" customHeight="1">
      <c r="A12" s="430" t="s">
        <v>10732</v>
      </c>
      <c r="B12" s="418" t="s">
        <v>1599</v>
      </c>
      <c r="C12" s="427">
        <v>14</v>
      </c>
      <c r="D12" s="420">
        <f t="shared" si="0"/>
        <v>694</v>
      </c>
      <c r="E12" s="420">
        <v>704</v>
      </c>
      <c r="F12" s="420">
        <v>107</v>
      </c>
      <c r="G12" s="420">
        <f t="shared" si="1"/>
        <v>54</v>
      </c>
      <c r="H12" s="420">
        <v>64</v>
      </c>
      <c r="I12" s="420">
        <v>9</v>
      </c>
      <c r="J12" s="427">
        <v>4</v>
      </c>
      <c r="K12" s="1010">
        <v>0.49</v>
      </c>
      <c r="L12" s="429">
        <v>1.1000000000000001</v>
      </c>
      <c r="M12" s="429">
        <v>0.5</v>
      </c>
      <c r="N12" s="427"/>
      <c r="O12" s="420"/>
      <c r="P12" s="418"/>
      <c r="Q12" s="874" t="s">
        <v>2364</v>
      </c>
    </row>
    <row r="13" spans="1:17" ht="14.25" customHeight="1">
      <c r="A13" s="418" t="s">
        <v>6221</v>
      </c>
      <c r="B13" s="418" t="s">
        <v>1604</v>
      </c>
      <c r="C13" s="427">
        <v>15</v>
      </c>
      <c r="D13" s="420">
        <f t="shared" si="0"/>
        <v>395</v>
      </c>
      <c r="E13" s="420">
        <v>405</v>
      </c>
      <c r="F13" s="420">
        <v>54</v>
      </c>
      <c r="G13" s="420">
        <f t="shared" si="1"/>
        <v>107</v>
      </c>
      <c r="H13" s="420">
        <v>117</v>
      </c>
      <c r="I13" s="420">
        <v>15</v>
      </c>
      <c r="J13" s="427"/>
      <c r="K13" s="1010">
        <v>0.3</v>
      </c>
      <c r="L13" s="429">
        <v>0.9</v>
      </c>
      <c r="M13" s="429">
        <v>1.3</v>
      </c>
      <c r="N13" s="427"/>
      <c r="O13" s="420"/>
      <c r="P13" s="418"/>
      <c r="Q13" s="826" t="s">
        <v>2365</v>
      </c>
    </row>
    <row r="14" spans="1:17" ht="14.25" hidden="1" customHeight="1">
      <c r="A14" s="430" t="s">
        <v>2366</v>
      </c>
      <c r="B14" s="418" t="s">
        <v>1599</v>
      </c>
      <c r="C14" s="427">
        <v>16</v>
      </c>
      <c r="D14" s="420">
        <f t="shared" si="0"/>
        <v>650</v>
      </c>
      <c r="E14" s="420">
        <v>660</v>
      </c>
      <c r="F14" s="420">
        <v>102</v>
      </c>
      <c r="G14" s="420">
        <f t="shared" si="1"/>
        <v>135</v>
      </c>
      <c r="H14" s="420">
        <v>145</v>
      </c>
      <c r="I14" s="420">
        <v>22</v>
      </c>
      <c r="J14" s="427">
        <v>4</v>
      </c>
      <c r="K14" s="1010">
        <v>0.51</v>
      </c>
      <c r="L14" s="429">
        <v>1</v>
      </c>
      <c r="M14" s="429">
        <v>1.1000000000000001</v>
      </c>
      <c r="N14" s="427"/>
      <c r="O14" s="420"/>
      <c r="P14" s="418"/>
      <c r="Q14" s="874" t="s">
        <v>2367</v>
      </c>
    </row>
    <row r="15" spans="1:17" ht="14.25" customHeight="1">
      <c r="A15" s="418" t="s">
        <v>10660</v>
      </c>
      <c r="B15" s="418" t="s">
        <v>1604</v>
      </c>
      <c r="C15" s="427">
        <v>17</v>
      </c>
      <c r="D15" s="420">
        <f t="shared" si="0"/>
        <v>460</v>
      </c>
      <c r="E15" s="420">
        <v>470</v>
      </c>
      <c r="F15" s="420">
        <v>64</v>
      </c>
      <c r="G15" s="420">
        <f t="shared" si="1"/>
        <v>84</v>
      </c>
      <c r="H15" s="420">
        <v>94</v>
      </c>
      <c r="I15" s="420">
        <v>12</v>
      </c>
      <c r="J15" s="427"/>
      <c r="K15" s="1010">
        <v>0.32</v>
      </c>
      <c r="L15" s="429">
        <v>1</v>
      </c>
      <c r="M15" s="429">
        <v>1</v>
      </c>
      <c r="N15" s="427"/>
      <c r="O15" s="420"/>
      <c r="P15" s="418"/>
      <c r="Q15" s="826" t="s">
        <v>2368</v>
      </c>
    </row>
    <row r="16" spans="1:17" ht="14.25" hidden="1" customHeight="1">
      <c r="A16" s="430" t="s">
        <v>6219</v>
      </c>
      <c r="B16" s="418" t="s">
        <v>1599</v>
      </c>
      <c r="C16" s="427">
        <v>18</v>
      </c>
      <c r="D16" s="420">
        <f t="shared" si="0"/>
        <v>670</v>
      </c>
      <c r="E16" s="420">
        <v>680</v>
      </c>
      <c r="F16" s="420">
        <v>106</v>
      </c>
      <c r="G16" s="420">
        <f t="shared" si="1"/>
        <v>153</v>
      </c>
      <c r="H16" s="420">
        <v>163</v>
      </c>
      <c r="I16" s="420">
        <v>25</v>
      </c>
      <c r="J16" s="427">
        <v>4</v>
      </c>
      <c r="K16" s="1010">
        <v>0.53</v>
      </c>
      <c r="L16" s="429">
        <v>1</v>
      </c>
      <c r="M16" s="429">
        <v>1.2</v>
      </c>
      <c r="N16" s="427"/>
      <c r="O16" s="420"/>
      <c r="P16" s="418"/>
      <c r="Q16" s="874" t="s">
        <v>2369</v>
      </c>
    </row>
    <row r="17" spans="1:17" ht="14.25" customHeight="1">
      <c r="A17" s="418" t="s">
        <v>6220</v>
      </c>
      <c r="B17" s="418" t="s">
        <v>1601</v>
      </c>
      <c r="C17" s="427">
        <v>20</v>
      </c>
      <c r="D17" s="420">
        <f t="shared" si="0"/>
        <v>440</v>
      </c>
      <c r="E17" s="420">
        <v>450</v>
      </c>
      <c r="F17" s="420">
        <v>63</v>
      </c>
      <c r="G17" s="420">
        <f t="shared" si="1"/>
        <v>120</v>
      </c>
      <c r="H17" s="420">
        <v>130</v>
      </c>
      <c r="I17" s="420">
        <v>18</v>
      </c>
      <c r="J17" s="427"/>
      <c r="K17" s="1010">
        <v>0.35</v>
      </c>
      <c r="L17" s="429">
        <v>0.9</v>
      </c>
      <c r="M17" s="429">
        <v>1.3</v>
      </c>
      <c r="N17" s="427"/>
      <c r="O17" s="420"/>
      <c r="P17" s="418"/>
      <c r="Q17" s="826" t="s">
        <v>2370</v>
      </c>
    </row>
    <row r="18" spans="1:17" ht="14.25" hidden="1" customHeight="1">
      <c r="A18" s="430" t="s">
        <v>6222</v>
      </c>
      <c r="B18" s="418" t="s">
        <v>2715</v>
      </c>
      <c r="C18" s="427">
        <v>21</v>
      </c>
      <c r="D18" s="420">
        <f t="shared" si="0"/>
        <v>629</v>
      </c>
      <c r="E18" s="420">
        <v>639</v>
      </c>
      <c r="F18" s="420">
        <v>100</v>
      </c>
      <c r="G18" s="420">
        <f t="shared" si="1"/>
        <v>188</v>
      </c>
      <c r="H18" s="420">
        <v>198</v>
      </c>
      <c r="I18" s="420">
        <v>31</v>
      </c>
      <c r="J18" s="427">
        <v>5</v>
      </c>
      <c r="K18" s="1010">
        <v>0.56000000000000005</v>
      </c>
      <c r="L18" s="429">
        <v>0.9</v>
      </c>
      <c r="M18" s="429">
        <v>1.4</v>
      </c>
      <c r="N18" s="427"/>
      <c r="O18" s="422"/>
      <c r="P18" s="418"/>
      <c r="Q18" s="874" t="s">
        <v>2371</v>
      </c>
    </row>
    <row r="19" spans="1:17" ht="14.25" customHeight="1">
      <c r="A19" s="418" t="s">
        <v>6224</v>
      </c>
      <c r="B19" s="418" t="s">
        <v>2089</v>
      </c>
      <c r="C19" s="427">
        <v>23</v>
      </c>
      <c r="D19" s="420">
        <f t="shared" si="0"/>
        <v>520</v>
      </c>
      <c r="E19" s="420">
        <v>530</v>
      </c>
      <c r="F19" s="420">
        <v>76</v>
      </c>
      <c r="G19" s="420">
        <f t="shared" si="1"/>
        <v>96</v>
      </c>
      <c r="H19" s="420">
        <v>106</v>
      </c>
      <c r="I19" s="420">
        <v>15</v>
      </c>
      <c r="J19" s="427"/>
      <c r="K19" s="1010">
        <v>0.38</v>
      </c>
      <c r="L19" s="429">
        <v>1</v>
      </c>
      <c r="M19" s="429">
        <v>1</v>
      </c>
      <c r="N19" s="427"/>
      <c r="O19" s="420"/>
      <c r="P19" s="418"/>
      <c r="Q19" s="826" t="s">
        <v>2372</v>
      </c>
    </row>
    <row r="20" spans="1:17" ht="14.25" hidden="1" customHeight="1">
      <c r="A20" s="430" t="s">
        <v>10733</v>
      </c>
      <c r="B20" s="418" t="s">
        <v>2715</v>
      </c>
      <c r="C20" s="427">
        <v>24</v>
      </c>
      <c r="D20" s="420">
        <f t="shared" si="0"/>
        <v>767</v>
      </c>
      <c r="E20" s="420">
        <v>777</v>
      </c>
      <c r="F20" s="420">
        <v>123</v>
      </c>
      <c r="G20" s="420">
        <f t="shared" si="1"/>
        <v>93</v>
      </c>
      <c r="H20" s="420">
        <v>103</v>
      </c>
      <c r="I20" s="420">
        <v>16</v>
      </c>
      <c r="J20" s="427">
        <v>4</v>
      </c>
      <c r="K20" s="1010">
        <v>0.59</v>
      </c>
      <c r="L20" s="429">
        <v>1.05</v>
      </c>
      <c r="M20" s="429">
        <v>0.7</v>
      </c>
      <c r="N20" s="427"/>
      <c r="O20" s="420"/>
      <c r="P20" s="418"/>
      <c r="Q20" s="874" t="s">
        <v>2373</v>
      </c>
    </row>
    <row r="21" spans="1:17" ht="14.25" customHeight="1">
      <c r="A21" s="418" t="s">
        <v>10666</v>
      </c>
      <c r="B21" s="418" t="s">
        <v>1603</v>
      </c>
      <c r="C21" s="427">
        <v>25</v>
      </c>
      <c r="D21" s="420">
        <f t="shared" si="0"/>
        <v>457</v>
      </c>
      <c r="E21" s="420">
        <v>467</v>
      </c>
      <c r="F21" s="420">
        <v>68</v>
      </c>
      <c r="G21" s="420">
        <f t="shared" si="1"/>
        <v>155</v>
      </c>
      <c r="H21" s="420">
        <v>165</v>
      </c>
      <c r="I21" s="420">
        <v>24</v>
      </c>
      <c r="J21" s="428"/>
      <c r="K21" s="1010">
        <v>0.4</v>
      </c>
      <c r="L21" s="429">
        <v>0.85</v>
      </c>
      <c r="M21" s="429">
        <v>1.5</v>
      </c>
      <c r="N21" s="428"/>
      <c r="O21" s="420"/>
      <c r="P21" s="418"/>
      <c r="Q21" s="826" t="s">
        <v>2374</v>
      </c>
    </row>
    <row r="22" spans="1:17" ht="14.25" hidden="1" customHeight="1">
      <c r="A22" s="430" t="s">
        <v>12363</v>
      </c>
      <c r="B22" s="418" t="s">
        <v>2715</v>
      </c>
      <c r="C22" s="427">
        <v>28</v>
      </c>
      <c r="D22" s="420">
        <f t="shared" si="0"/>
        <v>770</v>
      </c>
      <c r="E22" s="420">
        <v>780</v>
      </c>
      <c r="F22" s="420">
        <v>126</v>
      </c>
      <c r="G22" s="420">
        <f t="shared" si="1"/>
        <v>161</v>
      </c>
      <c r="H22" s="420">
        <v>171</v>
      </c>
      <c r="I22" s="420">
        <v>27</v>
      </c>
      <c r="J22" s="428">
        <v>4</v>
      </c>
      <c r="K22" s="1010">
        <v>0.63</v>
      </c>
      <c r="L22" s="429">
        <v>1</v>
      </c>
      <c r="M22" s="429">
        <v>1.1000000000000001</v>
      </c>
      <c r="N22" s="428"/>
      <c r="O22" s="420"/>
      <c r="P22" s="418"/>
      <c r="Q22" s="827" t="s">
        <v>2375</v>
      </c>
    </row>
    <row r="23" spans="1:17" ht="14.25" customHeight="1">
      <c r="A23" s="418" t="s">
        <v>6223</v>
      </c>
      <c r="B23" s="418" t="s">
        <v>1600</v>
      </c>
      <c r="C23" s="427">
        <v>30</v>
      </c>
      <c r="D23" s="420">
        <f t="shared" si="0"/>
        <v>590</v>
      </c>
      <c r="E23" s="420">
        <v>600</v>
      </c>
      <c r="F23" s="420">
        <v>90</v>
      </c>
      <c r="G23" s="420">
        <f t="shared" si="1"/>
        <v>110</v>
      </c>
      <c r="H23" s="420">
        <v>120</v>
      </c>
      <c r="I23" s="420">
        <v>18</v>
      </c>
      <c r="J23" s="428"/>
      <c r="K23" s="1010">
        <v>0.45</v>
      </c>
      <c r="L23" s="429">
        <v>1</v>
      </c>
      <c r="M23" s="429">
        <v>1</v>
      </c>
      <c r="N23" s="428"/>
      <c r="O23" s="420"/>
      <c r="P23" s="418"/>
      <c r="Q23" s="826" t="s">
        <v>2376</v>
      </c>
    </row>
    <row r="24" spans="1:17" ht="14.25" hidden="1" customHeight="1">
      <c r="A24" s="430" t="s">
        <v>12381</v>
      </c>
      <c r="B24" s="418" t="s">
        <v>2716</v>
      </c>
      <c r="C24" s="427">
        <v>32</v>
      </c>
      <c r="D24" s="420">
        <f t="shared" si="0"/>
        <v>728</v>
      </c>
      <c r="E24" s="420">
        <v>738</v>
      </c>
      <c r="F24" s="420">
        <v>120</v>
      </c>
      <c r="G24" s="420">
        <f t="shared" si="1"/>
        <v>236</v>
      </c>
      <c r="H24" s="420">
        <v>246</v>
      </c>
      <c r="I24" s="420">
        <v>40</v>
      </c>
      <c r="J24" s="428">
        <v>5</v>
      </c>
      <c r="K24" s="1010">
        <v>0.67</v>
      </c>
      <c r="L24" s="429">
        <v>0.9</v>
      </c>
      <c r="M24" s="429">
        <v>1.5</v>
      </c>
      <c r="N24" s="428"/>
      <c r="O24" s="420"/>
      <c r="P24" s="418"/>
      <c r="Q24" s="827" t="s">
        <v>2377</v>
      </c>
    </row>
    <row r="25" spans="1:17" ht="14.25" customHeight="1">
      <c r="A25" s="418" t="s">
        <v>6227</v>
      </c>
      <c r="B25" s="418" t="s">
        <v>2717</v>
      </c>
      <c r="C25" s="427">
        <v>33</v>
      </c>
      <c r="D25" s="420">
        <f t="shared" si="0"/>
        <v>588</v>
      </c>
      <c r="E25" s="420">
        <v>598</v>
      </c>
      <c r="F25" s="420">
        <v>91</v>
      </c>
      <c r="G25" s="420">
        <f t="shared" si="1"/>
        <v>141</v>
      </c>
      <c r="H25" s="420">
        <v>151</v>
      </c>
      <c r="I25" s="420">
        <v>23</v>
      </c>
      <c r="J25" s="427"/>
      <c r="K25" s="1010">
        <v>0.48</v>
      </c>
      <c r="L25" s="429">
        <v>0.95</v>
      </c>
      <c r="M25" s="429">
        <v>1.2</v>
      </c>
      <c r="N25" s="427"/>
      <c r="O25" s="420"/>
      <c r="P25" s="418"/>
      <c r="Q25" s="826" t="s">
        <v>2378</v>
      </c>
    </row>
    <row r="26" spans="1:17" ht="14.25" hidden="1" customHeight="1">
      <c r="A26" s="430" t="s">
        <v>10734</v>
      </c>
      <c r="B26" s="418" t="s">
        <v>2716</v>
      </c>
      <c r="C26" s="427">
        <v>34</v>
      </c>
      <c r="D26" s="420">
        <f t="shared" si="0"/>
        <v>830</v>
      </c>
      <c r="E26" s="420">
        <v>840</v>
      </c>
      <c r="F26" s="420">
        <v>138</v>
      </c>
      <c r="G26" s="420">
        <f t="shared" si="1"/>
        <v>158</v>
      </c>
      <c r="H26" s="420">
        <v>168</v>
      </c>
      <c r="I26" s="420">
        <v>27</v>
      </c>
      <c r="J26" s="427">
        <v>4</v>
      </c>
      <c r="K26" s="1010">
        <v>0.69</v>
      </c>
      <c r="L26" s="429">
        <v>1</v>
      </c>
      <c r="M26" s="429">
        <v>1</v>
      </c>
      <c r="N26" s="427"/>
      <c r="O26" s="420"/>
      <c r="P26" s="418"/>
      <c r="Q26" s="827" t="s">
        <v>2379</v>
      </c>
    </row>
    <row r="27" spans="1:17" ht="14.25" customHeight="1">
      <c r="A27" s="418" t="s">
        <v>10671</v>
      </c>
      <c r="B27" s="418" t="s">
        <v>1611</v>
      </c>
      <c r="C27" s="427">
        <v>35</v>
      </c>
      <c r="D27" s="420">
        <f t="shared" si="0"/>
        <v>575</v>
      </c>
      <c r="E27" s="420">
        <v>585</v>
      </c>
      <c r="F27" s="420">
        <v>90</v>
      </c>
      <c r="G27" s="420">
        <f t="shared" si="1"/>
        <v>159</v>
      </c>
      <c r="H27" s="420">
        <v>169</v>
      </c>
      <c r="I27" s="420">
        <v>26</v>
      </c>
      <c r="J27" s="427"/>
      <c r="K27" s="1010">
        <v>0.5</v>
      </c>
      <c r="L27" s="429">
        <v>0.9</v>
      </c>
      <c r="M27" s="429">
        <v>1.3</v>
      </c>
      <c r="N27" s="427"/>
      <c r="O27" s="420"/>
      <c r="P27" s="418"/>
      <c r="Q27" s="826" t="s">
        <v>2380</v>
      </c>
    </row>
    <row r="28" spans="1:17" ht="14.25" hidden="1" customHeight="1">
      <c r="A28" s="430" t="s">
        <v>6225</v>
      </c>
      <c r="B28" s="418" t="s">
        <v>2716</v>
      </c>
      <c r="C28" s="427">
        <v>36</v>
      </c>
      <c r="D28" s="420">
        <f t="shared" si="0"/>
        <v>850</v>
      </c>
      <c r="E28" s="420">
        <v>860</v>
      </c>
      <c r="F28" s="420">
        <v>142</v>
      </c>
      <c r="G28" s="420">
        <f t="shared" si="1"/>
        <v>127</v>
      </c>
      <c r="H28" s="420">
        <v>137</v>
      </c>
      <c r="I28" s="420">
        <v>22</v>
      </c>
      <c r="J28" s="427">
        <v>4</v>
      </c>
      <c r="K28" s="1010">
        <v>0.71</v>
      </c>
      <c r="L28" s="429">
        <v>1</v>
      </c>
      <c r="M28" s="429">
        <v>0.8</v>
      </c>
      <c r="N28" s="427"/>
      <c r="O28" s="420"/>
      <c r="P28" s="418"/>
      <c r="Q28" s="827" t="s">
        <v>2381</v>
      </c>
    </row>
    <row r="29" spans="1:17" ht="14.25" customHeight="1">
      <c r="A29" s="418" t="s">
        <v>12480</v>
      </c>
      <c r="B29" s="418" t="s">
        <v>1611</v>
      </c>
      <c r="C29" s="427">
        <v>35</v>
      </c>
      <c r="D29" s="420">
        <f t="shared" si="0"/>
        <v>640</v>
      </c>
      <c r="E29" s="420">
        <v>650</v>
      </c>
      <c r="F29" s="420">
        <v>100</v>
      </c>
      <c r="G29" s="420">
        <f t="shared" si="1"/>
        <v>120</v>
      </c>
      <c r="H29" s="420">
        <v>130</v>
      </c>
      <c r="I29" s="420">
        <v>20</v>
      </c>
      <c r="J29" s="427"/>
      <c r="K29" s="1010">
        <v>0.5</v>
      </c>
      <c r="L29" s="429">
        <v>1</v>
      </c>
      <c r="M29" s="429">
        <v>1</v>
      </c>
      <c r="N29" s="427"/>
      <c r="O29" s="420"/>
      <c r="P29" s="418"/>
      <c r="Q29" s="826" t="s">
        <v>2382</v>
      </c>
    </row>
    <row r="30" spans="1:17" ht="14.25" hidden="1" customHeight="1">
      <c r="A30" s="430" t="s">
        <v>2383</v>
      </c>
      <c r="B30" s="418" t="s">
        <v>2716</v>
      </c>
      <c r="C30" s="427">
        <v>37</v>
      </c>
      <c r="D30" s="420">
        <f t="shared" si="0"/>
        <v>773</v>
      </c>
      <c r="E30" s="420">
        <v>783</v>
      </c>
      <c r="F30" s="420">
        <v>129</v>
      </c>
      <c r="G30" s="420">
        <f t="shared" si="1"/>
        <v>198</v>
      </c>
      <c r="H30" s="420">
        <v>208</v>
      </c>
      <c r="I30" s="420">
        <v>34</v>
      </c>
      <c r="J30" s="427">
        <v>4</v>
      </c>
      <c r="K30" s="1010">
        <v>0.72</v>
      </c>
      <c r="L30" s="429">
        <v>0.9</v>
      </c>
      <c r="M30" s="429">
        <v>1.2</v>
      </c>
      <c r="N30" s="427"/>
      <c r="O30" s="420"/>
      <c r="P30" s="418"/>
      <c r="Q30" s="827" t="s">
        <v>2384</v>
      </c>
    </row>
    <row r="31" spans="1:17" ht="14.25" customHeight="1">
      <c r="A31" s="418" t="s">
        <v>6228</v>
      </c>
      <c r="B31" s="418" t="s">
        <v>1602</v>
      </c>
      <c r="C31" s="427">
        <v>38</v>
      </c>
      <c r="D31" s="420">
        <f t="shared" si="0"/>
        <v>670</v>
      </c>
      <c r="E31" s="420">
        <v>680</v>
      </c>
      <c r="F31" s="420">
        <v>106</v>
      </c>
      <c r="G31" s="420">
        <f t="shared" si="1"/>
        <v>126</v>
      </c>
      <c r="H31" s="420">
        <v>136</v>
      </c>
      <c r="I31" s="420">
        <v>21</v>
      </c>
      <c r="J31" s="427"/>
      <c r="K31" s="1010">
        <v>0.53</v>
      </c>
      <c r="L31" s="429">
        <v>1</v>
      </c>
      <c r="M31" s="429">
        <v>1</v>
      </c>
      <c r="N31" s="427"/>
      <c r="O31" s="420"/>
      <c r="P31" s="418"/>
      <c r="Q31" s="826" t="s">
        <v>2385</v>
      </c>
    </row>
    <row r="32" spans="1:17" ht="14.25" hidden="1" customHeight="1">
      <c r="A32" s="430" t="s">
        <v>6226</v>
      </c>
      <c r="B32" s="418" t="s">
        <v>2716</v>
      </c>
      <c r="C32" s="427">
        <v>39</v>
      </c>
      <c r="D32" s="420">
        <f t="shared" si="0"/>
        <v>880</v>
      </c>
      <c r="E32" s="420">
        <v>890</v>
      </c>
      <c r="F32" s="420">
        <v>148</v>
      </c>
      <c r="G32" s="420">
        <f t="shared" si="1"/>
        <v>79</v>
      </c>
      <c r="H32" s="420">
        <v>89</v>
      </c>
      <c r="I32" s="420">
        <v>14</v>
      </c>
      <c r="J32" s="427">
        <v>4</v>
      </c>
      <c r="K32" s="1010">
        <v>0.74</v>
      </c>
      <c r="L32" s="429">
        <v>1</v>
      </c>
      <c r="M32" s="429">
        <v>0.5</v>
      </c>
      <c r="N32" s="427"/>
      <c r="O32" s="420"/>
      <c r="P32" s="418"/>
      <c r="Q32" s="827" t="s">
        <v>2386</v>
      </c>
    </row>
    <row r="33" spans="1:17" ht="14.25" customHeight="1">
      <c r="A33" s="418" t="s">
        <v>6229</v>
      </c>
      <c r="B33" s="418" t="s">
        <v>2718</v>
      </c>
      <c r="C33" s="427">
        <v>40</v>
      </c>
      <c r="D33" s="420">
        <f t="shared" si="0"/>
        <v>690</v>
      </c>
      <c r="E33" s="420">
        <v>700</v>
      </c>
      <c r="F33" s="420">
        <v>110.00000000000001</v>
      </c>
      <c r="G33" s="420">
        <f t="shared" si="1"/>
        <v>144</v>
      </c>
      <c r="H33" s="420">
        <v>154</v>
      </c>
      <c r="I33" s="420">
        <v>24</v>
      </c>
      <c r="J33" s="427"/>
      <c r="K33" s="1010">
        <v>0.55000000000000004</v>
      </c>
      <c r="L33" s="429">
        <v>1</v>
      </c>
      <c r="M33" s="429">
        <v>1.1000000000000001</v>
      </c>
      <c r="N33" s="427"/>
      <c r="O33" s="420"/>
      <c r="P33" s="418"/>
      <c r="Q33" s="826" t="s">
        <v>2387</v>
      </c>
    </row>
    <row r="34" spans="1:17" ht="14.25" hidden="1" customHeight="1">
      <c r="A34" s="430" t="s">
        <v>6230</v>
      </c>
      <c r="B34" s="418" t="s">
        <v>2719</v>
      </c>
      <c r="C34" s="427">
        <v>41</v>
      </c>
      <c r="D34" s="420">
        <f t="shared" si="0"/>
        <v>991.00000000000011</v>
      </c>
      <c r="E34" s="420">
        <v>1001.0000000000001</v>
      </c>
      <c r="F34" s="420">
        <v>167</v>
      </c>
      <c r="G34" s="420">
        <f t="shared" si="1"/>
        <v>62</v>
      </c>
      <c r="H34" s="420">
        <v>72</v>
      </c>
      <c r="I34" s="420">
        <v>12</v>
      </c>
      <c r="J34" s="427">
        <v>5</v>
      </c>
      <c r="K34" s="1010">
        <v>0.76</v>
      </c>
      <c r="L34" s="429">
        <v>1.1000000000000001</v>
      </c>
      <c r="M34" s="429">
        <v>0.4</v>
      </c>
      <c r="N34" s="427"/>
      <c r="O34" s="420"/>
      <c r="P34" s="418"/>
      <c r="Q34" s="827" t="s">
        <v>2388</v>
      </c>
    </row>
    <row r="35" spans="1:17" ht="14.25" customHeight="1">
      <c r="A35" s="418" t="s">
        <v>6232</v>
      </c>
      <c r="B35" s="418" t="s">
        <v>1599</v>
      </c>
      <c r="C35" s="427">
        <v>42</v>
      </c>
      <c r="D35" s="420">
        <f t="shared" si="0"/>
        <v>638</v>
      </c>
      <c r="E35" s="420">
        <v>648</v>
      </c>
      <c r="F35" s="420">
        <v>102</v>
      </c>
      <c r="G35" s="420">
        <f t="shared" si="1"/>
        <v>191</v>
      </c>
      <c r="H35" s="420">
        <v>201</v>
      </c>
      <c r="I35" s="420">
        <v>31</v>
      </c>
      <c r="J35" s="427"/>
      <c r="K35" s="1010">
        <v>0.56999999999999995</v>
      </c>
      <c r="L35" s="429">
        <v>0.9</v>
      </c>
      <c r="M35" s="429">
        <v>1.4</v>
      </c>
      <c r="N35" s="427"/>
      <c r="O35" s="420"/>
      <c r="P35" s="418"/>
      <c r="Q35" s="826" t="s">
        <v>2389</v>
      </c>
    </row>
    <row r="36" spans="1:17" ht="14.25" hidden="1" customHeight="1">
      <c r="A36" s="430" t="s">
        <v>10735</v>
      </c>
      <c r="B36" s="418" t="s">
        <v>2719</v>
      </c>
      <c r="C36" s="427">
        <v>43</v>
      </c>
      <c r="D36" s="420">
        <f t="shared" si="0"/>
        <v>920</v>
      </c>
      <c r="E36" s="420">
        <v>930</v>
      </c>
      <c r="F36" s="420">
        <v>156</v>
      </c>
      <c r="G36" s="420">
        <f t="shared" si="1"/>
        <v>138</v>
      </c>
      <c r="H36" s="420">
        <v>148</v>
      </c>
      <c r="I36" s="420">
        <v>24</v>
      </c>
      <c r="J36" s="427">
        <v>4</v>
      </c>
      <c r="K36" s="1010">
        <v>0.78</v>
      </c>
      <c r="L36" s="429">
        <v>1</v>
      </c>
      <c r="M36" s="429">
        <v>0.8</v>
      </c>
      <c r="N36" s="427"/>
      <c r="O36" s="420"/>
      <c r="P36" s="418"/>
      <c r="Q36" s="827" t="s">
        <v>2390</v>
      </c>
    </row>
    <row r="37" spans="1:17" ht="14.25" customHeight="1">
      <c r="A37" s="418" t="s">
        <v>10677</v>
      </c>
      <c r="B37" s="418" t="s">
        <v>2720</v>
      </c>
      <c r="C37" s="427">
        <v>45</v>
      </c>
      <c r="D37" s="420">
        <f t="shared" si="0"/>
        <v>740</v>
      </c>
      <c r="E37" s="420">
        <v>750</v>
      </c>
      <c r="F37" s="420">
        <v>120</v>
      </c>
      <c r="G37" s="420">
        <f t="shared" si="1"/>
        <v>140</v>
      </c>
      <c r="H37" s="420">
        <v>150</v>
      </c>
      <c r="I37" s="420">
        <v>24</v>
      </c>
      <c r="J37" s="427"/>
      <c r="K37" s="1010">
        <v>0.6</v>
      </c>
      <c r="L37" s="429">
        <v>1</v>
      </c>
      <c r="M37" s="429">
        <v>1</v>
      </c>
      <c r="N37" s="427"/>
      <c r="O37" s="420"/>
      <c r="P37" s="418"/>
      <c r="Q37" s="826" t="s">
        <v>2391</v>
      </c>
    </row>
    <row r="38" spans="1:17" ht="14.25" hidden="1" customHeight="1">
      <c r="A38" s="430" t="s">
        <v>6231</v>
      </c>
      <c r="B38" s="418" t="s">
        <v>2719</v>
      </c>
      <c r="C38" s="427">
        <v>47</v>
      </c>
      <c r="D38" s="420">
        <f t="shared" si="0"/>
        <v>960</v>
      </c>
      <c r="E38" s="420">
        <v>970</v>
      </c>
      <c r="F38" s="420">
        <v>164</v>
      </c>
      <c r="G38" s="420">
        <f t="shared" si="1"/>
        <v>184</v>
      </c>
      <c r="H38" s="420">
        <v>194</v>
      </c>
      <c r="I38" s="420">
        <v>32</v>
      </c>
      <c r="J38" s="427">
        <v>4</v>
      </c>
      <c r="K38" s="1010">
        <v>0.82</v>
      </c>
      <c r="L38" s="429">
        <v>1</v>
      </c>
      <c r="M38" s="429">
        <v>1</v>
      </c>
      <c r="N38" s="427"/>
      <c r="O38" s="420"/>
      <c r="P38" s="418"/>
      <c r="Q38" s="827" t="s">
        <v>2392</v>
      </c>
    </row>
    <row r="39" spans="1:17" ht="14.25" customHeight="1">
      <c r="A39" s="418" t="s">
        <v>6237</v>
      </c>
      <c r="B39" s="418" t="s">
        <v>2721</v>
      </c>
      <c r="C39" s="427">
        <v>50</v>
      </c>
      <c r="D39" s="420">
        <f t="shared" si="0"/>
        <v>750</v>
      </c>
      <c r="E39" s="420">
        <v>760</v>
      </c>
      <c r="F39" s="420">
        <v>123</v>
      </c>
      <c r="G39" s="420">
        <f t="shared" si="1"/>
        <v>182</v>
      </c>
      <c r="H39" s="420">
        <v>192</v>
      </c>
      <c r="I39" s="420">
        <v>31</v>
      </c>
      <c r="J39" s="427"/>
      <c r="K39" s="1010">
        <v>0.65</v>
      </c>
      <c r="L39" s="429">
        <v>0.95</v>
      </c>
      <c r="M39" s="429">
        <v>1.2</v>
      </c>
      <c r="N39" s="427"/>
      <c r="O39" s="420"/>
      <c r="P39" s="418"/>
      <c r="Q39" s="826" t="s">
        <v>2393</v>
      </c>
    </row>
    <row r="40" spans="1:17" ht="14.25" hidden="1" customHeight="1">
      <c r="A40" s="430" t="s">
        <v>6233</v>
      </c>
      <c r="B40" s="418" t="s">
        <v>2722</v>
      </c>
      <c r="C40" s="427">
        <v>51</v>
      </c>
      <c r="D40" s="420">
        <f t="shared" si="0"/>
        <v>1000</v>
      </c>
      <c r="E40" s="420">
        <v>1010</v>
      </c>
      <c r="F40" s="420">
        <v>172</v>
      </c>
      <c r="G40" s="420">
        <f t="shared" si="1"/>
        <v>232</v>
      </c>
      <c r="H40" s="420">
        <v>242</v>
      </c>
      <c r="I40" s="420">
        <v>41</v>
      </c>
      <c r="J40" s="427">
        <v>5</v>
      </c>
      <c r="K40" s="1010">
        <v>0.86</v>
      </c>
      <c r="L40" s="429">
        <v>1</v>
      </c>
      <c r="M40" s="429">
        <v>1.2</v>
      </c>
      <c r="N40" s="427"/>
      <c r="O40" s="420"/>
      <c r="P40" s="418"/>
      <c r="Q40" s="827" t="s">
        <v>2394</v>
      </c>
    </row>
    <row r="41" spans="1:17" ht="14.25" customHeight="1">
      <c r="A41" s="418" t="s">
        <v>6236</v>
      </c>
      <c r="B41" s="418" t="s">
        <v>2723</v>
      </c>
      <c r="C41" s="427">
        <v>53</v>
      </c>
      <c r="D41" s="420">
        <f t="shared" si="0"/>
        <v>820</v>
      </c>
      <c r="E41" s="420">
        <v>830</v>
      </c>
      <c r="F41" s="420">
        <v>136</v>
      </c>
      <c r="G41" s="420">
        <f t="shared" si="1"/>
        <v>156</v>
      </c>
      <c r="H41" s="420">
        <v>166</v>
      </c>
      <c r="I41" s="420">
        <v>27</v>
      </c>
      <c r="J41" s="427"/>
      <c r="K41" s="1010">
        <v>0.68</v>
      </c>
      <c r="L41" s="429">
        <v>1</v>
      </c>
      <c r="M41" s="429">
        <v>1</v>
      </c>
      <c r="N41" s="427"/>
      <c r="O41" s="420"/>
      <c r="P41" s="418"/>
      <c r="Q41" s="826" t="s">
        <v>2395</v>
      </c>
    </row>
    <row r="42" spans="1:17" ht="14.25" hidden="1" customHeight="1">
      <c r="A42" s="430" t="s">
        <v>2396</v>
      </c>
      <c r="B42" s="418" t="s">
        <v>2722</v>
      </c>
      <c r="C42" s="427">
        <v>52</v>
      </c>
      <c r="D42" s="420">
        <f t="shared" si="0"/>
        <v>806</v>
      </c>
      <c r="E42" s="420">
        <v>816</v>
      </c>
      <c r="F42" s="420">
        <v>139</v>
      </c>
      <c r="G42" s="420">
        <f t="shared" si="1"/>
        <v>316</v>
      </c>
      <c r="H42" s="420">
        <v>326</v>
      </c>
      <c r="I42" s="420">
        <v>55</v>
      </c>
      <c r="J42" s="427">
        <v>4</v>
      </c>
      <c r="K42" s="1010">
        <v>0.87</v>
      </c>
      <c r="L42" s="429">
        <v>0.8</v>
      </c>
      <c r="M42" s="429">
        <v>1.6</v>
      </c>
      <c r="N42" s="427"/>
      <c r="O42" s="420"/>
      <c r="P42" s="418"/>
      <c r="Q42" s="827" t="s">
        <v>2397</v>
      </c>
    </row>
    <row r="43" spans="1:17" ht="14.25" customHeight="1">
      <c r="A43" s="418" t="s">
        <v>12488</v>
      </c>
      <c r="B43" s="418" t="s">
        <v>2723</v>
      </c>
      <c r="C43" s="427">
        <v>55</v>
      </c>
      <c r="D43" s="420">
        <f t="shared" si="0"/>
        <v>840</v>
      </c>
      <c r="E43" s="420">
        <v>850</v>
      </c>
      <c r="F43" s="420">
        <v>140</v>
      </c>
      <c r="G43" s="420">
        <f t="shared" si="1"/>
        <v>160</v>
      </c>
      <c r="H43" s="420">
        <v>170</v>
      </c>
      <c r="I43" s="420">
        <v>28</v>
      </c>
      <c r="J43" s="427"/>
      <c r="K43" s="1010">
        <v>0.7</v>
      </c>
      <c r="L43" s="429">
        <v>1</v>
      </c>
      <c r="M43" s="429">
        <v>1</v>
      </c>
      <c r="N43" s="427"/>
      <c r="O43" s="420"/>
      <c r="P43" s="418"/>
      <c r="Q43" s="826" t="s">
        <v>2398</v>
      </c>
    </row>
    <row r="44" spans="1:17" ht="14.25" hidden="1" customHeight="1">
      <c r="A44" s="430" t="s">
        <v>10736</v>
      </c>
      <c r="B44" s="418" t="s">
        <v>2722</v>
      </c>
      <c r="C44" s="427">
        <v>54</v>
      </c>
      <c r="D44" s="420">
        <f t="shared" si="0"/>
        <v>1030</v>
      </c>
      <c r="E44" s="420">
        <v>1040</v>
      </c>
      <c r="F44" s="420">
        <v>178</v>
      </c>
      <c r="G44" s="420">
        <f t="shared" si="1"/>
        <v>198</v>
      </c>
      <c r="H44" s="420">
        <v>208</v>
      </c>
      <c r="I44" s="420">
        <v>35</v>
      </c>
      <c r="J44" s="427">
        <v>4</v>
      </c>
      <c r="K44" s="1010">
        <v>0.89</v>
      </c>
      <c r="L44" s="429">
        <v>1</v>
      </c>
      <c r="M44" s="429">
        <v>1</v>
      </c>
      <c r="N44" s="427"/>
      <c r="O44" s="420"/>
      <c r="P44" s="418"/>
      <c r="Q44" s="827" t="s">
        <v>2399</v>
      </c>
    </row>
    <row r="45" spans="1:17" ht="14.25" customHeight="1">
      <c r="A45" s="418" t="s">
        <v>6235</v>
      </c>
      <c r="B45" s="418" t="s">
        <v>2723</v>
      </c>
      <c r="C45" s="427">
        <v>57</v>
      </c>
      <c r="D45" s="420">
        <f t="shared" si="0"/>
        <v>860</v>
      </c>
      <c r="E45" s="420">
        <v>870</v>
      </c>
      <c r="F45" s="420">
        <v>144</v>
      </c>
      <c r="G45" s="420">
        <f t="shared" si="1"/>
        <v>164</v>
      </c>
      <c r="H45" s="420">
        <v>174</v>
      </c>
      <c r="I45" s="420">
        <v>28</v>
      </c>
      <c r="J45" s="427"/>
      <c r="K45" s="1010">
        <v>0.72</v>
      </c>
      <c r="L45" s="429">
        <v>1</v>
      </c>
      <c r="M45" s="429">
        <v>1</v>
      </c>
      <c r="N45" s="427"/>
      <c r="O45" s="420"/>
      <c r="P45" s="418"/>
      <c r="Q45" s="826" t="s">
        <v>2400</v>
      </c>
    </row>
    <row r="46" spans="1:17" ht="14.25" hidden="1" customHeight="1">
      <c r="A46" s="430" t="s">
        <v>6234</v>
      </c>
      <c r="B46" s="418" t="s">
        <v>2722</v>
      </c>
      <c r="C46" s="427">
        <v>58</v>
      </c>
      <c r="D46" s="420">
        <f t="shared" si="0"/>
        <v>1070</v>
      </c>
      <c r="E46" s="420">
        <v>1080</v>
      </c>
      <c r="F46" s="420">
        <v>186</v>
      </c>
      <c r="G46" s="420">
        <f t="shared" si="1"/>
        <v>184</v>
      </c>
      <c r="H46" s="420">
        <v>194</v>
      </c>
      <c r="I46" s="420">
        <v>33</v>
      </c>
      <c r="J46" s="427">
        <v>4</v>
      </c>
      <c r="K46" s="1010">
        <v>0.93</v>
      </c>
      <c r="L46" s="429">
        <v>1</v>
      </c>
      <c r="M46" s="429">
        <v>0.9</v>
      </c>
      <c r="N46" s="427"/>
      <c r="O46" s="420"/>
      <c r="P46" s="418"/>
      <c r="Q46" s="827" t="s">
        <v>2401</v>
      </c>
    </row>
    <row r="47" spans="1:17" ht="14.25" customHeight="1">
      <c r="A47" s="418" t="s">
        <v>6240</v>
      </c>
      <c r="B47" s="418" t="s">
        <v>2724</v>
      </c>
      <c r="C47" s="427">
        <v>60</v>
      </c>
      <c r="D47" s="420">
        <f t="shared" si="0"/>
        <v>890</v>
      </c>
      <c r="E47" s="420">
        <v>900</v>
      </c>
      <c r="F47" s="420">
        <v>150</v>
      </c>
      <c r="G47" s="420">
        <f t="shared" si="1"/>
        <v>188.00000000000003</v>
      </c>
      <c r="H47" s="420">
        <v>198.00000000000003</v>
      </c>
      <c r="I47" s="420">
        <v>33</v>
      </c>
      <c r="J47" s="427"/>
      <c r="K47" s="1010">
        <v>0.75</v>
      </c>
      <c r="L47" s="429">
        <v>1</v>
      </c>
      <c r="M47" s="429">
        <v>1.1000000000000001</v>
      </c>
      <c r="N47" s="427"/>
      <c r="O47" s="420"/>
      <c r="P47" s="418"/>
      <c r="Q47" s="826" t="s">
        <v>2402</v>
      </c>
    </row>
    <row r="48" spans="1:17" ht="14.25" hidden="1" customHeight="1">
      <c r="A48" s="430" t="s">
        <v>6239</v>
      </c>
      <c r="B48" s="418" t="s">
        <v>2725</v>
      </c>
      <c r="C48" s="427">
        <v>61</v>
      </c>
      <c r="D48" s="420">
        <f t="shared" si="0"/>
        <v>1100</v>
      </c>
      <c r="E48" s="420">
        <v>1110</v>
      </c>
      <c r="F48" s="420">
        <v>192</v>
      </c>
      <c r="G48" s="420">
        <f t="shared" si="1"/>
        <v>212</v>
      </c>
      <c r="H48" s="420">
        <v>222</v>
      </c>
      <c r="I48" s="420">
        <v>38</v>
      </c>
      <c r="J48" s="427">
        <v>5</v>
      </c>
      <c r="K48" s="1010">
        <v>0.96</v>
      </c>
      <c r="L48" s="429">
        <v>1</v>
      </c>
      <c r="M48" s="429">
        <v>1</v>
      </c>
      <c r="N48" s="427"/>
      <c r="O48" s="420"/>
      <c r="P48" s="418"/>
      <c r="Q48" s="827" t="s">
        <v>2403</v>
      </c>
    </row>
    <row r="49" spans="1:17" ht="14.25" customHeight="1">
      <c r="A49" s="418" t="s">
        <v>10687</v>
      </c>
      <c r="B49" s="418" t="s">
        <v>2726</v>
      </c>
      <c r="C49" s="427">
        <v>63</v>
      </c>
      <c r="D49" s="420">
        <f t="shared" si="0"/>
        <v>920</v>
      </c>
      <c r="E49" s="420">
        <v>930</v>
      </c>
      <c r="F49" s="420">
        <v>156</v>
      </c>
      <c r="G49" s="420">
        <f t="shared" si="1"/>
        <v>176</v>
      </c>
      <c r="H49" s="420">
        <v>186</v>
      </c>
      <c r="I49" s="420">
        <v>31</v>
      </c>
      <c r="J49" s="427"/>
      <c r="K49" s="1010">
        <v>0.78</v>
      </c>
      <c r="L49" s="429">
        <v>1</v>
      </c>
      <c r="M49" s="429">
        <v>1</v>
      </c>
      <c r="N49" s="427"/>
      <c r="O49" s="420"/>
      <c r="P49" s="418"/>
      <c r="Q49" s="826" t="s">
        <v>2404</v>
      </c>
    </row>
    <row r="50" spans="1:17" ht="14.25" hidden="1" customHeight="1">
      <c r="A50" s="430" t="s">
        <v>10737</v>
      </c>
      <c r="B50" s="418" t="s">
        <v>2725</v>
      </c>
      <c r="C50" s="427">
        <v>64</v>
      </c>
      <c r="D50" s="420">
        <f t="shared" si="0"/>
        <v>1130</v>
      </c>
      <c r="E50" s="420">
        <v>1140</v>
      </c>
      <c r="F50" s="420">
        <v>198</v>
      </c>
      <c r="G50" s="420">
        <f t="shared" si="1"/>
        <v>263</v>
      </c>
      <c r="H50" s="420">
        <v>273</v>
      </c>
      <c r="I50" s="420">
        <v>47</v>
      </c>
      <c r="J50" s="427">
        <v>4</v>
      </c>
      <c r="K50" s="1010">
        <v>0.99</v>
      </c>
      <c r="L50" s="429">
        <v>1</v>
      </c>
      <c r="M50" s="429">
        <v>1.2</v>
      </c>
      <c r="N50" s="427"/>
      <c r="O50" s="420"/>
      <c r="P50" s="418"/>
      <c r="Q50" s="827" t="s">
        <v>2405</v>
      </c>
    </row>
    <row r="51" spans="1:17" ht="14.25" customHeight="1">
      <c r="A51" s="418" t="s">
        <v>12493</v>
      </c>
      <c r="B51" s="418" t="s">
        <v>2715</v>
      </c>
      <c r="C51" s="427">
        <v>65</v>
      </c>
      <c r="D51" s="420">
        <f t="shared" si="0"/>
        <v>940</v>
      </c>
      <c r="E51" s="420">
        <v>950</v>
      </c>
      <c r="F51" s="420">
        <v>160</v>
      </c>
      <c r="G51" s="420">
        <f t="shared" si="1"/>
        <v>180</v>
      </c>
      <c r="H51" s="420">
        <v>190</v>
      </c>
      <c r="I51" s="420">
        <v>32</v>
      </c>
      <c r="J51" s="427"/>
      <c r="K51" s="1010">
        <v>0.8</v>
      </c>
      <c r="L51" s="429">
        <v>1</v>
      </c>
      <c r="M51" s="429">
        <v>1</v>
      </c>
      <c r="N51" s="427"/>
      <c r="O51" s="420"/>
      <c r="P51" s="418"/>
      <c r="Q51" s="826" t="s">
        <v>2406</v>
      </c>
    </row>
    <row r="52" spans="1:17" ht="14.25" hidden="1" customHeight="1">
      <c r="A52" s="430" t="s">
        <v>6238</v>
      </c>
      <c r="B52" s="418" t="s">
        <v>2725</v>
      </c>
      <c r="C52" s="427">
        <v>66</v>
      </c>
      <c r="D52" s="420">
        <f t="shared" si="0"/>
        <v>1034</v>
      </c>
      <c r="E52" s="420">
        <v>1044</v>
      </c>
      <c r="F52" s="420">
        <v>181</v>
      </c>
      <c r="G52" s="420">
        <f t="shared" si="1"/>
        <v>314</v>
      </c>
      <c r="H52" s="420">
        <v>324</v>
      </c>
      <c r="I52" s="420">
        <v>56</v>
      </c>
      <c r="J52" s="427">
        <v>5</v>
      </c>
      <c r="K52" s="1010">
        <v>1.01</v>
      </c>
      <c r="L52" s="429">
        <v>0.9</v>
      </c>
      <c r="M52" s="429">
        <v>1.4</v>
      </c>
      <c r="N52" s="427"/>
      <c r="O52" s="420"/>
      <c r="P52" s="418"/>
      <c r="Q52" s="827" t="s">
        <v>2407</v>
      </c>
    </row>
    <row r="53" spans="1:17" ht="14.25" customHeight="1">
      <c r="A53" s="418" t="s">
        <v>10694</v>
      </c>
      <c r="B53" s="418" t="s">
        <v>2715</v>
      </c>
      <c r="C53" s="427">
        <v>67</v>
      </c>
      <c r="D53" s="420">
        <f t="shared" si="0"/>
        <v>863</v>
      </c>
      <c r="E53" s="420">
        <v>873</v>
      </c>
      <c r="F53" s="420">
        <v>147</v>
      </c>
      <c r="G53" s="420">
        <f t="shared" si="1"/>
        <v>261</v>
      </c>
      <c r="H53" s="420">
        <v>271</v>
      </c>
      <c r="I53" s="420">
        <v>45</v>
      </c>
      <c r="J53" s="427"/>
      <c r="K53" s="1010">
        <v>0.82</v>
      </c>
      <c r="L53" s="429">
        <v>0.9</v>
      </c>
      <c r="M53" s="429">
        <v>1.4</v>
      </c>
      <c r="N53" s="427"/>
      <c r="O53" s="420"/>
      <c r="P53" s="418"/>
      <c r="Q53" s="826" t="s">
        <v>2408</v>
      </c>
    </row>
    <row r="54" spans="1:17" ht="14.25" hidden="1" customHeight="1">
      <c r="A54" s="430" t="s">
        <v>6394</v>
      </c>
      <c r="B54" s="418" t="s">
        <v>2725</v>
      </c>
      <c r="C54" s="427">
        <v>68</v>
      </c>
      <c r="D54" s="420">
        <f t="shared" si="0"/>
        <v>1250</v>
      </c>
      <c r="E54" s="420">
        <v>1260</v>
      </c>
      <c r="F54" s="420">
        <v>220</v>
      </c>
      <c r="G54" s="420">
        <f t="shared" si="1"/>
        <v>158</v>
      </c>
      <c r="H54" s="420">
        <v>168</v>
      </c>
      <c r="I54" s="420">
        <v>29</v>
      </c>
      <c r="J54" s="427">
        <v>5</v>
      </c>
      <c r="K54" s="1010">
        <v>1.05</v>
      </c>
      <c r="L54" s="429">
        <v>1.05</v>
      </c>
      <c r="M54" s="429">
        <v>0.7</v>
      </c>
      <c r="N54" s="427"/>
      <c r="O54" s="420"/>
      <c r="P54" s="418"/>
      <c r="Q54" s="827" t="s">
        <v>2409</v>
      </c>
    </row>
    <row r="55" spans="1:17" ht="14.25" customHeight="1">
      <c r="A55" s="418" t="s">
        <v>10695</v>
      </c>
      <c r="B55" s="418" t="s">
        <v>1668</v>
      </c>
      <c r="C55" s="427">
        <v>70</v>
      </c>
      <c r="D55" s="420">
        <f t="shared" si="0"/>
        <v>1040</v>
      </c>
      <c r="E55" s="420">
        <v>1050</v>
      </c>
      <c r="F55" s="420">
        <v>180</v>
      </c>
      <c r="G55" s="420">
        <f t="shared" si="1"/>
        <v>200</v>
      </c>
      <c r="H55" s="420">
        <v>210</v>
      </c>
      <c r="I55" s="420">
        <v>36</v>
      </c>
      <c r="J55" s="427"/>
      <c r="K55" s="1010">
        <v>0.9</v>
      </c>
      <c r="L55" s="429">
        <v>1</v>
      </c>
      <c r="M55" s="429">
        <v>1</v>
      </c>
      <c r="N55" s="427"/>
      <c r="O55" s="420"/>
      <c r="P55" s="418"/>
      <c r="Q55" s="826" t="s">
        <v>2410</v>
      </c>
    </row>
    <row r="56" spans="1:17" ht="14.25" hidden="1" customHeight="1">
      <c r="A56" s="828" t="s">
        <v>10738</v>
      </c>
      <c r="B56" s="418" t="s">
        <v>2727</v>
      </c>
      <c r="C56" s="427">
        <v>70</v>
      </c>
      <c r="D56" s="420">
        <f t="shared" si="0"/>
        <v>1240</v>
      </c>
      <c r="E56" s="420">
        <v>1250</v>
      </c>
      <c r="F56" s="420">
        <v>220.00000000000003</v>
      </c>
      <c r="G56" s="420">
        <f t="shared" si="1"/>
        <v>265.00000000000006</v>
      </c>
      <c r="H56" s="420">
        <v>275.00000000000006</v>
      </c>
      <c r="I56" s="420">
        <v>48</v>
      </c>
      <c r="J56" s="427">
        <v>5</v>
      </c>
      <c r="K56" s="1010">
        <v>1.1000000000000001</v>
      </c>
      <c r="L56" s="429">
        <v>1</v>
      </c>
      <c r="M56" s="429">
        <v>1.1000000000000001</v>
      </c>
      <c r="N56" s="427"/>
      <c r="O56" s="420"/>
      <c r="P56" s="418"/>
      <c r="Q56" s="827" t="s">
        <v>2411</v>
      </c>
    </row>
    <row r="57" spans="1:17" ht="14.25" customHeight="1">
      <c r="A57" s="418" t="s">
        <v>6243</v>
      </c>
      <c r="B57" s="418" t="s">
        <v>1668</v>
      </c>
      <c r="C57" s="427">
        <v>70</v>
      </c>
      <c r="D57" s="420">
        <f t="shared" si="0"/>
        <v>1070</v>
      </c>
      <c r="E57" s="420">
        <v>1080</v>
      </c>
      <c r="F57" s="420">
        <v>186</v>
      </c>
      <c r="G57" s="420">
        <f t="shared" si="1"/>
        <v>206</v>
      </c>
      <c r="H57" s="420">
        <v>216</v>
      </c>
      <c r="I57" s="420">
        <v>37</v>
      </c>
      <c r="J57" s="427"/>
      <c r="K57" s="1010">
        <v>0.93</v>
      </c>
      <c r="L57" s="429">
        <v>1</v>
      </c>
      <c r="M57" s="429">
        <v>1</v>
      </c>
      <c r="N57" s="427"/>
      <c r="O57" s="420"/>
      <c r="P57" s="418"/>
      <c r="Q57" s="826" t="s">
        <v>2412</v>
      </c>
    </row>
    <row r="58" spans="1:17" ht="14.25" hidden="1" customHeight="1">
      <c r="A58" s="828" t="s">
        <v>2413</v>
      </c>
      <c r="B58" s="418" t="s">
        <v>2727</v>
      </c>
      <c r="C58" s="427">
        <v>70</v>
      </c>
      <c r="D58" s="420">
        <f t="shared" si="0"/>
        <v>1420.0000000000002</v>
      </c>
      <c r="E58" s="420">
        <v>1430.0000000000002</v>
      </c>
      <c r="F58" s="420">
        <v>253</v>
      </c>
      <c r="G58" s="420">
        <f t="shared" si="1"/>
        <v>198</v>
      </c>
      <c r="H58" s="420">
        <v>208</v>
      </c>
      <c r="I58" s="420">
        <v>36</v>
      </c>
      <c r="J58" s="427">
        <v>5</v>
      </c>
      <c r="K58" s="1010">
        <v>1.1499999999999999</v>
      </c>
      <c r="L58" s="429">
        <v>1.1000000000000001</v>
      </c>
      <c r="M58" s="429">
        <v>0.8</v>
      </c>
      <c r="N58" s="427"/>
      <c r="O58" s="420"/>
      <c r="P58" s="418"/>
      <c r="Q58" s="827" t="s">
        <v>2414</v>
      </c>
    </row>
    <row r="59" spans="1:17" ht="14.25" customHeight="1">
      <c r="A59" s="418" t="s">
        <v>6241</v>
      </c>
      <c r="B59" s="418" t="s">
        <v>1668</v>
      </c>
      <c r="C59" s="427">
        <v>70</v>
      </c>
      <c r="D59" s="420">
        <f t="shared" si="0"/>
        <v>933</v>
      </c>
      <c r="E59" s="420">
        <v>943</v>
      </c>
      <c r="F59" s="420">
        <v>163</v>
      </c>
      <c r="G59" s="420">
        <f t="shared" si="1"/>
        <v>345</v>
      </c>
      <c r="H59" s="420">
        <v>355</v>
      </c>
      <c r="I59" s="420">
        <v>61</v>
      </c>
      <c r="J59" s="427"/>
      <c r="K59" s="1010">
        <v>0.96</v>
      </c>
      <c r="L59" s="429">
        <v>0.85</v>
      </c>
      <c r="M59" s="429">
        <v>1.6</v>
      </c>
      <c r="N59" s="427"/>
      <c r="O59" s="420"/>
      <c r="P59" s="418"/>
      <c r="Q59" s="826" t="s">
        <v>2415</v>
      </c>
    </row>
    <row r="60" spans="1:17" ht="14.25" hidden="1" customHeight="1">
      <c r="A60" s="430" t="s">
        <v>12322</v>
      </c>
      <c r="B60" s="418" t="s">
        <v>2727</v>
      </c>
      <c r="C60" s="427">
        <v>70</v>
      </c>
      <c r="D60" s="420">
        <f t="shared" si="0"/>
        <v>1205</v>
      </c>
      <c r="E60" s="420">
        <v>1215</v>
      </c>
      <c r="F60" s="420">
        <v>216</v>
      </c>
      <c r="G60" s="420">
        <f t="shared" si="1"/>
        <v>395</v>
      </c>
      <c r="H60" s="420">
        <v>405</v>
      </c>
      <c r="I60" s="420">
        <v>72</v>
      </c>
      <c r="J60" s="427">
        <v>5</v>
      </c>
      <c r="K60" s="1010">
        <v>1.2</v>
      </c>
      <c r="L60" s="429">
        <v>0.9</v>
      </c>
      <c r="M60" s="429">
        <v>1.5</v>
      </c>
      <c r="N60" s="427"/>
      <c r="O60" s="420"/>
      <c r="P60" s="418"/>
      <c r="Q60" s="827" t="s">
        <v>2416</v>
      </c>
    </row>
    <row r="61" spans="1:17" ht="14.25" customHeight="1">
      <c r="A61" s="418" t="s">
        <v>6242</v>
      </c>
      <c r="B61" s="418" t="s">
        <v>1668</v>
      </c>
      <c r="C61" s="427">
        <v>70</v>
      </c>
      <c r="D61" s="420">
        <f t="shared" si="0"/>
        <v>1140</v>
      </c>
      <c r="E61" s="420">
        <v>1150</v>
      </c>
      <c r="F61" s="420">
        <v>200</v>
      </c>
      <c r="G61" s="420">
        <f t="shared" si="1"/>
        <v>220</v>
      </c>
      <c r="H61" s="420">
        <v>230</v>
      </c>
      <c r="I61" s="420">
        <v>40</v>
      </c>
      <c r="J61" s="427"/>
      <c r="K61" s="1010">
        <v>1</v>
      </c>
      <c r="L61" s="429">
        <v>1</v>
      </c>
      <c r="M61" s="429">
        <v>1</v>
      </c>
      <c r="N61" s="427"/>
      <c r="O61" s="420"/>
      <c r="P61" s="418"/>
      <c r="Q61" s="826" t="s">
        <v>2417</v>
      </c>
    </row>
    <row r="62" spans="1:17" ht="14.25" hidden="1" customHeight="1">
      <c r="A62" s="430" t="s">
        <v>2418</v>
      </c>
      <c r="B62" s="418" t="s">
        <v>2727</v>
      </c>
      <c r="C62" s="427">
        <v>70</v>
      </c>
      <c r="D62" s="420">
        <f t="shared" si="0"/>
        <v>1320</v>
      </c>
      <c r="E62" s="420">
        <v>1330</v>
      </c>
      <c r="F62" s="420">
        <v>237</v>
      </c>
      <c r="G62" s="420">
        <f t="shared" si="1"/>
        <v>354</v>
      </c>
      <c r="H62" s="420">
        <v>364</v>
      </c>
      <c r="I62" s="420">
        <v>65</v>
      </c>
      <c r="J62" s="427">
        <v>5</v>
      </c>
      <c r="K62" s="1010">
        <v>1.25</v>
      </c>
      <c r="L62" s="429">
        <v>0.95</v>
      </c>
      <c r="M62" s="429">
        <v>1.3</v>
      </c>
      <c r="N62" s="427"/>
      <c r="O62" s="420"/>
      <c r="P62" s="418"/>
      <c r="Q62" s="827" t="s">
        <v>2419</v>
      </c>
    </row>
    <row r="63" spans="1:17">
      <c r="A63" s="442"/>
      <c r="B63" s="442"/>
      <c r="C63" s="442"/>
      <c r="D63" s="443"/>
      <c r="E63" s="443"/>
      <c r="F63" s="443"/>
      <c r="G63" s="443"/>
      <c r="H63" s="443"/>
      <c r="I63" s="443"/>
      <c r="J63" s="440"/>
      <c r="K63" s="442"/>
      <c r="L63" s="440"/>
      <c r="M63" s="440"/>
      <c r="N63" s="440"/>
      <c r="O63" s="444"/>
      <c r="P63" s="442"/>
      <c r="Q63" s="916"/>
    </row>
    <row r="64" spans="1:17">
      <c r="A64" s="442"/>
      <c r="B64" s="442"/>
      <c r="C64" s="442"/>
      <c r="K64" s="442"/>
      <c r="O64" s="444"/>
      <c r="P64" s="442"/>
      <c r="Q64" s="916"/>
    </row>
    <row r="65" spans="1:17">
      <c r="A65" s="442"/>
      <c r="B65" s="442"/>
      <c r="C65" s="442"/>
      <c r="K65" s="442"/>
      <c r="O65" s="444"/>
      <c r="P65" s="442"/>
      <c r="Q65" s="916"/>
    </row>
    <row r="66" spans="1:17">
      <c r="A66" s="442"/>
      <c r="B66" s="442"/>
      <c r="C66" s="442"/>
      <c r="K66" s="442"/>
      <c r="O66" s="444"/>
      <c r="P66" s="442"/>
      <c r="Q66" s="916"/>
    </row>
    <row r="67" spans="1:17">
      <c r="A67" s="442"/>
      <c r="B67" s="442"/>
      <c r="C67" s="442"/>
      <c r="K67" s="442"/>
      <c r="O67" s="444"/>
      <c r="P67" s="442"/>
      <c r="Q67" s="916"/>
    </row>
    <row r="68" spans="1:17">
      <c r="A68" s="442"/>
      <c r="B68" s="442"/>
      <c r="C68" s="442"/>
      <c r="K68" s="442"/>
      <c r="O68" s="444"/>
      <c r="P68" s="442"/>
      <c r="Q68" s="916"/>
    </row>
    <row r="69" spans="1:17">
      <c r="A69" s="442"/>
      <c r="B69" s="442"/>
      <c r="C69" s="442"/>
      <c r="K69" s="442"/>
      <c r="O69" s="444"/>
      <c r="P69" s="442"/>
      <c r="Q69" s="916"/>
    </row>
    <row r="70" spans="1:17">
      <c r="A70" s="442"/>
      <c r="B70" s="442"/>
      <c r="C70" s="442"/>
      <c r="K70" s="442"/>
      <c r="O70" s="444"/>
      <c r="P70" s="442"/>
      <c r="Q70" s="916"/>
    </row>
    <row r="71" spans="1:17">
      <c r="A71" s="442"/>
      <c r="B71" s="442"/>
      <c r="C71" s="442"/>
      <c r="K71" s="442"/>
      <c r="O71" s="444"/>
      <c r="P71" s="442"/>
      <c r="Q71" s="916"/>
    </row>
    <row r="72" spans="1:17">
      <c r="A72" s="442"/>
      <c r="B72" s="442"/>
      <c r="C72" s="442"/>
      <c r="K72" s="442"/>
      <c r="O72" s="444"/>
      <c r="P72" s="442"/>
      <c r="Q72" s="916"/>
    </row>
    <row r="73" spans="1:17">
      <c r="A73" s="442"/>
      <c r="B73" s="442"/>
      <c r="C73" s="442"/>
      <c r="K73" s="442"/>
      <c r="O73" s="444"/>
      <c r="P73" s="442"/>
      <c r="Q73" s="916"/>
    </row>
    <row r="74" spans="1:17">
      <c r="A74" s="442"/>
      <c r="B74" s="442"/>
      <c r="C74" s="442"/>
      <c r="K74" s="442"/>
      <c r="O74" s="444"/>
      <c r="P74" s="442"/>
      <c r="Q74" s="916"/>
    </row>
    <row r="75" spans="1:17">
      <c r="A75" s="442"/>
      <c r="B75" s="442"/>
      <c r="C75" s="442"/>
      <c r="K75" s="442"/>
      <c r="O75" s="444"/>
      <c r="P75" s="442"/>
      <c r="Q75" s="916"/>
    </row>
    <row r="76" spans="1:17">
      <c r="A76" s="442"/>
      <c r="B76" s="442"/>
      <c r="C76" s="442"/>
      <c r="K76" s="442"/>
      <c r="O76" s="444"/>
      <c r="P76" s="442"/>
      <c r="Q76" s="916"/>
    </row>
    <row r="77" spans="1:17">
      <c r="A77" s="442"/>
      <c r="B77" s="442"/>
      <c r="C77" s="442"/>
      <c r="K77" s="442"/>
      <c r="O77" s="444"/>
      <c r="P77" s="442"/>
      <c r="Q77" s="916"/>
    </row>
    <row r="78" spans="1:17">
      <c r="A78" s="442"/>
      <c r="B78" s="442"/>
      <c r="C78" s="442"/>
      <c r="K78" s="442"/>
      <c r="O78" s="444"/>
      <c r="P78" s="442"/>
      <c r="Q78" s="916"/>
    </row>
    <row r="79" spans="1:17">
      <c r="A79" s="442"/>
      <c r="B79" s="442"/>
      <c r="C79" s="442"/>
      <c r="K79" s="442"/>
      <c r="O79" s="444"/>
      <c r="P79" s="442"/>
      <c r="Q79" s="916"/>
    </row>
    <row r="80" spans="1:17">
      <c r="A80" s="442"/>
      <c r="B80" s="442"/>
      <c r="C80" s="442"/>
      <c r="K80" s="442"/>
      <c r="O80" s="444"/>
      <c r="P80" s="442"/>
      <c r="Q80" s="916"/>
    </row>
    <row r="81" spans="1:15">
      <c r="A81" s="431"/>
      <c r="B81" s="431"/>
      <c r="C81" s="431"/>
      <c r="D81" s="446"/>
      <c r="E81" s="446"/>
      <c r="F81" s="446"/>
      <c r="G81" s="446"/>
      <c r="H81" s="446"/>
      <c r="I81" s="446"/>
      <c r="J81" s="431"/>
      <c r="K81" s="431"/>
      <c r="L81" s="431"/>
      <c r="M81" s="431"/>
      <c r="N81" s="431"/>
      <c r="O81" s="431"/>
    </row>
    <row r="82" spans="1:15">
      <c r="A82" s="431"/>
      <c r="B82" s="431"/>
      <c r="C82" s="431"/>
      <c r="D82" s="446"/>
      <c r="E82" s="446"/>
      <c r="F82" s="446"/>
      <c r="G82" s="446"/>
      <c r="H82" s="446"/>
      <c r="I82" s="446"/>
      <c r="J82" s="431"/>
      <c r="K82" s="431"/>
      <c r="L82" s="431"/>
      <c r="M82" s="431"/>
      <c r="N82" s="431"/>
      <c r="O82" s="431"/>
    </row>
    <row r="83" spans="1:15">
      <c r="A83" s="431"/>
      <c r="B83" s="431"/>
      <c r="C83" s="431"/>
      <c r="D83" s="446"/>
      <c r="E83" s="446"/>
      <c r="F83" s="446"/>
      <c r="G83" s="446"/>
      <c r="H83" s="446"/>
      <c r="I83" s="446"/>
      <c r="J83" s="431"/>
      <c r="K83" s="431"/>
      <c r="L83" s="431"/>
      <c r="M83" s="431"/>
      <c r="N83" s="431"/>
      <c r="O83" s="431"/>
    </row>
    <row r="84" spans="1:15">
      <c r="A84" s="431"/>
      <c r="B84" s="431"/>
      <c r="C84" s="431"/>
      <c r="D84" s="446"/>
      <c r="E84" s="446"/>
      <c r="F84" s="446"/>
      <c r="G84" s="446"/>
      <c r="H84" s="446"/>
      <c r="I84" s="446"/>
      <c r="J84" s="431"/>
      <c r="K84" s="431"/>
      <c r="L84" s="431"/>
      <c r="M84" s="431"/>
      <c r="N84" s="431"/>
      <c r="O84" s="431"/>
    </row>
    <row r="85" spans="1:15">
      <c r="A85" s="431"/>
      <c r="B85" s="431"/>
      <c r="C85" s="431"/>
      <c r="D85" s="446"/>
      <c r="E85" s="446"/>
      <c r="F85" s="446"/>
      <c r="G85" s="446"/>
      <c r="H85" s="446"/>
      <c r="I85" s="446"/>
      <c r="J85" s="431"/>
      <c r="K85" s="431"/>
      <c r="L85" s="431"/>
      <c r="M85" s="431"/>
      <c r="N85" s="431"/>
      <c r="O85" s="431"/>
    </row>
    <row r="86" spans="1:15">
      <c r="A86" s="431"/>
      <c r="B86" s="431"/>
      <c r="C86" s="431"/>
      <c r="D86" s="446"/>
      <c r="E86" s="446"/>
      <c r="F86" s="446"/>
      <c r="G86" s="446"/>
      <c r="H86" s="446"/>
      <c r="I86" s="446"/>
      <c r="J86" s="431"/>
      <c r="K86" s="431"/>
      <c r="L86" s="431"/>
      <c r="M86" s="431"/>
      <c r="N86" s="431"/>
      <c r="O86" s="431"/>
    </row>
    <row r="87" spans="1:15">
      <c r="A87" s="431"/>
      <c r="B87" s="431"/>
      <c r="C87" s="431"/>
      <c r="D87" s="446"/>
      <c r="E87" s="446"/>
      <c r="F87" s="446"/>
      <c r="G87" s="446"/>
      <c r="H87" s="446"/>
      <c r="I87" s="446"/>
      <c r="J87" s="431"/>
      <c r="K87" s="431"/>
      <c r="L87" s="431"/>
      <c r="M87" s="431"/>
      <c r="N87" s="431"/>
      <c r="O87" s="431"/>
    </row>
    <row r="88" spans="1:15">
      <c r="A88" s="431"/>
      <c r="B88" s="431"/>
      <c r="C88" s="431"/>
      <c r="D88" s="446"/>
      <c r="E88" s="446"/>
      <c r="F88" s="446"/>
      <c r="G88" s="446"/>
      <c r="H88" s="446"/>
      <c r="I88" s="446"/>
      <c r="J88" s="431"/>
      <c r="K88" s="431"/>
      <c r="L88" s="431"/>
      <c r="M88" s="431"/>
      <c r="N88" s="431"/>
      <c r="O88" s="431"/>
    </row>
    <row r="89" spans="1:15">
      <c r="A89" s="431"/>
      <c r="B89" s="431"/>
      <c r="C89" s="431"/>
      <c r="D89" s="446"/>
      <c r="E89" s="446"/>
      <c r="F89" s="446"/>
      <c r="G89" s="446"/>
      <c r="H89" s="446"/>
      <c r="I89" s="446"/>
      <c r="J89" s="431"/>
      <c r="K89" s="431"/>
      <c r="L89" s="431"/>
      <c r="M89" s="431"/>
      <c r="N89" s="431"/>
      <c r="O89" s="431"/>
    </row>
    <row r="90" spans="1:15">
      <c r="A90" s="431"/>
      <c r="B90" s="431"/>
      <c r="C90" s="431"/>
      <c r="D90" s="446"/>
      <c r="E90" s="446"/>
      <c r="F90" s="446"/>
      <c r="G90" s="446"/>
      <c r="H90" s="446"/>
      <c r="I90" s="446"/>
      <c r="J90" s="431"/>
      <c r="K90" s="431"/>
      <c r="L90" s="431"/>
      <c r="M90" s="431"/>
      <c r="N90" s="431"/>
      <c r="O90" s="431"/>
    </row>
    <row r="91" spans="1:15">
      <c r="A91" s="431"/>
      <c r="B91" s="431"/>
      <c r="C91" s="431"/>
      <c r="D91" s="446"/>
      <c r="E91" s="446"/>
      <c r="F91" s="446"/>
      <c r="G91" s="446"/>
      <c r="H91" s="446"/>
      <c r="I91" s="446"/>
      <c r="J91" s="431"/>
      <c r="K91" s="431"/>
      <c r="L91" s="431"/>
      <c r="M91" s="431"/>
      <c r="N91" s="431"/>
      <c r="O91" s="431"/>
    </row>
    <row r="92" spans="1:15">
      <c r="A92" s="431"/>
      <c r="B92" s="431"/>
      <c r="C92" s="431"/>
      <c r="D92" s="446"/>
      <c r="E92" s="446"/>
      <c r="F92" s="446"/>
      <c r="G92" s="446"/>
      <c r="H92" s="446"/>
      <c r="I92" s="446"/>
      <c r="J92" s="431"/>
      <c r="K92" s="431"/>
      <c r="L92" s="431"/>
      <c r="M92" s="431"/>
      <c r="N92" s="431"/>
      <c r="O92" s="431"/>
    </row>
    <row r="93" spans="1:15">
      <c r="A93" s="431"/>
      <c r="B93" s="431"/>
      <c r="C93" s="431"/>
      <c r="D93" s="446"/>
      <c r="E93" s="446"/>
      <c r="F93" s="446"/>
      <c r="G93" s="446"/>
      <c r="H93" s="446"/>
      <c r="I93" s="446"/>
      <c r="J93" s="431"/>
      <c r="K93" s="431"/>
      <c r="L93" s="431"/>
      <c r="M93" s="431"/>
      <c r="N93" s="431"/>
      <c r="O93" s="431"/>
    </row>
    <row r="94" spans="1:15">
      <c r="A94" s="431"/>
      <c r="B94" s="431"/>
      <c r="C94" s="431"/>
      <c r="D94" s="446"/>
      <c r="E94" s="446"/>
      <c r="F94" s="446"/>
      <c r="G94" s="446"/>
      <c r="H94" s="446"/>
      <c r="I94" s="446"/>
      <c r="J94" s="431"/>
      <c r="K94" s="431"/>
      <c r="L94" s="431"/>
      <c r="M94" s="431"/>
      <c r="N94" s="431"/>
      <c r="O94" s="431"/>
    </row>
    <row r="95" spans="1:15">
      <c r="A95" s="431"/>
      <c r="B95" s="431"/>
      <c r="C95" s="431"/>
      <c r="D95" s="446"/>
      <c r="E95" s="446"/>
      <c r="F95" s="446"/>
      <c r="G95" s="446"/>
      <c r="H95" s="446"/>
      <c r="I95" s="446"/>
      <c r="J95" s="431"/>
      <c r="K95" s="431"/>
      <c r="L95" s="431"/>
      <c r="M95" s="431"/>
      <c r="N95" s="431"/>
      <c r="O95" s="431"/>
    </row>
    <row r="96" spans="1:15">
      <c r="A96" s="431"/>
      <c r="B96" s="431"/>
      <c r="C96" s="431"/>
      <c r="D96" s="446"/>
      <c r="E96" s="446"/>
      <c r="F96" s="446"/>
      <c r="G96" s="446"/>
      <c r="H96" s="446"/>
      <c r="I96" s="446"/>
      <c r="J96" s="431"/>
      <c r="K96" s="431"/>
      <c r="L96" s="431"/>
      <c r="M96" s="431"/>
      <c r="N96" s="431"/>
      <c r="O96" s="431"/>
    </row>
    <row r="97" spans="1:15">
      <c r="A97" s="431"/>
      <c r="B97" s="431"/>
      <c r="C97" s="431"/>
      <c r="D97" s="446"/>
      <c r="E97" s="446"/>
      <c r="F97" s="446"/>
      <c r="G97" s="446"/>
      <c r="H97" s="446"/>
      <c r="I97" s="446"/>
      <c r="J97" s="431"/>
      <c r="K97" s="431"/>
      <c r="L97" s="431"/>
      <c r="M97" s="431"/>
      <c r="N97" s="431"/>
      <c r="O97" s="431"/>
    </row>
    <row r="98" spans="1:15">
      <c r="A98" s="431"/>
      <c r="B98" s="431"/>
      <c r="C98" s="431"/>
      <c r="D98" s="446"/>
      <c r="E98" s="446"/>
      <c r="F98" s="446"/>
      <c r="G98" s="446"/>
      <c r="H98" s="446"/>
      <c r="I98" s="446"/>
      <c r="J98" s="431"/>
      <c r="K98" s="431"/>
      <c r="L98" s="431"/>
      <c r="M98" s="431"/>
      <c r="N98" s="431"/>
      <c r="O98" s="431"/>
    </row>
    <row r="99" spans="1:15">
      <c r="A99" s="431"/>
      <c r="B99" s="431"/>
      <c r="C99" s="431"/>
      <c r="D99" s="446"/>
      <c r="E99" s="446"/>
      <c r="F99" s="446"/>
      <c r="G99" s="446"/>
      <c r="H99" s="446"/>
      <c r="I99" s="446"/>
      <c r="J99" s="431"/>
      <c r="K99" s="431"/>
      <c r="L99" s="431"/>
      <c r="M99" s="431"/>
      <c r="N99" s="431"/>
      <c r="O99" s="431"/>
    </row>
    <row r="100" spans="1:15">
      <c r="A100" s="431"/>
      <c r="B100" s="431"/>
      <c r="C100" s="431"/>
      <c r="D100" s="446"/>
      <c r="E100" s="446"/>
      <c r="F100" s="446"/>
      <c r="G100" s="446"/>
      <c r="H100" s="446"/>
      <c r="I100" s="446"/>
      <c r="J100" s="431"/>
      <c r="K100" s="431"/>
      <c r="L100" s="431"/>
      <c r="M100" s="431"/>
      <c r="N100" s="431"/>
      <c r="O100" s="431"/>
    </row>
    <row r="101" spans="1:15">
      <c r="A101" s="431"/>
      <c r="B101" s="431"/>
      <c r="C101" s="431"/>
      <c r="D101" s="446"/>
      <c r="E101" s="446"/>
      <c r="F101" s="446"/>
      <c r="G101" s="446"/>
      <c r="H101" s="446"/>
      <c r="I101" s="446"/>
      <c r="J101" s="431"/>
      <c r="K101" s="431"/>
      <c r="L101" s="431"/>
      <c r="M101" s="431"/>
      <c r="N101" s="431"/>
      <c r="O101" s="431"/>
    </row>
    <row r="102" spans="1:15">
      <c r="A102" s="431"/>
      <c r="B102" s="431"/>
      <c r="C102" s="431"/>
      <c r="D102" s="446"/>
      <c r="E102" s="446"/>
      <c r="F102" s="446"/>
      <c r="G102" s="446"/>
      <c r="H102" s="446"/>
      <c r="I102" s="446"/>
      <c r="J102" s="431"/>
      <c r="K102" s="431"/>
      <c r="L102" s="431"/>
      <c r="M102" s="431"/>
      <c r="N102" s="431"/>
      <c r="O102" s="431"/>
    </row>
    <row r="103" spans="1:15">
      <c r="A103" s="431"/>
      <c r="B103" s="431"/>
      <c r="C103" s="431"/>
      <c r="D103" s="446"/>
      <c r="E103" s="446"/>
      <c r="F103" s="446"/>
      <c r="G103" s="446"/>
      <c r="H103" s="446"/>
      <c r="I103" s="446"/>
      <c r="J103" s="431"/>
      <c r="K103" s="431"/>
      <c r="L103" s="431"/>
      <c r="M103" s="431"/>
      <c r="N103" s="431"/>
      <c r="O103" s="431"/>
    </row>
    <row r="104" spans="1:15">
      <c r="A104" s="431"/>
      <c r="B104" s="431"/>
      <c r="C104" s="431"/>
      <c r="D104" s="446"/>
      <c r="E104" s="446"/>
      <c r="F104" s="446"/>
      <c r="G104" s="446"/>
      <c r="H104" s="446"/>
      <c r="I104" s="446"/>
      <c r="J104" s="431"/>
      <c r="K104" s="431"/>
      <c r="L104" s="431"/>
      <c r="M104" s="431"/>
      <c r="N104" s="431"/>
      <c r="O104" s="431"/>
    </row>
    <row r="105" spans="1:15">
      <c r="A105" s="431"/>
      <c r="B105" s="431"/>
      <c r="C105" s="431"/>
      <c r="D105" s="446"/>
      <c r="E105" s="446"/>
      <c r="F105" s="446"/>
      <c r="G105" s="446"/>
      <c r="H105" s="446"/>
      <c r="I105" s="446"/>
      <c r="J105" s="431"/>
      <c r="K105" s="431"/>
      <c r="L105" s="431"/>
      <c r="M105" s="431"/>
      <c r="N105" s="431"/>
      <c r="O105" s="431"/>
    </row>
    <row r="106" spans="1:15">
      <c r="A106" s="431"/>
      <c r="B106" s="431"/>
      <c r="C106" s="431"/>
      <c r="D106" s="446"/>
      <c r="E106" s="446"/>
      <c r="F106" s="446"/>
      <c r="G106" s="446"/>
      <c r="H106" s="446"/>
      <c r="I106" s="446"/>
      <c r="J106" s="431"/>
      <c r="K106" s="431"/>
      <c r="L106" s="431"/>
      <c r="M106" s="431"/>
      <c r="N106" s="431"/>
      <c r="O106" s="431"/>
    </row>
    <row r="107" spans="1:15">
      <c r="A107" s="431"/>
      <c r="B107" s="431"/>
      <c r="C107" s="431"/>
      <c r="D107" s="446"/>
      <c r="E107" s="446"/>
      <c r="F107" s="446"/>
      <c r="G107" s="446"/>
      <c r="H107" s="446"/>
      <c r="I107" s="446"/>
      <c r="J107" s="431"/>
      <c r="K107" s="431"/>
      <c r="L107" s="431"/>
      <c r="M107" s="431"/>
      <c r="N107" s="431"/>
      <c r="O107" s="431"/>
    </row>
    <row r="108" spans="1:15">
      <c r="A108" s="431"/>
      <c r="B108" s="431"/>
      <c r="C108" s="431"/>
      <c r="D108" s="446"/>
      <c r="E108" s="446"/>
      <c r="F108" s="446"/>
      <c r="G108" s="446"/>
      <c r="H108" s="446"/>
      <c r="I108" s="446"/>
      <c r="J108" s="431"/>
      <c r="K108" s="431"/>
      <c r="L108" s="431"/>
      <c r="M108" s="431"/>
      <c r="N108" s="431"/>
      <c r="O108" s="431"/>
    </row>
    <row r="109" spans="1:15">
      <c r="A109" s="431"/>
      <c r="B109" s="431"/>
      <c r="C109" s="431"/>
      <c r="D109" s="446"/>
      <c r="E109" s="446"/>
      <c r="F109" s="446"/>
      <c r="G109" s="446"/>
      <c r="H109" s="446"/>
      <c r="I109" s="446"/>
      <c r="J109" s="431"/>
      <c r="K109" s="431"/>
      <c r="L109" s="431"/>
      <c r="M109" s="431"/>
      <c r="N109" s="431"/>
      <c r="O109" s="431"/>
    </row>
    <row r="110" spans="1:15">
      <c r="A110" s="431"/>
      <c r="B110" s="431"/>
      <c r="C110" s="431"/>
      <c r="D110" s="446"/>
      <c r="E110" s="446"/>
      <c r="F110" s="446"/>
      <c r="G110" s="446"/>
      <c r="H110" s="446"/>
      <c r="I110" s="446"/>
      <c r="J110" s="431"/>
      <c r="K110" s="431"/>
      <c r="L110" s="431"/>
      <c r="M110" s="431"/>
      <c r="N110" s="431"/>
      <c r="O110" s="431"/>
    </row>
    <row r="111" spans="1:15">
      <c r="A111" s="431"/>
      <c r="B111" s="431"/>
      <c r="C111" s="431"/>
      <c r="D111" s="446"/>
      <c r="E111" s="446"/>
      <c r="F111" s="446"/>
      <c r="G111" s="446"/>
      <c r="H111" s="446"/>
      <c r="I111" s="446"/>
      <c r="J111" s="431"/>
      <c r="K111" s="431"/>
      <c r="L111" s="431"/>
      <c r="M111" s="431"/>
      <c r="N111" s="431"/>
      <c r="O111" s="431"/>
    </row>
    <row r="112" spans="1:15">
      <c r="A112" s="431"/>
      <c r="B112" s="431"/>
      <c r="C112" s="431"/>
      <c r="D112" s="446"/>
      <c r="E112" s="446"/>
      <c r="F112" s="446"/>
      <c r="G112" s="446"/>
      <c r="H112" s="446"/>
      <c r="I112" s="446"/>
      <c r="J112" s="431"/>
      <c r="K112" s="431"/>
      <c r="L112" s="431"/>
      <c r="M112" s="431"/>
      <c r="N112" s="431"/>
      <c r="O112" s="431"/>
    </row>
    <row r="113" spans="1:15">
      <c r="A113" s="431"/>
      <c r="B113" s="431"/>
      <c r="C113" s="431"/>
      <c r="D113" s="446"/>
      <c r="E113" s="446"/>
      <c r="F113" s="446"/>
      <c r="G113" s="446"/>
      <c r="H113" s="446"/>
      <c r="I113" s="446"/>
      <c r="J113" s="431"/>
      <c r="K113" s="431"/>
      <c r="L113" s="431"/>
      <c r="M113" s="431"/>
      <c r="N113" s="431"/>
      <c r="O113" s="431"/>
    </row>
    <row r="114" spans="1:15">
      <c r="A114" s="431"/>
      <c r="B114" s="431"/>
      <c r="C114" s="431"/>
      <c r="D114" s="446"/>
      <c r="E114" s="446"/>
      <c r="F114" s="446"/>
      <c r="G114" s="446"/>
      <c r="H114" s="446"/>
      <c r="I114" s="446"/>
      <c r="J114" s="431"/>
      <c r="K114" s="431"/>
      <c r="L114" s="431"/>
      <c r="M114" s="431"/>
      <c r="N114" s="431"/>
      <c r="O114" s="431"/>
    </row>
    <row r="115" spans="1:15">
      <c r="A115" s="431"/>
      <c r="B115" s="431"/>
      <c r="C115" s="431"/>
      <c r="D115" s="446"/>
      <c r="E115" s="446"/>
      <c r="F115" s="446"/>
      <c r="G115" s="446"/>
      <c r="H115" s="446"/>
      <c r="I115" s="446"/>
      <c r="J115" s="431"/>
      <c r="K115" s="431"/>
      <c r="L115" s="431"/>
      <c r="M115" s="431"/>
      <c r="N115" s="431"/>
      <c r="O115" s="431"/>
    </row>
    <row r="116" spans="1:15">
      <c r="A116" s="431"/>
      <c r="B116" s="431"/>
      <c r="C116" s="431"/>
      <c r="D116" s="446"/>
      <c r="E116" s="446"/>
      <c r="F116" s="446"/>
      <c r="G116" s="446"/>
      <c r="H116" s="446"/>
      <c r="I116" s="446"/>
      <c r="J116" s="431"/>
      <c r="K116" s="431"/>
      <c r="L116" s="431"/>
      <c r="M116" s="431"/>
      <c r="N116" s="431"/>
      <c r="O116" s="431"/>
    </row>
    <row r="117" spans="1:15">
      <c r="A117" s="431"/>
      <c r="B117" s="431"/>
      <c r="C117" s="431"/>
      <c r="D117" s="446"/>
      <c r="E117" s="446"/>
      <c r="F117" s="446"/>
      <c r="G117" s="446"/>
      <c r="H117" s="446"/>
      <c r="I117" s="446"/>
      <c r="J117" s="431"/>
      <c r="K117" s="431"/>
      <c r="L117" s="431"/>
      <c r="M117" s="431"/>
      <c r="N117" s="431"/>
      <c r="O117" s="431"/>
    </row>
    <row r="118" spans="1:15">
      <c r="A118" s="431"/>
      <c r="B118" s="431"/>
      <c r="C118" s="431"/>
      <c r="D118" s="446"/>
      <c r="E118" s="446"/>
      <c r="F118" s="446"/>
      <c r="G118" s="446"/>
      <c r="H118" s="446"/>
      <c r="I118" s="446"/>
      <c r="J118" s="431"/>
      <c r="K118" s="431"/>
      <c r="L118" s="431"/>
      <c r="M118" s="431"/>
      <c r="N118" s="431"/>
      <c r="O118" s="431"/>
    </row>
    <row r="119" spans="1:15">
      <c r="A119" s="431"/>
      <c r="B119" s="431"/>
      <c r="C119" s="431"/>
      <c r="D119" s="446"/>
      <c r="E119" s="446"/>
      <c r="F119" s="446"/>
      <c r="G119" s="446"/>
      <c r="H119" s="446"/>
      <c r="I119" s="446"/>
      <c r="J119" s="431"/>
      <c r="K119" s="431"/>
      <c r="L119" s="431"/>
      <c r="M119" s="431"/>
      <c r="N119" s="431"/>
      <c r="O119" s="431"/>
    </row>
    <row r="120" spans="1:15">
      <c r="A120" s="431"/>
      <c r="B120" s="431"/>
      <c r="C120" s="431"/>
      <c r="D120" s="446"/>
      <c r="E120" s="446"/>
      <c r="F120" s="446"/>
      <c r="G120" s="446"/>
      <c r="H120" s="446"/>
      <c r="I120" s="446"/>
      <c r="J120" s="431"/>
      <c r="K120" s="431"/>
      <c r="L120" s="431"/>
      <c r="M120" s="431"/>
      <c r="N120" s="431"/>
      <c r="O120" s="431"/>
    </row>
    <row r="121" spans="1:15">
      <c r="A121" s="431"/>
      <c r="B121" s="431"/>
      <c r="C121" s="431"/>
      <c r="D121" s="446"/>
      <c r="E121" s="446"/>
      <c r="F121" s="446"/>
      <c r="G121" s="446"/>
      <c r="H121" s="446"/>
      <c r="I121" s="446"/>
      <c r="J121" s="431"/>
      <c r="K121" s="431"/>
      <c r="L121" s="431"/>
      <c r="M121" s="431"/>
      <c r="N121" s="431"/>
      <c r="O121" s="431"/>
    </row>
    <row r="122" spans="1:15">
      <c r="A122" s="431"/>
      <c r="B122" s="431"/>
      <c r="C122" s="431"/>
      <c r="D122" s="446"/>
      <c r="E122" s="446"/>
      <c r="F122" s="446"/>
      <c r="G122" s="446"/>
      <c r="H122" s="446"/>
      <c r="I122" s="446"/>
      <c r="J122" s="431"/>
      <c r="K122" s="431"/>
      <c r="L122" s="431"/>
      <c r="M122" s="431"/>
      <c r="N122" s="431"/>
      <c r="O122" s="431"/>
    </row>
    <row r="123" spans="1:15">
      <c r="A123" s="431"/>
      <c r="B123" s="431"/>
      <c r="C123" s="431"/>
      <c r="D123" s="446"/>
      <c r="E123" s="446"/>
      <c r="F123" s="446"/>
      <c r="G123" s="446"/>
      <c r="H123" s="446"/>
      <c r="I123" s="446"/>
      <c r="J123" s="431"/>
      <c r="K123" s="431"/>
      <c r="L123" s="431"/>
      <c r="M123" s="431"/>
      <c r="N123" s="431"/>
      <c r="O123" s="431"/>
    </row>
    <row r="124" spans="1:15">
      <c r="A124" s="431"/>
      <c r="B124" s="431"/>
      <c r="C124" s="431"/>
      <c r="D124" s="446"/>
      <c r="E124" s="446"/>
      <c r="F124" s="446"/>
      <c r="G124" s="446"/>
      <c r="H124" s="446"/>
      <c r="I124" s="446"/>
      <c r="J124" s="431"/>
      <c r="K124" s="431"/>
      <c r="L124" s="431"/>
      <c r="M124" s="431"/>
      <c r="N124" s="431"/>
      <c r="O124" s="431"/>
    </row>
    <row r="125" spans="1:15">
      <c r="A125" s="431"/>
      <c r="B125" s="431"/>
      <c r="C125" s="431"/>
      <c r="D125" s="446"/>
      <c r="E125" s="446"/>
      <c r="F125" s="446"/>
      <c r="G125" s="446"/>
      <c r="H125" s="446"/>
      <c r="I125" s="446"/>
      <c r="J125" s="431"/>
      <c r="K125" s="431"/>
      <c r="L125" s="431"/>
      <c r="M125" s="431"/>
      <c r="N125" s="431"/>
      <c r="O125" s="431"/>
    </row>
    <row r="126" spans="1:15">
      <c r="A126" s="431"/>
      <c r="B126" s="431"/>
      <c r="C126" s="431"/>
      <c r="D126" s="446"/>
      <c r="E126" s="446"/>
      <c r="F126" s="446"/>
      <c r="G126" s="446"/>
      <c r="H126" s="446"/>
      <c r="I126" s="446"/>
      <c r="J126" s="431"/>
      <c r="K126" s="431"/>
      <c r="L126" s="431"/>
      <c r="M126" s="431"/>
      <c r="N126" s="431"/>
      <c r="O126" s="431"/>
    </row>
    <row r="127" spans="1:15">
      <c r="A127" s="431"/>
      <c r="B127" s="431"/>
      <c r="C127" s="431"/>
      <c r="D127" s="446"/>
      <c r="E127" s="446"/>
      <c r="F127" s="446"/>
      <c r="G127" s="446"/>
      <c r="H127" s="446"/>
      <c r="I127" s="446"/>
      <c r="J127" s="431"/>
      <c r="K127" s="431"/>
      <c r="L127" s="431"/>
      <c r="M127" s="431"/>
      <c r="N127" s="431"/>
      <c r="O127" s="431"/>
    </row>
    <row r="128" spans="1:15">
      <c r="A128" s="431"/>
      <c r="B128" s="431"/>
      <c r="C128" s="431"/>
      <c r="D128" s="446"/>
      <c r="E128" s="446"/>
      <c r="F128" s="446"/>
      <c r="G128" s="446"/>
      <c r="H128" s="446"/>
      <c r="I128" s="446"/>
      <c r="J128" s="431"/>
      <c r="K128" s="431"/>
      <c r="L128" s="431"/>
      <c r="M128" s="431"/>
      <c r="N128" s="431"/>
      <c r="O128" s="431"/>
    </row>
    <row r="129" spans="1:15">
      <c r="A129" s="431"/>
      <c r="B129" s="431"/>
      <c r="C129" s="431"/>
      <c r="D129" s="446"/>
      <c r="E129" s="446"/>
      <c r="F129" s="446"/>
      <c r="G129" s="446"/>
      <c r="H129" s="446"/>
      <c r="I129" s="446"/>
      <c r="J129" s="431"/>
      <c r="K129" s="431"/>
      <c r="L129" s="431"/>
      <c r="M129" s="431"/>
      <c r="N129" s="431"/>
      <c r="O129" s="431"/>
    </row>
    <row r="130" spans="1:15">
      <c r="A130" s="431"/>
      <c r="B130" s="431"/>
      <c r="C130" s="431"/>
      <c r="D130" s="446"/>
      <c r="E130" s="446"/>
      <c r="F130" s="446"/>
      <c r="G130" s="446"/>
      <c r="H130" s="446"/>
      <c r="I130" s="446"/>
      <c r="J130" s="431"/>
      <c r="K130" s="431"/>
      <c r="L130" s="431"/>
      <c r="M130" s="431"/>
      <c r="N130" s="431"/>
      <c r="O130" s="431"/>
    </row>
    <row r="131" spans="1:15">
      <c r="A131" s="431"/>
      <c r="B131" s="431"/>
      <c r="C131" s="431"/>
      <c r="D131" s="446"/>
      <c r="E131" s="446"/>
      <c r="F131" s="446"/>
      <c r="G131" s="446"/>
      <c r="H131" s="446"/>
      <c r="I131" s="446"/>
      <c r="J131" s="431"/>
      <c r="K131" s="431"/>
      <c r="L131" s="431"/>
      <c r="M131" s="431"/>
      <c r="N131" s="431"/>
      <c r="O131" s="431"/>
    </row>
    <row r="132" spans="1:15">
      <c r="A132" s="431"/>
      <c r="B132" s="431"/>
      <c r="C132" s="431"/>
      <c r="D132" s="446"/>
      <c r="E132" s="446"/>
      <c r="F132" s="446"/>
      <c r="G132" s="446"/>
      <c r="H132" s="446"/>
      <c r="I132" s="446"/>
      <c r="J132" s="431"/>
      <c r="K132" s="431"/>
      <c r="L132" s="431"/>
      <c r="M132" s="431"/>
      <c r="N132" s="431"/>
      <c r="O132" s="431"/>
    </row>
    <row r="133" spans="1:15">
      <c r="A133" s="431"/>
      <c r="B133" s="431"/>
      <c r="C133" s="431"/>
      <c r="D133" s="446"/>
      <c r="E133" s="446"/>
      <c r="F133" s="446"/>
      <c r="G133" s="446"/>
      <c r="H133" s="446"/>
      <c r="I133" s="446"/>
      <c r="J133" s="431"/>
      <c r="K133" s="431"/>
      <c r="L133" s="431"/>
      <c r="M133" s="431"/>
      <c r="N133" s="431"/>
      <c r="O133" s="431"/>
    </row>
    <row r="134" spans="1:15">
      <c r="A134" s="431"/>
      <c r="B134" s="431"/>
      <c r="C134" s="431"/>
      <c r="D134" s="446"/>
      <c r="E134" s="446"/>
      <c r="F134" s="446"/>
      <c r="G134" s="446"/>
      <c r="H134" s="446"/>
      <c r="I134" s="446"/>
      <c r="J134" s="431"/>
      <c r="K134" s="431"/>
      <c r="L134" s="431"/>
      <c r="M134" s="431"/>
      <c r="N134" s="431"/>
      <c r="O134" s="431"/>
    </row>
    <row r="135" spans="1:15">
      <c r="A135" s="431"/>
      <c r="B135" s="431"/>
      <c r="C135" s="431"/>
      <c r="D135" s="446"/>
      <c r="E135" s="446"/>
      <c r="F135" s="446"/>
      <c r="G135" s="446"/>
      <c r="H135" s="446"/>
      <c r="I135" s="446"/>
      <c r="J135" s="431"/>
      <c r="K135" s="431"/>
      <c r="L135" s="431"/>
      <c r="M135" s="431"/>
      <c r="N135" s="431"/>
      <c r="O135" s="431"/>
    </row>
    <row r="136" spans="1:15">
      <c r="A136" s="431"/>
      <c r="B136" s="431"/>
      <c r="C136" s="431"/>
      <c r="D136" s="446"/>
      <c r="E136" s="446"/>
      <c r="F136" s="446"/>
      <c r="G136" s="446"/>
      <c r="H136" s="446"/>
      <c r="I136" s="446"/>
      <c r="J136" s="431"/>
      <c r="K136" s="431"/>
      <c r="L136" s="431"/>
      <c r="M136" s="431"/>
      <c r="N136" s="431"/>
      <c r="O136" s="431"/>
    </row>
    <row r="137" spans="1:15">
      <c r="A137" s="431"/>
      <c r="B137" s="431"/>
      <c r="C137" s="431"/>
      <c r="D137" s="446"/>
      <c r="E137" s="446"/>
      <c r="F137" s="446"/>
      <c r="G137" s="446"/>
      <c r="H137" s="446"/>
      <c r="I137" s="446"/>
      <c r="J137" s="431"/>
      <c r="K137" s="431"/>
      <c r="L137" s="431"/>
      <c r="M137" s="431"/>
      <c r="N137" s="431"/>
      <c r="O137" s="431"/>
    </row>
    <row r="138" spans="1:15">
      <c r="A138" s="431"/>
      <c r="B138" s="431"/>
      <c r="C138" s="431"/>
      <c r="D138" s="446"/>
      <c r="E138" s="446"/>
      <c r="F138" s="446"/>
      <c r="G138" s="446"/>
      <c r="H138" s="446"/>
      <c r="I138" s="446"/>
      <c r="J138" s="431"/>
      <c r="K138" s="431"/>
      <c r="L138" s="431"/>
      <c r="M138" s="431"/>
      <c r="N138" s="431"/>
      <c r="O138" s="431"/>
    </row>
    <row r="139" spans="1:15">
      <c r="A139" s="431"/>
      <c r="B139" s="431"/>
      <c r="C139" s="431"/>
      <c r="D139" s="446"/>
      <c r="E139" s="446"/>
      <c r="F139" s="446"/>
      <c r="G139" s="446"/>
      <c r="H139" s="446"/>
      <c r="I139" s="446"/>
      <c r="J139" s="431"/>
      <c r="K139" s="431"/>
      <c r="L139" s="431"/>
      <c r="M139" s="431"/>
      <c r="N139" s="431"/>
      <c r="O139" s="431"/>
    </row>
    <row r="140" spans="1:15">
      <c r="A140" s="431"/>
      <c r="B140" s="431"/>
      <c r="C140" s="431"/>
      <c r="D140" s="446"/>
      <c r="E140" s="446"/>
      <c r="F140" s="446"/>
      <c r="G140" s="446"/>
      <c r="H140" s="446"/>
      <c r="I140" s="446"/>
      <c r="J140" s="431"/>
      <c r="K140" s="431"/>
      <c r="L140" s="431"/>
      <c r="M140" s="431"/>
      <c r="N140" s="431"/>
      <c r="O140" s="431"/>
    </row>
    <row r="141" spans="1:15">
      <c r="A141" s="431"/>
      <c r="B141" s="431"/>
      <c r="C141" s="431"/>
      <c r="D141" s="446"/>
      <c r="E141" s="446"/>
      <c r="F141" s="446"/>
      <c r="G141" s="446"/>
      <c r="H141" s="446"/>
      <c r="I141" s="446"/>
      <c r="J141" s="431"/>
      <c r="K141" s="431"/>
      <c r="L141" s="431"/>
      <c r="M141" s="431"/>
      <c r="N141" s="431"/>
      <c r="O141" s="431"/>
    </row>
    <row r="142" spans="1:15">
      <c r="A142" s="431"/>
      <c r="B142" s="431"/>
      <c r="C142" s="431"/>
      <c r="D142" s="446"/>
      <c r="E142" s="446"/>
      <c r="F142" s="446"/>
      <c r="G142" s="446"/>
      <c r="H142" s="446"/>
      <c r="I142" s="446"/>
      <c r="J142" s="431"/>
      <c r="K142" s="431"/>
      <c r="L142" s="431"/>
      <c r="M142" s="431"/>
      <c r="N142" s="431"/>
      <c r="O142" s="431"/>
    </row>
    <row r="143" spans="1:15">
      <c r="A143" s="431"/>
      <c r="B143" s="431"/>
      <c r="C143" s="431"/>
      <c r="D143" s="446"/>
      <c r="E143" s="446"/>
      <c r="F143" s="446"/>
      <c r="G143" s="446"/>
      <c r="H143" s="446"/>
      <c r="I143" s="446"/>
      <c r="J143" s="431"/>
      <c r="K143" s="431"/>
      <c r="L143" s="431"/>
      <c r="M143" s="431"/>
      <c r="N143" s="431"/>
      <c r="O143" s="431"/>
    </row>
    <row r="144" spans="1:15">
      <c r="A144" s="431"/>
      <c r="B144" s="431"/>
      <c r="C144" s="431"/>
      <c r="D144" s="446"/>
      <c r="E144" s="446"/>
      <c r="F144" s="446"/>
      <c r="G144" s="446"/>
      <c r="H144" s="446"/>
      <c r="I144" s="446"/>
      <c r="J144" s="431"/>
      <c r="K144" s="431"/>
      <c r="L144" s="431"/>
      <c r="M144" s="431"/>
      <c r="N144" s="431"/>
      <c r="O144" s="431"/>
    </row>
    <row r="145" spans="1:15">
      <c r="A145" s="431"/>
      <c r="B145" s="431"/>
      <c r="C145" s="431"/>
      <c r="D145" s="446"/>
      <c r="E145" s="446"/>
      <c r="F145" s="446"/>
      <c r="G145" s="446"/>
      <c r="H145" s="446"/>
      <c r="I145" s="446"/>
      <c r="J145" s="431"/>
      <c r="K145" s="431"/>
      <c r="L145" s="431"/>
      <c r="M145" s="431"/>
      <c r="N145" s="431"/>
      <c r="O145" s="431"/>
    </row>
    <row r="146" spans="1:15">
      <c r="A146" s="431"/>
      <c r="B146" s="431"/>
      <c r="C146" s="431"/>
      <c r="D146" s="446"/>
      <c r="E146" s="446"/>
      <c r="F146" s="446"/>
      <c r="G146" s="446"/>
      <c r="H146" s="446"/>
      <c r="I146" s="446"/>
      <c r="J146" s="431"/>
      <c r="K146" s="431"/>
      <c r="L146" s="431"/>
      <c r="M146" s="431"/>
      <c r="N146" s="431"/>
      <c r="O146" s="431"/>
    </row>
    <row r="147" spans="1:15">
      <c r="A147" s="431"/>
      <c r="B147" s="431"/>
      <c r="C147" s="431"/>
      <c r="D147" s="446"/>
      <c r="E147" s="446"/>
      <c r="F147" s="446"/>
      <c r="G147" s="446"/>
      <c r="H147" s="446"/>
      <c r="I147" s="446"/>
      <c r="J147" s="431"/>
      <c r="K147" s="431"/>
      <c r="L147" s="431"/>
      <c r="M147" s="431"/>
      <c r="N147" s="431"/>
      <c r="O147" s="431"/>
    </row>
    <row r="148" spans="1:15">
      <c r="A148" s="431"/>
      <c r="B148" s="431"/>
      <c r="C148" s="431"/>
      <c r="D148" s="446"/>
      <c r="E148" s="446"/>
      <c r="F148" s="446"/>
      <c r="G148" s="446"/>
      <c r="H148" s="446"/>
      <c r="I148" s="446"/>
      <c r="J148" s="431"/>
      <c r="K148" s="431"/>
      <c r="L148" s="431"/>
      <c r="M148" s="431"/>
      <c r="N148" s="431"/>
      <c r="O148" s="431"/>
    </row>
    <row r="149" spans="1:15">
      <c r="A149" s="431"/>
      <c r="B149" s="431"/>
      <c r="C149" s="431"/>
      <c r="D149" s="446"/>
      <c r="E149" s="446"/>
      <c r="F149" s="446"/>
      <c r="G149" s="446"/>
      <c r="H149" s="446"/>
      <c r="I149" s="446"/>
      <c r="J149" s="431"/>
      <c r="K149" s="431"/>
      <c r="L149" s="431"/>
      <c r="M149" s="431"/>
      <c r="N149" s="431"/>
      <c r="O149" s="431"/>
    </row>
    <row r="150" spans="1:15">
      <c r="A150" s="431"/>
      <c r="B150" s="431"/>
      <c r="C150" s="431"/>
      <c r="D150" s="446"/>
      <c r="E150" s="446"/>
      <c r="F150" s="446"/>
      <c r="G150" s="446"/>
      <c r="H150" s="446"/>
      <c r="I150" s="446"/>
      <c r="J150" s="431"/>
      <c r="K150" s="431"/>
      <c r="L150" s="431"/>
      <c r="M150" s="431"/>
      <c r="N150" s="431"/>
      <c r="O150" s="431"/>
    </row>
    <row r="151" spans="1:15">
      <c r="A151" s="431"/>
      <c r="B151" s="431"/>
      <c r="C151" s="431"/>
      <c r="D151" s="446"/>
      <c r="E151" s="446"/>
      <c r="F151" s="446"/>
      <c r="G151" s="446"/>
      <c r="H151" s="446"/>
      <c r="I151" s="446"/>
      <c r="J151" s="431"/>
      <c r="K151" s="431"/>
      <c r="L151" s="431"/>
      <c r="M151" s="431"/>
      <c r="N151" s="431"/>
      <c r="O151" s="431"/>
    </row>
    <row r="152" spans="1:15">
      <c r="A152" s="431"/>
      <c r="B152" s="431"/>
      <c r="C152" s="431"/>
      <c r="D152" s="446"/>
      <c r="E152" s="446"/>
      <c r="F152" s="446"/>
      <c r="G152" s="446"/>
      <c r="H152" s="446"/>
      <c r="I152" s="446"/>
      <c r="J152" s="431"/>
      <c r="K152" s="431"/>
      <c r="L152" s="431"/>
      <c r="M152" s="431"/>
      <c r="N152" s="431"/>
      <c r="O152" s="431"/>
    </row>
    <row r="153" spans="1:15">
      <c r="A153" s="431"/>
      <c r="B153" s="431"/>
      <c r="C153" s="431"/>
      <c r="D153" s="446"/>
      <c r="E153" s="446"/>
      <c r="F153" s="446"/>
      <c r="G153" s="446"/>
      <c r="H153" s="446"/>
      <c r="I153" s="446"/>
      <c r="J153" s="431"/>
      <c r="K153" s="431"/>
      <c r="L153" s="431"/>
      <c r="M153" s="431"/>
      <c r="N153" s="431"/>
      <c r="O153" s="431"/>
    </row>
    <row r="154" spans="1:15">
      <c r="A154" s="431"/>
      <c r="B154" s="431"/>
      <c r="C154" s="431"/>
      <c r="D154" s="446"/>
      <c r="E154" s="446"/>
      <c r="F154" s="446"/>
      <c r="G154" s="446"/>
      <c r="H154" s="446"/>
      <c r="I154" s="446"/>
      <c r="J154" s="431"/>
      <c r="K154" s="431"/>
      <c r="L154" s="431"/>
      <c r="M154" s="431"/>
      <c r="N154" s="431"/>
      <c r="O154" s="431"/>
    </row>
    <row r="155" spans="1:15">
      <c r="A155" s="431"/>
      <c r="B155" s="431"/>
      <c r="C155" s="431"/>
      <c r="D155" s="446"/>
      <c r="E155" s="446"/>
      <c r="F155" s="446"/>
      <c r="G155" s="446"/>
      <c r="H155" s="446"/>
      <c r="I155" s="446"/>
      <c r="J155" s="431"/>
      <c r="K155" s="431"/>
      <c r="L155" s="431"/>
      <c r="M155" s="431"/>
      <c r="N155" s="431"/>
      <c r="O155" s="431"/>
    </row>
    <row r="156" spans="1:15">
      <c r="A156" s="431"/>
      <c r="B156" s="431"/>
      <c r="C156" s="431"/>
      <c r="D156" s="446"/>
      <c r="E156" s="446"/>
      <c r="F156" s="446"/>
      <c r="G156" s="446"/>
      <c r="H156" s="446"/>
      <c r="I156" s="446"/>
      <c r="J156" s="431"/>
      <c r="K156" s="431"/>
      <c r="L156" s="431"/>
      <c r="M156" s="431"/>
      <c r="N156" s="431"/>
      <c r="O156" s="431"/>
    </row>
    <row r="157" spans="1:15">
      <c r="A157" s="431"/>
      <c r="B157" s="431"/>
      <c r="C157" s="431"/>
      <c r="D157" s="446"/>
      <c r="E157" s="446"/>
      <c r="F157" s="446"/>
      <c r="G157" s="446"/>
      <c r="H157" s="446"/>
      <c r="I157" s="446"/>
      <c r="J157" s="431"/>
      <c r="K157" s="431"/>
      <c r="L157" s="431"/>
      <c r="M157" s="431"/>
      <c r="N157" s="431"/>
      <c r="O157" s="431"/>
    </row>
    <row r="158" spans="1:15">
      <c r="A158" s="431"/>
      <c r="B158" s="431"/>
      <c r="C158" s="431"/>
      <c r="D158" s="446"/>
      <c r="E158" s="446"/>
      <c r="F158" s="446"/>
      <c r="G158" s="446"/>
      <c r="H158" s="446"/>
      <c r="I158" s="446"/>
      <c r="J158" s="431"/>
      <c r="K158" s="431"/>
      <c r="L158" s="431"/>
      <c r="M158" s="431"/>
      <c r="N158" s="431"/>
      <c r="O158" s="431"/>
    </row>
    <row r="159" spans="1:15">
      <c r="A159" s="431"/>
      <c r="B159" s="431"/>
      <c r="C159" s="431"/>
      <c r="D159" s="446"/>
      <c r="E159" s="446"/>
      <c r="F159" s="446"/>
      <c r="G159" s="446"/>
      <c r="H159" s="446"/>
      <c r="I159" s="446"/>
      <c r="J159" s="431"/>
      <c r="K159" s="431"/>
      <c r="L159" s="431"/>
      <c r="M159" s="431"/>
      <c r="N159" s="431"/>
      <c r="O159" s="431"/>
    </row>
    <row r="160" spans="1:15">
      <c r="A160" s="431"/>
      <c r="B160" s="431"/>
      <c r="C160" s="431"/>
      <c r="D160" s="446"/>
      <c r="E160" s="446"/>
      <c r="F160" s="446"/>
      <c r="G160" s="446"/>
      <c r="H160" s="446"/>
      <c r="I160" s="446"/>
      <c r="J160" s="431"/>
      <c r="K160" s="431"/>
      <c r="L160" s="431"/>
      <c r="M160" s="431"/>
      <c r="N160" s="431"/>
      <c r="O160" s="431"/>
    </row>
    <row r="161" spans="1:15">
      <c r="A161" s="431"/>
      <c r="B161" s="431"/>
      <c r="C161" s="431"/>
      <c r="D161" s="446"/>
      <c r="E161" s="446"/>
      <c r="F161" s="446"/>
      <c r="G161" s="446"/>
      <c r="H161" s="446"/>
      <c r="I161" s="446"/>
      <c r="J161" s="431"/>
      <c r="K161" s="431"/>
      <c r="L161" s="431"/>
      <c r="M161" s="431"/>
      <c r="N161" s="431"/>
      <c r="O161" s="431"/>
    </row>
    <row r="162" spans="1:15">
      <c r="A162" s="431"/>
      <c r="B162" s="431"/>
      <c r="C162" s="431"/>
      <c r="D162" s="446"/>
      <c r="E162" s="446"/>
      <c r="F162" s="446"/>
      <c r="G162" s="446"/>
      <c r="H162" s="446"/>
      <c r="I162" s="446"/>
      <c r="J162" s="431"/>
      <c r="K162" s="431"/>
      <c r="L162" s="431"/>
      <c r="M162" s="431"/>
      <c r="N162" s="431"/>
      <c r="O162" s="431"/>
    </row>
    <row r="163" spans="1:15">
      <c r="A163" s="431"/>
      <c r="B163" s="431"/>
      <c r="C163" s="431"/>
      <c r="D163" s="446"/>
      <c r="E163" s="446"/>
      <c r="F163" s="446"/>
      <c r="G163" s="446"/>
      <c r="H163" s="446"/>
      <c r="I163" s="446"/>
      <c r="J163" s="431"/>
      <c r="K163" s="431"/>
      <c r="L163" s="431"/>
      <c r="M163" s="431"/>
      <c r="N163" s="431"/>
      <c r="O163" s="431"/>
    </row>
    <row r="164" spans="1:15">
      <c r="A164" s="431"/>
      <c r="B164" s="431"/>
      <c r="C164" s="431"/>
      <c r="D164" s="446"/>
      <c r="E164" s="446"/>
      <c r="F164" s="446"/>
      <c r="G164" s="446"/>
      <c r="H164" s="446"/>
      <c r="I164" s="446"/>
      <c r="J164" s="431"/>
      <c r="K164" s="431"/>
      <c r="L164" s="431"/>
      <c r="M164" s="431"/>
      <c r="N164" s="431"/>
      <c r="O164" s="431"/>
    </row>
    <row r="165" spans="1:15">
      <c r="A165" s="431"/>
      <c r="B165" s="431"/>
      <c r="C165" s="431"/>
      <c r="D165" s="446"/>
      <c r="E165" s="446"/>
      <c r="F165" s="446"/>
      <c r="G165" s="446"/>
      <c r="H165" s="446"/>
      <c r="I165" s="446"/>
      <c r="J165" s="431"/>
      <c r="K165" s="431"/>
      <c r="L165" s="431"/>
      <c r="M165" s="431"/>
      <c r="N165" s="431"/>
      <c r="O165" s="431"/>
    </row>
    <row r="166" spans="1:15">
      <c r="A166" s="431"/>
      <c r="B166" s="431"/>
      <c r="C166" s="431"/>
      <c r="D166" s="446"/>
      <c r="E166" s="446"/>
      <c r="F166" s="446"/>
      <c r="G166" s="446"/>
      <c r="H166" s="446"/>
      <c r="I166" s="446"/>
      <c r="J166" s="431"/>
      <c r="K166" s="431"/>
      <c r="L166" s="431"/>
      <c r="M166" s="431"/>
      <c r="N166" s="431"/>
      <c r="O166" s="431"/>
    </row>
    <row r="167" spans="1:15">
      <c r="A167" s="431"/>
      <c r="B167" s="431"/>
      <c r="C167" s="431"/>
      <c r="D167" s="446"/>
      <c r="E167" s="446"/>
      <c r="F167" s="446"/>
      <c r="G167" s="446"/>
      <c r="H167" s="446"/>
      <c r="I167" s="446"/>
      <c r="J167" s="431"/>
      <c r="K167" s="431"/>
      <c r="L167" s="431"/>
      <c r="M167" s="431"/>
      <c r="N167" s="431"/>
      <c r="O167" s="431"/>
    </row>
    <row r="168" spans="1:15">
      <c r="A168" s="431"/>
      <c r="B168" s="431"/>
      <c r="C168" s="431"/>
      <c r="D168" s="446"/>
      <c r="E168" s="446"/>
      <c r="F168" s="446"/>
      <c r="G168" s="446"/>
      <c r="H168" s="446"/>
      <c r="I168" s="446"/>
      <c r="J168" s="431"/>
      <c r="K168" s="431"/>
      <c r="L168" s="431"/>
      <c r="M168" s="431"/>
      <c r="N168" s="431"/>
      <c r="O168" s="431"/>
    </row>
    <row r="169" spans="1:15">
      <c r="A169" s="431"/>
      <c r="B169" s="431"/>
      <c r="C169" s="431"/>
      <c r="D169" s="446"/>
      <c r="E169" s="446"/>
      <c r="F169" s="446"/>
      <c r="G169" s="446"/>
      <c r="H169" s="446"/>
      <c r="I169" s="446"/>
      <c r="J169" s="431"/>
      <c r="K169" s="431"/>
      <c r="L169" s="431"/>
      <c r="M169" s="431"/>
      <c r="N169" s="431"/>
      <c r="O169" s="431"/>
    </row>
    <row r="170" spans="1:15">
      <c r="A170" s="431"/>
      <c r="B170" s="431"/>
      <c r="C170" s="431"/>
      <c r="D170" s="446"/>
      <c r="E170" s="446"/>
      <c r="F170" s="446"/>
      <c r="G170" s="446"/>
      <c r="H170" s="446"/>
      <c r="I170" s="446"/>
      <c r="J170" s="431"/>
      <c r="K170" s="431"/>
      <c r="L170" s="431"/>
      <c r="M170" s="431"/>
      <c r="N170" s="431"/>
      <c r="O170" s="431"/>
    </row>
    <row r="171" spans="1:15">
      <c r="A171" s="431"/>
      <c r="B171" s="431"/>
      <c r="C171" s="431"/>
      <c r="D171" s="446"/>
      <c r="E171" s="446"/>
      <c r="F171" s="446"/>
      <c r="G171" s="446"/>
      <c r="H171" s="446"/>
      <c r="I171" s="446"/>
      <c r="J171" s="431"/>
      <c r="K171" s="431"/>
      <c r="L171" s="431"/>
      <c r="M171" s="431"/>
      <c r="N171" s="431"/>
      <c r="O171" s="431"/>
    </row>
    <row r="172" spans="1:15">
      <c r="A172" s="431"/>
      <c r="B172" s="431"/>
      <c r="C172" s="431"/>
      <c r="D172" s="446"/>
      <c r="E172" s="446"/>
      <c r="F172" s="446"/>
      <c r="G172" s="446"/>
      <c r="H172" s="446"/>
      <c r="I172" s="446"/>
      <c r="J172" s="431"/>
      <c r="K172" s="431"/>
      <c r="L172" s="431"/>
      <c r="M172" s="431"/>
      <c r="N172" s="431"/>
      <c r="O172" s="431"/>
    </row>
  </sheetData>
  <autoFilter ref="A1:O62">
    <filterColumn colId="9">
      <filters blank="1"/>
    </filterColumn>
  </autoFilter>
  <phoneticPr fontId="15" type="noConversion"/>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3"/>
  <sheetViews>
    <sheetView zoomScaleNormal="100" workbookViewId="0">
      <selection activeCell="A20" sqref="A1:N33"/>
    </sheetView>
  </sheetViews>
  <sheetFormatPr baseColWidth="10" defaultColWidth="9" defaultRowHeight="14"/>
  <cols>
    <col min="1" max="1" width="11.6640625" style="821" customWidth="1"/>
    <col min="2" max="9" width="9" style="821"/>
    <col min="10" max="10" width="9" style="821" customWidth="1"/>
    <col min="11" max="13" width="9" style="821"/>
    <col min="14" max="14" width="27.1640625" style="821" customWidth="1"/>
    <col min="15" max="16384" width="9" style="821"/>
  </cols>
  <sheetData>
    <row r="1" spans="1:14">
      <c r="A1" s="811" t="s">
        <v>1907</v>
      </c>
      <c r="B1" s="812" t="s">
        <v>2603</v>
      </c>
      <c r="C1" s="811" t="s">
        <v>2420</v>
      </c>
      <c r="D1" s="811" t="s">
        <v>2593</v>
      </c>
      <c r="E1" s="811" t="s">
        <v>2594</v>
      </c>
      <c r="F1" s="811" t="s">
        <v>2606</v>
      </c>
      <c r="G1" s="421" t="s">
        <v>8404</v>
      </c>
      <c r="H1" s="812" t="s">
        <v>12031</v>
      </c>
      <c r="I1" s="432" t="s">
        <v>8405</v>
      </c>
      <c r="J1" s="432" t="s">
        <v>1908</v>
      </c>
      <c r="K1" s="432" t="s">
        <v>8406</v>
      </c>
      <c r="L1" s="432" t="s">
        <v>2355</v>
      </c>
      <c r="M1" s="432" t="s">
        <v>2421</v>
      </c>
      <c r="N1" s="811" t="s">
        <v>1080</v>
      </c>
    </row>
    <row r="2" spans="1:14">
      <c r="A2" s="814" t="s">
        <v>6275</v>
      </c>
      <c r="B2" s="812" t="s">
        <v>1801</v>
      </c>
      <c r="C2" s="815">
        <v>10</v>
      </c>
      <c r="D2" s="812">
        <f>E2-10</f>
        <v>215</v>
      </c>
      <c r="E2" s="812">
        <f>500*H2+100</f>
        <v>225</v>
      </c>
      <c r="F2" s="812">
        <v>25</v>
      </c>
      <c r="G2" s="903"/>
      <c r="H2" s="812" t="s">
        <v>12078</v>
      </c>
      <c r="I2" s="812"/>
      <c r="J2" s="815"/>
      <c r="K2" s="815"/>
      <c r="L2" s="815"/>
      <c r="M2" s="812"/>
      <c r="N2" s="816" t="s">
        <v>2422</v>
      </c>
    </row>
    <row r="3" spans="1:14" hidden="1">
      <c r="A3" s="825" t="s">
        <v>6282</v>
      </c>
      <c r="B3" s="812" t="s">
        <v>2717</v>
      </c>
      <c r="C3" s="815">
        <v>11</v>
      </c>
      <c r="D3" s="812">
        <f t="shared" ref="D3:D33" si="0">E3-10</f>
        <v>320</v>
      </c>
      <c r="E3" s="812">
        <f t="shared" ref="E3:E33" si="1">500*H3+100</f>
        <v>330</v>
      </c>
      <c r="F3" s="812">
        <v>46</v>
      </c>
      <c r="G3" s="903" t="s">
        <v>1655</v>
      </c>
      <c r="H3" s="813" t="s">
        <v>12102</v>
      </c>
      <c r="I3" s="812"/>
      <c r="J3" s="815"/>
      <c r="K3" s="815"/>
      <c r="L3" s="815"/>
      <c r="M3" s="812"/>
      <c r="N3" s="817" t="s">
        <v>2423</v>
      </c>
    </row>
    <row r="4" spans="1:14">
      <c r="A4" s="814" t="s">
        <v>6285</v>
      </c>
      <c r="B4" s="812" t="s">
        <v>2001</v>
      </c>
      <c r="C4" s="815">
        <v>13</v>
      </c>
      <c r="D4" s="812">
        <f t="shared" si="0"/>
        <v>230</v>
      </c>
      <c r="E4" s="812">
        <f t="shared" si="1"/>
        <v>240</v>
      </c>
      <c r="F4" s="812">
        <v>28.000000000000004</v>
      </c>
      <c r="G4" s="903"/>
      <c r="H4" s="812" t="s">
        <v>12032</v>
      </c>
      <c r="I4" s="812"/>
      <c r="J4" s="815"/>
      <c r="K4" s="815"/>
      <c r="L4" s="815"/>
      <c r="M4" s="812"/>
      <c r="N4" s="816" t="s">
        <v>2424</v>
      </c>
    </row>
    <row r="5" spans="1:14" hidden="1">
      <c r="A5" s="825" t="s">
        <v>10739</v>
      </c>
      <c r="B5" s="812" t="s">
        <v>1599</v>
      </c>
      <c r="C5" s="815">
        <v>14</v>
      </c>
      <c r="D5" s="812">
        <f t="shared" si="0"/>
        <v>335</v>
      </c>
      <c r="E5" s="812">
        <f t="shared" si="1"/>
        <v>345</v>
      </c>
      <c r="F5" s="812">
        <v>49</v>
      </c>
      <c r="G5" s="903" t="s">
        <v>1655</v>
      </c>
      <c r="H5" s="813" t="s">
        <v>12061</v>
      </c>
      <c r="I5" s="812"/>
      <c r="J5" s="815"/>
      <c r="K5" s="815"/>
      <c r="L5" s="815"/>
      <c r="M5" s="812"/>
      <c r="N5" s="817" t="s">
        <v>2425</v>
      </c>
    </row>
    <row r="6" spans="1:14">
      <c r="A6" s="814" t="s">
        <v>10661</v>
      </c>
      <c r="B6" s="812" t="s">
        <v>1604</v>
      </c>
      <c r="C6" s="815">
        <v>15</v>
      </c>
      <c r="D6" s="812">
        <f t="shared" si="0"/>
        <v>240</v>
      </c>
      <c r="E6" s="812">
        <f t="shared" si="1"/>
        <v>250</v>
      </c>
      <c r="F6" s="812">
        <v>30</v>
      </c>
      <c r="G6" s="903"/>
      <c r="H6" s="812" t="s">
        <v>12095</v>
      </c>
      <c r="I6" s="812"/>
      <c r="J6" s="815"/>
      <c r="K6" s="815"/>
      <c r="L6" s="815"/>
      <c r="M6" s="812"/>
      <c r="N6" s="816" t="s">
        <v>2426</v>
      </c>
    </row>
    <row r="7" spans="1:14" hidden="1">
      <c r="A7" s="825" t="s">
        <v>6281</v>
      </c>
      <c r="B7" s="812" t="s">
        <v>1599</v>
      </c>
      <c r="C7" s="815">
        <v>16</v>
      </c>
      <c r="D7" s="812">
        <f t="shared" si="0"/>
        <v>345</v>
      </c>
      <c r="E7" s="812">
        <f t="shared" si="1"/>
        <v>355</v>
      </c>
      <c r="F7" s="812">
        <v>51</v>
      </c>
      <c r="G7" s="903" t="s">
        <v>1655</v>
      </c>
      <c r="H7" s="813" t="s">
        <v>12103</v>
      </c>
      <c r="I7" s="812"/>
      <c r="J7" s="815"/>
      <c r="K7" s="815"/>
      <c r="L7" s="815"/>
      <c r="M7" s="812"/>
      <c r="N7" s="817" t="s">
        <v>2427</v>
      </c>
    </row>
    <row r="8" spans="1:14">
      <c r="A8" s="814" t="s">
        <v>6284</v>
      </c>
      <c r="B8" s="812" t="s">
        <v>1604</v>
      </c>
      <c r="C8" s="815">
        <v>18</v>
      </c>
      <c r="D8" s="812">
        <f t="shared" si="0"/>
        <v>255</v>
      </c>
      <c r="E8" s="812">
        <f t="shared" si="1"/>
        <v>265</v>
      </c>
      <c r="F8" s="812">
        <v>33</v>
      </c>
      <c r="G8" s="903"/>
      <c r="H8" s="812" t="s">
        <v>12080</v>
      </c>
      <c r="I8" s="812"/>
      <c r="J8" s="815"/>
      <c r="K8" s="815"/>
      <c r="L8" s="815"/>
      <c r="M8" s="812"/>
      <c r="N8" s="816" t="s">
        <v>2428</v>
      </c>
    </row>
    <row r="9" spans="1:14" hidden="1">
      <c r="A9" s="825" t="s">
        <v>6279</v>
      </c>
      <c r="B9" s="812" t="s">
        <v>2721</v>
      </c>
      <c r="C9" s="815">
        <v>19</v>
      </c>
      <c r="D9" s="812">
        <f t="shared" si="0"/>
        <v>360</v>
      </c>
      <c r="E9" s="812">
        <f t="shared" si="1"/>
        <v>370</v>
      </c>
      <c r="F9" s="812">
        <v>54</v>
      </c>
      <c r="G9" s="903">
        <v>4</v>
      </c>
      <c r="H9" s="813" t="s">
        <v>12104</v>
      </c>
      <c r="I9" s="812"/>
      <c r="J9" s="815"/>
      <c r="K9" s="815"/>
      <c r="L9" s="815"/>
      <c r="M9" s="812"/>
      <c r="N9" s="817" t="s">
        <v>2429</v>
      </c>
    </row>
    <row r="10" spans="1:14">
      <c r="A10" s="814" t="s">
        <v>2430</v>
      </c>
      <c r="B10" s="812" t="s">
        <v>1601</v>
      </c>
      <c r="C10" s="815">
        <v>20</v>
      </c>
      <c r="D10" s="812">
        <f t="shared" si="0"/>
        <v>265</v>
      </c>
      <c r="E10" s="812">
        <f t="shared" si="1"/>
        <v>275</v>
      </c>
      <c r="F10" s="812">
        <v>35</v>
      </c>
      <c r="G10" s="903"/>
      <c r="H10" s="812" t="s">
        <v>12096</v>
      </c>
      <c r="I10" s="812"/>
      <c r="J10" s="815"/>
      <c r="K10" s="815"/>
      <c r="L10" s="815"/>
      <c r="M10" s="812"/>
      <c r="N10" s="816" t="s">
        <v>2431</v>
      </c>
    </row>
    <row r="11" spans="1:14" hidden="1">
      <c r="A11" s="825" t="s">
        <v>10740</v>
      </c>
      <c r="B11" s="812" t="s">
        <v>2715</v>
      </c>
      <c r="C11" s="815">
        <v>22</v>
      </c>
      <c r="D11" s="812">
        <f t="shared" si="0"/>
        <v>375</v>
      </c>
      <c r="E11" s="812">
        <f t="shared" si="1"/>
        <v>385</v>
      </c>
      <c r="F11" s="812">
        <v>56.999999999999993</v>
      </c>
      <c r="G11" s="903">
        <v>5</v>
      </c>
      <c r="H11" s="813" t="s">
        <v>12097</v>
      </c>
      <c r="I11" s="812"/>
      <c r="J11" s="815"/>
      <c r="K11" s="815"/>
      <c r="L11" s="815"/>
      <c r="M11" s="812"/>
      <c r="N11" s="817" t="s">
        <v>2432</v>
      </c>
    </row>
    <row r="12" spans="1:14">
      <c r="A12" s="814" t="s">
        <v>10667</v>
      </c>
      <c r="B12" s="812" t="s">
        <v>1603</v>
      </c>
      <c r="C12" s="815">
        <v>25</v>
      </c>
      <c r="D12" s="812">
        <f t="shared" si="0"/>
        <v>290</v>
      </c>
      <c r="E12" s="812">
        <f t="shared" si="1"/>
        <v>300</v>
      </c>
      <c r="F12" s="812">
        <v>40</v>
      </c>
      <c r="G12" s="903"/>
      <c r="H12" s="812" t="s">
        <v>12081</v>
      </c>
      <c r="I12" s="812"/>
      <c r="J12" s="815"/>
      <c r="K12" s="815"/>
      <c r="L12" s="815"/>
      <c r="M12" s="812"/>
      <c r="N12" s="816" t="s">
        <v>2433</v>
      </c>
    </row>
    <row r="13" spans="1:14" hidden="1">
      <c r="A13" s="825" t="s">
        <v>10741</v>
      </c>
      <c r="B13" s="812" t="s">
        <v>2715</v>
      </c>
      <c r="C13" s="815">
        <v>28</v>
      </c>
      <c r="D13" s="812">
        <f t="shared" si="0"/>
        <v>405</v>
      </c>
      <c r="E13" s="812">
        <f t="shared" si="1"/>
        <v>415</v>
      </c>
      <c r="F13" s="812">
        <v>63</v>
      </c>
      <c r="G13" s="903">
        <v>4</v>
      </c>
      <c r="H13" s="813" t="s">
        <v>12084</v>
      </c>
      <c r="I13" s="812"/>
      <c r="J13" s="815"/>
      <c r="K13" s="815"/>
      <c r="L13" s="815"/>
      <c r="M13" s="815"/>
      <c r="N13" s="817" t="s">
        <v>2434</v>
      </c>
    </row>
    <row r="14" spans="1:14">
      <c r="A14" s="814" t="s">
        <v>6297</v>
      </c>
      <c r="B14" s="812" t="s">
        <v>1600</v>
      </c>
      <c r="C14" s="815">
        <v>30</v>
      </c>
      <c r="D14" s="812">
        <f t="shared" si="0"/>
        <v>315</v>
      </c>
      <c r="E14" s="812">
        <f t="shared" si="1"/>
        <v>325</v>
      </c>
      <c r="F14" s="812">
        <v>45</v>
      </c>
      <c r="G14" s="903"/>
      <c r="H14" s="812" t="s">
        <v>12082</v>
      </c>
      <c r="I14" s="812"/>
      <c r="J14" s="815"/>
      <c r="K14" s="815"/>
      <c r="L14" s="815"/>
      <c r="M14" s="815"/>
      <c r="N14" s="816" t="s">
        <v>2435</v>
      </c>
    </row>
    <row r="15" spans="1:14" hidden="1">
      <c r="A15" s="825" t="s">
        <v>10742</v>
      </c>
      <c r="B15" s="812" t="s">
        <v>2716</v>
      </c>
      <c r="C15" s="815">
        <v>33</v>
      </c>
      <c r="D15" s="812">
        <f t="shared" si="0"/>
        <v>430</v>
      </c>
      <c r="E15" s="812">
        <f t="shared" si="1"/>
        <v>440</v>
      </c>
      <c r="F15" s="812">
        <v>68</v>
      </c>
      <c r="G15" s="903">
        <v>5</v>
      </c>
      <c r="H15" s="813" t="s">
        <v>12105</v>
      </c>
      <c r="I15" s="812"/>
      <c r="J15" s="815"/>
      <c r="K15" s="815"/>
      <c r="L15" s="815"/>
      <c r="M15" s="815"/>
      <c r="N15" s="817" t="s">
        <v>2436</v>
      </c>
    </row>
    <row r="16" spans="1:14">
      <c r="A16" s="814" t="s">
        <v>10672</v>
      </c>
      <c r="B16" s="812" t="s">
        <v>1611</v>
      </c>
      <c r="C16" s="815">
        <v>35</v>
      </c>
      <c r="D16" s="812">
        <f t="shared" si="0"/>
        <v>340</v>
      </c>
      <c r="E16" s="812">
        <f t="shared" si="1"/>
        <v>350</v>
      </c>
      <c r="F16" s="812">
        <v>50</v>
      </c>
      <c r="G16" s="903"/>
      <c r="H16" s="812" t="s">
        <v>12083</v>
      </c>
      <c r="I16" s="812"/>
      <c r="J16" s="815"/>
      <c r="K16" s="815"/>
      <c r="L16" s="815"/>
      <c r="M16" s="815"/>
      <c r="N16" s="816" t="s">
        <v>2437</v>
      </c>
    </row>
    <row r="17" spans="1:14" hidden="1">
      <c r="A17" s="825" t="s">
        <v>6295</v>
      </c>
      <c r="B17" s="812" t="s">
        <v>2751</v>
      </c>
      <c r="C17" s="815">
        <v>40</v>
      </c>
      <c r="D17" s="812">
        <f t="shared" si="0"/>
        <v>465</v>
      </c>
      <c r="E17" s="812">
        <f t="shared" si="1"/>
        <v>475</v>
      </c>
      <c r="F17" s="812">
        <v>75</v>
      </c>
      <c r="G17" s="903">
        <v>5</v>
      </c>
      <c r="H17" s="813" t="s">
        <v>12099</v>
      </c>
      <c r="I17" s="812"/>
      <c r="J17" s="815"/>
      <c r="K17" s="815"/>
      <c r="L17" s="815"/>
      <c r="M17" s="815"/>
      <c r="N17" s="817" t="s">
        <v>2438</v>
      </c>
    </row>
    <row r="18" spans="1:14">
      <c r="A18" s="814" t="s">
        <v>10678</v>
      </c>
      <c r="B18" s="812" t="s">
        <v>1599</v>
      </c>
      <c r="C18" s="815">
        <v>42</v>
      </c>
      <c r="D18" s="812">
        <f t="shared" si="0"/>
        <v>375</v>
      </c>
      <c r="E18" s="812">
        <f t="shared" si="1"/>
        <v>385</v>
      </c>
      <c r="F18" s="812">
        <v>56.999999999999993</v>
      </c>
      <c r="G18" s="903"/>
      <c r="H18" s="812" t="s">
        <v>12097</v>
      </c>
      <c r="I18" s="822"/>
      <c r="J18" s="822"/>
      <c r="K18" s="822"/>
      <c r="L18" s="822"/>
      <c r="M18" s="822"/>
      <c r="N18" s="816" t="s">
        <v>2439</v>
      </c>
    </row>
    <row r="19" spans="1:14" hidden="1">
      <c r="A19" s="825" t="s">
        <v>10743</v>
      </c>
      <c r="B19" s="812" t="s">
        <v>2719</v>
      </c>
      <c r="C19" s="815">
        <v>45</v>
      </c>
      <c r="D19" s="812">
        <f t="shared" si="0"/>
        <v>490</v>
      </c>
      <c r="E19" s="812">
        <f t="shared" si="1"/>
        <v>500</v>
      </c>
      <c r="F19" s="812">
        <v>80</v>
      </c>
      <c r="G19" s="903">
        <v>4</v>
      </c>
      <c r="H19" s="813" t="s">
        <v>12100</v>
      </c>
      <c r="I19" s="822"/>
      <c r="J19" s="822"/>
      <c r="K19" s="822"/>
      <c r="L19" s="822"/>
      <c r="M19" s="822"/>
      <c r="N19" s="817" t="s">
        <v>2440</v>
      </c>
    </row>
    <row r="20" spans="1:14">
      <c r="A20" s="814" t="s">
        <v>6302</v>
      </c>
      <c r="B20" s="812" t="s">
        <v>2721</v>
      </c>
      <c r="C20" s="815">
        <v>48</v>
      </c>
      <c r="D20" s="812">
        <f t="shared" si="0"/>
        <v>405</v>
      </c>
      <c r="E20" s="812">
        <f t="shared" si="1"/>
        <v>415</v>
      </c>
      <c r="F20" s="812">
        <v>63</v>
      </c>
      <c r="G20" s="903"/>
      <c r="H20" s="812" t="s">
        <v>12084</v>
      </c>
      <c r="I20" s="822"/>
      <c r="J20" s="822"/>
      <c r="K20" s="822"/>
      <c r="L20" s="822"/>
      <c r="M20" s="822"/>
      <c r="N20" s="816" t="s">
        <v>2441</v>
      </c>
    </row>
    <row r="21" spans="1:14" hidden="1">
      <c r="A21" s="825" t="s">
        <v>6307</v>
      </c>
      <c r="B21" s="812" t="s">
        <v>2722</v>
      </c>
      <c r="C21" s="815">
        <v>52</v>
      </c>
      <c r="D21" s="812">
        <f t="shared" si="0"/>
        <v>525</v>
      </c>
      <c r="E21" s="812">
        <f t="shared" si="1"/>
        <v>535</v>
      </c>
      <c r="F21" s="812">
        <v>87</v>
      </c>
      <c r="G21" s="903">
        <v>5</v>
      </c>
      <c r="H21" s="813" t="s">
        <v>12106</v>
      </c>
      <c r="I21" s="822"/>
      <c r="J21" s="822"/>
      <c r="K21" s="822"/>
      <c r="L21" s="822"/>
      <c r="M21" s="822"/>
      <c r="N21" s="817" t="s">
        <v>2442</v>
      </c>
    </row>
    <row r="22" spans="1:14">
      <c r="A22" s="814" t="s">
        <v>10683</v>
      </c>
      <c r="B22" s="812" t="s">
        <v>2723</v>
      </c>
      <c r="C22" s="815">
        <v>55</v>
      </c>
      <c r="D22" s="812">
        <f t="shared" si="0"/>
        <v>440</v>
      </c>
      <c r="E22" s="812">
        <f t="shared" si="1"/>
        <v>450</v>
      </c>
      <c r="F22" s="812">
        <v>70</v>
      </c>
      <c r="G22" s="903"/>
      <c r="H22" s="812" t="s">
        <v>12098</v>
      </c>
      <c r="I22" s="822"/>
      <c r="J22" s="822"/>
      <c r="K22" s="822"/>
      <c r="L22" s="822"/>
      <c r="M22" s="822"/>
      <c r="N22" s="816" t="s">
        <v>2443</v>
      </c>
    </row>
    <row r="23" spans="1:14" hidden="1">
      <c r="A23" s="825" t="s">
        <v>10744</v>
      </c>
      <c r="B23" s="812" t="s">
        <v>2722</v>
      </c>
      <c r="C23" s="815">
        <v>58</v>
      </c>
      <c r="D23" s="812">
        <f t="shared" si="0"/>
        <v>555</v>
      </c>
      <c r="E23" s="812">
        <f t="shared" si="1"/>
        <v>565</v>
      </c>
      <c r="F23" s="812">
        <v>93</v>
      </c>
      <c r="G23" s="903">
        <v>4</v>
      </c>
      <c r="H23" s="813" t="s">
        <v>12107</v>
      </c>
      <c r="I23" s="822"/>
      <c r="J23" s="822"/>
      <c r="K23" s="822"/>
      <c r="L23" s="822"/>
      <c r="M23" s="822"/>
      <c r="N23" s="817" t="s">
        <v>2444</v>
      </c>
    </row>
    <row r="24" spans="1:14">
      <c r="A24" s="814" t="s">
        <v>6309</v>
      </c>
      <c r="B24" s="812" t="s">
        <v>2724</v>
      </c>
      <c r="C24" s="815">
        <v>60</v>
      </c>
      <c r="D24" s="812">
        <f t="shared" si="0"/>
        <v>465</v>
      </c>
      <c r="E24" s="812">
        <f t="shared" si="1"/>
        <v>475</v>
      </c>
      <c r="F24" s="812">
        <v>75</v>
      </c>
      <c r="G24" s="903"/>
      <c r="H24" s="812" t="s">
        <v>12099</v>
      </c>
      <c r="I24" s="822"/>
      <c r="J24" s="822"/>
      <c r="K24" s="822"/>
      <c r="L24" s="822"/>
      <c r="M24" s="822"/>
      <c r="N24" s="816" t="s">
        <v>2445</v>
      </c>
    </row>
    <row r="25" spans="1:14" hidden="1">
      <c r="A25" s="825" t="s">
        <v>10745</v>
      </c>
      <c r="B25" s="812" t="s">
        <v>2725</v>
      </c>
      <c r="C25" s="815">
        <v>63</v>
      </c>
      <c r="D25" s="812">
        <f t="shared" si="0"/>
        <v>580</v>
      </c>
      <c r="E25" s="812">
        <f t="shared" si="1"/>
        <v>590</v>
      </c>
      <c r="F25" s="812">
        <v>98</v>
      </c>
      <c r="G25" s="903">
        <v>5</v>
      </c>
      <c r="H25" s="813" t="s">
        <v>12108</v>
      </c>
      <c r="I25" s="822"/>
      <c r="J25" s="822"/>
      <c r="K25" s="822"/>
      <c r="L25" s="822"/>
      <c r="M25" s="822"/>
      <c r="N25" s="817" t="s">
        <v>2446</v>
      </c>
    </row>
    <row r="26" spans="1:14">
      <c r="A26" s="814" t="s">
        <v>10688</v>
      </c>
      <c r="B26" s="812" t="s">
        <v>2726</v>
      </c>
      <c r="C26" s="815">
        <v>65</v>
      </c>
      <c r="D26" s="812">
        <f t="shared" si="0"/>
        <v>490</v>
      </c>
      <c r="E26" s="812">
        <f t="shared" si="1"/>
        <v>500</v>
      </c>
      <c r="F26" s="812">
        <v>80</v>
      </c>
      <c r="G26" s="903"/>
      <c r="H26" s="812" t="s">
        <v>12100</v>
      </c>
      <c r="I26" s="822"/>
      <c r="J26" s="822"/>
      <c r="K26" s="822"/>
      <c r="L26" s="822"/>
      <c r="M26" s="822"/>
      <c r="N26" s="816" t="s">
        <v>2447</v>
      </c>
    </row>
    <row r="27" spans="1:14" hidden="1">
      <c r="A27" s="825" t="s">
        <v>6318</v>
      </c>
      <c r="B27" s="812" t="s">
        <v>2725</v>
      </c>
      <c r="C27" s="815">
        <v>68</v>
      </c>
      <c r="D27" s="812">
        <f t="shared" si="0"/>
        <v>605</v>
      </c>
      <c r="E27" s="812">
        <f t="shared" si="1"/>
        <v>615</v>
      </c>
      <c r="F27" s="812">
        <v>103</v>
      </c>
      <c r="G27" s="903">
        <v>5</v>
      </c>
      <c r="H27" s="813" t="s">
        <v>12109</v>
      </c>
      <c r="I27" s="822"/>
      <c r="J27" s="822"/>
      <c r="K27" s="822"/>
      <c r="L27" s="822"/>
      <c r="M27" s="822"/>
      <c r="N27" s="817" t="s">
        <v>2448</v>
      </c>
    </row>
    <row r="28" spans="1:14">
      <c r="A28" s="814" t="s">
        <v>6320</v>
      </c>
      <c r="B28" s="812" t="s">
        <v>2715</v>
      </c>
      <c r="C28" s="815">
        <v>69</v>
      </c>
      <c r="D28" s="812">
        <f t="shared" si="0"/>
        <v>515</v>
      </c>
      <c r="E28" s="812">
        <f t="shared" si="1"/>
        <v>525</v>
      </c>
      <c r="F28" s="812">
        <v>85</v>
      </c>
      <c r="G28" s="903"/>
      <c r="H28" s="812" t="s">
        <v>12088</v>
      </c>
      <c r="I28" s="822"/>
      <c r="J28" s="822"/>
      <c r="K28" s="822"/>
      <c r="L28" s="822"/>
      <c r="M28" s="822"/>
      <c r="N28" s="816" t="s">
        <v>2449</v>
      </c>
    </row>
    <row r="29" spans="1:14" hidden="1">
      <c r="A29" s="825" t="s">
        <v>10746</v>
      </c>
      <c r="B29" s="812" t="s">
        <v>2727</v>
      </c>
      <c r="C29" s="815">
        <v>70</v>
      </c>
      <c r="D29" s="812">
        <f t="shared" si="0"/>
        <v>640</v>
      </c>
      <c r="E29" s="812">
        <f t="shared" si="1"/>
        <v>650</v>
      </c>
      <c r="F29" s="812">
        <v>110.00000000000001</v>
      </c>
      <c r="G29" s="903">
        <v>5</v>
      </c>
      <c r="H29" s="813" t="s">
        <v>12092</v>
      </c>
      <c r="I29" s="822"/>
      <c r="J29" s="822"/>
      <c r="K29" s="822"/>
      <c r="L29" s="822"/>
      <c r="M29" s="822"/>
      <c r="N29" s="817" t="s">
        <v>2450</v>
      </c>
    </row>
    <row r="30" spans="1:14">
      <c r="A30" s="814" t="s">
        <v>10696</v>
      </c>
      <c r="B30" s="812" t="s">
        <v>2727</v>
      </c>
      <c r="C30" s="815">
        <v>70</v>
      </c>
      <c r="D30" s="812">
        <f t="shared" si="0"/>
        <v>540</v>
      </c>
      <c r="E30" s="812">
        <f t="shared" si="1"/>
        <v>550</v>
      </c>
      <c r="F30" s="812">
        <v>90</v>
      </c>
      <c r="G30" s="903"/>
      <c r="H30" s="812" t="s">
        <v>12101</v>
      </c>
      <c r="I30" s="822"/>
      <c r="J30" s="822"/>
      <c r="K30" s="822"/>
      <c r="L30" s="822"/>
      <c r="M30" s="822"/>
      <c r="N30" s="816" t="s">
        <v>2451</v>
      </c>
    </row>
    <row r="31" spans="1:14" hidden="1">
      <c r="A31" s="825" t="s">
        <v>6321</v>
      </c>
      <c r="B31" s="812" t="s">
        <v>2727</v>
      </c>
      <c r="C31" s="815">
        <v>70</v>
      </c>
      <c r="D31" s="812">
        <f t="shared" si="0"/>
        <v>690</v>
      </c>
      <c r="E31" s="812">
        <f t="shared" si="1"/>
        <v>700</v>
      </c>
      <c r="F31" s="812">
        <v>120</v>
      </c>
      <c r="G31" s="903">
        <v>5</v>
      </c>
      <c r="H31" s="813" t="s">
        <v>12093</v>
      </c>
      <c r="I31" s="822"/>
      <c r="J31" s="822"/>
      <c r="K31" s="822"/>
      <c r="L31" s="822"/>
      <c r="M31" s="822"/>
      <c r="N31" s="817" t="s">
        <v>2452</v>
      </c>
    </row>
    <row r="32" spans="1:14">
      <c r="A32" s="814" t="s">
        <v>6322</v>
      </c>
      <c r="B32" s="812" t="s">
        <v>2727</v>
      </c>
      <c r="C32" s="815">
        <v>70</v>
      </c>
      <c r="D32" s="812">
        <f t="shared" si="0"/>
        <v>590</v>
      </c>
      <c r="E32" s="812">
        <f t="shared" si="1"/>
        <v>600</v>
      </c>
      <c r="F32" s="812">
        <v>100</v>
      </c>
      <c r="G32" s="903"/>
      <c r="H32" s="812" t="s">
        <v>12090</v>
      </c>
      <c r="I32" s="822"/>
      <c r="J32" s="822"/>
      <c r="K32" s="822"/>
      <c r="L32" s="822"/>
      <c r="M32" s="822"/>
      <c r="N32" s="816" t="s">
        <v>2453</v>
      </c>
    </row>
    <row r="33" spans="1:14" hidden="1">
      <c r="A33" s="825" t="s">
        <v>2454</v>
      </c>
      <c r="B33" s="812" t="s">
        <v>2727</v>
      </c>
      <c r="C33" s="815">
        <v>70</v>
      </c>
      <c r="D33" s="812">
        <f t="shared" si="0"/>
        <v>740</v>
      </c>
      <c r="E33" s="812">
        <f t="shared" si="1"/>
        <v>750</v>
      </c>
      <c r="F33" s="812">
        <v>130</v>
      </c>
      <c r="G33" s="903">
        <v>5</v>
      </c>
      <c r="H33" s="813" t="s">
        <v>12094</v>
      </c>
      <c r="I33" s="822"/>
      <c r="J33" s="822"/>
      <c r="K33" s="822"/>
      <c r="L33" s="822"/>
      <c r="M33" s="822"/>
      <c r="N33" s="817" t="s">
        <v>2455</v>
      </c>
    </row>
  </sheetData>
  <autoFilter ref="A1:N33">
    <filterColumn colId="6">
      <filters blank="1"/>
    </filterColumn>
  </autoFilter>
  <phoneticPr fontId="1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4"/>
  <sheetViews>
    <sheetView zoomScaleNormal="100" workbookViewId="0">
      <selection activeCell="E26" sqref="E26"/>
    </sheetView>
  </sheetViews>
  <sheetFormatPr baseColWidth="10" defaultColWidth="9" defaultRowHeight="14"/>
  <cols>
    <col min="1" max="1" width="12.6640625" style="341" customWidth="1"/>
    <col min="2" max="13" width="9" style="341"/>
    <col min="14" max="14" width="37.83203125" style="341" customWidth="1"/>
    <col min="15" max="16384" width="9" style="341"/>
  </cols>
  <sheetData>
    <row r="1" spans="1:14" s="449" customFormat="1">
      <c r="A1" s="432" t="s">
        <v>1907</v>
      </c>
      <c r="B1" s="418" t="s">
        <v>2603</v>
      </c>
      <c r="C1" s="432" t="s">
        <v>2420</v>
      </c>
      <c r="D1" s="811" t="s">
        <v>2590</v>
      </c>
      <c r="E1" s="811" t="s">
        <v>2591</v>
      </c>
      <c r="F1" s="811" t="s">
        <v>2608</v>
      </c>
      <c r="G1" s="886" t="s">
        <v>8404</v>
      </c>
      <c r="H1" s="418" t="s">
        <v>12031</v>
      </c>
      <c r="I1" s="432" t="s">
        <v>8405</v>
      </c>
      <c r="J1" s="432" t="s">
        <v>1908</v>
      </c>
      <c r="K1" s="432" t="s">
        <v>8406</v>
      </c>
      <c r="L1" s="432" t="s">
        <v>2355</v>
      </c>
      <c r="M1" s="432" t="s">
        <v>2421</v>
      </c>
      <c r="N1" s="432" t="s">
        <v>1080</v>
      </c>
    </row>
    <row r="2" spans="1:14">
      <c r="A2" s="818" t="s">
        <v>2456</v>
      </c>
      <c r="B2" s="812" t="s">
        <v>1803</v>
      </c>
      <c r="C2" s="815">
        <v>5</v>
      </c>
      <c r="D2" s="899">
        <f>E2-5</f>
        <v>75</v>
      </c>
      <c r="E2" s="899">
        <f>200*H2+30</f>
        <v>80</v>
      </c>
      <c r="F2" s="1036">
        <v>10</v>
      </c>
      <c r="G2" s="895"/>
      <c r="H2" s="895" t="s">
        <v>12078</v>
      </c>
      <c r="I2" s="812"/>
      <c r="J2" s="815"/>
      <c r="K2" s="815"/>
      <c r="L2" s="815"/>
      <c r="M2" s="812"/>
      <c r="N2" s="816" t="s">
        <v>2457</v>
      </c>
    </row>
    <row r="3" spans="1:14">
      <c r="A3" s="818" t="s">
        <v>2456</v>
      </c>
      <c r="B3" s="812" t="s">
        <v>1803</v>
      </c>
      <c r="C3" s="815">
        <v>5</v>
      </c>
      <c r="D3" s="899">
        <f t="shared" ref="D3:D34" si="0">E3-5</f>
        <v>75</v>
      </c>
      <c r="E3" s="899">
        <f t="shared" ref="E3:E34" si="1">200*H3+30</f>
        <v>80</v>
      </c>
      <c r="F3" s="1036">
        <v>10</v>
      </c>
      <c r="G3" s="895"/>
      <c r="H3" s="895" t="s">
        <v>12078</v>
      </c>
      <c r="I3" s="812"/>
      <c r="J3" s="815"/>
      <c r="K3" s="815"/>
      <c r="L3" s="815"/>
      <c r="M3" s="812"/>
      <c r="N3" s="816" t="s">
        <v>2457</v>
      </c>
    </row>
    <row r="4" spans="1:14">
      <c r="A4" s="818" t="s">
        <v>2456</v>
      </c>
      <c r="B4" s="812" t="s">
        <v>1803</v>
      </c>
      <c r="C4" s="815">
        <v>5</v>
      </c>
      <c r="D4" s="899">
        <f t="shared" si="0"/>
        <v>75</v>
      </c>
      <c r="E4" s="899">
        <f t="shared" si="1"/>
        <v>80</v>
      </c>
      <c r="F4" s="1036">
        <v>10</v>
      </c>
      <c r="G4" s="895"/>
      <c r="H4" s="895" t="s">
        <v>12078</v>
      </c>
      <c r="I4" s="812"/>
      <c r="J4" s="815"/>
      <c r="K4" s="815"/>
      <c r="L4" s="815"/>
      <c r="M4" s="812"/>
      <c r="N4" s="816" t="s">
        <v>2457</v>
      </c>
    </row>
    <row r="5" spans="1:14">
      <c r="A5" s="818" t="s">
        <v>2456</v>
      </c>
      <c r="B5" s="812" t="s">
        <v>1803</v>
      </c>
      <c r="C5" s="815">
        <v>5</v>
      </c>
      <c r="D5" s="899">
        <f t="shared" si="0"/>
        <v>75</v>
      </c>
      <c r="E5" s="899">
        <f t="shared" si="1"/>
        <v>80</v>
      </c>
      <c r="F5" s="1036">
        <v>10</v>
      </c>
      <c r="G5" s="895"/>
      <c r="H5" s="895" t="s">
        <v>12078</v>
      </c>
      <c r="I5" s="812"/>
      <c r="J5" s="815"/>
      <c r="K5" s="815"/>
      <c r="L5" s="815"/>
      <c r="M5" s="812"/>
      <c r="N5" s="816" t="s">
        <v>2457</v>
      </c>
    </row>
    <row r="6" spans="1:14">
      <c r="A6" s="824" t="s">
        <v>6276</v>
      </c>
      <c r="B6" s="812" t="s">
        <v>1600</v>
      </c>
      <c r="C6" s="815">
        <v>10</v>
      </c>
      <c r="D6" s="899">
        <f t="shared" si="0"/>
        <v>115</v>
      </c>
      <c r="E6" s="899">
        <f t="shared" si="1"/>
        <v>120</v>
      </c>
      <c r="F6" s="1036">
        <v>18</v>
      </c>
      <c r="G6" s="812">
        <v>4</v>
      </c>
      <c r="H6" s="812" t="s">
        <v>12082</v>
      </c>
      <c r="I6" s="812"/>
      <c r="J6" s="815"/>
      <c r="K6" s="815"/>
      <c r="L6" s="815"/>
      <c r="M6" s="812"/>
      <c r="N6" s="817" t="s">
        <v>2458</v>
      </c>
    </row>
    <row r="7" spans="1:14">
      <c r="A7" s="818" t="s">
        <v>10662</v>
      </c>
      <c r="B7" s="812" t="s">
        <v>2001</v>
      </c>
      <c r="C7" s="815">
        <v>13</v>
      </c>
      <c r="D7" s="899">
        <f t="shared" si="0"/>
        <v>81</v>
      </c>
      <c r="E7" s="899">
        <f t="shared" si="1"/>
        <v>86</v>
      </c>
      <c r="F7" s="1036">
        <v>11</v>
      </c>
      <c r="G7" s="895"/>
      <c r="H7" s="895" t="s">
        <v>12079</v>
      </c>
      <c r="I7" s="812"/>
      <c r="J7" s="815"/>
      <c r="K7" s="815"/>
      <c r="L7" s="815"/>
      <c r="M7" s="812"/>
      <c r="N7" s="816" t="s">
        <v>2459</v>
      </c>
    </row>
    <row r="8" spans="1:14">
      <c r="A8" s="824" t="s">
        <v>10747</v>
      </c>
      <c r="B8" s="812" t="s">
        <v>1599</v>
      </c>
      <c r="C8" s="815">
        <v>15</v>
      </c>
      <c r="D8" s="899">
        <f t="shared" si="0"/>
        <v>125</v>
      </c>
      <c r="E8" s="899">
        <f t="shared" si="1"/>
        <v>130</v>
      </c>
      <c r="F8" s="1036">
        <v>20</v>
      </c>
      <c r="G8" s="812">
        <v>4</v>
      </c>
      <c r="H8" s="812" t="s">
        <v>12083</v>
      </c>
      <c r="I8" s="812"/>
      <c r="J8" s="815"/>
      <c r="K8" s="815"/>
      <c r="L8" s="815"/>
      <c r="M8" s="812"/>
      <c r="N8" s="817" t="s">
        <v>2460</v>
      </c>
    </row>
    <row r="9" spans="1:14">
      <c r="A9" s="818" t="s">
        <v>6283</v>
      </c>
      <c r="B9" s="812" t="s">
        <v>1604</v>
      </c>
      <c r="C9" s="815">
        <v>18</v>
      </c>
      <c r="D9" s="899">
        <f t="shared" si="0"/>
        <v>91</v>
      </c>
      <c r="E9" s="899">
        <f t="shared" si="1"/>
        <v>96</v>
      </c>
      <c r="F9" s="1036">
        <v>13</v>
      </c>
      <c r="G9" s="895"/>
      <c r="H9" s="895" t="s">
        <v>12080</v>
      </c>
      <c r="I9" s="812"/>
      <c r="J9" s="815"/>
      <c r="K9" s="815"/>
      <c r="L9" s="815"/>
      <c r="M9" s="812"/>
      <c r="N9" s="816" t="s">
        <v>2461</v>
      </c>
    </row>
    <row r="10" spans="1:14">
      <c r="A10" s="824" t="s">
        <v>6287</v>
      </c>
      <c r="B10" s="812" t="s">
        <v>2715</v>
      </c>
      <c r="C10" s="815">
        <v>21</v>
      </c>
      <c r="D10" s="899">
        <f t="shared" si="0"/>
        <v>137</v>
      </c>
      <c r="E10" s="899">
        <f t="shared" si="1"/>
        <v>142</v>
      </c>
      <c r="F10" s="1036">
        <v>22</v>
      </c>
      <c r="G10" s="812">
        <v>5</v>
      </c>
      <c r="H10" s="812" t="s">
        <v>12062</v>
      </c>
      <c r="I10" s="812"/>
      <c r="J10" s="812"/>
      <c r="K10" s="815"/>
      <c r="L10" s="815"/>
      <c r="M10" s="812"/>
      <c r="N10" s="817" t="s">
        <v>2462</v>
      </c>
    </row>
    <row r="11" spans="1:14">
      <c r="A11" s="818" t="s">
        <v>10668</v>
      </c>
      <c r="B11" s="812" t="s">
        <v>1603</v>
      </c>
      <c r="C11" s="815">
        <v>25</v>
      </c>
      <c r="D11" s="899">
        <f t="shared" si="0"/>
        <v>105</v>
      </c>
      <c r="E11" s="899">
        <f t="shared" si="1"/>
        <v>110</v>
      </c>
      <c r="F11" s="1036">
        <v>16</v>
      </c>
      <c r="G11" s="895"/>
      <c r="H11" s="895" t="s">
        <v>12081</v>
      </c>
      <c r="I11" s="812"/>
      <c r="J11" s="815"/>
      <c r="K11" s="815"/>
      <c r="L11" s="815"/>
      <c r="M11" s="812"/>
      <c r="N11" s="816" t="s">
        <v>2463</v>
      </c>
    </row>
    <row r="12" spans="1:14">
      <c r="A12" s="824" t="s">
        <v>10748</v>
      </c>
      <c r="B12" s="812" t="s">
        <v>2715</v>
      </c>
      <c r="C12" s="815">
        <v>28</v>
      </c>
      <c r="D12" s="899">
        <f t="shared" si="0"/>
        <v>151</v>
      </c>
      <c r="E12" s="899">
        <f t="shared" si="1"/>
        <v>156</v>
      </c>
      <c r="F12" s="1036">
        <v>25</v>
      </c>
      <c r="G12" s="812">
        <v>4</v>
      </c>
      <c r="H12" s="812" t="s">
        <v>12084</v>
      </c>
      <c r="I12" s="812"/>
      <c r="J12" s="815"/>
      <c r="K12" s="815"/>
      <c r="L12" s="815"/>
      <c r="M12" s="812"/>
      <c r="N12" s="817" t="s">
        <v>2464</v>
      </c>
    </row>
    <row r="13" spans="1:14">
      <c r="A13" s="818" t="s">
        <v>2465</v>
      </c>
      <c r="B13" s="812" t="s">
        <v>1600</v>
      </c>
      <c r="C13" s="815">
        <v>30</v>
      </c>
      <c r="D13" s="899">
        <f t="shared" si="0"/>
        <v>115</v>
      </c>
      <c r="E13" s="899">
        <f t="shared" si="1"/>
        <v>120</v>
      </c>
      <c r="F13" s="1036">
        <v>18</v>
      </c>
      <c r="G13" s="895"/>
      <c r="H13" s="895">
        <v>0.45</v>
      </c>
      <c r="I13" s="812"/>
      <c r="J13" s="815"/>
      <c r="K13" s="815"/>
      <c r="L13" s="815"/>
      <c r="M13" s="812"/>
      <c r="N13" s="816" t="s">
        <v>2466</v>
      </c>
    </row>
    <row r="14" spans="1:14">
      <c r="A14" s="824" t="s">
        <v>6296</v>
      </c>
      <c r="B14" s="812" t="s">
        <v>2716</v>
      </c>
      <c r="C14" s="815">
        <v>32</v>
      </c>
      <c r="D14" s="899">
        <f t="shared" si="0"/>
        <v>159</v>
      </c>
      <c r="E14" s="899">
        <f t="shared" si="1"/>
        <v>164</v>
      </c>
      <c r="F14" s="1036">
        <v>26</v>
      </c>
      <c r="G14" s="812">
        <v>5</v>
      </c>
      <c r="H14" s="812" t="s">
        <v>12085</v>
      </c>
      <c r="I14" s="812"/>
      <c r="J14" s="815"/>
      <c r="K14" s="815"/>
      <c r="L14" s="815"/>
      <c r="M14" s="812"/>
      <c r="N14" s="817" t="s">
        <v>2467</v>
      </c>
    </row>
    <row r="15" spans="1:14">
      <c r="A15" s="818" t="s">
        <v>10673</v>
      </c>
      <c r="B15" s="812" t="s">
        <v>1611</v>
      </c>
      <c r="C15" s="815">
        <v>35</v>
      </c>
      <c r="D15" s="899">
        <f t="shared" si="0"/>
        <v>125</v>
      </c>
      <c r="E15" s="899">
        <f t="shared" si="1"/>
        <v>130</v>
      </c>
      <c r="F15" s="1036">
        <v>20</v>
      </c>
      <c r="G15" s="895"/>
      <c r="H15" s="895">
        <v>0.5</v>
      </c>
      <c r="I15" s="812"/>
      <c r="J15" s="815"/>
      <c r="K15" s="815"/>
      <c r="L15" s="815"/>
      <c r="M15" s="812"/>
      <c r="N15" s="816" t="s">
        <v>2468</v>
      </c>
    </row>
    <row r="16" spans="1:14">
      <c r="A16" s="824" t="s">
        <v>10749</v>
      </c>
      <c r="B16" s="812" t="s">
        <v>2716</v>
      </c>
      <c r="C16" s="815">
        <v>37</v>
      </c>
      <c r="D16" s="899">
        <f t="shared" si="0"/>
        <v>169</v>
      </c>
      <c r="E16" s="899">
        <f t="shared" si="1"/>
        <v>174</v>
      </c>
      <c r="F16" s="1036">
        <v>28</v>
      </c>
      <c r="G16" s="812">
        <v>4</v>
      </c>
      <c r="H16" s="812" t="s">
        <v>12086</v>
      </c>
      <c r="I16" s="812"/>
      <c r="J16" s="815"/>
      <c r="K16" s="815"/>
      <c r="L16" s="815"/>
      <c r="M16" s="812"/>
      <c r="N16" s="817" t="s">
        <v>2469</v>
      </c>
    </row>
    <row r="17" spans="1:14">
      <c r="A17" s="818" t="s">
        <v>10679</v>
      </c>
      <c r="B17" s="812" t="s">
        <v>2718</v>
      </c>
      <c r="C17" s="815">
        <v>40</v>
      </c>
      <c r="D17" s="899">
        <f t="shared" si="0"/>
        <v>135</v>
      </c>
      <c r="E17" s="899">
        <f t="shared" si="1"/>
        <v>140</v>
      </c>
      <c r="F17" s="1036">
        <v>22</v>
      </c>
      <c r="G17" s="895"/>
      <c r="H17" s="895">
        <v>0.55000000000000004</v>
      </c>
      <c r="I17" s="812"/>
      <c r="J17" s="815"/>
      <c r="K17" s="815"/>
      <c r="L17" s="815"/>
      <c r="M17" s="812"/>
      <c r="N17" s="816" t="s">
        <v>2470</v>
      </c>
    </row>
    <row r="18" spans="1:14">
      <c r="A18" s="824" t="s">
        <v>6301</v>
      </c>
      <c r="B18" s="812" t="s">
        <v>2719</v>
      </c>
      <c r="C18" s="815">
        <v>43</v>
      </c>
      <c r="D18" s="899">
        <f t="shared" si="0"/>
        <v>181</v>
      </c>
      <c r="E18" s="899">
        <f t="shared" si="1"/>
        <v>186</v>
      </c>
      <c r="F18" s="1036">
        <v>31</v>
      </c>
      <c r="G18" s="812">
        <v>5</v>
      </c>
      <c r="H18" s="812" t="s">
        <v>12087</v>
      </c>
      <c r="I18" s="812"/>
      <c r="J18" s="815"/>
      <c r="K18" s="815"/>
      <c r="L18" s="815"/>
      <c r="M18" s="812"/>
      <c r="N18" s="817" t="s">
        <v>2471</v>
      </c>
    </row>
    <row r="19" spans="1:14">
      <c r="A19" s="818" t="s">
        <v>10680</v>
      </c>
      <c r="B19" s="812" t="s">
        <v>2720</v>
      </c>
      <c r="C19" s="815">
        <v>47</v>
      </c>
      <c r="D19" s="899">
        <f t="shared" si="0"/>
        <v>149</v>
      </c>
      <c r="E19" s="899">
        <f t="shared" si="1"/>
        <v>154</v>
      </c>
      <c r="F19" s="1036">
        <v>24</v>
      </c>
      <c r="G19" s="895"/>
      <c r="H19" s="895">
        <v>0.62</v>
      </c>
      <c r="I19" s="812"/>
      <c r="J19" s="815"/>
      <c r="K19" s="815"/>
      <c r="L19" s="815"/>
      <c r="M19" s="812"/>
      <c r="N19" s="816" t="s">
        <v>2472</v>
      </c>
    </row>
    <row r="20" spans="1:14">
      <c r="A20" s="824" t="s">
        <v>6300</v>
      </c>
      <c r="B20" s="812" t="s">
        <v>2722</v>
      </c>
      <c r="C20" s="815">
        <v>50</v>
      </c>
      <c r="D20" s="899">
        <f t="shared" si="0"/>
        <v>195</v>
      </c>
      <c r="E20" s="899">
        <f t="shared" si="1"/>
        <v>200</v>
      </c>
      <c r="F20" s="1036">
        <v>34</v>
      </c>
      <c r="G20" s="812">
        <v>5</v>
      </c>
      <c r="H20" s="812" t="s">
        <v>12088</v>
      </c>
      <c r="I20" s="812"/>
      <c r="J20" s="815"/>
      <c r="K20" s="815"/>
      <c r="L20" s="815"/>
      <c r="M20" s="812"/>
      <c r="N20" s="817" t="s">
        <v>2473</v>
      </c>
    </row>
    <row r="21" spans="1:14">
      <c r="A21" s="818" t="s">
        <v>10684</v>
      </c>
      <c r="B21" s="812" t="s">
        <v>2752</v>
      </c>
      <c r="C21" s="815">
        <v>53</v>
      </c>
      <c r="D21" s="899">
        <f t="shared" si="0"/>
        <v>161</v>
      </c>
      <c r="E21" s="899">
        <f t="shared" si="1"/>
        <v>166</v>
      </c>
      <c r="F21" s="1036">
        <v>27</v>
      </c>
      <c r="G21" s="895"/>
      <c r="H21" s="895">
        <v>0.68</v>
      </c>
      <c r="I21" s="812"/>
      <c r="J21" s="815"/>
      <c r="K21" s="815"/>
      <c r="L21" s="815"/>
      <c r="M21" s="812"/>
      <c r="N21" s="816" t="s">
        <v>2474</v>
      </c>
    </row>
    <row r="22" spans="1:14">
      <c r="A22" s="824" t="s">
        <v>10750</v>
      </c>
      <c r="B22" s="812" t="s">
        <v>2722</v>
      </c>
      <c r="C22" s="815">
        <v>56</v>
      </c>
      <c r="D22" s="899">
        <f t="shared" si="0"/>
        <v>207</v>
      </c>
      <c r="E22" s="899">
        <f t="shared" si="1"/>
        <v>212</v>
      </c>
      <c r="F22" s="1036">
        <v>36</v>
      </c>
      <c r="G22" s="812">
        <v>4</v>
      </c>
      <c r="H22" s="812" t="s">
        <v>12089</v>
      </c>
      <c r="I22" s="812"/>
      <c r="J22" s="815"/>
      <c r="K22" s="815"/>
      <c r="L22" s="815"/>
      <c r="M22" s="812"/>
      <c r="N22" s="817" t="s">
        <v>2475</v>
      </c>
    </row>
    <row r="23" spans="1:14">
      <c r="A23" s="818" t="s">
        <v>6310</v>
      </c>
      <c r="B23" s="812" t="s">
        <v>2724</v>
      </c>
      <c r="C23" s="815">
        <v>59</v>
      </c>
      <c r="D23" s="899">
        <f t="shared" si="0"/>
        <v>173</v>
      </c>
      <c r="E23" s="899">
        <f t="shared" si="1"/>
        <v>178</v>
      </c>
      <c r="F23" s="1036">
        <v>29</v>
      </c>
      <c r="G23" s="895"/>
      <c r="H23" s="895">
        <v>0.74</v>
      </c>
      <c r="I23" s="812"/>
      <c r="J23" s="815"/>
      <c r="K23" s="815"/>
      <c r="L23" s="815"/>
      <c r="M23" s="812"/>
      <c r="N23" s="816" t="s">
        <v>2476</v>
      </c>
    </row>
    <row r="24" spans="1:14">
      <c r="A24" s="824" t="s">
        <v>6308</v>
      </c>
      <c r="B24" s="812" t="s">
        <v>2725</v>
      </c>
      <c r="C24" s="815">
        <v>60</v>
      </c>
      <c r="D24" s="899">
        <f t="shared" si="0"/>
        <v>215</v>
      </c>
      <c r="E24" s="899">
        <f t="shared" si="1"/>
        <v>220</v>
      </c>
      <c r="F24" s="1036">
        <v>38</v>
      </c>
      <c r="G24" s="812">
        <v>5</v>
      </c>
      <c r="H24" s="812" t="s">
        <v>12073</v>
      </c>
      <c r="I24" s="812"/>
      <c r="J24" s="815"/>
      <c r="K24" s="815"/>
      <c r="L24" s="815"/>
      <c r="M24" s="812"/>
      <c r="N24" s="817" t="s">
        <v>2477</v>
      </c>
    </row>
    <row r="25" spans="1:14">
      <c r="A25" s="818" t="s">
        <v>10689</v>
      </c>
      <c r="B25" s="812" t="s">
        <v>2726</v>
      </c>
      <c r="C25" s="815">
        <v>63</v>
      </c>
      <c r="D25" s="899">
        <f t="shared" si="0"/>
        <v>181</v>
      </c>
      <c r="E25" s="899">
        <f t="shared" si="1"/>
        <v>186</v>
      </c>
      <c r="F25" s="1036">
        <v>31</v>
      </c>
      <c r="G25" s="895"/>
      <c r="H25" s="895">
        <v>0.78</v>
      </c>
      <c r="I25" s="812"/>
      <c r="J25" s="815"/>
      <c r="K25" s="815"/>
      <c r="L25" s="815"/>
      <c r="M25" s="812"/>
      <c r="N25" s="816" t="s">
        <v>2478</v>
      </c>
    </row>
    <row r="26" spans="1:14">
      <c r="A26" s="824" t="s">
        <v>10751</v>
      </c>
      <c r="B26" s="812" t="s">
        <v>2725</v>
      </c>
      <c r="C26" s="815">
        <v>65</v>
      </c>
      <c r="D26" s="899">
        <f t="shared" si="0"/>
        <v>225</v>
      </c>
      <c r="E26" s="899">
        <f t="shared" si="1"/>
        <v>230</v>
      </c>
      <c r="F26" s="1036">
        <v>40</v>
      </c>
      <c r="G26" s="812">
        <v>5</v>
      </c>
      <c r="H26" s="812" t="s">
        <v>12090</v>
      </c>
      <c r="I26" s="812"/>
      <c r="J26" s="815"/>
      <c r="K26" s="815"/>
      <c r="L26" s="815"/>
      <c r="M26" s="812"/>
      <c r="N26" s="817" t="s">
        <v>2479</v>
      </c>
    </row>
    <row r="27" spans="1:14">
      <c r="A27" s="818" t="s">
        <v>6319</v>
      </c>
      <c r="B27" s="812" t="s">
        <v>2715</v>
      </c>
      <c r="C27" s="815">
        <v>67</v>
      </c>
      <c r="D27" s="899">
        <f t="shared" si="0"/>
        <v>189</v>
      </c>
      <c r="E27" s="899">
        <f t="shared" si="1"/>
        <v>194</v>
      </c>
      <c r="F27" s="1036">
        <v>32</v>
      </c>
      <c r="G27" s="895"/>
      <c r="H27" s="895">
        <v>0.82</v>
      </c>
      <c r="I27" s="812"/>
      <c r="J27" s="815"/>
      <c r="K27" s="815"/>
      <c r="L27" s="815"/>
      <c r="M27" s="815"/>
      <c r="N27" s="816" t="s">
        <v>2480</v>
      </c>
    </row>
    <row r="28" spans="1:14">
      <c r="A28" s="824" t="s">
        <v>10752</v>
      </c>
      <c r="B28" s="813">
        <v>85000</v>
      </c>
      <c r="C28" s="815">
        <v>69</v>
      </c>
      <c r="D28" s="899">
        <f t="shared" si="0"/>
        <v>235</v>
      </c>
      <c r="E28" s="899">
        <f t="shared" si="1"/>
        <v>240</v>
      </c>
      <c r="F28" s="1036">
        <v>42</v>
      </c>
      <c r="G28" s="812">
        <v>4</v>
      </c>
      <c r="H28" s="812" t="s">
        <v>12091</v>
      </c>
      <c r="I28" s="812"/>
      <c r="J28" s="815"/>
      <c r="K28" s="815"/>
      <c r="L28" s="815"/>
      <c r="M28" s="815"/>
      <c r="N28" s="817" t="s">
        <v>2481</v>
      </c>
    </row>
    <row r="29" spans="1:14">
      <c r="A29" s="818" t="s">
        <v>6324</v>
      </c>
      <c r="B29" s="813">
        <v>22000</v>
      </c>
      <c r="C29" s="815">
        <v>69</v>
      </c>
      <c r="D29" s="899">
        <f t="shared" si="0"/>
        <v>195</v>
      </c>
      <c r="E29" s="899">
        <f t="shared" si="1"/>
        <v>200</v>
      </c>
      <c r="F29" s="1036">
        <v>34</v>
      </c>
      <c r="G29" s="1037"/>
      <c r="H29" s="895">
        <v>0.85</v>
      </c>
      <c r="I29" s="812"/>
      <c r="J29" s="815"/>
      <c r="K29" s="815"/>
      <c r="L29" s="815"/>
      <c r="M29" s="815"/>
      <c r="N29" s="816" t="s">
        <v>5631</v>
      </c>
    </row>
    <row r="30" spans="1:14">
      <c r="A30" s="824" t="s">
        <v>2482</v>
      </c>
      <c r="B30" s="813">
        <v>100000</v>
      </c>
      <c r="C30" s="815">
        <v>70</v>
      </c>
      <c r="D30" s="899">
        <f t="shared" si="0"/>
        <v>245.00000000000003</v>
      </c>
      <c r="E30" s="899">
        <f t="shared" si="1"/>
        <v>250.00000000000003</v>
      </c>
      <c r="F30" s="1036">
        <v>44</v>
      </c>
      <c r="G30" s="1038">
        <v>5</v>
      </c>
      <c r="H30" s="812" t="s">
        <v>12092</v>
      </c>
      <c r="I30" s="812"/>
      <c r="J30" s="815"/>
      <c r="K30" s="815"/>
      <c r="L30" s="815"/>
      <c r="M30" s="815"/>
      <c r="N30" s="817" t="s">
        <v>2483</v>
      </c>
    </row>
    <row r="31" spans="1:14">
      <c r="A31" s="818" t="s">
        <v>10697</v>
      </c>
      <c r="B31" s="812" t="s">
        <v>1668</v>
      </c>
      <c r="C31" s="815">
        <v>70</v>
      </c>
      <c r="D31" s="899">
        <f t="shared" si="0"/>
        <v>205</v>
      </c>
      <c r="E31" s="899">
        <f t="shared" si="1"/>
        <v>210</v>
      </c>
      <c r="F31" s="1036">
        <v>36</v>
      </c>
      <c r="G31" s="1037"/>
      <c r="H31" s="895">
        <v>0.9</v>
      </c>
      <c r="I31" s="812"/>
      <c r="J31" s="815"/>
      <c r="K31" s="815"/>
      <c r="L31" s="815"/>
      <c r="M31" s="815"/>
      <c r="N31" s="816" t="s">
        <v>2484</v>
      </c>
    </row>
    <row r="32" spans="1:14">
      <c r="A32" s="824" t="s">
        <v>6323</v>
      </c>
      <c r="B32" s="813">
        <v>100000</v>
      </c>
      <c r="C32" s="815">
        <v>70</v>
      </c>
      <c r="D32" s="899">
        <f t="shared" si="0"/>
        <v>265</v>
      </c>
      <c r="E32" s="899">
        <f t="shared" si="1"/>
        <v>270</v>
      </c>
      <c r="F32" s="1036">
        <v>48</v>
      </c>
      <c r="G32" s="1038">
        <v>5</v>
      </c>
      <c r="H32" s="812" t="s">
        <v>12093</v>
      </c>
      <c r="I32" s="812"/>
      <c r="J32" s="815"/>
      <c r="K32" s="815"/>
      <c r="L32" s="815"/>
      <c r="M32" s="815"/>
      <c r="N32" s="817" t="s">
        <v>5630</v>
      </c>
    </row>
    <row r="33" spans="1:14">
      <c r="A33" s="818" t="s">
        <v>2485</v>
      </c>
      <c r="B33" s="812" t="s">
        <v>1668</v>
      </c>
      <c r="C33" s="815">
        <v>70</v>
      </c>
      <c r="D33" s="899">
        <f t="shared" si="0"/>
        <v>225</v>
      </c>
      <c r="E33" s="899">
        <f t="shared" si="1"/>
        <v>230</v>
      </c>
      <c r="F33" s="1036">
        <v>40</v>
      </c>
      <c r="G33" s="1037"/>
      <c r="H33" s="895">
        <v>1</v>
      </c>
      <c r="I33" s="812"/>
      <c r="J33" s="815"/>
      <c r="K33" s="815"/>
      <c r="L33" s="815"/>
      <c r="M33" s="815"/>
      <c r="N33" s="816" t="s">
        <v>2486</v>
      </c>
    </row>
    <row r="34" spans="1:14">
      <c r="A34" s="824" t="s">
        <v>2487</v>
      </c>
      <c r="B34" s="813">
        <v>100000</v>
      </c>
      <c r="C34" s="815">
        <v>70</v>
      </c>
      <c r="D34" s="899">
        <f t="shared" si="0"/>
        <v>285</v>
      </c>
      <c r="E34" s="899">
        <f t="shared" si="1"/>
        <v>290</v>
      </c>
      <c r="F34" s="1036">
        <v>52</v>
      </c>
      <c r="G34" s="1038">
        <v>5</v>
      </c>
      <c r="H34" s="812" t="s">
        <v>12094</v>
      </c>
      <c r="I34" s="812"/>
      <c r="J34" s="815"/>
      <c r="K34" s="815"/>
      <c r="L34" s="815"/>
      <c r="M34" s="815"/>
      <c r="N34" s="817" t="s">
        <v>2488</v>
      </c>
    </row>
  </sheetData>
  <autoFilter ref="A1:N34"/>
  <phoneticPr fontId="15"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4"/>
  <sheetViews>
    <sheetView workbookViewId="0">
      <selection activeCell="J14" sqref="A14:J14"/>
    </sheetView>
  </sheetViews>
  <sheetFormatPr baseColWidth="10" defaultColWidth="9" defaultRowHeight="14"/>
  <cols>
    <col min="1" max="1" width="15.5" style="220" customWidth="1"/>
    <col min="2" max="16" width="9" style="220"/>
    <col min="17" max="17" width="33.33203125" style="220" customWidth="1"/>
    <col min="18" max="16384" width="9" style="220"/>
  </cols>
  <sheetData>
    <row r="1" spans="1:17" s="897" customFormat="1">
      <c r="A1" s="894" t="s">
        <v>1907</v>
      </c>
      <c r="B1" s="895" t="s">
        <v>2603</v>
      </c>
      <c r="C1" s="894" t="s">
        <v>2420</v>
      </c>
      <c r="D1" s="894" t="s">
        <v>2587</v>
      </c>
      <c r="E1" s="894" t="s">
        <v>2589</v>
      </c>
      <c r="F1" s="894" t="s">
        <v>2588</v>
      </c>
      <c r="G1" s="894" t="s">
        <v>2592</v>
      </c>
      <c r="H1" s="894" t="s">
        <v>2605</v>
      </c>
      <c r="I1" s="894" t="s">
        <v>2607</v>
      </c>
      <c r="J1" s="907" t="s">
        <v>8404</v>
      </c>
      <c r="K1" s="895" t="s">
        <v>12031</v>
      </c>
      <c r="L1" s="896" t="s">
        <v>8405</v>
      </c>
      <c r="M1" s="896" t="s">
        <v>1908</v>
      </c>
      <c r="N1" s="896" t="s">
        <v>8406</v>
      </c>
      <c r="O1" s="896" t="s">
        <v>2355</v>
      </c>
      <c r="P1" s="896" t="s">
        <v>2421</v>
      </c>
      <c r="Q1" s="894" t="s">
        <v>1080</v>
      </c>
    </row>
    <row r="2" spans="1:17">
      <c r="A2" s="898" t="s">
        <v>2489</v>
      </c>
      <c r="B2" s="895" t="s">
        <v>1803</v>
      </c>
      <c r="C2" s="899">
        <v>5</v>
      </c>
      <c r="D2" s="1039">
        <f>E2-3</f>
        <v>47</v>
      </c>
      <c r="E2" s="1039">
        <v>50</v>
      </c>
      <c r="F2" s="1039">
        <f>G2-3</f>
        <v>57</v>
      </c>
      <c r="G2" s="1039">
        <f>100*(K2+0.05)+30</f>
        <v>60</v>
      </c>
      <c r="H2" s="1039">
        <f>I2-2</f>
        <v>4</v>
      </c>
      <c r="I2" s="1039">
        <v>6</v>
      </c>
      <c r="J2" s="1037"/>
      <c r="K2" s="895">
        <v>0.25</v>
      </c>
      <c r="L2" s="895"/>
      <c r="M2" s="899"/>
      <c r="N2" s="899"/>
      <c r="O2" s="899"/>
      <c r="P2" s="895"/>
      <c r="Q2" s="900" t="s">
        <v>2490</v>
      </c>
    </row>
    <row r="3" spans="1:17">
      <c r="A3" s="898" t="s">
        <v>2489</v>
      </c>
      <c r="B3" s="895" t="s">
        <v>1803</v>
      </c>
      <c r="C3" s="899">
        <v>5</v>
      </c>
      <c r="D3" s="1039">
        <f t="shared" ref="D3:D34" si="0">E3-3</f>
        <v>47</v>
      </c>
      <c r="E3" s="1039">
        <v>50</v>
      </c>
      <c r="F3" s="1039">
        <f t="shared" ref="F3:F34" si="1">G3-3</f>
        <v>57</v>
      </c>
      <c r="G3" s="1039">
        <f t="shared" ref="G3:G34" si="2">100*(K3+0.05)+30</f>
        <v>60</v>
      </c>
      <c r="H3" s="1039">
        <f t="shared" ref="H3:H34" si="3">I3-2</f>
        <v>4</v>
      </c>
      <c r="I3" s="1039">
        <v>6</v>
      </c>
      <c r="J3" s="1037"/>
      <c r="K3" s="895">
        <v>0.25</v>
      </c>
      <c r="L3" s="895"/>
      <c r="M3" s="899"/>
      <c r="N3" s="899"/>
      <c r="O3" s="899"/>
      <c r="P3" s="895"/>
      <c r="Q3" s="900" t="s">
        <v>2490</v>
      </c>
    </row>
    <row r="4" spans="1:17">
      <c r="A4" s="898" t="s">
        <v>2489</v>
      </c>
      <c r="B4" s="895" t="s">
        <v>1803</v>
      </c>
      <c r="C4" s="899">
        <v>5</v>
      </c>
      <c r="D4" s="1039">
        <f t="shared" si="0"/>
        <v>47</v>
      </c>
      <c r="E4" s="1039">
        <v>50</v>
      </c>
      <c r="F4" s="1039">
        <f t="shared" si="1"/>
        <v>57</v>
      </c>
      <c r="G4" s="1039">
        <f t="shared" si="2"/>
        <v>60</v>
      </c>
      <c r="H4" s="1039">
        <f t="shared" si="3"/>
        <v>4</v>
      </c>
      <c r="I4" s="1039">
        <v>6</v>
      </c>
      <c r="J4" s="1037"/>
      <c r="K4" s="895">
        <v>0.25</v>
      </c>
      <c r="L4" s="895"/>
      <c r="M4" s="899"/>
      <c r="N4" s="899"/>
      <c r="O4" s="899"/>
      <c r="P4" s="895"/>
      <c r="Q4" s="900" t="s">
        <v>2490</v>
      </c>
    </row>
    <row r="5" spans="1:17">
      <c r="A5" s="898" t="s">
        <v>2489</v>
      </c>
      <c r="B5" s="895" t="s">
        <v>1803</v>
      </c>
      <c r="C5" s="899">
        <v>5</v>
      </c>
      <c r="D5" s="1039">
        <f t="shared" si="0"/>
        <v>47</v>
      </c>
      <c r="E5" s="1039">
        <v>50</v>
      </c>
      <c r="F5" s="1039">
        <f t="shared" si="1"/>
        <v>57</v>
      </c>
      <c r="G5" s="1039">
        <f t="shared" si="2"/>
        <v>60</v>
      </c>
      <c r="H5" s="1039">
        <f t="shared" si="3"/>
        <v>4</v>
      </c>
      <c r="I5" s="1039">
        <v>6</v>
      </c>
      <c r="J5" s="1037"/>
      <c r="K5" s="895">
        <v>0.25</v>
      </c>
      <c r="L5" s="895"/>
      <c r="M5" s="899"/>
      <c r="N5" s="899"/>
      <c r="O5" s="899"/>
      <c r="P5" s="895"/>
      <c r="Q5" s="900" t="s">
        <v>2490</v>
      </c>
    </row>
    <row r="6" spans="1:17">
      <c r="A6" s="901" t="s">
        <v>6277</v>
      </c>
      <c r="B6" s="895" t="s">
        <v>1603</v>
      </c>
      <c r="C6" s="899">
        <v>10</v>
      </c>
      <c r="D6" s="1039">
        <f t="shared" si="0"/>
        <v>67</v>
      </c>
      <c r="E6" s="1039">
        <v>70</v>
      </c>
      <c r="F6" s="1039">
        <f t="shared" si="1"/>
        <v>77</v>
      </c>
      <c r="G6" s="1039">
        <f t="shared" si="2"/>
        <v>80</v>
      </c>
      <c r="H6" s="1039">
        <f t="shared" si="3"/>
        <v>8</v>
      </c>
      <c r="I6" s="1039">
        <v>10</v>
      </c>
      <c r="J6" s="1037">
        <v>4</v>
      </c>
      <c r="K6" s="895">
        <v>0.45</v>
      </c>
      <c r="L6" s="895"/>
      <c r="M6" s="899"/>
      <c r="N6" s="899"/>
      <c r="O6" s="899"/>
      <c r="P6" s="895"/>
      <c r="Q6" s="902" t="s">
        <v>2491</v>
      </c>
    </row>
    <row r="7" spans="1:17">
      <c r="A7" s="898" t="s">
        <v>10663</v>
      </c>
      <c r="B7" s="895" t="s">
        <v>2001</v>
      </c>
      <c r="C7" s="899">
        <v>13</v>
      </c>
      <c r="D7" s="1039">
        <f t="shared" si="0"/>
        <v>50</v>
      </c>
      <c r="E7" s="1039">
        <v>53</v>
      </c>
      <c r="F7" s="1039">
        <f t="shared" si="1"/>
        <v>60</v>
      </c>
      <c r="G7" s="1039">
        <f t="shared" si="2"/>
        <v>63</v>
      </c>
      <c r="H7" s="1039">
        <f t="shared" si="3"/>
        <v>4</v>
      </c>
      <c r="I7" s="1039">
        <v>6</v>
      </c>
      <c r="J7" s="1037"/>
      <c r="K7" s="895">
        <v>0.28000000000000003</v>
      </c>
      <c r="L7" s="895"/>
      <c r="M7" s="899"/>
      <c r="N7" s="899"/>
      <c r="O7" s="899"/>
      <c r="P7" s="895"/>
      <c r="Q7" s="900" t="s">
        <v>2492</v>
      </c>
    </row>
    <row r="8" spans="1:17">
      <c r="A8" s="901" t="s">
        <v>10753</v>
      </c>
      <c r="B8" s="895" t="s">
        <v>1603</v>
      </c>
      <c r="C8" s="899">
        <v>15</v>
      </c>
      <c r="D8" s="1039">
        <f t="shared" si="0"/>
        <v>72</v>
      </c>
      <c r="E8" s="1039">
        <v>75</v>
      </c>
      <c r="F8" s="1039">
        <f t="shared" si="1"/>
        <v>82</v>
      </c>
      <c r="G8" s="1039">
        <f t="shared" si="2"/>
        <v>85</v>
      </c>
      <c r="H8" s="1039">
        <f t="shared" si="3"/>
        <v>9</v>
      </c>
      <c r="I8" s="1039">
        <v>11</v>
      </c>
      <c r="J8" s="1037">
        <v>4</v>
      </c>
      <c r="K8" s="895">
        <v>0.5</v>
      </c>
      <c r="L8" s="895"/>
      <c r="M8" s="899"/>
      <c r="N8" s="899"/>
      <c r="O8" s="899"/>
      <c r="P8" s="895"/>
      <c r="Q8" s="902" t="s">
        <v>2493</v>
      </c>
    </row>
    <row r="9" spans="1:17">
      <c r="A9" s="898" t="s">
        <v>6286</v>
      </c>
      <c r="B9" s="895" t="s">
        <v>2246</v>
      </c>
      <c r="C9" s="899">
        <v>18</v>
      </c>
      <c r="D9" s="1039">
        <f t="shared" si="0"/>
        <v>55</v>
      </c>
      <c r="E9" s="1039">
        <v>58</v>
      </c>
      <c r="F9" s="1039">
        <f t="shared" si="1"/>
        <v>65</v>
      </c>
      <c r="G9" s="1039">
        <f t="shared" si="2"/>
        <v>68</v>
      </c>
      <c r="H9" s="1039">
        <f t="shared" si="3"/>
        <v>5</v>
      </c>
      <c r="I9" s="1039">
        <v>7</v>
      </c>
      <c r="J9" s="1037"/>
      <c r="K9" s="895">
        <v>0.33</v>
      </c>
      <c r="L9" s="895"/>
      <c r="M9" s="899"/>
      <c r="N9" s="899"/>
      <c r="O9" s="899"/>
      <c r="P9" s="895"/>
      <c r="Q9" s="900" t="s">
        <v>2494</v>
      </c>
    </row>
    <row r="10" spans="1:17">
      <c r="A10" s="901" t="s">
        <v>6288</v>
      </c>
      <c r="B10" s="895" t="s">
        <v>1599</v>
      </c>
      <c r="C10" s="899">
        <v>21</v>
      </c>
      <c r="D10" s="1039">
        <f t="shared" si="0"/>
        <v>78</v>
      </c>
      <c r="E10" s="1039">
        <v>81</v>
      </c>
      <c r="F10" s="1039">
        <f t="shared" si="1"/>
        <v>88</v>
      </c>
      <c r="G10" s="1039">
        <f t="shared" si="2"/>
        <v>91</v>
      </c>
      <c r="H10" s="1039">
        <f t="shared" si="3"/>
        <v>10</v>
      </c>
      <c r="I10" s="1039">
        <v>12</v>
      </c>
      <c r="J10" s="1037">
        <v>5</v>
      </c>
      <c r="K10" s="895">
        <v>0.56000000000000005</v>
      </c>
      <c r="L10" s="895"/>
      <c r="M10" s="895"/>
      <c r="N10" s="899"/>
      <c r="O10" s="899"/>
      <c r="P10" s="895"/>
      <c r="Q10" s="902" t="s">
        <v>2495</v>
      </c>
    </row>
    <row r="11" spans="1:17">
      <c r="A11" s="898" t="s">
        <v>10669</v>
      </c>
      <c r="B11" s="895" t="s">
        <v>1604</v>
      </c>
      <c r="C11" s="899">
        <v>25</v>
      </c>
      <c r="D11" s="1039">
        <f t="shared" si="0"/>
        <v>62</v>
      </c>
      <c r="E11" s="1039">
        <v>65</v>
      </c>
      <c r="F11" s="1039">
        <f t="shared" si="1"/>
        <v>72</v>
      </c>
      <c r="G11" s="1039">
        <f t="shared" si="2"/>
        <v>75</v>
      </c>
      <c r="H11" s="1039">
        <f t="shared" si="3"/>
        <v>7</v>
      </c>
      <c r="I11" s="1039">
        <v>9</v>
      </c>
      <c r="J11" s="1037"/>
      <c r="K11" s="895">
        <v>0.4</v>
      </c>
      <c r="L11" s="895"/>
      <c r="M11" s="899"/>
      <c r="N11" s="899"/>
      <c r="O11" s="899"/>
      <c r="P11" s="895"/>
      <c r="Q11" s="900" t="s">
        <v>2496</v>
      </c>
    </row>
    <row r="12" spans="1:17">
      <c r="A12" s="901" t="s">
        <v>10754</v>
      </c>
      <c r="B12" s="895" t="s">
        <v>2723</v>
      </c>
      <c r="C12" s="899">
        <v>28</v>
      </c>
      <c r="D12" s="1039">
        <f t="shared" si="0"/>
        <v>85</v>
      </c>
      <c r="E12" s="1039">
        <v>88</v>
      </c>
      <c r="F12" s="1039">
        <f t="shared" si="1"/>
        <v>95</v>
      </c>
      <c r="G12" s="1039">
        <f t="shared" si="2"/>
        <v>98</v>
      </c>
      <c r="H12" s="1039">
        <f t="shared" si="3"/>
        <v>11</v>
      </c>
      <c r="I12" s="1039">
        <v>13</v>
      </c>
      <c r="J12" s="1037">
        <v>4</v>
      </c>
      <c r="K12" s="895">
        <v>0.63</v>
      </c>
      <c r="L12" s="895"/>
      <c r="M12" s="899"/>
      <c r="N12" s="899"/>
      <c r="O12" s="899"/>
      <c r="P12" s="895"/>
      <c r="Q12" s="902" t="s">
        <v>2497</v>
      </c>
    </row>
    <row r="13" spans="1:17">
      <c r="A13" s="898" t="s">
        <v>6294</v>
      </c>
      <c r="B13" s="895" t="s">
        <v>1601</v>
      </c>
      <c r="C13" s="899">
        <v>30</v>
      </c>
      <c r="D13" s="1039">
        <f t="shared" si="0"/>
        <v>67</v>
      </c>
      <c r="E13" s="1039">
        <v>70</v>
      </c>
      <c r="F13" s="1039">
        <f t="shared" si="1"/>
        <v>77</v>
      </c>
      <c r="G13" s="1039">
        <f t="shared" si="2"/>
        <v>80</v>
      </c>
      <c r="H13" s="1039">
        <f t="shared" si="3"/>
        <v>8</v>
      </c>
      <c r="I13" s="1039">
        <v>10</v>
      </c>
      <c r="J13" s="1037"/>
      <c r="K13" s="895">
        <v>0.45</v>
      </c>
      <c r="L13" s="895"/>
      <c r="M13" s="899"/>
      <c r="N13" s="899"/>
      <c r="O13" s="899"/>
      <c r="P13" s="895"/>
      <c r="Q13" s="900" t="s">
        <v>2498</v>
      </c>
    </row>
    <row r="14" spans="1:17">
      <c r="A14" s="901" t="s">
        <v>6298</v>
      </c>
      <c r="B14" s="895" t="s">
        <v>2716</v>
      </c>
      <c r="C14" s="899">
        <v>32</v>
      </c>
      <c r="D14" s="1039">
        <f t="shared" si="0"/>
        <v>89</v>
      </c>
      <c r="E14" s="1039">
        <v>92</v>
      </c>
      <c r="F14" s="1039">
        <f t="shared" si="1"/>
        <v>99.000000000000014</v>
      </c>
      <c r="G14" s="1039">
        <f t="shared" si="2"/>
        <v>102.00000000000001</v>
      </c>
      <c r="H14" s="1039">
        <f t="shared" si="3"/>
        <v>12</v>
      </c>
      <c r="I14" s="1039">
        <v>14</v>
      </c>
      <c r="J14" s="1037">
        <v>5</v>
      </c>
      <c r="K14" s="895">
        <v>0.67</v>
      </c>
      <c r="L14" s="895"/>
      <c r="M14" s="899"/>
      <c r="N14" s="899"/>
      <c r="O14" s="899"/>
      <c r="P14" s="895"/>
      <c r="Q14" s="902" t="s">
        <v>2499</v>
      </c>
    </row>
    <row r="15" spans="1:17">
      <c r="A15" s="898" t="s">
        <v>10674</v>
      </c>
      <c r="B15" s="895" t="s">
        <v>1611</v>
      </c>
      <c r="C15" s="899">
        <v>35</v>
      </c>
      <c r="D15" s="1039">
        <f t="shared" si="0"/>
        <v>72</v>
      </c>
      <c r="E15" s="1039">
        <v>75</v>
      </c>
      <c r="F15" s="1039">
        <f t="shared" si="1"/>
        <v>82</v>
      </c>
      <c r="G15" s="1039">
        <f t="shared" si="2"/>
        <v>85</v>
      </c>
      <c r="H15" s="1039">
        <f t="shared" si="3"/>
        <v>9</v>
      </c>
      <c r="I15" s="1039">
        <v>11</v>
      </c>
      <c r="J15" s="1037"/>
      <c r="K15" s="895">
        <v>0.5</v>
      </c>
      <c r="L15" s="895"/>
      <c r="M15" s="899"/>
      <c r="N15" s="899"/>
      <c r="O15" s="899"/>
      <c r="P15" s="895"/>
      <c r="Q15" s="900" t="s">
        <v>2500</v>
      </c>
    </row>
    <row r="16" spans="1:17">
      <c r="A16" s="901" t="s">
        <v>10755</v>
      </c>
      <c r="B16" s="895" t="s">
        <v>2716</v>
      </c>
      <c r="C16" s="899">
        <v>37</v>
      </c>
      <c r="D16" s="1039">
        <f t="shared" si="0"/>
        <v>94</v>
      </c>
      <c r="E16" s="1039">
        <v>97</v>
      </c>
      <c r="F16" s="1039">
        <f t="shared" si="1"/>
        <v>104</v>
      </c>
      <c r="G16" s="1039">
        <f t="shared" si="2"/>
        <v>107</v>
      </c>
      <c r="H16" s="1039">
        <f t="shared" si="3"/>
        <v>13</v>
      </c>
      <c r="I16" s="1039">
        <v>15</v>
      </c>
      <c r="J16" s="1037">
        <v>4</v>
      </c>
      <c r="K16" s="895">
        <v>0.72</v>
      </c>
      <c r="L16" s="895"/>
      <c r="M16" s="899"/>
      <c r="N16" s="899"/>
      <c r="O16" s="899"/>
      <c r="P16" s="895"/>
      <c r="Q16" s="902" t="s">
        <v>2501</v>
      </c>
    </row>
    <row r="17" spans="1:17">
      <c r="A17" s="898" t="s">
        <v>6299</v>
      </c>
      <c r="B17" s="895" t="s">
        <v>2718</v>
      </c>
      <c r="C17" s="899">
        <v>40</v>
      </c>
      <c r="D17" s="1039">
        <f t="shared" si="0"/>
        <v>77</v>
      </c>
      <c r="E17" s="1039">
        <v>80</v>
      </c>
      <c r="F17" s="1039">
        <f t="shared" si="1"/>
        <v>87</v>
      </c>
      <c r="G17" s="1039">
        <f t="shared" si="2"/>
        <v>90</v>
      </c>
      <c r="H17" s="1039">
        <f t="shared" si="3"/>
        <v>10</v>
      </c>
      <c r="I17" s="1039">
        <v>12</v>
      </c>
      <c r="J17" s="1037"/>
      <c r="K17" s="895">
        <v>0.55000000000000004</v>
      </c>
      <c r="L17" s="895"/>
      <c r="M17" s="899"/>
      <c r="N17" s="899"/>
      <c r="O17" s="899"/>
      <c r="P17" s="895"/>
      <c r="Q17" s="900" t="s">
        <v>2502</v>
      </c>
    </row>
    <row r="18" spans="1:17">
      <c r="A18" s="901" t="s">
        <v>10759</v>
      </c>
      <c r="B18" s="895" t="s">
        <v>2719</v>
      </c>
      <c r="C18" s="899">
        <v>43</v>
      </c>
      <c r="D18" s="1039">
        <f t="shared" si="0"/>
        <v>100</v>
      </c>
      <c r="E18" s="1039">
        <v>103</v>
      </c>
      <c r="F18" s="1039">
        <f t="shared" si="1"/>
        <v>110</v>
      </c>
      <c r="G18" s="1039">
        <f t="shared" si="2"/>
        <v>113</v>
      </c>
      <c r="H18" s="1039">
        <f t="shared" si="3"/>
        <v>14</v>
      </c>
      <c r="I18" s="1039">
        <v>16</v>
      </c>
      <c r="J18" s="1037">
        <v>5</v>
      </c>
      <c r="K18" s="895">
        <v>0.78</v>
      </c>
      <c r="L18" s="895"/>
      <c r="M18" s="899"/>
      <c r="N18" s="899"/>
      <c r="O18" s="899"/>
      <c r="P18" s="895"/>
      <c r="Q18" s="902" t="s">
        <v>2503</v>
      </c>
    </row>
    <row r="19" spans="1:17">
      <c r="A19" s="898" t="s">
        <v>10681</v>
      </c>
      <c r="B19" s="895" t="s">
        <v>2720</v>
      </c>
      <c r="C19" s="899">
        <v>47</v>
      </c>
      <c r="D19" s="1039">
        <f t="shared" si="0"/>
        <v>84</v>
      </c>
      <c r="E19" s="1039">
        <v>87</v>
      </c>
      <c r="F19" s="1039">
        <f t="shared" si="1"/>
        <v>94</v>
      </c>
      <c r="G19" s="1039">
        <f t="shared" si="2"/>
        <v>97</v>
      </c>
      <c r="H19" s="1039">
        <f t="shared" si="3"/>
        <v>11</v>
      </c>
      <c r="I19" s="1039">
        <v>13</v>
      </c>
      <c r="J19" s="1037"/>
      <c r="K19" s="895">
        <v>0.62</v>
      </c>
      <c r="L19" s="895"/>
      <c r="M19" s="899"/>
      <c r="N19" s="899"/>
      <c r="O19" s="899"/>
      <c r="P19" s="895"/>
      <c r="Q19" s="900" t="s">
        <v>2504</v>
      </c>
    </row>
    <row r="20" spans="1:17">
      <c r="A20" s="901" t="s">
        <v>6303</v>
      </c>
      <c r="B20" s="895" t="s">
        <v>2722</v>
      </c>
      <c r="C20" s="899">
        <v>50</v>
      </c>
      <c r="D20" s="1039">
        <f t="shared" si="0"/>
        <v>107</v>
      </c>
      <c r="E20" s="1039">
        <v>110</v>
      </c>
      <c r="F20" s="1039">
        <f t="shared" si="1"/>
        <v>117</v>
      </c>
      <c r="G20" s="1039">
        <f t="shared" si="2"/>
        <v>120</v>
      </c>
      <c r="H20" s="1039">
        <f t="shared" si="3"/>
        <v>16</v>
      </c>
      <c r="I20" s="1039">
        <v>18</v>
      </c>
      <c r="J20" s="1037">
        <v>5</v>
      </c>
      <c r="K20" s="895">
        <v>0.85</v>
      </c>
      <c r="L20" s="895"/>
      <c r="M20" s="899"/>
      <c r="N20" s="899"/>
      <c r="O20" s="899"/>
      <c r="P20" s="899"/>
      <c r="Q20" s="902" t="s">
        <v>2505</v>
      </c>
    </row>
    <row r="21" spans="1:17">
      <c r="A21" s="898" t="s">
        <v>10685</v>
      </c>
      <c r="B21" s="895" t="s">
        <v>2752</v>
      </c>
      <c r="C21" s="899">
        <v>53</v>
      </c>
      <c r="D21" s="1039">
        <f t="shared" si="0"/>
        <v>90</v>
      </c>
      <c r="E21" s="1039">
        <v>93</v>
      </c>
      <c r="F21" s="1039">
        <f t="shared" si="1"/>
        <v>100.00000000000001</v>
      </c>
      <c r="G21" s="1039">
        <f t="shared" si="2"/>
        <v>103.00000000000001</v>
      </c>
      <c r="H21" s="1039">
        <f t="shared" si="3"/>
        <v>12</v>
      </c>
      <c r="I21" s="1039">
        <v>14</v>
      </c>
      <c r="J21" s="1037"/>
      <c r="K21" s="895">
        <v>0.68</v>
      </c>
      <c r="L21" s="895"/>
      <c r="M21" s="899"/>
      <c r="N21" s="899"/>
      <c r="O21" s="899"/>
      <c r="P21" s="899"/>
      <c r="Q21" s="900" t="s">
        <v>2506</v>
      </c>
    </row>
    <row r="22" spans="1:17">
      <c r="A22" s="901" t="s">
        <v>10756</v>
      </c>
      <c r="B22" s="895" t="s">
        <v>2722</v>
      </c>
      <c r="C22" s="899">
        <v>56</v>
      </c>
      <c r="D22" s="1039">
        <f t="shared" si="0"/>
        <v>113</v>
      </c>
      <c r="E22" s="1039">
        <v>116</v>
      </c>
      <c r="F22" s="1039">
        <f t="shared" si="1"/>
        <v>123.00000000000001</v>
      </c>
      <c r="G22" s="1039">
        <f t="shared" si="2"/>
        <v>126.00000000000001</v>
      </c>
      <c r="H22" s="1039">
        <f t="shared" si="3"/>
        <v>17</v>
      </c>
      <c r="I22" s="1039">
        <v>19</v>
      </c>
      <c r="J22" s="1037">
        <v>4</v>
      </c>
      <c r="K22" s="895">
        <v>0.91</v>
      </c>
      <c r="L22" s="895"/>
      <c r="M22" s="899"/>
      <c r="N22" s="899"/>
      <c r="O22" s="899"/>
      <c r="P22" s="899"/>
      <c r="Q22" s="902" t="s">
        <v>2507</v>
      </c>
    </row>
    <row r="23" spans="1:17">
      <c r="A23" s="898" t="s">
        <v>6313</v>
      </c>
      <c r="B23" s="895" t="s">
        <v>2724</v>
      </c>
      <c r="C23" s="899">
        <v>59</v>
      </c>
      <c r="D23" s="1039">
        <f t="shared" si="0"/>
        <v>96</v>
      </c>
      <c r="E23" s="1039">
        <v>99</v>
      </c>
      <c r="F23" s="1039">
        <f t="shared" si="1"/>
        <v>106</v>
      </c>
      <c r="G23" s="1039">
        <f t="shared" si="2"/>
        <v>109</v>
      </c>
      <c r="H23" s="1039">
        <f t="shared" si="3"/>
        <v>13</v>
      </c>
      <c r="I23" s="1039">
        <v>15</v>
      </c>
      <c r="J23" s="1037"/>
      <c r="K23" s="895">
        <v>0.74</v>
      </c>
      <c r="L23" s="895"/>
      <c r="M23" s="899"/>
      <c r="N23" s="899"/>
      <c r="O23" s="899"/>
      <c r="P23" s="899"/>
      <c r="Q23" s="900" t="s">
        <v>2508</v>
      </c>
    </row>
    <row r="24" spans="1:17">
      <c r="A24" s="901" t="s">
        <v>6311</v>
      </c>
      <c r="B24" s="895" t="s">
        <v>2725</v>
      </c>
      <c r="C24" s="899">
        <v>60</v>
      </c>
      <c r="D24" s="1039">
        <f t="shared" si="0"/>
        <v>117</v>
      </c>
      <c r="E24" s="1039">
        <v>120</v>
      </c>
      <c r="F24" s="1039">
        <f t="shared" si="1"/>
        <v>127</v>
      </c>
      <c r="G24" s="1039">
        <f t="shared" si="2"/>
        <v>130</v>
      </c>
      <c r="H24" s="1039">
        <f t="shared" si="3"/>
        <v>18</v>
      </c>
      <c r="I24" s="1039">
        <v>20</v>
      </c>
      <c r="J24" s="1037">
        <v>5</v>
      </c>
      <c r="K24" s="895">
        <v>0.95</v>
      </c>
      <c r="L24" s="895"/>
      <c r="M24" s="899"/>
      <c r="N24" s="899"/>
      <c r="O24" s="899"/>
      <c r="P24" s="899"/>
      <c r="Q24" s="902" t="s">
        <v>2509</v>
      </c>
    </row>
    <row r="25" spans="1:17">
      <c r="A25" s="898" t="s">
        <v>10690</v>
      </c>
      <c r="B25" s="895" t="s">
        <v>2726</v>
      </c>
      <c r="C25" s="899">
        <v>63</v>
      </c>
      <c r="D25" s="1039">
        <f t="shared" si="0"/>
        <v>100</v>
      </c>
      <c r="E25" s="1039">
        <v>103</v>
      </c>
      <c r="F25" s="1039">
        <f t="shared" si="1"/>
        <v>110</v>
      </c>
      <c r="G25" s="1039">
        <f t="shared" si="2"/>
        <v>113</v>
      </c>
      <c r="H25" s="1039">
        <f t="shared" si="3"/>
        <v>14</v>
      </c>
      <c r="I25" s="1039">
        <v>16</v>
      </c>
      <c r="J25" s="1037"/>
      <c r="K25" s="895">
        <v>0.78</v>
      </c>
      <c r="L25" s="895"/>
      <c r="M25" s="899"/>
      <c r="N25" s="899"/>
      <c r="O25" s="899"/>
      <c r="P25" s="899"/>
      <c r="Q25" s="900" t="s">
        <v>2510</v>
      </c>
    </row>
    <row r="26" spans="1:17">
      <c r="A26" s="901" t="s">
        <v>10757</v>
      </c>
      <c r="B26" s="895" t="s">
        <v>2725</v>
      </c>
      <c r="C26" s="899">
        <v>65</v>
      </c>
      <c r="D26" s="1039">
        <f t="shared" si="0"/>
        <v>122</v>
      </c>
      <c r="E26" s="1039">
        <v>125</v>
      </c>
      <c r="F26" s="1039">
        <f t="shared" si="1"/>
        <v>132</v>
      </c>
      <c r="G26" s="1039">
        <f t="shared" si="2"/>
        <v>135</v>
      </c>
      <c r="H26" s="1039">
        <f t="shared" si="3"/>
        <v>19</v>
      </c>
      <c r="I26" s="1039">
        <v>21</v>
      </c>
      <c r="J26" s="1037">
        <v>4</v>
      </c>
      <c r="K26" s="895">
        <v>1</v>
      </c>
      <c r="L26" s="895"/>
      <c r="M26" s="899"/>
      <c r="N26" s="899"/>
      <c r="O26" s="899"/>
      <c r="P26" s="899"/>
      <c r="Q26" s="902" t="s">
        <v>2511</v>
      </c>
    </row>
    <row r="27" spans="1:17">
      <c r="A27" s="898" t="s">
        <v>6316</v>
      </c>
      <c r="B27" s="895" t="s">
        <v>2715</v>
      </c>
      <c r="C27" s="899">
        <v>67</v>
      </c>
      <c r="D27" s="1039">
        <f t="shared" si="0"/>
        <v>104</v>
      </c>
      <c r="E27" s="1039">
        <v>107</v>
      </c>
      <c r="F27" s="1039">
        <f t="shared" si="1"/>
        <v>114</v>
      </c>
      <c r="G27" s="1039">
        <f t="shared" si="2"/>
        <v>117</v>
      </c>
      <c r="H27" s="1039">
        <f t="shared" si="3"/>
        <v>15</v>
      </c>
      <c r="I27" s="1039">
        <v>17</v>
      </c>
      <c r="J27" s="1037"/>
      <c r="K27" s="895">
        <v>0.82</v>
      </c>
      <c r="L27" s="895"/>
      <c r="M27" s="899"/>
      <c r="N27" s="899"/>
      <c r="O27" s="899"/>
      <c r="P27" s="899"/>
      <c r="Q27" s="900" t="s">
        <v>2512</v>
      </c>
    </row>
    <row r="28" spans="1:17">
      <c r="A28" s="901" t="s">
        <v>6315</v>
      </c>
      <c r="B28" s="903">
        <v>85000</v>
      </c>
      <c r="C28" s="899">
        <v>69</v>
      </c>
      <c r="D28" s="1039">
        <f t="shared" si="0"/>
        <v>127</v>
      </c>
      <c r="E28" s="1039">
        <v>130</v>
      </c>
      <c r="F28" s="1039">
        <f t="shared" si="1"/>
        <v>137</v>
      </c>
      <c r="G28" s="1039">
        <f t="shared" si="2"/>
        <v>140</v>
      </c>
      <c r="H28" s="1039">
        <f t="shared" si="3"/>
        <v>20</v>
      </c>
      <c r="I28" s="1039">
        <v>22</v>
      </c>
      <c r="J28" s="1037">
        <v>5</v>
      </c>
      <c r="K28" s="895">
        <v>1.05</v>
      </c>
      <c r="L28" s="895"/>
      <c r="M28" s="899"/>
      <c r="N28" s="899"/>
      <c r="O28" s="899"/>
      <c r="P28" s="899"/>
      <c r="Q28" s="902" t="s">
        <v>2513</v>
      </c>
    </row>
    <row r="29" spans="1:17">
      <c r="A29" s="898" t="s">
        <v>6326</v>
      </c>
      <c r="B29" s="903">
        <v>22000</v>
      </c>
      <c r="C29" s="899">
        <v>69</v>
      </c>
      <c r="D29" s="1039">
        <f t="shared" si="0"/>
        <v>107</v>
      </c>
      <c r="E29" s="1039">
        <v>110</v>
      </c>
      <c r="F29" s="1039">
        <f t="shared" si="1"/>
        <v>117</v>
      </c>
      <c r="G29" s="1039">
        <f t="shared" si="2"/>
        <v>120</v>
      </c>
      <c r="H29" s="1039">
        <f t="shared" si="3"/>
        <v>16</v>
      </c>
      <c r="I29" s="1039">
        <v>18</v>
      </c>
      <c r="J29" s="1037"/>
      <c r="K29" s="895">
        <v>0.85</v>
      </c>
      <c r="L29" s="895"/>
      <c r="M29" s="899"/>
      <c r="N29" s="899"/>
      <c r="O29" s="899"/>
      <c r="P29" s="899"/>
      <c r="Q29" s="900" t="s">
        <v>2514</v>
      </c>
    </row>
    <row r="30" spans="1:17">
      <c r="A30" s="901" t="s">
        <v>10758</v>
      </c>
      <c r="B30" s="903">
        <v>100000</v>
      </c>
      <c r="C30" s="899">
        <v>70</v>
      </c>
      <c r="D30" s="1039">
        <f t="shared" si="0"/>
        <v>132</v>
      </c>
      <c r="E30" s="1039">
        <v>135</v>
      </c>
      <c r="F30" s="1039">
        <f t="shared" si="1"/>
        <v>142</v>
      </c>
      <c r="G30" s="1039">
        <f t="shared" si="2"/>
        <v>145</v>
      </c>
      <c r="H30" s="1039">
        <f t="shared" si="3"/>
        <v>21</v>
      </c>
      <c r="I30" s="1039">
        <v>23</v>
      </c>
      <c r="J30" s="1037">
        <v>5</v>
      </c>
      <c r="K30" s="895">
        <v>1.1000000000000001</v>
      </c>
      <c r="L30" s="895"/>
      <c r="M30" s="899"/>
      <c r="N30" s="899"/>
      <c r="O30" s="899"/>
      <c r="P30" s="899"/>
      <c r="Q30" s="902" t="s">
        <v>2515</v>
      </c>
    </row>
    <row r="31" spans="1:17">
      <c r="A31" s="898" t="s">
        <v>10698</v>
      </c>
      <c r="B31" s="895" t="s">
        <v>1668</v>
      </c>
      <c r="C31" s="899">
        <v>70</v>
      </c>
      <c r="D31" s="1039">
        <f t="shared" si="0"/>
        <v>112</v>
      </c>
      <c r="E31" s="1039">
        <v>115</v>
      </c>
      <c r="F31" s="1039">
        <f t="shared" si="1"/>
        <v>122</v>
      </c>
      <c r="G31" s="1039">
        <f t="shared" si="2"/>
        <v>125</v>
      </c>
      <c r="H31" s="1039">
        <f t="shared" si="3"/>
        <v>17</v>
      </c>
      <c r="I31" s="1039">
        <v>19</v>
      </c>
      <c r="J31" s="1037"/>
      <c r="K31" s="895">
        <v>0.9</v>
      </c>
      <c r="L31" s="895"/>
      <c r="M31" s="899"/>
      <c r="N31" s="899"/>
      <c r="O31" s="899"/>
      <c r="P31" s="899"/>
      <c r="Q31" s="900" t="s">
        <v>2516</v>
      </c>
    </row>
    <row r="32" spans="1:17">
      <c r="A32" s="901" t="s">
        <v>6325</v>
      </c>
      <c r="B32" s="903">
        <v>100000</v>
      </c>
      <c r="C32" s="899">
        <v>70</v>
      </c>
      <c r="D32" s="1039">
        <f t="shared" si="0"/>
        <v>142</v>
      </c>
      <c r="E32" s="1039">
        <v>145</v>
      </c>
      <c r="F32" s="1039">
        <f t="shared" si="1"/>
        <v>152</v>
      </c>
      <c r="G32" s="1039">
        <f t="shared" si="2"/>
        <v>155</v>
      </c>
      <c r="H32" s="1039">
        <f t="shared" si="3"/>
        <v>23</v>
      </c>
      <c r="I32" s="1039">
        <v>25</v>
      </c>
      <c r="J32" s="1037">
        <v>5</v>
      </c>
      <c r="K32" s="895">
        <v>1.2</v>
      </c>
      <c r="L32" s="895"/>
      <c r="M32" s="899"/>
      <c r="N32" s="899"/>
      <c r="O32" s="899"/>
      <c r="P32" s="899"/>
      <c r="Q32" s="902" t="s">
        <v>2517</v>
      </c>
    </row>
    <row r="33" spans="1:17">
      <c r="A33" s="898" t="s">
        <v>2518</v>
      </c>
      <c r="B33" s="895" t="s">
        <v>1668</v>
      </c>
      <c r="C33" s="899">
        <v>70</v>
      </c>
      <c r="D33" s="1039">
        <f t="shared" si="0"/>
        <v>122</v>
      </c>
      <c r="E33" s="1039">
        <v>125</v>
      </c>
      <c r="F33" s="1039">
        <f t="shared" si="1"/>
        <v>132</v>
      </c>
      <c r="G33" s="1039">
        <f t="shared" si="2"/>
        <v>135</v>
      </c>
      <c r="H33" s="1039">
        <f t="shared" si="3"/>
        <v>19</v>
      </c>
      <c r="I33" s="1039">
        <v>21</v>
      </c>
      <c r="J33" s="1037"/>
      <c r="K33" s="895">
        <v>1</v>
      </c>
      <c r="L33" s="895"/>
      <c r="M33" s="899"/>
      <c r="N33" s="899"/>
      <c r="O33" s="899"/>
      <c r="P33" s="899"/>
      <c r="Q33" s="900" t="s">
        <v>2519</v>
      </c>
    </row>
    <row r="34" spans="1:17">
      <c r="A34" s="901" t="s">
        <v>2520</v>
      </c>
      <c r="B34" s="903">
        <v>100000</v>
      </c>
      <c r="C34" s="899">
        <v>70</v>
      </c>
      <c r="D34" s="1039">
        <f t="shared" si="0"/>
        <v>152</v>
      </c>
      <c r="E34" s="1039">
        <v>155</v>
      </c>
      <c r="F34" s="1039">
        <f t="shared" si="1"/>
        <v>162</v>
      </c>
      <c r="G34" s="1039">
        <f t="shared" si="2"/>
        <v>165</v>
      </c>
      <c r="H34" s="1039">
        <f t="shared" si="3"/>
        <v>25</v>
      </c>
      <c r="I34" s="1039">
        <v>27</v>
      </c>
      <c r="J34" s="1037">
        <v>5</v>
      </c>
      <c r="K34" s="895">
        <v>1.3</v>
      </c>
      <c r="L34" s="895"/>
      <c r="M34" s="899"/>
      <c r="N34" s="899"/>
      <c r="O34" s="899"/>
      <c r="P34" s="899"/>
      <c r="Q34" s="902" t="s">
        <v>2521</v>
      </c>
    </row>
  </sheetData>
  <autoFilter ref="A1:Q34"/>
  <phoneticPr fontId="1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1"/>
  <sheetViews>
    <sheetView workbookViewId="0">
      <selection activeCell="C18" sqref="C18"/>
    </sheetView>
  </sheetViews>
  <sheetFormatPr baseColWidth="10" defaultColWidth="9" defaultRowHeight="14"/>
  <cols>
    <col min="1" max="1" width="14.1640625" style="341" customWidth="1"/>
    <col min="2" max="16" width="9" style="341"/>
    <col min="17" max="17" width="30.6640625" style="341" customWidth="1"/>
    <col min="18" max="16384" width="9" style="341"/>
  </cols>
  <sheetData>
    <row r="1" spans="1:17" s="819" customFormat="1">
      <c r="A1" s="811" t="s">
        <v>1907</v>
      </c>
      <c r="B1" s="812" t="s">
        <v>2603</v>
      </c>
      <c r="C1" s="811" t="s">
        <v>2420</v>
      </c>
      <c r="D1" s="811" t="s">
        <v>2590</v>
      </c>
      <c r="E1" s="811" t="s">
        <v>2591</v>
      </c>
      <c r="F1" s="811" t="s">
        <v>2608</v>
      </c>
      <c r="G1" s="811" t="s">
        <v>11708</v>
      </c>
      <c r="H1" s="811" t="s">
        <v>11706</v>
      </c>
      <c r="I1" s="811" t="s">
        <v>11707</v>
      </c>
      <c r="J1" s="886" t="s">
        <v>8404</v>
      </c>
      <c r="K1" s="812" t="s">
        <v>12031</v>
      </c>
      <c r="L1" s="432" t="s">
        <v>8405</v>
      </c>
      <c r="M1" s="432" t="s">
        <v>1908</v>
      </c>
      <c r="N1" s="432" t="s">
        <v>8406</v>
      </c>
      <c r="O1" s="432" t="s">
        <v>2355</v>
      </c>
      <c r="P1" s="432" t="s">
        <v>2421</v>
      </c>
      <c r="Q1" s="811" t="s">
        <v>1080</v>
      </c>
    </row>
    <row r="2" spans="1:17">
      <c r="A2" s="820" t="s">
        <v>6278</v>
      </c>
      <c r="B2" s="813" t="s">
        <v>12035</v>
      </c>
      <c r="C2" s="813">
        <v>10</v>
      </c>
      <c r="D2" s="895">
        <f>100*K2+30</f>
        <v>57</v>
      </c>
      <c r="E2" s="895">
        <f>D2+5</f>
        <v>62</v>
      </c>
      <c r="F2" s="1040">
        <v>8</v>
      </c>
      <c r="G2" s="1041">
        <f>H2-5</f>
        <v>79</v>
      </c>
      <c r="H2" s="895">
        <f>200*K2+30</f>
        <v>84</v>
      </c>
      <c r="I2" s="1041">
        <v>10</v>
      </c>
      <c r="J2" s="812"/>
      <c r="K2" s="1042" t="s">
        <v>12033</v>
      </c>
      <c r="L2" s="813"/>
      <c r="M2" s="813"/>
      <c r="N2" s="813"/>
      <c r="O2" s="813"/>
      <c r="P2" s="813"/>
      <c r="Q2" s="816" t="s">
        <v>2522</v>
      </c>
    </row>
    <row r="3" spans="1:17">
      <c r="A3" s="823" t="s">
        <v>6280</v>
      </c>
      <c r="B3" s="813" t="s">
        <v>12036</v>
      </c>
      <c r="C3" s="813">
        <v>11</v>
      </c>
      <c r="D3" s="895">
        <f t="shared" ref="D3:D31" si="0">100*K3+30</f>
        <v>76</v>
      </c>
      <c r="E3" s="895">
        <f t="shared" ref="E3:E31" si="1">D3+5</f>
        <v>81</v>
      </c>
      <c r="F3" s="1040">
        <v>13</v>
      </c>
      <c r="G3" s="1041">
        <f t="shared" ref="G3:G31" si="2">H3-5</f>
        <v>117</v>
      </c>
      <c r="H3" s="895">
        <f t="shared" ref="H3:H31" si="3">200*K3+30</f>
        <v>122</v>
      </c>
      <c r="I3" s="1041">
        <v>18</v>
      </c>
      <c r="J3" s="812">
        <v>4</v>
      </c>
      <c r="K3" s="1042" t="s">
        <v>12064</v>
      </c>
      <c r="L3" s="813"/>
      <c r="M3" s="813"/>
      <c r="N3" s="813"/>
      <c r="O3" s="813"/>
      <c r="P3" s="813"/>
      <c r="Q3" s="817" t="s">
        <v>2523</v>
      </c>
    </row>
    <row r="4" spans="1:17">
      <c r="A4" s="820" t="s">
        <v>10760</v>
      </c>
      <c r="B4" s="813" t="s">
        <v>12037</v>
      </c>
      <c r="C4" s="813">
        <v>13</v>
      </c>
      <c r="D4" s="895">
        <f t="shared" si="0"/>
        <v>59</v>
      </c>
      <c r="E4" s="895">
        <f t="shared" si="1"/>
        <v>64</v>
      </c>
      <c r="F4" s="1040">
        <v>8</v>
      </c>
      <c r="G4" s="1041">
        <f t="shared" si="2"/>
        <v>83</v>
      </c>
      <c r="H4" s="895">
        <f t="shared" si="3"/>
        <v>88</v>
      </c>
      <c r="I4" s="1041">
        <v>11</v>
      </c>
      <c r="J4" s="812"/>
      <c r="K4" s="1042" t="s">
        <v>12034</v>
      </c>
      <c r="L4" s="813"/>
      <c r="M4" s="813"/>
      <c r="N4" s="813"/>
      <c r="O4" s="813"/>
      <c r="P4" s="813"/>
      <c r="Q4" s="816" t="s">
        <v>2524</v>
      </c>
    </row>
    <row r="5" spans="1:17">
      <c r="A5" s="823" t="s">
        <v>10761</v>
      </c>
      <c r="B5" s="813" t="s">
        <v>12038</v>
      </c>
      <c r="C5" s="813">
        <v>14</v>
      </c>
      <c r="D5" s="895">
        <f t="shared" si="0"/>
        <v>78</v>
      </c>
      <c r="E5" s="895">
        <f t="shared" si="1"/>
        <v>83</v>
      </c>
      <c r="F5" s="1040">
        <v>14</v>
      </c>
      <c r="G5" s="1041">
        <f t="shared" si="2"/>
        <v>121</v>
      </c>
      <c r="H5" s="895">
        <f t="shared" si="3"/>
        <v>126</v>
      </c>
      <c r="I5" s="1041">
        <v>19</v>
      </c>
      <c r="J5" s="812">
        <v>4</v>
      </c>
      <c r="K5" s="1042" t="s">
        <v>12065</v>
      </c>
      <c r="L5" s="813"/>
      <c r="M5" s="813"/>
      <c r="N5" s="813"/>
      <c r="O5" s="813"/>
      <c r="P5" s="813"/>
      <c r="Q5" s="817" t="s">
        <v>2525</v>
      </c>
    </row>
    <row r="6" spans="1:17">
      <c r="A6" s="820" t="s">
        <v>10664</v>
      </c>
      <c r="B6" s="813" t="s">
        <v>12039</v>
      </c>
      <c r="C6" s="813">
        <v>16</v>
      </c>
      <c r="D6" s="895">
        <f t="shared" si="0"/>
        <v>61</v>
      </c>
      <c r="E6" s="895">
        <f t="shared" si="1"/>
        <v>66</v>
      </c>
      <c r="F6" s="1040">
        <v>9</v>
      </c>
      <c r="G6" s="1041">
        <f t="shared" si="2"/>
        <v>87</v>
      </c>
      <c r="H6" s="895">
        <f t="shared" si="3"/>
        <v>92</v>
      </c>
      <c r="I6" s="1041">
        <v>13</v>
      </c>
      <c r="J6" s="812"/>
      <c r="K6" s="1042" t="s">
        <v>12057</v>
      </c>
      <c r="L6" s="813"/>
      <c r="M6" s="813"/>
      <c r="N6" s="813"/>
      <c r="O6" s="813"/>
      <c r="P6" s="813"/>
      <c r="Q6" s="816" t="s">
        <v>2526</v>
      </c>
    </row>
    <row r="7" spans="1:17">
      <c r="A7" s="823" t="s">
        <v>6291</v>
      </c>
      <c r="B7" s="813" t="s">
        <v>12038</v>
      </c>
      <c r="C7" s="813">
        <v>18</v>
      </c>
      <c r="D7" s="895">
        <f t="shared" si="0"/>
        <v>83</v>
      </c>
      <c r="E7" s="895">
        <f t="shared" si="1"/>
        <v>88</v>
      </c>
      <c r="F7" s="1040">
        <v>15</v>
      </c>
      <c r="G7" s="1041">
        <f t="shared" si="2"/>
        <v>131</v>
      </c>
      <c r="H7" s="895">
        <f t="shared" si="3"/>
        <v>136</v>
      </c>
      <c r="I7" s="1041">
        <v>21</v>
      </c>
      <c r="J7" s="812">
        <v>4</v>
      </c>
      <c r="K7" s="1042" t="s">
        <v>12066</v>
      </c>
      <c r="L7" s="813"/>
      <c r="M7" s="813"/>
      <c r="N7" s="813"/>
      <c r="O7" s="813"/>
      <c r="P7" s="813"/>
      <c r="Q7" s="817" t="s">
        <v>2527</v>
      </c>
    </row>
    <row r="8" spans="1:17">
      <c r="A8" s="820" t="s">
        <v>6292</v>
      </c>
      <c r="B8" s="813" t="s">
        <v>12040</v>
      </c>
      <c r="C8" s="813">
        <v>19</v>
      </c>
      <c r="D8" s="895">
        <f t="shared" si="0"/>
        <v>64</v>
      </c>
      <c r="E8" s="895">
        <f t="shared" si="1"/>
        <v>69</v>
      </c>
      <c r="F8" s="1040">
        <v>10</v>
      </c>
      <c r="G8" s="1041">
        <f t="shared" si="2"/>
        <v>93</v>
      </c>
      <c r="H8" s="895">
        <f t="shared" si="3"/>
        <v>98</v>
      </c>
      <c r="I8" s="1041">
        <v>13</v>
      </c>
      <c r="J8" s="812"/>
      <c r="K8" s="1042" t="s">
        <v>12058</v>
      </c>
      <c r="L8" s="813"/>
      <c r="M8" s="813"/>
      <c r="N8" s="813"/>
      <c r="O8" s="813"/>
      <c r="P8" s="813"/>
      <c r="Q8" s="816" t="s">
        <v>2528</v>
      </c>
    </row>
    <row r="9" spans="1:17">
      <c r="A9" s="823" t="s">
        <v>6290</v>
      </c>
      <c r="B9" s="813" t="s">
        <v>12041</v>
      </c>
      <c r="C9" s="813">
        <v>20</v>
      </c>
      <c r="D9" s="895">
        <f t="shared" si="0"/>
        <v>85</v>
      </c>
      <c r="E9" s="895">
        <f t="shared" si="1"/>
        <v>90</v>
      </c>
      <c r="F9" s="1040">
        <v>16</v>
      </c>
      <c r="G9" s="1041">
        <f t="shared" si="2"/>
        <v>135</v>
      </c>
      <c r="H9" s="895">
        <f t="shared" si="3"/>
        <v>140</v>
      </c>
      <c r="I9" s="1041">
        <v>22</v>
      </c>
      <c r="J9" s="812">
        <v>5</v>
      </c>
      <c r="K9" s="1042" t="s">
        <v>12063</v>
      </c>
      <c r="L9" s="813"/>
      <c r="M9" s="813"/>
      <c r="N9" s="813"/>
      <c r="O9" s="813"/>
      <c r="P9" s="813"/>
      <c r="Q9" s="817" t="s">
        <v>2529</v>
      </c>
    </row>
    <row r="10" spans="1:17">
      <c r="A10" s="820" t="s">
        <v>10670</v>
      </c>
      <c r="B10" s="813" t="s">
        <v>12040</v>
      </c>
      <c r="C10" s="813">
        <v>22</v>
      </c>
      <c r="D10" s="895">
        <f t="shared" si="0"/>
        <v>67</v>
      </c>
      <c r="E10" s="895">
        <f t="shared" si="1"/>
        <v>72</v>
      </c>
      <c r="F10" s="1040">
        <v>11</v>
      </c>
      <c r="G10" s="1041">
        <f t="shared" si="2"/>
        <v>99</v>
      </c>
      <c r="H10" s="895">
        <f t="shared" si="3"/>
        <v>104</v>
      </c>
      <c r="I10" s="1041">
        <v>14</v>
      </c>
      <c r="J10" s="812"/>
      <c r="K10" s="1042" t="s">
        <v>12059</v>
      </c>
      <c r="L10" s="813"/>
      <c r="M10" s="813"/>
      <c r="N10" s="813"/>
      <c r="O10" s="813"/>
      <c r="P10" s="813"/>
      <c r="Q10" s="816" t="s">
        <v>2530</v>
      </c>
    </row>
    <row r="11" spans="1:17">
      <c r="A11" s="823" t="s">
        <v>10762</v>
      </c>
      <c r="B11" s="813" t="s">
        <v>12041</v>
      </c>
      <c r="C11" s="813">
        <v>25</v>
      </c>
      <c r="D11" s="895">
        <f t="shared" si="0"/>
        <v>90</v>
      </c>
      <c r="E11" s="895">
        <f t="shared" si="1"/>
        <v>95</v>
      </c>
      <c r="F11" s="1040">
        <v>18</v>
      </c>
      <c r="G11" s="1041">
        <f t="shared" si="2"/>
        <v>145</v>
      </c>
      <c r="H11" s="895">
        <f t="shared" si="3"/>
        <v>150</v>
      </c>
      <c r="I11" s="1041">
        <v>24</v>
      </c>
      <c r="J11" s="812">
        <v>4</v>
      </c>
      <c r="K11" s="1042" t="s">
        <v>12067</v>
      </c>
      <c r="L11" s="813"/>
      <c r="M11" s="813"/>
      <c r="N11" s="813"/>
      <c r="O11" s="813"/>
      <c r="P11" s="813"/>
      <c r="Q11" s="817" t="s">
        <v>2531</v>
      </c>
    </row>
    <row r="12" spans="1:17">
      <c r="A12" s="820" t="s">
        <v>6293</v>
      </c>
      <c r="B12" s="813" t="s">
        <v>12042</v>
      </c>
      <c r="C12" s="813">
        <v>28</v>
      </c>
      <c r="D12" s="895">
        <f t="shared" si="0"/>
        <v>73</v>
      </c>
      <c r="E12" s="895">
        <f t="shared" si="1"/>
        <v>78</v>
      </c>
      <c r="F12" s="1040">
        <v>12</v>
      </c>
      <c r="G12" s="1041">
        <f t="shared" si="2"/>
        <v>111</v>
      </c>
      <c r="H12" s="895">
        <f t="shared" si="3"/>
        <v>116</v>
      </c>
      <c r="I12" s="1041">
        <v>17</v>
      </c>
      <c r="J12" s="812"/>
      <c r="K12" s="1042" t="s">
        <v>12060</v>
      </c>
      <c r="L12" s="813"/>
      <c r="M12" s="813"/>
      <c r="N12" s="813"/>
      <c r="O12" s="813"/>
      <c r="P12" s="813"/>
      <c r="Q12" s="816" t="s">
        <v>2532</v>
      </c>
    </row>
    <row r="13" spans="1:17">
      <c r="A13" s="823" t="s">
        <v>6289</v>
      </c>
      <c r="B13" s="813" t="s">
        <v>12043</v>
      </c>
      <c r="C13" s="813">
        <v>30</v>
      </c>
      <c r="D13" s="895">
        <f t="shared" si="0"/>
        <v>95</v>
      </c>
      <c r="E13" s="895">
        <f t="shared" si="1"/>
        <v>100</v>
      </c>
      <c r="F13" s="1040">
        <v>19</v>
      </c>
      <c r="G13" s="1041">
        <f t="shared" si="2"/>
        <v>155</v>
      </c>
      <c r="H13" s="895">
        <f t="shared" si="3"/>
        <v>160</v>
      </c>
      <c r="I13" s="1041">
        <v>26</v>
      </c>
      <c r="J13" s="812">
        <v>5</v>
      </c>
      <c r="K13" s="1042" t="s">
        <v>12068</v>
      </c>
      <c r="L13" s="813"/>
      <c r="M13" s="813"/>
      <c r="N13" s="813"/>
      <c r="O13" s="813"/>
      <c r="P13" s="813"/>
      <c r="Q13" s="817" t="s">
        <v>2533</v>
      </c>
    </row>
    <row r="14" spans="1:17">
      <c r="A14" s="820" t="s">
        <v>10675</v>
      </c>
      <c r="B14" s="813" t="s">
        <v>12036</v>
      </c>
      <c r="C14" s="813">
        <v>33</v>
      </c>
      <c r="D14" s="895">
        <f t="shared" si="0"/>
        <v>79</v>
      </c>
      <c r="E14" s="895">
        <f t="shared" si="1"/>
        <v>84</v>
      </c>
      <c r="F14" s="1040">
        <v>14</v>
      </c>
      <c r="G14" s="1041">
        <f t="shared" si="2"/>
        <v>123</v>
      </c>
      <c r="H14" s="895">
        <f t="shared" si="3"/>
        <v>128</v>
      </c>
      <c r="I14" s="1041">
        <v>19</v>
      </c>
      <c r="J14" s="812"/>
      <c r="K14" s="1042" t="s">
        <v>12061</v>
      </c>
      <c r="L14" s="813"/>
      <c r="M14" s="813"/>
      <c r="N14" s="813"/>
      <c r="O14" s="813"/>
      <c r="P14" s="813"/>
      <c r="Q14" s="816" t="s">
        <v>2534</v>
      </c>
    </row>
    <row r="15" spans="1:17">
      <c r="A15" s="823" t="s">
        <v>10763</v>
      </c>
      <c r="B15" s="813" t="s">
        <v>12043</v>
      </c>
      <c r="C15" s="813">
        <v>35</v>
      </c>
      <c r="D15" s="895">
        <f t="shared" si="0"/>
        <v>100</v>
      </c>
      <c r="E15" s="895">
        <f t="shared" si="1"/>
        <v>105</v>
      </c>
      <c r="F15" s="1040">
        <v>21</v>
      </c>
      <c r="G15" s="1041">
        <f t="shared" si="2"/>
        <v>165</v>
      </c>
      <c r="H15" s="895">
        <f t="shared" si="3"/>
        <v>170</v>
      </c>
      <c r="I15" s="1041">
        <v>28</v>
      </c>
      <c r="J15" s="812">
        <v>4</v>
      </c>
      <c r="K15" s="1042" t="s">
        <v>12069</v>
      </c>
      <c r="L15" s="813"/>
      <c r="M15" s="813"/>
      <c r="N15" s="813"/>
      <c r="O15" s="813"/>
      <c r="P15" s="813"/>
      <c r="Q15" s="817" t="s">
        <v>2535</v>
      </c>
    </row>
    <row r="16" spans="1:17">
      <c r="A16" s="820" t="s">
        <v>6306</v>
      </c>
      <c r="B16" s="813" t="s">
        <v>12044</v>
      </c>
      <c r="C16" s="813">
        <v>40</v>
      </c>
      <c r="D16" s="895">
        <f t="shared" si="0"/>
        <v>85</v>
      </c>
      <c r="E16" s="895">
        <f t="shared" si="1"/>
        <v>90</v>
      </c>
      <c r="F16" s="1040">
        <v>16</v>
      </c>
      <c r="G16" s="1041">
        <f t="shared" si="2"/>
        <v>135</v>
      </c>
      <c r="H16" s="895">
        <f t="shared" si="3"/>
        <v>140</v>
      </c>
      <c r="I16" s="1041">
        <v>22</v>
      </c>
      <c r="J16" s="812"/>
      <c r="K16" s="1042" t="s">
        <v>12063</v>
      </c>
      <c r="L16" s="813"/>
      <c r="M16" s="813"/>
      <c r="N16" s="813"/>
      <c r="O16" s="813"/>
      <c r="P16" s="813"/>
      <c r="Q16" s="816" t="s">
        <v>2536</v>
      </c>
    </row>
    <row r="17" spans="1:17">
      <c r="A17" s="823" t="s">
        <v>10764</v>
      </c>
      <c r="B17" s="813" t="s">
        <v>12045</v>
      </c>
      <c r="C17" s="813">
        <v>42</v>
      </c>
      <c r="D17" s="895">
        <f t="shared" si="0"/>
        <v>107</v>
      </c>
      <c r="E17" s="895">
        <f t="shared" si="1"/>
        <v>112</v>
      </c>
      <c r="F17" s="1040">
        <v>23</v>
      </c>
      <c r="G17" s="1041">
        <f t="shared" si="2"/>
        <v>179</v>
      </c>
      <c r="H17" s="895">
        <f t="shared" si="3"/>
        <v>184</v>
      </c>
      <c r="I17" s="1041">
        <v>30</v>
      </c>
      <c r="J17" s="812">
        <v>5</v>
      </c>
      <c r="K17" s="1042" t="s">
        <v>12070</v>
      </c>
      <c r="L17" s="813"/>
      <c r="M17" s="813"/>
      <c r="N17" s="813"/>
      <c r="O17" s="813"/>
      <c r="P17" s="813"/>
      <c r="Q17" s="817" t="s">
        <v>2537</v>
      </c>
    </row>
    <row r="18" spans="1:17">
      <c r="A18" s="820" t="s">
        <v>6305</v>
      </c>
      <c r="B18" s="813" t="s">
        <v>12046</v>
      </c>
      <c r="C18" s="813">
        <v>45</v>
      </c>
      <c r="D18" s="895">
        <f t="shared" si="0"/>
        <v>90</v>
      </c>
      <c r="E18" s="895">
        <f t="shared" si="1"/>
        <v>95</v>
      </c>
      <c r="F18" s="1040">
        <v>18</v>
      </c>
      <c r="G18" s="1041">
        <f t="shared" si="2"/>
        <v>145</v>
      </c>
      <c r="H18" s="895">
        <f t="shared" si="3"/>
        <v>150</v>
      </c>
      <c r="I18" s="1041">
        <v>24</v>
      </c>
      <c r="J18" s="812"/>
      <c r="K18" s="1042">
        <v>0.6</v>
      </c>
      <c r="L18" s="813"/>
      <c r="M18" s="813"/>
      <c r="N18" s="813"/>
      <c r="O18" s="813"/>
      <c r="P18" s="813"/>
      <c r="Q18" s="816" t="s">
        <v>2538</v>
      </c>
    </row>
    <row r="19" spans="1:17">
      <c r="A19" s="823" t="s">
        <v>6304</v>
      </c>
      <c r="B19" s="813" t="s">
        <v>12047</v>
      </c>
      <c r="C19" s="813">
        <v>48</v>
      </c>
      <c r="D19" s="895">
        <f t="shared" si="0"/>
        <v>113</v>
      </c>
      <c r="E19" s="895">
        <f t="shared" si="1"/>
        <v>118</v>
      </c>
      <c r="F19" s="1040">
        <v>24</v>
      </c>
      <c r="G19" s="1041">
        <f t="shared" si="2"/>
        <v>191</v>
      </c>
      <c r="H19" s="895">
        <f t="shared" si="3"/>
        <v>196</v>
      </c>
      <c r="I19" s="1041">
        <v>33</v>
      </c>
      <c r="J19" s="812">
        <v>5</v>
      </c>
      <c r="K19" s="1042" t="s">
        <v>12071</v>
      </c>
      <c r="L19" s="813"/>
      <c r="M19" s="813"/>
      <c r="N19" s="813"/>
      <c r="O19" s="813"/>
      <c r="P19" s="813"/>
      <c r="Q19" s="817" t="s">
        <v>2539</v>
      </c>
    </row>
    <row r="20" spans="1:17">
      <c r="A20" s="820" t="s">
        <v>10686</v>
      </c>
      <c r="B20" s="813" t="s">
        <v>12048</v>
      </c>
      <c r="C20" s="813">
        <v>52</v>
      </c>
      <c r="D20" s="895">
        <f t="shared" si="0"/>
        <v>97</v>
      </c>
      <c r="E20" s="895">
        <f t="shared" si="1"/>
        <v>102</v>
      </c>
      <c r="F20" s="1040">
        <v>20</v>
      </c>
      <c r="G20" s="1041">
        <f t="shared" si="2"/>
        <v>159</v>
      </c>
      <c r="H20" s="895">
        <f t="shared" si="3"/>
        <v>164</v>
      </c>
      <c r="I20" s="1041">
        <v>26</v>
      </c>
      <c r="J20" s="812"/>
      <c r="K20" s="1042">
        <v>0.67</v>
      </c>
      <c r="L20" s="813"/>
      <c r="M20" s="813"/>
      <c r="N20" s="813"/>
      <c r="O20" s="813"/>
      <c r="P20" s="813"/>
      <c r="Q20" s="816" t="s">
        <v>2540</v>
      </c>
    </row>
    <row r="21" spans="1:17">
      <c r="A21" s="823" t="s">
        <v>10765</v>
      </c>
      <c r="B21" s="813" t="s">
        <v>12049</v>
      </c>
      <c r="C21" s="813">
        <v>55</v>
      </c>
      <c r="D21" s="895">
        <f t="shared" si="0"/>
        <v>120</v>
      </c>
      <c r="E21" s="895">
        <f t="shared" si="1"/>
        <v>125</v>
      </c>
      <c r="F21" s="1040">
        <v>27</v>
      </c>
      <c r="G21" s="1041">
        <f t="shared" si="2"/>
        <v>205</v>
      </c>
      <c r="H21" s="895">
        <f t="shared" si="3"/>
        <v>210</v>
      </c>
      <c r="I21" s="1041">
        <v>36</v>
      </c>
      <c r="J21" s="812">
        <v>4</v>
      </c>
      <c r="K21" s="1042" t="s">
        <v>12072</v>
      </c>
      <c r="L21" s="813"/>
      <c r="M21" s="813"/>
      <c r="N21" s="813"/>
      <c r="O21" s="813"/>
      <c r="P21" s="813"/>
      <c r="Q21" s="817" t="s">
        <v>2541</v>
      </c>
    </row>
    <row r="22" spans="1:17">
      <c r="A22" s="820" t="s">
        <v>6314</v>
      </c>
      <c r="B22" s="813" t="s">
        <v>12050</v>
      </c>
      <c r="C22" s="813">
        <v>58</v>
      </c>
      <c r="D22" s="895">
        <f t="shared" si="0"/>
        <v>103</v>
      </c>
      <c r="E22" s="895">
        <f t="shared" si="1"/>
        <v>108</v>
      </c>
      <c r="F22" s="1040">
        <v>21</v>
      </c>
      <c r="G22" s="1041">
        <f t="shared" si="2"/>
        <v>171</v>
      </c>
      <c r="H22" s="895">
        <f t="shared" si="3"/>
        <v>176</v>
      </c>
      <c r="I22" s="1041">
        <v>29</v>
      </c>
      <c r="J22" s="812"/>
      <c r="K22" s="1042">
        <v>0.73</v>
      </c>
      <c r="L22" s="813"/>
      <c r="M22" s="813"/>
      <c r="N22" s="813"/>
      <c r="O22" s="813"/>
      <c r="P22" s="813"/>
      <c r="Q22" s="816" t="s">
        <v>2542</v>
      </c>
    </row>
    <row r="23" spans="1:17">
      <c r="A23" s="823" t="s">
        <v>6312</v>
      </c>
      <c r="B23" s="813" t="s">
        <v>12051</v>
      </c>
      <c r="C23" s="813">
        <v>60</v>
      </c>
      <c r="D23" s="895">
        <f t="shared" si="0"/>
        <v>125</v>
      </c>
      <c r="E23" s="895">
        <f t="shared" si="1"/>
        <v>130</v>
      </c>
      <c r="F23" s="1040">
        <v>28</v>
      </c>
      <c r="G23" s="1041">
        <f t="shared" si="2"/>
        <v>215</v>
      </c>
      <c r="H23" s="895">
        <f t="shared" si="3"/>
        <v>220</v>
      </c>
      <c r="I23" s="1041">
        <v>38</v>
      </c>
      <c r="J23" s="812">
        <v>5</v>
      </c>
      <c r="K23" s="1042" t="s">
        <v>12073</v>
      </c>
      <c r="L23" s="813"/>
      <c r="M23" s="813"/>
      <c r="N23" s="813"/>
      <c r="O23" s="813"/>
      <c r="P23" s="813"/>
      <c r="Q23" s="817" t="s">
        <v>2543</v>
      </c>
    </row>
    <row r="24" spans="1:17">
      <c r="A24" s="820" t="s">
        <v>10691</v>
      </c>
      <c r="B24" s="813" t="s">
        <v>12052</v>
      </c>
      <c r="C24" s="813">
        <v>63</v>
      </c>
      <c r="D24" s="895">
        <f t="shared" si="0"/>
        <v>108</v>
      </c>
      <c r="E24" s="895">
        <f t="shared" si="1"/>
        <v>113</v>
      </c>
      <c r="F24" s="1040">
        <v>23</v>
      </c>
      <c r="G24" s="1041">
        <f t="shared" si="2"/>
        <v>181</v>
      </c>
      <c r="H24" s="895">
        <f t="shared" si="3"/>
        <v>186</v>
      </c>
      <c r="I24" s="1041">
        <v>31</v>
      </c>
      <c r="J24" s="812"/>
      <c r="K24" s="1042">
        <v>0.78</v>
      </c>
      <c r="L24" s="813"/>
      <c r="M24" s="813"/>
      <c r="N24" s="813"/>
      <c r="O24" s="813"/>
      <c r="P24" s="813"/>
      <c r="Q24" s="816" t="s">
        <v>2544</v>
      </c>
    </row>
    <row r="25" spans="1:17">
      <c r="A25" s="823" t="s">
        <v>10766</v>
      </c>
      <c r="B25" s="813" t="s">
        <v>12053</v>
      </c>
      <c r="C25" s="813">
        <v>65</v>
      </c>
      <c r="D25" s="895">
        <f t="shared" si="0"/>
        <v>130</v>
      </c>
      <c r="E25" s="895">
        <f t="shared" si="1"/>
        <v>135</v>
      </c>
      <c r="F25" s="1040">
        <v>30</v>
      </c>
      <c r="G25" s="1041">
        <f t="shared" si="2"/>
        <v>225</v>
      </c>
      <c r="H25" s="895">
        <f t="shared" si="3"/>
        <v>230</v>
      </c>
      <c r="I25" s="1041">
        <v>40</v>
      </c>
      <c r="J25" s="812">
        <v>4</v>
      </c>
      <c r="K25" s="1042" t="s">
        <v>12074</v>
      </c>
      <c r="L25" s="813"/>
      <c r="M25" s="813"/>
      <c r="N25" s="813"/>
      <c r="O25" s="813"/>
      <c r="P25" s="813"/>
      <c r="Q25" s="817" t="s">
        <v>2545</v>
      </c>
    </row>
    <row r="26" spans="1:17">
      <c r="A26" s="820" t="s">
        <v>6317</v>
      </c>
      <c r="B26" s="813" t="s">
        <v>12041</v>
      </c>
      <c r="C26" s="813">
        <v>68</v>
      </c>
      <c r="D26" s="895">
        <f t="shared" si="0"/>
        <v>113</v>
      </c>
      <c r="E26" s="895">
        <f t="shared" si="1"/>
        <v>118</v>
      </c>
      <c r="F26" s="1040">
        <v>24</v>
      </c>
      <c r="G26" s="1041">
        <f t="shared" si="2"/>
        <v>191</v>
      </c>
      <c r="H26" s="895">
        <f t="shared" si="3"/>
        <v>196</v>
      </c>
      <c r="I26" s="1041">
        <v>33</v>
      </c>
      <c r="J26" s="812"/>
      <c r="K26" s="1042">
        <v>0.83</v>
      </c>
      <c r="L26" s="813"/>
      <c r="M26" s="813"/>
      <c r="N26" s="813"/>
      <c r="O26" s="813"/>
      <c r="P26" s="813"/>
      <c r="Q26" s="816" t="s">
        <v>2546</v>
      </c>
    </row>
    <row r="27" spans="1:17">
      <c r="A27" s="823" t="s">
        <v>11303</v>
      </c>
      <c r="B27" s="813" t="s">
        <v>12054</v>
      </c>
      <c r="C27" s="813" t="s">
        <v>12055</v>
      </c>
      <c r="D27" s="895">
        <f t="shared" si="0"/>
        <v>140</v>
      </c>
      <c r="E27" s="895">
        <f t="shared" si="1"/>
        <v>145</v>
      </c>
      <c r="F27" s="1040">
        <v>33</v>
      </c>
      <c r="G27" s="1041">
        <f t="shared" si="2"/>
        <v>245.00000000000003</v>
      </c>
      <c r="H27" s="895">
        <f t="shared" si="3"/>
        <v>250.00000000000003</v>
      </c>
      <c r="I27" s="1041">
        <v>44</v>
      </c>
      <c r="J27" s="812">
        <v>5</v>
      </c>
      <c r="K27" s="1042" t="s">
        <v>12075</v>
      </c>
      <c r="L27" s="813"/>
      <c r="M27" s="813"/>
      <c r="N27" s="813"/>
      <c r="O27" s="813"/>
      <c r="P27" s="813"/>
      <c r="Q27" s="817" t="s">
        <v>2547</v>
      </c>
    </row>
    <row r="28" spans="1:17">
      <c r="A28" s="820" t="s">
        <v>10699</v>
      </c>
      <c r="B28" s="813" t="s">
        <v>12056</v>
      </c>
      <c r="C28" s="813">
        <v>70</v>
      </c>
      <c r="D28" s="895">
        <f t="shared" si="0"/>
        <v>120</v>
      </c>
      <c r="E28" s="895">
        <f t="shared" si="1"/>
        <v>125</v>
      </c>
      <c r="F28" s="1040">
        <v>27</v>
      </c>
      <c r="G28" s="1041">
        <f t="shared" si="2"/>
        <v>205</v>
      </c>
      <c r="H28" s="895">
        <f t="shared" si="3"/>
        <v>210</v>
      </c>
      <c r="I28" s="1041">
        <v>36</v>
      </c>
      <c r="J28" s="812"/>
      <c r="K28" s="1042">
        <v>0.9</v>
      </c>
      <c r="L28" s="813"/>
      <c r="M28" s="813"/>
      <c r="N28" s="813"/>
      <c r="O28" s="813"/>
      <c r="P28" s="813"/>
      <c r="Q28" s="816" t="s">
        <v>2548</v>
      </c>
    </row>
    <row r="29" spans="1:17">
      <c r="A29" s="823" t="s">
        <v>6327</v>
      </c>
      <c r="B29" s="813" t="s">
        <v>12054</v>
      </c>
      <c r="C29" s="813">
        <v>70</v>
      </c>
      <c r="D29" s="895">
        <f t="shared" si="0"/>
        <v>145</v>
      </c>
      <c r="E29" s="895">
        <f t="shared" si="1"/>
        <v>150</v>
      </c>
      <c r="F29" s="1040">
        <v>34</v>
      </c>
      <c r="G29" s="1041">
        <f t="shared" si="2"/>
        <v>255</v>
      </c>
      <c r="H29" s="895">
        <f t="shared" si="3"/>
        <v>260</v>
      </c>
      <c r="I29" s="1041">
        <v>46</v>
      </c>
      <c r="J29" s="812">
        <v>5</v>
      </c>
      <c r="K29" s="1042" t="s">
        <v>12076</v>
      </c>
      <c r="L29" s="813"/>
      <c r="M29" s="813"/>
      <c r="N29" s="813"/>
      <c r="O29" s="813"/>
      <c r="P29" s="813"/>
      <c r="Q29" s="817" t="s">
        <v>2549</v>
      </c>
    </row>
    <row r="30" spans="1:17">
      <c r="A30" s="820" t="s">
        <v>6328</v>
      </c>
      <c r="B30" s="813" t="s">
        <v>12056</v>
      </c>
      <c r="C30" s="813">
        <v>70</v>
      </c>
      <c r="D30" s="895">
        <f t="shared" si="0"/>
        <v>130</v>
      </c>
      <c r="E30" s="895">
        <f t="shared" si="1"/>
        <v>135</v>
      </c>
      <c r="F30" s="1040">
        <v>30</v>
      </c>
      <c r="G30" s="1041">
        <f t="shared" si="2"/>
        <v>225</v>
      </c>
      <c r="H30" s="895">
        <f t="shared" si="3"/>
        <v>230</v>
      </c>
      <c r="I30" s="1041">
        <v>40</v>
      </c>
      <c r="J30" s="812"/>
      <c r="K30" s="1042">
        <v>1</v>
      </c>
      <c r="L30" s="813"/>
      <c r="M30" s="813"/>
      <c r="N30" s="813"/>
      <c r="O30" s="813"/>
      <c r="P30" s="813"/>
      <c r="Q30" s="816" t="s">
        <v>2550</v>
      </c>
    </row>
    <row r="31" spans="1:17">
      <c r="A31" s="823" t="s">
        <v>2551</v>
      </c>
      <c r="B31" s="813" t="s">
        <v>2727</v>
      </c>
      <c r="C31" s="813">
        <v>70</v>
      </c>
      <c r="D31" s="895">
        <f t="shared" si="0"/>
        <v>150</v>
      </c>
      <c r="E31" s="895">
        <f t="shared" si="1"/>
        <v>155</v>
      </c>
      <c r="F31" s="1040">
        <v>36</v>
      </c>
      <c r="G31" s="1041">
        <f t="shared" si="2"/>
        <v>265</v>
      </c>
      <c r="H31" s="895">
        <f t="shared" si="3"/>
        <v>270</v>
      </c>
      <c r="I31" s="1041">
        <v>48</v>
      </c>
      <c r="J31" s="1038">
        <v>5</v>
      </c>
      <c r="K31" s="1042" t="s">
        <v>12077</v>
      </c>
      <c r="L31" s="813"/>
      <c r="M31" s="815"/>
      <c r="N31" s="815"/>
      <c r="O31" s="815"/>
      <c r="P31" s="815"/>
      <c r="Q31" s="817" t="s">
        <v>2552</v>
      </c>
    </row>
  </sheetData>
  <autoFilter ref="A1:Q31"/>
  <phoneticPr fontId="15"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9"/>
  <sheetViews>
    <sheetView workbookViewId="0">
      <selection activeCell="G143" sqref="G143"/>
    </sheetView>
  </sheetViews>
  <sheetFormatPr baseColWidth="10" defaultColWidth="8.83203125" defaultRowHeight="14"/>
  <cols>
    <col min="1" max="16384" width="8.83203125" style="219"/>
  </cols>
  <sheetData>
    <row r="1" spans="1:16" s="256" customFormat="1">
      <c r="A1" s="256" t="s">
        <v>2611</v>
      </c>
    </row>
    <row r="2" spans="1:16">
      <c r="A2" s="219" t="s">
        <v>8351</v>
      </c>
    </row>
    <row r="3" spans="1:16">
      <c r="A3" s="219" t="s">
        <v>8352</v>
      </c>
    </row>
    <row r="4" spans="1:16">
      <c r="A4" s="219" t="s">
        <v>8353</v>
      </c>
    </row>
    <row r="6" spans="1:16">
      <c r="A6" s="256" t="s">
        <v>2610</v>
      </c>
    </row>
    <row r="7" spans="1:16">
      <c r="A7" s="219" t="s">
        <v>8354</v>
      </c>
    </row>
    <row r="8" spans="1:16">
      <c r="A8" s="219" t="s">
        <v>8355</v>
      </c>
    </row>
    <row r="9" spans="1:16">
      <c r="A9" s="219" t="s">
        <v>2614</v>
      </c>
    </row>
    <row r="10" spans="1:16">
      <c r="A10" s="219" t="s">
        <v>2613</v>
      </c>
    </row>
    <row r="11" spans="1:16">
      <c r="A11" s="219" t="s">
        <v>2612</v>
      </c>
    </row>
    <row r="12" spans="1:16">
      <c r="A12" s="219" t="s">
        <v>8356</v>
      </c>
    </row>
    <row r="13" spans="1:16">
      <c r="A13" s="257" t="s">
        <v>8357</v>
      </c>
    </row>
    <row r="14" spans="1:16">
      <c r="A14" s="347" t="s">
        <v>8358</v>
      </c>
      <c r="B14" s="347"/>
      <c r="C14" s="347"/>
      <c r="D14" s="347"/>
      <c r="E14" s="347"/>
      <c r="F14" s="347"/>
      <c r="G14" s="347"/>
      <c r="H14" s="347"/>
      <c r="I14" s="347"/>
      <c r="J14" s="347"/>
      <c r="K14" s="347"/>
      <c r="L14" s="347"/>
      <c r="M14" s="347"/>
      <c r="N14" s="347"/>
      <c r="O14" s="347"/>
      <c r="P14" s="347"/>
    </row>
    <row r="15" spans="1:16">
      <c r="A15" s="347" t="s">
        <v>8359</v>
      </c>
      <c r="B15" s="347"/>
      <c r="C15" s="347"/>
      <c r="D15" s="347"/>
      <c r="E15" s="347"/>
      <c r="F15" s="347"/>
      <c r="G15" s="347"/>
      <c r="H15" s="347"/>
      <c r="I15" s="347"/>
      <c r="J15" s="347"/>
      <c r="K15" s="347"/>
      <c r="L15" s="347"/>
      <c r="M15" s="347"/>
      <c r="N15" s="347"/>
      <c r="O15" s="347"/>
      <c r="P15" s="347"/>
    </row>
    <row r="16" spans="1:16">
      <c r="A16" s="347" t="s">
        <v>8360</v>
      </c>
      <c r="B16" s="347"/>
      <c r="C16" s="347"/>
      <c r="D16" s="347"/>
      <c r="E16" s="347"/>
      <c r="F16" s="347"/>
      <c r="G16" s="347"/>
      <c r="H16" s="347"/>
      <c r="I16" s="347"/>
      <c r="J16" s="347"/>
      <c r="K16" s="347"/>
      <c r="L16" s="347"/>
      <c r="M16" s="347"/>
      <c r="N16" s="347"/>
      <c r="O16" s="347"/>
      <c r="P16" s="347"/>
    </row>
    <row r="17" spans="1:16">
      <c r="A17" s="347" t="s">
        <v>8361</v>
      </c>
      <c r="B17" s="347"/>
      <c r="C17" s="347"/>
      <c r="D17" s="347"/>
      <c r="E17" s="347"/>
      <c r="F17" s="347"/>
      <c r="G17" s="347"/>
      <c r="H17" s="347"/>
      <c r="I17" s="347"/>
      <c r="J17" s="347"/>
      <c r="K17" s="347"/>
      <c r="L17" s="347"/>
      <c r="M17" s="347"/>
      <c r="N17" s="347"/>
      <c r="O17" s="347"/>
      <c r="P17" s="347"/>
    </row>
    <row r="18" spans="1:16">
      <c r="A18" s="647" t="s">
        <v>2616</v>
      </c>
      <c r="B18" s="347"/>
      <c r="C18" s="347"/>
      <c r="D18" s="347"/>
      <c r="E18" s="347"/>
      <c r="F18" s="347"/>
      <c r="G18" s="347"/>
      <c r="H18" s="347"/>
      <c r="I18" s="347"/>
      <c r="J18" s="347"/>
      <c r="K18" s="347"/>
      <c r="L18" s="347"/>
      <c r="M18" s="347"/>
      <c r="N18" s="347"/>
      <c r="O18" s="347"/>
      <c r="P18" s="347"/>
    </row>
    <row r="19" spans="1:16">
      <c r="A19" s="647" t="s">
        <v>2711</v>
      </c>
      <c r="B19" s="347"/>
      <c r="C19" s="347"/>
      <c r="D19" s="347"/>
      <c r="E19" s="347"/>
      <c r="F19" s="347"/>
      <c r="G19" s="347"/>
      <c r="H19" s="347"/>
      <c r="I19" s="347"/>
      <c r="J19" s="347"/>
      <c r="K19" s="347"/>
      <c r="L19" s="347"/>
      <c r="M19" s="347"/>
      <c r="N19" s="347"/>
      <c r="O19" s="347"/>
      <c r="P19" s="347"/>
    </row>
    <row r="20" spans="1:16">
      <c r="A20" s="347" t="s">
        <v>6527</v>
      </c>
      <c r="B20" s="347"/>
      <c r="C20" s="347"/>
      <c r="D20" s="347"/>
      <c r="E20" s="347"/>
      <c r="F20" s="347"/>
      <c r="G20" s="347"/>
      <c r="H20" s="347"/>
      <c r="I20" s="347"/>
      <c r="J20" s="347"/>
      <c r="K20" s="347"/>
      <c r="L20" s="347"/>
      <c r="M20" s="347"/>
      <c r="N20" s="347"/>
      <c r="O20" s="347"/>
      <c r="P20" s="347"/>
    </row>
    <row r="21" spans="1:16">
      <c r="A21" s="257" t="s">
        <v>8362</v>
      </c>
    </row>
    <row r="23" spans="1:16">
      <c r="A23" s="256" t="s">
        <v>5480</v>
      </c>
    </row>
    <row r="24" spans="1:16">
      <c r="A24" s="219" t="s">
        <v>8363</v>
      </c>
    </row>
    <row r="25" spans="1:16">
      <c r="A25" s="219" t="s">
        <v>8364</v>
      </c>
    </row>
    <row r="26" spans="1:16">
      <c r="A26" s="219" t="s">
        <v>8365</v>
      </c>
    </row>
    <row r="27" spans="1:16">
      <c r="A27" s="219" t="s">
        <v>8366</v>
      </c>
    </row>
    <row r="28" spans="1:16">
      <c r="A28" s="219" t="s">
        <v>8367</v>
      </c>
    </row>
    <row r="29" spans="1:16">
      <c r="A29" s="219" t="s">
        <v>8368</v>
      </c>
      <c r="C29" s="435"/>
      <c r="D29" s="435"/>
      <c r="E29" s="435"/>
      <c r="F29" s="435"/>
      <c r="G29" s="435"/>
      <c r="H29" s="435"/>
      <c r="I29" s="435"/>
    </row>
    <row r="30" spans="1:16">
      <c r="A30" s="385" t="s">
        <v>11022</v>
      </c>
      <c r="C30" s="435"/>
      <c r="D30" s="435"/>
      <c r="E30" s="435"/>
      <c r="F30" s="435"/>
      <c r="G30" s="435"/>
      <c r="H30" s="435"/>
      <c r="I30" s="435"/>
    </row>
    <row r="31" spans="1:16">
      <c r="A31" s="219" t="s">
        <v>5488</v>
      </c>
      <c r="J31" s="256"/>
    </row>
    <row r="33" spans="1:8">
      <c r="A33" s="397" t="s">
        <v>5489</v>
      </c>
    </row>
    <row r="34" spans="1:8">
      <c r="A34" s="219" t="s">
        <v>8369</v>
      </c>
    </row>
    <row r="35" spans="1:8">
      <c r="A35" s="219" t="s">
        <v>5481</v>
      </c>
    </row>
    <row r="36" spans="1:8">
      <c r="A36" s="219" t="s">
        <v>5585</v>
      </c>
    </row>
    <row r="37" spans="1:8">
      <c r="A37" s="219" t="s">
        <v>5625</v>
      </c>
    </row>
    <row r="40" spans="1:8">
      <c r="A40" s="219" t="s">
        <v>5490</v>
      </c>
    </row>
    <row r="41" spans="1:8">
      <c r="A41" s="219" t="s">
        <v>8370</v>
      </c>
    </row>
    <row r="42" spans="1:8">
      <c r="A42" s="219" t="s">
        <v>8371</v>
      </c>
    </row>
    <row r="43" spans="1:8">
      <c r="A43" s="219" t="s">
        <v>8372</v>
      </c>
    </row>
    <row r="44" spans="1:8">
      <c r="A44" s="219" t="s">
        <v>8373</v>
      </c>
    </row>
    <row r="45" spans="1:8">
      <c r="A45" s="219" t="s">
        <v>8374</v>
      </c>
    </row>
    <row r="47" spans="1:8" s="624" customFormat="1">
      <c r="A47" s="625" t="s">
        <v>5482</v>
      </c>
      <c r="B47" s="625" t="s">
        <v>5483</v>
      </c>
      <c r="C47" s="625" t="s">
        <v>1565</v>
      </c>
      <c r="D47" s="625" t="s">
        <v>5484</v>
      </c>
      <c r="E47" s="625" t="s">
        <v>5485</v>
      </c>
      <c r="F47" s="625" t="s">
        <v>5487</v>
      </c>
      <c r="G47" s="625"/>
      <c r="H47" s="625" t="s">
        <v>5486</v>
      </c>
    </row>
    <row r="48" spans="1:8" s="624" customFormat="1">
      <c r="A48" s="625">
        <v>100</v>
      </c>
      <c r="B48" s="625">
        <v>1</v>
      </c>
      <c r="C48" s="625">
        <v>5</v>
      </c>
      <c r="D48" s="625">
        <v>1</v>
      </c>
      <c r="E48" s="625">
        <f>A48*B48*C48*D48</f>
        <v>500</v>
      </c>
      <c r="F48" s="625">
        <f>(E48/B48+50*A48*C48*D48)*25</f>
        <v>637500</v>
      </c>
      <c r="G48" s="625"/>
      <c r="H48" s="625">
        <v>50</v>
      </c>
    </row>
    <row r="49" spans="1:8" s="624" customFormat="1">
      <c r="A49" s="625"/>
      <c r="B49" s="625"/>
      <c r="C49" s="625">
        <v>5</v>
      </c>
      <c r="D49" s="625">
        <v>4</v>
      </c>
      <c r="E49" s="625">
        <f>A48*B48*C49*D49</f>
        <v>2000</v>
      </c>
      <c r="F49" s="625">
        <f>(E49/B48+60*A48*C49*D49)*30</f>
        <v>3660000</v>
      </c>
      <c r="G49" s="625"/>
      <c r="H49" s="625">
        <v>60</v>
      </c>
    </row>
    <row r="50" spans="1:8" s="624" customFormat="1">
      <c r="A50" s="625"/>
      <c r="B50" s="625"/>
      <c r="C50" s="625">
        <v>5</v>
      </c>
      <c r="D50" s="625">
        <v>9</v>
      </c>
      <c r="E50" s="625">
        <f>A48*B48*C50*D50</f>
        <v>4500</v>
      </c>
      <c r="F50" s="625">
        <f>(E50/B48+70*A48*C50*D50)*35</f>
        <v>11182500</v>
      </c>
      <c r="G50" s="625"/>
      <c r="H50" s="625">
        <v>70</v>
      </c>
    </row>
    <row r="51" spans="1:8" s="624" customFormat="1">
      <c r="A51" s="625"/>
      <c r="B51" s="625"/>
      <c r="C51" s="625">
        <v>5</v>
      </c>
      <c r="D51" s="625">
        <v>16</v>
      </c>
      <c r="E51" s="625">
        <f>A48*B48*C51*D51</f>
        <v>8000</v>
      </c>
      <c r="F51" s="625">
        <f>(E51/B48+80*A48*C51*D51)*40</f>
        <v>25920000</v>
      </c>
      <c r="G51" s="625"/>
      <c r="H51" s="625">
        <v>80</v>
      </c>
    </row>
    <row r="52" spans="1:8" s="624" customFormat="1">
      <c r="A52" s="625"/>
      <c r="B52" s="625"/>
      <c r="C52" s="625">
        <v>5</v>
      </c>
      <c r="D52" s="625">
        <v>25</v>
      </c>
      <c r="E52" s="625">
        <f>A48*B48*C52*D52</f>
        <v>12500</v>
      </c>
      <c r="F52" s="625">
        <f>(E52/B48+90*A48*C52*D52)*45</f>
        <v>51187500</v>
      </c>
      <c r="G52" s="625"/>
      <c r="H52" s="625">
        <v>90</v>
      </c>
    </row>
    <row r="53" spans="1:8" s="624" customFormat="1">
      <c r="A53" s="625"/>
      <c r="B53" s="625"/>
      <c r="C53" s="625">
        <v>5</v>
      </c>
      <c r="D53" s="625">
        <v>36</v>
      </c>
      <c r="E53" s="625">
        <f>A48*B48*C53*D53</f>
        <v>18000</v>
      </c>
      <c r="F53" s="625">
        <f>(E53/B48+100*A48*C53*D53)*50</f>
        <v>90900000</v>
      </c>
      <c r="G53" s="625"/>
      <c r="H53" s="625">
        <v>100</v>
      </c>
    </row>
    <row r="57" spans="1:8">
      <c r="A57" s="256" t="s">
        <v>2617</v>
      </c>
    </row>
    <row r="58" spans="1:8">
      <c r="A58" s="219" t="s">
        <v>8375</v>
      </c>
    </row>
    <row r="59" spans="1:8">
      <c r="A59" s="219" t="s">
        <v>8376</v>
      </c>
    </row>
    <row r="61" spans="1:8">
      <c r="A61" s="219" t="s">
        <v>8377</v>
      </c>
    </row>
    <row r="62" spans="1:8">
      <c r="A62" s="258" t="s">
        <v>2618</v>
      </c>
    </row>
    <row r="63" spans="1:8">
      <c r="A63" s="258"/>
    </row>
    <row r="64" spans="1:8">
      <c r="A64" s="219" t="s">
        <v>1723</v>
      </c>
    </row>
    <row r="65" spans="1:14" s="268" customFormat="1">
      <c r="A65" s="268" t="s">
        <v>2632</v>
      </c>
      <c r="B65" s="268" t="s">
        <v>1545</v>
      </c>
      <c r="C65" s="268" t="s">
        <v>1544</v>
      </c>
      <c r="D65" s="269" t="s">
        <v>2619</v>
      </c>
      <c r="E65" s="268" t="s">
        <v>2620</v>
      </c>
      <c r="F65" s="269" t="s">
        <v>2621</v>
      </c>
      <c r="G65" s="268" t="s">
        <v>2622</v>
      </c>
      <c r="H65" s="269" t="s">
        <v>2623</v>
      </c>
      <c r="I65" s="268" t="s">
        <v>2624</v>
      </c>
      <c r="J65" s="269" t="s">
        <v>2625</v>
      </c>
      <c r="K65" s="268" t="s">
        <v>2626</v>
      </c>
      <c r="L65" s="269" t="s">
        <v>2627</v>
      </c>
      <c r="M65" s="268" t="s">
        <v>2628</v>
      </c>
      <c r="N65" s="269" t="s">
        <v>2629</v>
      </c>
    </row>
    <row r="66" spans="1:14" s="266" customFormat="1">
      <c r="A66" s="266" t="s">
        <v>1547</v>
      </c>
      <c r="B66" s="266">
        <v>400</v>
      </c>
      <c r="C66" s="266">
        <v>8</v>
      </c>
      <c r="D66" s="270">
        <f>B66+C66*49</f>
        <v>792</v>
      </c>
      <c r="E66" s="266">
        <f>B66+C66*49+C66*49</f>
        <v>1184</v>
      </c>
      <c r="F66" s="270">
        <f>E66+C66*10</f>
        <v>1264</v>
      </c>
      <c r="G66" s="266">
        <f>E66+C66*10+C66*59</f>
        <v>1736</v>
      </c>
      <c r="H66" s="270">
        <f>G66+C66*10</f>
        <v>1816</v>
      </c>
      <c r="I66" s="266">
        <f>G66+C66*10+C66*69</f>
        <v>2368</v>
      </c>
      <c r="J66" s="270">
        <f>I66+C66*10</f>
        <v>2448</v>
      </c>
      <c r="K66" s="266">
        <f>I66+C66*10+C66*79</f>
        <v>3080</v>
      </c>
      <c r="L66" s="270">
        <f>K66+C66*10</f>
        <v>3160</v>
      </c>
      <c r="M66" s="266">
        <f>K66+C66*10+C66*89</f>
        <v>3872</v>
      </c>
      <c r="N66" s="270">
        <f>B66+C66*443</f>
        <v>3944</v>
      </c>
    </row>
    <row r="68" spans="1:14">
      <c r="A68" s="347" t="s">
        <v>8378</v>
      </c>
      <c r="B68" s="347"/>
      <c r="C68" s="347"/>
      <c r="D68" s="347"/>
      <c r="E68" s="347"/>
      <c r="F68" s="347"/>
      <c r="G68" s="347"/>
      <c r="H68" s="347"/>
      <c r="I68" s="347"/>
      <c r="J68" s="347"/>
      <c r="K68" s="347"/>
    </row>
    <row r="69" spans="1:14">
      <c r="A69" s="647" t="s">
        <v>2630</v>
      </c>
      <c r="B69" s="347"/>
      <c r="C69" s="347"/>
      <c r="D69" s="347"/>
      <c r="E69" s="347"/>
      <c r="F69" s="347"/>
      <c r="G69" s="347"/>
      <c r="H69" s="347"/>
      <c r="I69" s="347"/>
      <c r="J69" s="347"/>
      <c r="K69" s="347"/>
    </row>
    <row r="70" spans="1:14">
      <c r="A70" s="347" t="s">
        <v>8379</v>
      </c>
      <c r="B70" s="347"/>
      <c r="C70" s="347"/>
      <c r="D70" s="347"/>
      <c r="E70" s="347"/>
      <c r="F70" s="347"/>
      <c r="G70" s="347"/>
      <c r="H70" s="347"/>
      <c r="I70" s="347"/>
      <c r="J70" s="347"/>
      <c r="K70" s="347"/>
    </row>
    <row r="71" spans="1:14">
      <c r="A71" s="647" t="s">
        <v>2631</v>
      </c>
      <c r="B71" s="347"/>
      <c r="C71" s="347"/>
      <c r="D71" s="347"/>
      <c r="E71" s="347"/>
      <c r="F71" s="347"/>
      <c r="G71" s="347"/>
      <c r="H71" s="347"/>
      <c r="I71" s="347"/>
      <c r="J71" s="347"/>
      <c r="K71" s="347"/>
    </row>
    <row r="72" spans="1:14">
      <c r="A72" s="219" t="s">
        <v>8380</v>
      </c>
    </row>
    <row r="73" spans="1:14">
      <c r="A73" s="258" t="s">
        <v>2633</v>
      </c>
    </row>
    <row r="76" spans="1:14" s="435" customFormat="1"/>
    <row r="77" spans="1:14" s="327" customFormat="1" ht="15">
      <c r="A77" s="798" t="s">
        <v>8338</v>
      </c>
    </row>
    <row r="78" spans="1:14" s="327" customFormat="1">
      <c r="A78" s="475" t="s">
        <v>8382</v>
      </c>
    </row>
    <row r="79" spans="1:14" s="327" customFormat="1">
      <c r="A79" s="327" t="s">
        <v>8383</v>
      </c>
    </row>
    <row r="80" spans="1:14" s="327" customFormat="1">
      <c r="A80" s="327" t="s">
        <v>8340</v>
      </c>
    </row>
    <row r="81" spans="1:1" s="327" customFormat="1">
      <c r="A81" s="327" t="s">
        <v>8341</v>
      </c>
    </row>
    <row r="82" spans="1:1" s="327" customFormat="1">
      <c r="A82" s="327" t="s">
        <v>8342</v>
      </c>
    </row>
    <row r="83" spans="1:1" s="327" customFormat="1">
      <c r="A83" s="327" t="s">
        <v>8343</v>
      </c>
    </row>
    <row r="84" spans="1:1" s="327" customFormat="1">
      <c r="A84" s="327" t="s">
        <v>8344</v>
      </c>
    </row>
    <row r="85" spans="1:1" s="327" customFormat="1"/>
    <row r="86" spans="1:1" s="327" customFormat="1">
      <c r="A86" s="475" t="s">
        <v>8381</v>
      </c>
    </row>
    <row r="87" spans="1:1" s="327" customFormat="1">
      <c r="A87" s="327" t="s">
        <v>8345</v>
      </c>
    </row>
    <row r="88" spans="1:1" s="327" customFormat="1">
      <c r="A88" s="327" t="s">
        <v>8346</v>
      </c>
    </row>
    <row r="89" spans="1:1" s="327" customFormat="1">
      <c r="A89" s="327" t="s">
        <v>8347</v>
      </c>
    </row>
    <row r="90" spans="1:1" s="327" customFormat="1">
      <c r="A90" s="327" t="s">
        <v>8348</v>
      </c>
    </row>
    <row r="91" spans="1:1" s="327" customFormat="1">
      <c r="A91" s="327" t="s">
        <v>8349</v>
      </c>
    </row>
    <row r="92" spans="1:1" s="327" customFormat="1">
      <c r="A92" s="327" t="s">
        <v>8350</v>
      </c>
    </row>
    <row r="93" spans="1:1" s="327" customFormat="1">
      <c r="A93" s="797"/>
    </row>
    <row r="94" spans="1:1" s="327" customFormat="1" ht="15">
      <c r="A94" s="798" t="s">
        <v>8477</v>
      </c>
    </row>
    <row r="95" spans="1:1" s="435" customFormat="1">
      <c r="A95" s="219" t="s">
        <v>8478</v>
      </c>
    </row>
    <row r="96" spans="1:1" s="435" customFormat="1">
      <c r="A96" s="219" t="s">
        <v>8479</v>
      </c>
    </row>
    <row r="97" spans="1:10">
      <c r="A97" s="219" t="s">
        <v>8480</v>
      </c>
    </row>
    <row r="98" spans="1:10">
      <c r="A98" s="219" t="s">
        <v>8481</v>
      </c>
    </row>
    <row r="99" spans="1:10" s="327" customFormat="1">
      <c r="A99" s="219" t="s">
        <v>8482</v>
      </c>
    </row>
    <row r="100" spans="1:10" s="327" customFormat="1">
      <c r="A100" s="219" t="s">
        <v>8483</v>
      </c>
    </row>
    <row r="101" spans="1:10" s="435" customFormat="1">
      <c r="A101" s="219" t="s">
        <v>8484</v>
      </c>
    </row>
    <row r="102" spans="1:10" s="435" customFormat="1">
      <c r="A102" s="219" t="s">
        <v>8485</v>
      </c>
    </row>
    <row r="103" spans="1:10">
      <c r="A103" s="219" t="s">
        <v>8512</v>
      </c>
    </row>
    <row r="105" spans="1:10" ht="15">
      <c r="A105" s="798" t="s">
        <v>8500</v>
      </c>
      <c r="J105"/>
    </row>
    <row r="106" spans="1:10">
      <c r="A106" t="s">
        <v>8497</v>
      </c>
      <c r="B106"/>
    </row>
    <row r="107" spans="1:10">
      <c r="A107" s="219" t="s">
        <v>8496</v>
      </c>
      <c r="B107"/>
    </row>
    <row r="108" spans="1:10">
      <c r="A108" s="219" t="s">
        <v>8498</v>
      </c>
      <c r="B108"/>
    </row>
    <row r="109" spans="1:10">
      <c r="A109" s="219" t="s">
        <v>8499</v>
      </c>
      <c r="B109"/>
    </row>
    <row r="113" spans="1:15">
      <c r="A113" s="219" t="s">
        <v>8308</v>
      </c>
      <c r="E113" s="219" t="s">
        <v>8314</v>
      </c>
    </row>
    <row r="115" spans="1:15">
      <c r="A115" s="397" t="s">
        <v>12025</v>
      </c>
    </row>
    <row r="116" spans="1:15" s="341" customFormat="1">
      <c r="A116" s="791" t="s">
        <v>8315</v>
      </c>
      <c r="B116" s="553" t="s">
        <v>1566</v>
      </c>
      <c r="C116" s="553" t="s">
        <v>4850</v>
      </c>
      <c r="D116" s="553" t="s">
        <v>1648</v>
      </c>
      <c r="E116" s="553" t="s">
        <v>1752</v>
      </c>
      <c r="F116" s="553" t="s">
        <v>1649</v>
      </c>
      <c r="G116" s="1001"/>
      <c r="H116" s="1001"/>
      <c r="I116" s="1001"/>
      <c r="J116" s="1001"/>
      <c r="K116" s="788"/>
      <c r="L116" s="788"/>
      <c r="M116" s="788"/>
      <c r="N116" s="788"/>
      <c r="O116" s="788"/>
    </row>
    <row r="117" spans="1:15" s="341" customFormat="1">
      <c r="A117" s="793" t="s">
        <v>1649</v>
      </c>
      <c r="B117" s="792">
        <v>0.2</v>
      </c>
      <c r="C117" s="792">
        <f>B117*1.2</f>
        <v>0.24</v>
      </c>
      <c r="D117" s="792">
        <f>B117*1.4</f>
        <v>0.27999999999999997</v>
      </c>
      <c r="E117" s="792">
        <f>B117*1.6</f>
        <v>0.32000000000000006</v>
      </c>
      <c r="F117" s="792">
        <f>B117*1.8</f>
        <v>0.36000000000000004</v>
      </c>
      <c r="G117" s="1001"/>
      <c r="H117" s="1001"/>
      <c r="I117" s="1001"/>
      <c r="J117" s="1001"/>
      <c r="K117" s="788"/>
      <c r="L117" s="788"/>
      <c r="M117" s="788"/>
      <c r="N117" s="788"/>
      <c r="O117" s="788"/>
    </row>
    <row r="118" spans="1:15" s="341" customFormat="1">
      <c r="A118" s="793" t="s">
        <v>4843</v>
      </c>
      <c r="B118" s="792">
        <v>0.3</v>
      </c>
      <c r="C118" s="792">
        <f t="shared" ref="C118:C124" si="0">B118*1.2</f>
        <v>0.36</v>
      </c>
      <c r="D118" s="792">
        <f t="shared" ref="D118:D124" si="1">B118*1.4</f>
        <v>0.42</v>
      </c>
      <c r="E118" s="792">
        <f t="shared" ref="E118:E124" si="2">B118*1.6</f>
        <v>0.48</v>
      </c>
      <c r="F118" s="792">
        <f t="shared" ref="F118:F124" si="3">B118*1.8</f>
        <v>0.54</v>
      </c>
      <c r="G118" s="1001"/>
      <c r="H118" s="1001"/>
      <c r="I118" s="1001"/>
      <c r="J118" s="1001"/>
      <c r="K118" s="788"/>
      <c r="L118" s="788"/>
      <c r="M118" s="788"/>
      <c r="N118" s="788"/>
      <c r="O118" s="788"/>
    </row>
    <row r="119" spans="1:15" s="341" customFormat="1">
      <c r="A119" s="793" t="s">
        <v>9243</v>
      </c>
      <c r="B119" s="792">
        <v>0.4</v>
      </c>
      <c r="C119" s="792">
        <f t="shared" si="0"/>
        <v>0.48</v>
      </c>
      <c r="D119" s="792">
        <f t="shared" si="1"/>
        <v>0.55999999999999994</v>
      </c>
      <c r="E119" s="792">
        <f t="shared" si="2"/>
        <v>0.64000000000000012</v>
      </c>
      <c r="F119" s="792">
        <f t="shared" si="3"/>
        <v>0.72000000000000008</v>
      </c>
      <c r="G119" s="1001"/>
      <c r="H119" s="1001"/>
      <c r="I119" s="1001"/>
      <c r="J119" s="1001"/>
      <c r="K119" s="788"/>
      <c r="L119" s="788"/>
      <c r="M119" s="788"/>
      <c r="N119" s="788"/>
      <c r="O119" s="788"/>
    </row>
    <row r="120" spans="1:15" s="341" customFormat="1">
      <c r="A120" s="793" t="s">
        <v>8309</v>
      </c>
      <c r="B120" s="792">
        <v>0.5</v>
      </c>
      <c r="C120" s="792">
        <f t="shared" si="0"/>
        <v>0.6</v>
      </c>
      <c r="D120" s="792">
        <f t="shared" si="1"/>
        <v>0.7</v>
      </c>
      <c r="E120" s="792">
        <f t="shared" si="2"/>
        <v>0.8</v>
      </c>
      <c r="F120" s="792">
        <f t="shared" si="3"/>
        <v>0.9</v>
      </c>
      <c r="G120" s="1001"/>
      <c r="H120" s="1001"/>
      <c r="I120" s="1001"/>
      <c r="J120" s="1001"/>
      <c r="K120" s="788"/>
      <c r="L120" s="788"/>
      <c r="M120" s="788"/>
      <c r="N120" s="788"/>
      <c r="O120" s="788"/>
    </row>
    <row r="121" spans="1:15" s="341" customFormat="1">
      <c r="A121" s="793" t="s">
        <v>12026</v>
      </c>
      <c r="B121" s="792">
        <v>0.6</v>
      </c>
      <c r="C121" s="792">
        <f t="shared" si="0"/>
        <v>0.72</v>
      </c>
      <c r="D121" s="792">
        <f t="shared" si="1"/>
        <v>0.84</v>
      </c>
      <c r="E121" s="792">
        <f t="shared" si="2"/>
        <v>0.96</v>
      </c>
      <c r="F121" s="792">
        <f t="shared" si="3"/>
        <v>1.08</v>
      </c>
      <c r="G121" s="1001"/>
      <c r="H121" s="1001"/>
      <c r="I121" s="1001"/>
      <c r="J121" s="1001"/>
      <c r="K121" s="788"/>
      <c r="L121" s="788"/>
      <c r="M121" s="788"/>
      <c r="N121" s="788"/>
      <c r="O121" s="788"/>
    </row>
    <row r="122" spans="1:15" s="341" customFormat="1">
      <c r="A122" s="793" t="s">
        <v>12027</v>
      </c>
      <c r="B122" s="792">
        <v>0.7</v>
      </c>
      <c r="C122" s="792">
        <f t="shared" si="0"/>
        <v>0.84</v>
      </c>
      <c r="D122" s="792">
        <f t="shared" si="1"/>
        <v>0.97999999999999987</v>
      </c>
      <c r="E122" s="792">
        <f t="shared" si="2"/>
        <v>1.1199999999999999</v>
      </c>
      <c r="F122" s="792">
        <f t="shared" si="3"/>
        <v>1.26</v>
      </c>
      <c r="G122" s="1001"/>
      <c r="H122" s="1001"/>
      <c r="I122" s="1001"/>
      <c r="J122" s="1001"/>
      <c r="K122" s="788"/>
      <c r="L122" s="788"/>
      <c r="M122" s="788"/>
      <c r="N122" s="788"/>
      <c r="O122" s="788"/>
    </row>
    <row r="123" spans="1:15" s="341" customFormat="1">
      <c r="A123" s="793" t="s">
        <v>12028</v>
      </c>
      <c r="B123" s="792">
        <v>0.8</v>
      </c>
      <c r="C123" s="792">
        <f t="shared" si="0"/>
        <v>0.96</v>
      </c>
      <c r="D123" s="792">
        <f t="shared" si="1"/>
        <v>1.1199999999999999</v>
      </c>
      <c r="E123" s="792">
        <f t="shared" si="2"/>
        <v>1.2800000000000002</v>
      </c>
      <c r="F123" s="792">
        <f t="shared" si="3"/>
        <v>1.4400000000000002</v>
      </c>
      <c r="G123" s="1001"/>
      <c r="H123" s="1001"/>
      <c r="I123" s="1001"/>
      <c r="J123" s="1001"/>
      <c r="K123" s="788"/>
      <c r="L123" s="788"/>
      <c r="M123" s="788"/>
      <c r="N123" s="788"/>
      <c r="O123" s="788"/>
    </row>
    <row r="124" spans="1:15" s="341" customFormat="1">
      <c r="A124" s="793" t="s">
        <v>1646</v>
      </c>
      <c r="B124" s="792">
        <v>0.9</v>
      </c>
      <c r="C124" s="792">
        <f t="shared" si="0"/>
        <v>1.08</v>
      </c>
      <c r="D124" s="792">
        <f t="shared" si="1"/>
        <v>1.26</v>
      </c>
      <c r="E124" s="792">
        <f t="shared" si="2"/>
        <v>1.4400000000000002</v>
      </c>
      <c r="F124" s="792">
        <f t="shared" si="3"/>
        <v>1.62</v>
      </c>
      <c r="G124" s="1001"/>
      <c r="H124" s="1001"/>
      <c r="I124" s="1001"/>
      <c r="J124" s="1001"/>
      <c r="K124" s="788"/>
      <c r="L124" s="788"/>
      <c r="M124" s="788"/>
      <c r="N124" s="788"/>
      <c r="O124" s="788"/>
    </row>
    <row r="125" spans="1:15" s="341" customFormat="1">
      <c r="G125" s="1001"/>
      <c r="H125" s="1001"/>
      <c r="I125" s="1001"/>
      <c r="J125" s="1001"/>
      <c r="K125" s="788"/>
      <c r="L125" s="788"/>
      <c r="M125" s="788"/>
      <c r="N125" s="788"/>
      <c r="O125" s="788"/>
    </row>
    <row r="126" spans="1:15" s="341" customFormat="1">
      <c r="G126" s="1001"/>
      <c r="H126" s="1001"/>
      <c r="I126" s="1001"/>
      <c r="J126" s="1001"/>
      <c r="K126" s="788"/>
      <c r="L126" s="788"/>
      <c r="M126" s="788"/>
      <c r="N126" s="788"/>
      <c r="O126" s="788"/>
    </row>
    <row r="127" spans="1:15" s="341" customFormat="1">
      <c r="A127" s="397" t="s">
        <v>12029</v>
      </c>
      <c r="B127" s="219"/>
      <c r="C127" s="219"/>
      <c r="D127" s="219"/>
      <c r="E127" s="219"/>
      <c r="F127" s="219"/>
      <c r="G127" s="1001"/>
      <c r="H127" s="1001"/>
      <c r="I127" s="1001"/>
      <c r="J127" s="1001"/>
      <c r="K127" s="788"/>
      <c r="L127" s="788"/>
      <c r="M127" s="788"/>
      <c r="N127" s="788"/>
      <c r="O127" s="788"/>
    </row>
    <row r="128" spans="1:15" s="341" customFormat="1">
      <c r="A128" s="791" t="s">
        <v>8315</v>
      </c>
      <c r="B128" s="553" t="s">
        <v>1566</v>
      </c>
      <c r="C128" s="553" t="s">
        <v>4850</v>
      </c>
      <c r="D128" s="553" t="s">
        <v>1648</v>
      </c>
      <c r="E128" s="553" t="s">
        <v>1752</v>
      </c>
      <c r="F128" s="553" t="s">
        <v>1649</v>
      </c>
      <c r="G128" s="1001"/>
      <c r="H128" s="1001"/>
      <c r="I128" s="1001"/>
      <c r="J128" s="1001"/>
      <c r="K128" s="788"/>
      <c r="L128" s="788"/>
      <c r="M128" s="788"/>
      <c r="N128" s="788"/>
      <c r="O128" s="788"/>
    </row>
    <row r="129" spans="1:15" s="341" customFormat="1">
      <c r="A129" s="793" t="s">
        <v>1649</v>
      </c>
      <c r="B129" s="792">
        <v>0.5</v>
      </c>
      <c r="C129" s="792">
        <f>B129*1.2</f>
        <v>0.6</v>
      </c>
      <c r="D129" s="792">
        <f>B129*1.4</f>
        <v>0.7</v>
      </c>
      <c r="E129" s="792">
        <f>B129*1.6</f>
        <v>0.8</v>
      </c>
      <c r="F129" s="792">
        <f>B129*1.8</f>
        <v>0.9</v>
      </c>
      <c r="G129" s="1001"/>
      <c r="H129" s="1001"/>
      <c r="I129" s="1001"/>
      <c r="J129" s="1001"/>
      <c r="K129" s="788"/>
      <c r="L129" s="788"/>
      <c r="M129" s="788"/>
      <c r="N129" s="788"/>
      <c r="O129" s="788"/>
    </row>
    <row r="130" spans="1:15" s="341" customFormat="1">
      <c r="A130" s="793" t="s">
        <v>4843</v>
      </c>
      <c r="B130" s="792">
        <v>0.6</v>
      </c>
      <c r="C130" s="792">
        <f t="shared" ref="C130:C136" si="4">B130*1.2</f>
        <v>0.72</v>
      </c>
      <c r="D130" s="792">
        <f t="shared" ref="D130:D136" si="5">B130*1.4</f>
        <v>0.84</v>
      </c>
      <c r="E130" s="792">
        <f t="shared" ref="E130:E136" si="6">B130*1.6</f>
        <v>0.96</v>
      </c>
      <c r="F130" s="792">
        <f t="shared" ref="F130:F136" si="7">B130*1.8</f>
        <v>1.08</v>
      </c>
      <c r="G130" s="1001"/>
      <c r="H130" s="1001"/>
      <c r="I130" s="1001"/>
      <c r="J130" s="1001"/>
      <c r="K130" s="788"/>
      <c r="L130" s="788"/>
      <c r="M130" s="788"/>
      <c r="N130" s="788"/>
      <c r="O130" s="788"/>
    </row>
    <row r="131" spans="1:15" s="341" customFormat="1">
      <c r="A131" s="793" t="s">
        <v>9243</v>
      </c>
      <c r="B131" s="792">
        <v>0.7</v>
      </c>
      <c r="C131" s="792">
        <f t="shared" si="4"/>
        <v>0.84</v>
      </c>
      <c r="D131" s="792">
        <f t="shared" si="5"/>
        <v>0.97999999999999987</v>
      </c>
      <c r="E131" s="792">
        <f t="shared" si="6"/>
        <v>1.1199999999999999</v>
      </c>
      <c r="F131" s="792">
        <f t="shared" si="7"/>
        <v>1.26</v>
      </c>
      <c r="G131" s="1001"/>
      <c r="H131" s="1001"/>
      <c r="I131" s="1001"/>
      <c r="J131" s="1001"/>
      <c r="K131" s="788"/>
      <c r="L131" s="788"/>
      <c r="M131" s="788"/>
      <c r="N131" s="788"/>
      <c r="O131" s="788"/>
    </row>
    <row r="132" spans="1:15" s="341" customFormat="1">
      <c r="A132" s="793" t="s">
        <v>8309</v>
      </c>
      <c r="B132" s="792">
        <v>0.8</v>
      </c>
      <c r="C132" s="792">
        <f t="shared" si="4"/>
        <v>0.96</v>
      </c>
      <c r="D132" s="792">
        <f t="shared" si="5"/>
        <v>1.1199999999999999</v>
      </c>
      <c r="E132" s="792">
        <f t="shared" si="6"/>
        <v>1.2800000000000002</v>
      </c>
      <c r="F132" s="792">
        <f t="shared" si="7"/>
        <v>1.4400000000000002</v>
      </c>
      <c r="G132" s="1001"/>
      <c r="H132" s="1001"/>
      <c r="I132" s="1001"/>
      <c r="J132" s="1001"/>
      <c r="K132" s="788"/>
      <c r="L132" s="788"/>
      <c r="M132" s="788"/>
      <c r="N132" s="788"/>
      <c r="O132" s="788"/>
    </row>
    <row r="133" spans="1:15" s="341" customFormat="1">
      <c r="A133" s="793" t="s">
        <v>12026</v>
      </c>
      <c r="B133" s="792">
        <v>0.9</v>
      </c>
      <c r="C133" s="792">
        <f t="shared" si="4"/>
        <v>1.08</v>
      </c>
      <c r="D133" s="792">
        <f t="shared" si="5"/>
        <v>1.26</v>
      </c>
      <c r="E133" s="792">
        <f t="shared" si="6"/>
        <v>1.4400000000000002</v>
      </c>
      <c r="F133" s="792">
        <f t="shared" si="7"/>
        <v>1.62</v>
      </c>
      <c r="G133" s="1001"/>
      <c r="H133" s="1001"/>
      <c r="I133" s="1001"/>
      <c r="J133" s="1001"/>
      <c r="K133" s="788"/>
      <c r="L133" s="788"/>
      <c r="M133" s="788"/>
      <c r="N133" s="788"/>
      <c r="O133" s="788"/>
    </row>
    <row r="134" spans="1:15" s="341" customFormat="1">
      <c r="A134" s="793" t="s">
        <v>12027</v>
      </c>
      <c r="B134" s="792">
        <v>1</v>
      </c>
      <c r="C134" s="792">
        <f t="shared" si="4"/>
        <v>1.2</v>
      </c>
      <c r="D134" s="792">
        <f t="shared" si="5"/>
        <v>1.4</v>
      </c>
      <c r="E134" s="792">
        <f t="shared" si="6"/>
        <v>1.6</v>
      </c>
      <c r="F134" s="792">
        <f t="shared" si="7"/>
        <v>1.8</v>
      </c>
      <c r="G134" s="1001"/>
      <c r="H134" s="1001"/>
      <c r="I134" s="1001"/>
      <c r="J134" s="1001"/>
      <c r="K134" s="788"/>
      <c r="L134" s="788"/>
      <c r="M134" s="788"/>
      <c r="N134" s="788"/>
      <c r="O134" s="788"/>
    </row>
    <row r="135" spans="1:15" s="341" customFormat="1">
      <c r="A135" s="793" t="s">
        <v>12028</v>
      </c>
      <c r="B135" s="792">
        <v>1.1000000000000001</v>
      </c>
      <c r="C135" s="792">
        <f t="shared" si="4"/>
        <v>1.32</v>
      </c>
      <c r="D135" s="792">
        <f t="shared" si="5"/>
        <v>1.54</v>
      </c>
      <c r="E135" s="792">
        <f t="shared" si="6"/>
        <v>1.7600000000000002</v>
      </c>
      <c r="F135" s="792">
        <f t="shared" si="7"/>
        <v>1.9800000000000002</v>
      </c>
      <c r="G135" s="1001"/>
      <c r="H135" s="1001"/>
      <c r="I135" s="1001"/>
      <c r="J135" s="1001"/>
      <c r="K135" s="788"/>
      <c r="L135" s="788"/>
      <c r="M135" s="788"/>
      <c r="N135" s="788"/>
      <c r="O135" s="788"/>
    </row>
    <row r="136" spans="1:15" s="341" customFormat="1">
      <c r="A136" s="793" t="s">
        <v>1646</v>
      </c>
      <c r="B136" s="792">
        <v>1.2</v>
      </c>
      <c r="C136" s="792">
        <f t="shared" si="4"/>
        <v>1.44</v>
      </c>
      <c r="D136" s="792">
        <f t="shared" si="5"/>
        <v>1.68</v>
      </c>
      <c r="E136" s="792">
        <f t="shared" si="6"/>
        <v>1.92</v>
      </c>
      <c r="F136" s="792">
        <f t="shared" si="7"/>
        <v>2.16</v>
      </c>
      <c r="G136" s="1001"/>
      <c r="H136" s="1001"/>
      <c r="I136" s="1001"/>
      <c r="J136" s="1001"/>
      <c r="K136" s="788"/>
      <c r="L136" s="788"/>
      <c r="M136" s="788"/>
      <c r="N136" s="788"/>
      <c r="O136" s="788"/>
    </row>
    <row r="137" spans="1:15" s="794" customFormat="1"/>
    <row r="138" spans="1:15" s="794" customFormat="1"/>
    <row r="139" spans="1:15" s="794" customFormat="1">
      <c r="A139" s="795" t="s">
        <v>8317</v>
      </c>
      <c r="G139" s="1001" t="s">
        <v>8326</v>
      </c>
      <c r="J139" s="319">
        <f>B140+D140*443</f>
        <v>9860</v>
      </c>
    </row>
    <row r="140" spans="1:15" s="794" customFormat="1">
      <c r="A140" s="794" t="s">
        <v>10518</v>
      </c>
      <c r="B140" s="794">
        <v>1000</v>
      </c>
      <c r="C140" s="794" t="s">
        <v>12030</v>
      </c>
      <c r="D140" s="794">
        <v>20</v>
      </c>
      <c r="G140" s="1001" t="s">
        <v>8327</v>
      </c>
      <c r="J140" s="319">
        <f>J139*F124</f>
        <v>15973.2</v>
      </c>
    </row>
    <row r="141" spans="1:15" s="795" customFormat="1">
      <c r="A141" s="794" t="s">
        <v>10519</v>
      </c>
      <c r="B141" s="794">
        <v>200</v>
      </c>
      <c r="C141" s="794" t="s">
        <v>8320</v>
      </c>
      <c r="D141" s="794">
        <v>4</v>
      </c>
      <c r="G141" s="1001" t="s">
        <v>8328</v>
      </c>
      <c r="J141" s="796">
        <f>J139*F136</f>
        <v>21297.600000000002</v>
      </c>
    </row>
    <row r="142" spans="1:15" s="795" customFormat="1">
      <c r="A142" s="794" t="s">
        <v>8318</v>
      </c>
      <c r="B142" s="794">
        <v>200</v>
      </c>
      <c r="C142" s="794" t="s">
        <v>8319</v>
      </c>
      <c r="D142" s="794">
        <v>4</v>
      </c>
      <c r="J142" s="796"/>
    </row>
    <row r="143" spans="1:15" s="795" customFormat="1">
      <c r="G143" s="1001" t="s">
        <v>8321</v>
      </c>
      <c r="J143" s="796">
        <f>B141+D141*443</f>
        <v>1972</v>
      </c>
    </row>
    <row r="144" spans="1:15" s="795" customFormat="1">
      <c r="G144" s="1001" t="s">
        <v>8322</v>
      </c>
      <c r="J144" s="796">
        <f>J143*F124</f>
        <v>3194.6400000000003</v>
      </c>
    </row>
    <row r="145" spans="7:10" s="795" customFormat="1">
      <c r="G145" s="1001" t="s">
        <v>10640</v>
      </c>
      <c r="J145" s="796">
        <f>J143*F136</f>
        <v>4259.5200000000004</v>
      </c>
    </row>
    <row r="146" spans="7:10" s="795" customFormat="1">
      <c r="J146" s="796"/>
    </row>
    <row r="147" spans="7:10" s="795" customFormat="1">
      <c r="G147" s="1001" t="s">
        <v>8323</v>
      </c>
      <c r="J147" s="796">
        <f>B142+D142*443</f>
        <v>1972</v>
      </c>
    </row>
    <row r="148" spans="7:10" s="795" customFormat="1">
      <c r="G148" s="1001" t="s">
        <v>8324</v>
      </c>
      <c r="J148" s="796">
        <f>J147*F124</f>
        <v>3194.6400000000003</v>
      </c>
    </row>
    <row r="149" spans="7:10" s="795" customFormat="1">
      <c r="G149" s="1001" t="s">
        <v>8325</v>
      </c>
      <c r="J149" s="796">
        <f>J147*F136</f>
        <v>4259.5200000000004</v>
      </c>
    </row>
    <row r="150" spans="7:10" s="795" customFormat="1"/>
    <row r="151" spans="7:10" s="795" customFormat="1"/>
    <row r="152" spans="7:10" s="795" customFormat="1"/>
    <row r="153" spans="7:10" s="795" customFormat="1"/>
    <row r="154" spans="7:10" s="795" customFormat="1"/>
    <row r="155" spans="7:10" s="795" customFormat="1"/>
    <row r="156" spans="7:10" s="795" customFormat="1"/>
    <row r="157" spans="7:10" s="795" customFormat="1"/>
    <row r="158" spans="7:10" s="795" customFormat="1"/>
    <row r="159" spans="7:10" s="795" customFormat="1"/>
    <row r="160" spans="7:10" s="795" customFormat="1"/>
    <row r="161" s="795" customFormat="1"/>
    <row r="162" s="795" customFormat="1"/>
    <row r="163" s="795" customFormat="1"/>
    <row r="164" s="795" customFormat="1"/>
    <row r="165" s="795" customFormat="1"/>
    <row r="166" s="795" customFormat="1"/>
    <row r="167" s="795" customFormat="1"/>
    <row r="168" s="795" customFormat="1"/>
    <row r="169" s="795" customFormat="1"/>
    <row r="170" s="795" customFormat="1"/>
    <row r="171" s="795" customFormat="1"/>
    <row r="172" s="795" customFormat="1"/>
    <row r="173" s="795" customFormat="1"/>
    <row r="174" s="795" customFormat="1"/>
    <row r="175" s="795" customFormat="1"/>
    <row r="176" s="795" customFormat="1"/>
    <row r="177" s="795" customFormat="1"/>
    <row r="178" s="795" customFormat="1"/>
    <row r="179" s="795" customFormat="1"/>
  </sheetData>
  <phoneticPr fontId="15" type="noConversion"/>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
  <sheetViews>
    <sheetView zoomScaleNormal="100" workbookViewId="0">
      <selection activeCell="H38" sqref="H38"/>
    </sheetView>
  </sheetViews>
  <sheetFormatPr baseColWidth="10" defaultColWidth="9" defaultRowHeight="13"/>
  <cols>
    <col min="1" max="1" width="9" style="803"/>
    <col min="2" max="2" width="11.5" style="803" customWidth="1"/>
    <col min="3" max="6" width="9" style="803"/>
    <col min="7" max="7" width="18.6640625" style="803" customWidth="1"/>
    <col min="8" max="8" width="28.5" style="803" customWidth="1"/>
    <col min="9" max="9" width="9" style="803" customWidth="1"/>
    <col min="10" max="16384" width="9" style="803"/>
  </cols>
  <sheetData>
    <row r="1" spans="1:14">
      <c r="A1" s="799" t="s">
        <v>8384</v>
      </c>
      <c r="B1" s="799" t="s">
        <v>8385</v>
      </c>
      <c r="C1" s="799" t="s">
        <v>8389</v>
      </c>
      <c r="D1" s="799" t="s">
        <v>8390</v>
      </c>
      <c r="E1" s="799" t="s">
        <v>8391</v>
      </c>
      <c r="F1" s="800" t="s">
        <v>5712</v>
      </c>
      <c r="G1" s="799" t="s">
        <v>8386</v>
      </c>
      <c r="H1" s="799" t="s">
        <v>8395</v>
      </c>
      <c r="I1" s="801" t="s">
        <v>1616</v>
      </c>
      <c r="J1" s="801" t="s">
        <v>1617</v>
      </c>
      <c r="K1" s="801" t="s">
        <v>1618</v>
      </c>
      <c r="L1" s="802" t="s">
        <v>1968</v>
      </c>
      <c r="M1" s="802" t="s">
        <v>1969</v>
      </c>
      <c r="N1" s="802" t="s">
        <v>5727</v>
      </c>
    </row>
    <row r="2" spans="1:14">
      <c r="A2" s="804">
        <v>1</v>
      </c>
      <c r="B2" s="805"/>
      <c r="C2" s="805"/>
      <c r="D2" s="805"/>
      <c r="E2" s="805"/>
      <c r="F2" s="806"/>
      <c r="G2" s="807" t="s">
        <v>8401</v>
      </c>
      <c r="H2" s="807" t="s">
        <v>8398</v>
      </c>
      <c r="I2" s="808"/>
      <c r="J2" s="808"/>
      <c r="K2" s="808"/>
      <c r="L2" s="806"/>
      <c r="M2" s="809"/>
      <c r="N2" s="809"/>
    </row>
    <row r="3" spans="1:14">
      <c r="A3" s="804">
        <v>2</v>
      </c>
      <c r="B3" s="805"/>
      <c r="C3" s="805"/>
      <c r="D3" s="805"/>
      <c r="E3" s="805"/>
      <c r="F3" s="806"/>
      <c r="G3" s="807" t="s">
        <v>8401</v>
      </c>
      <c r="H3" s="807" t="s">
        <v>8398</v>
      </c>
      <c r="I3" s="808"/>
      <c r="J3" s="808"/>
      <c r="K3" s="808"/>
      <c r="L3" s="806"/>
      <c r="M3" s="809"/>
      <c r="N3" s="809"/>
    </row>
    <row r="4" spans="1:14">
      <c r="A4" s="810"/>
      <c r="B4" s="810"/>
      <c r="C4" s="810"/>
      <c r="D4" s="810"/>
      <c r="E4" s="810"/>
      <c r="F4" s="810"/>
      <c r="G4" s="807" t="s">
        <v>8401</v>
      </c>
      <c r="H4" s="807" t="s">
        <v>8398</v>
      </c>
      <c r="I4" s="810"/>
      <c r="J4" s="810"/>
      <c r="K4" s="810"/>
      <c r="L4" s="810"/>
      <c r="M4" s="810"/>
      <c r="N4" s="810"/>
    </row>
    <row r="5" spans="1:14">
      <c r="A5" s="810"/>
      <c r="B5" s="810"/>
      <c r="C5" s="810"/>
      <c r="D5" s="810"/>
      <c r="E5" s="810"/>
      <c r="F5" s="810"/>
      <c r="G5" s="810" t="s">
        <v>8402</v>
      </c>
      <c r="H5" s="807" t="s">
        <v>8399</v>
      </c>
      <c r="I5" s="810"/>
      <c r="J5" s="810"/>
      <c r="K5" s="810"/>
      <c r="L5" s="810"/>
      <c r="M5" s="810"/>
      <c r="N5" s="810"/>
    </row>
    <row r="6" spans="1:14">
      <c r="A6" s="810"/>
      <c r="B6" s="810"/>
      <c r="C6" s="810"/>
      <c r="D6" s="810"/>
      <c r="E6" s="810"/>
      <c r="F6" s="810"/>
      <c r="G6" s="810" t="s">
        <v>8402</v>
      </c>
      <c r="H6" s="807" t="s">
        <v>8399</v>
      </c>
      <c r="I6" s="810"/>
      <c r="J6" s="810"/>
      <c r="K6" s="810"/>
      <c r="L6" s="810"/>
      <c r="M6" s="810"/>
      <c r="N6" s="810"/>
    </row>
    <row r="7" spans="1:14">
      <c r="A7" s="810"/>
      <c r="B7" s="810"/>
      <c r="C7" s="810"/>
      <c r="D7" s="810"/>
      <c r="E7" s="810"/>
      <c r="F7" s="810"/>
      <c r="G7" s="810" t="s">
        <v>8402</v>
      </c>
      <c r="H7" s="807" t="s">
        <v>8399</v>
      </c>
      <c r="I7" s="810"/>
      <c r="J7" s="810"/>
      <c r="K7" s="810"/>
      <c r="L7" s="810"/>
      <c r="M7" s="810"/>
      <c r="N7" s="810"/>
    </row>
    <row r="8" spans="1:14">
      <c r="A8" s="810"/>
      <c r="B8" s="810"/>
      <c r="C8" s="810"/>
      <c r="D8" s="810"/>
      <c r="E8" s="810"/>
      <c r="F8" s="810"/>
      <c r="G8" s="810" t="s">
        <v>8400</v>
      </c>
      <c r="H8" s="810" t="s">
        <v>8403</v>
      </c>
      <c r="I8" s="810"/>
      <c r="J8" s="810"/>
      <c r="K8" s="810"/>
      <c r="L8" s="810"/>
      <c r="M8" s="810"/>
      <c r="N8" s="810"/>
    </row>
    <row r="9" spans="1:14">
      <c r="A9" s="810"/>
      <c r="B9" s="810"/>
      <c r="C9" s="810"/>
      <c r="D9" s="810"/>
      <c r="E9" s="810"/>
      <c r="F9" s="810"/>
      <c r="G9" s="810" t="s">
        <v>8400</v>
      </c>
      <c r="H9" s="810" t="s">
        <v>8403</v>
      </c>
      <c r="I9" s="810"/>
      <c r="J9" s="810"/>
      <c r="K9" s="810"/>
      <c r="L9" s="810"/>
      <c r="M9" s="810"/>
      <c r="N9" s="810"/>
    </row>
    <row r="10" spans="1:14">
      <c r="A10" s="810"/>
      <c r="B10" s="810"/>
      <c r="C10" s="810"/>
      <c r="D10" s="810"/>
      <c r="E10" s="810"/>
      <c r="F10" s="810"/>
      <c r="G10" s="810" t="s">
        <v>8400</v>
      </c>
      <c r="H10" s="810" t="s">
        <v>8403</v>
      </c>
      <c r="I10" s="810"/>
      <c r="J10" s="810"/>
      <c r="K10" s="810"/>
      <c r="L10" s="810"/>
      <c r="M10" s="810"/>
      <c r="N10" s="810"/>
    </row>
    <row r="11" spans="1:14">
      <c r="A11" s="810"/>
      <c r="B11" s="810"/>
      <c r="C11" s="810"/>
      <c r="D11" s="810"/>
      <c r="E11" s="810"/>
      <c r="F11" s="810"/>
      <c r="G11" s="810"/>
      <c r="H11" s="810"/>
      <c r="I11" s="810"/>
      <c r="J11" s="810"/>
      <c r="K11" s="810"/>
      <c r="L11" s="810"/>
      <c r="M11" s="810"/>
      <c r="N11" s="810"/>
    </row>
    <row r="12" spans="1:14">
      <c r="A12" s="810"/>
      <c r="B12" s="810"/>
      <c r="C12" s="810"/>
      <c r="D12" s="810"/>
      <c r="E12" s="810"/>
      <c r="F12" s="810"/>
      <c r="G12" s="810"/>
      <c r="H12" s="810"/>
      <c r="I12" s="810"/>
      <c r="J12" s="810"/>
      <c r="K12" s="810"/>
      <c r="L12" s="810"/>
      <c r="M12" s="810"/>
      <c r="N12" s="810"/>
    </row>
    <row r="13" spans="1:14">
      <c r="A13" s="810"/>
      <c r="B13" s="810"/>
      <c r="C13" s="810"/>
      <c r="D13" s="810"/>
      <c r="E13" s="810"/>
      <c r="F13" s="810"/>
      <c r="G13" s="810"/>
      <c r="H13" s="810"/>
      <c r="I13" s="810"/>
      <c r="J13" s="810"/>
      <c r="K13" s="810"/>
      <c r="L13" s="810"/>
      <c r="M13" s="810"/>
      <c r="N13" s="810"/>
    </row>
    <row r="14" spans="1:14">
      <c r="A14" s="810"/>
      <c r="B14" s="810"/>
      <c r="C14" s="810"/>
      <c r="D14" s="810"/>
      <c r="E14" s="810"/>
      <c r="F14" s="810"/>
      <c r="G14" s="810"/>
      <c r="H14" s="810"/>
      <c r="I14" s="810"/>
      <c r="J14" s="810"/>
      <c r="K14" s="810"/>
      <c r="L14" s="810"/>
      <c r="M14" s="810"/>
      <c r="N14" s="810"/>
    </row>
    <row r="15" spans="1:14">
      <c r="A15" s="810"/>
      <c r="B15" s="810"/>
      <c r="C15" s="810"/>
      <c r="D15" s="810"/>
      <c r="E15" s="810"/>
      <c r="F15" s="810"/>
      <c r="G15" s="810"/>
      <c r="H15" s="810"/>
      <c r="I15" s="810"/>
      <c r="J15" s="810"/>
      <c r="K15" s="810"/>
      <c r="L15" s="810"/>
      <c r="M15" s="810"/>
      <c r="N15" s="810"/>
    </row>
    <row r="16" spans="1:14">
      <c r="A16" s="810"/>
      <c r="B16" s="810"/>
      <c r="C16" s="810"/>
      <c r="D16" s="810"/>
      <c r="E16" s="810"/>
      <c r="F16" s="810"/>
      <c r="G16" s="810"/>
      <c r="H16" s="810"/>
      <c r="I16" s="810"/>
      <c r="J16" s="810"/>
      <c r="K16" s="810"/>
      <c r="L16" s="810"/>
      <c r="M16" s="810"/>
      <c r="N16" s="810"/>
    </row>
    <row r="17" spans="1:14">
      <c r="A17" s="810"/>
      <c r="B17" s="810"/>
      <c r="C17" s="810"/>
      <c r="D17" s="810"/>
      <c r="E17" s="810"/>
      <c r="F17" s="810"/>
      <c r="G17" s="810"/>
      <c r="H17" s="810"/>
      <c r="I17" s="810"/>
      <c r="J17" s="810"/>
      <c r="K17" s="810"/>
      <c r="L17" s="810"/>
      <c r="M17" s="810"/>
      <c r="N17" s="810"/>
    </row>
    <row r="18" spans="1:14">
      <c r="A18" s="810"/>
      <c r="B18" s="810"/>
      <c r="C18" s="810"/>
      <c r="D18" s="810"/>
      <c r="E18" s="810"/>
      <c r="F18" s="810"/>
      <c r="G18" s="810"/>
      <c r="H18" s="810"/>
      <c r="I18" s="810"/>
      <c r="J18" s="810"/>
      <c r="K18" s="810"/>
      <c r="L18" s="810"/>
      <c r="M18" s="810"/>
      <c r="N18" s="810"/>
    </row>
    <row r="19" spans="1:14">
      <c r="A19" s="810"/>
      <c r="B19" s="810"/>
      <c r="C19" s="810"/>
      <c r="D19" s="810"/>
      <c r="E19" s="810"/>
      <c r="F19" s="810"/>
      <c r="G19" s="810"/>
      <c r="H19" s="810"/>
      <c r="I19" s="810"/>
      <c r="J19" s="810"/>
      <c r="K19" s="810"/>
      <c r="L19" s="810"/>
      <c r="M19" s="810"/>
      <c r="N19" s="810"/>
    </row>
    <row r="20" spans="1:14">
      <c r="A20" s="810"/>
      <c r="B20" s="810"/>
      <c r="C20" s="810"/>
      <c r="D20" s="810"/>
      <c r="E20" s="810"/>
      <c r="F20" s="810"/>
      <c r="G20" s="810"/>
      <c r="H20" s="810"/>
      <c r="I20" s="810"/>
      <c r="J20" s="810"/>
      <c r="K20" s="810"/>
      <c r="L20" s="810"/>
      <c r="M20" s="810"/>
      <c r="N20" s="810"/>
    </row>
    <row r="21" spans="1:14">
      <c r="A21" s="810"/>
      <c r="B21" s="810"/>
      <c r="C21" s="810"/>
      <c r="D21" s="810"/>
      <c r="E21" s="810"/>
      <c r="F21" s="810"/>
      <c r="G21" s="810"/>
      <c r="H21" s="810"/>
      <c r="I21" s="810"/>
      <c r="J21" s="810"/>
      <c r="K21" s="810"/>
      <c r="L21" s="810"/>
      <c r="M21" s="810"/>
      <c r="N21" s="810"/>
    </row>
    <row r="22" spans="1:14">
      <c r="A22" s="810"/>
      <c r="B22" s="810"/>
      <c r="C22" s="810"/>
      <c r="D22" s="810"/>
      <c r="E22" s="810"/>
      <c r="F22" s="810"/>
      <c r="G22" s="810"/>
      <c r="H22" s="810"/>
      <c r="I22" s="810"/>
      <c r="J22" s="810"/>
      <c r="K22" s="810"/>
      <c r="L22" s="810"/>
      <c r="M22" s="810"/>
      <c r="N22" s="810"/>
    </row>
    <row r="23" spans="1:14">
      <c r="A23" s="810"/>
      <c r="B23" s="810"/>
      <c r="C23" s="810"/>
      <c r="D23" s="810"/>
      <c r="E23" s="810"/>
      <c r="F23" s="810"/>
      <c r="G23" s="810"/>
      <c r="H23" s="810"/>
      <c r="I23" s="810"/>
      <c r="J23" s="810"/>
      <c r="K23" s="810"/>
      <c r="L23" s="810"/>
      <c r="M23" s="810"/>
      <c r="N23" s="810"/>
    </row>
    <row r="24" spans="1:14">
      <c r="A24" s="810"/>
      <c r="B24" s="810"/>
      <c r="C24" s="810"/>
      <c r="D24" s="810"/>
      <c r="E24" s="810"/>
      <c r="F24" s="810"/>
      <c r="G24" s="810"/>
      <c r="H24" s="810"/>
      <c r="I24" s="810"/>
      <c r="J24" s="810"/>
      <c r="K24" s="810"/>
      <c r="L24" s="810"/>
      <c r="M24" s="810"/>
      <c r="N24" s="810"/>
    </row>
    <row r="25" spans="1:14">
      <c r="A25" s="810"/>
      <c r="B25" s="810"/>
      <c r="C25" s="810"/>
      <c r="D25" s="810"/>
      <c r="E25" s="810"/>
      <c r="F25" s="810"/>
      <c r="G25" s="810"/>
      <c r="H25" s="810" t="s">
        <v>176</v>
      </c>
      <c r="I25" s="810"/>
      <c r="J25" s="810"/>
      <c r="K25" s="810"/>
      <c r="L25" s="810"/>
      <c r="M25" s="810"/>
      <c r="N25" s="810"/>
    </row>
    <row r="26" spans="1:14">
      <c r="A26" s="810"/>
      <c r="B26" s="810"/>
      <c r="C26" s="810"/>
      <c r="D26" s="810"/>
      <c r="E26" s="810"/>
      <c r="F26" s="810"/>
      <c r="G26" s="810"/>
      <c r="H26" s="810"/>
      <c r="I26" s="810"/>
      <c r="J26" s="810"/>
      <c r="K26" s="810"/>
      <c r="L26" s="810"/>
      <c r="M26" s="810"/>
      <c r="N26" s="810"/>
    </row>
    <row r="27" spans="1:14">
      <c r="A27" s="810"/>
      <c r="B27" s="810"/>
      <c r="C27" s="810"/>
      <c r="D27" s="810"/>
      <c r="E27" s="810"/>
      <c r="F27" s="810"/>
      <c r="G27" s="810"/>
      <c r="H27" s="810"/>
      <c r="I27" s="810"/>
      <c r="J27" s="810"/>
      <c r="K27" s="810"/>
      <c r="L27" s="810"/>
      <c r="M27" s="810"/>
      <c r="N27" s="810"/>
    </row>
    <row r="28" spans="1:14">
      <c r="A28" s="810"/>
      <c r="B28" s="810"/>
      <c r="C28" s="810"/>
      <c r="D28" s="810"/>
      <c r="E28" s="810"/>
      <c r="F28" s="810"/>
      <c r="G28" s="810"/>
      <c r="H28" s="810"/>
      <c r="I28" s="810"/>
      <c r="J28" s="810"/>
      <c r="K28" s="810"/>
      <c r="L28" s="810"/>
      <c r="M28" s="810"/>
      <c r="N28" s="810"/>
    </row>
    <row r="29" spans="1:14">
      <c r="A29" s="810"/>
      <c r="B29" s="810"/>
      <c r="C29" s="810"/>
      <c r="D29" s="810"/>
      <c r="E29" s="810"/>
      <c r="F29" s="810"/>
      <c r="G29" s="810"/>
      <c r="H29" s="810"/>
      <c r="I29" s="810"/>
      <c r="J29" s="810"/>
      <c r="K29" s="810"/>
      <c r="L29" s="810"/>
      <c r="M29" s="810"/>
      <c r="N29" s="810"/>
    </row>
    <row r="30" spans="1:14">
      <c r="A30" s="810"/>
      <c r="B30" s="810"/>
      <c r="C30" s="810"/>
      <c r="D30" s="810"/>
      <c r="E30" s="810"/>
      <c r="F30" s="810"/>
      <c r="G30" s="810"/>
      <c r="H30" s="810"/>
      <c r="I30" s="810"/>
      <c r="J30" s="810"/>
      <c r="K30" s="810"/>
      <c r="L30" s="810"/>
      <c r="M30" s="810"/>
      <c r="N30" s="810"/>
    </row>
    <row r="31" spans="1:14">
      <c r="A31" s="810"/>
      <c r="B31" s="810"/>
      <c r="C31" s="810"/>
      <c r="D31" s="810"/>
      <c r="E31" s="810"/>
      <c r="F31" s="810"/>
      <c r="G31" s="810"/>
      <c r="H31" s="810"/>
      <c r="I31" s="810"/>
      <c r="J31" s="810"/>
      <c r="K31" s="810"/>
      <c r="L31" s="810"/>
      <c r="M31" s="810"/>
      <c r="N31" s="810"/>
    </row>
    <row r="32" spans="1:14">
      <c r="A32" s="810"/>
      <c r="B32" s="810"/>
      <c r="C32" s="810"/>
      <c r="D32" s="810"/>
      <c r="E32" s="810"/>
      <c r="F32" s="810"/>
      <c r="G32" s="810"/>
      <c r="H32" s="810"/>
      <c r="I32" s="810"/>
      <c r="J32" s="810"/>
      <c r="K32" s="810"/>
      <c r="L32" s="810"/>
      <c r="M32" s="810"/>
      <c r="N32" s="810"/>
    </row>
    <row r="33" spans="1:14">
      <c r="A33" s="810"/>
      <c r="B33" s="810"/>
      <c r="C33" s="810"/>
      <c r="D33" s="810"/>
      <c r="E33" s="810"/>
      <c r="F33" s="810"/>
      <c r="G33" s="810"/>
      <c r="H33" s="810"/>
      <c r="I33" s="810"/>
      <c r="J33" s="810"/>
      <c r="K33" s="810"/>
      <c r="L33" s="810"/>
      <c r="M33" s="810"/>
      <c r="N33" s="810"/>
    </row>
    <row r="34" spans="1:14">
      <c r="A34" s="810"/>
      <c r="B34" s="810"/>
      <c r="C34" s="810"/>
      <c r="D34" s="810"/>
      <c r="E34" s="810"/>
      <c r="F34" s="810"/>
      <c r="G34" s="810"/>
      <c r="H34" s="810"/>
      <c r="I34" s="810"/>
      <c r="J34" s="810"/>
      <c r="K34" s="810"/>
      <c r="L34" s="810"/>
      <c r="M34" s="810"/>
      <c r="N34" s="810"/>
    </row>
    <row r="35" spans="1:14">
      <c r="A35" s="810"/>
      <c r="B35" s="810"/>
      <c r="C35" s="810"/>
      <c r="D35" s="810"/>
      <c r="E35" s="810"/>
      <c r="F35" s="810"/>
      <c r="G35" s="810"/>
      <c r="H35" s="810"/>
      <c r="I35" s="810"/>
      <c r="J35" s="810"/>
      <c r="K35" s="810"/>
      <c r="L35" s="810"/>
      <c r="M35" s="810"/>
      <c r="N35" s="810"/>
    </row>
    <row r="38" spans="1:14">
      <c r="B38" s="803" t="s">
        <v>8396</v>
      </c>
    </row>
    <row r="39" spans="1:14">
      <c r="B39" s="803" t="s">
        <v>8397</v>
      </c>
    </row>
    <row r="43" spans="1:14">
      <c r="A43" s="803" t="s">
        <v>8387</v>
      </c>
    </row>
    <row r="44" spans="1:14">
      <c r="A44" s="803" t="s">
        <v>8388</v>
      </c>
    </row>
    <row r="45" spans="1:14">
      <c r="A45" s="803" t="s">
        <v>8392</v>
      </c>
    </row>
    <row r="46" spans="1:14">
      <c r="A46" s="803" t="s">
        <v>8393</v>
      </c>
    </row>
    <row r="47" spans="1:14">
      <c r="A47" s="803" t="s">
        <v>8394</v>
      </c>
    </row>
  </sheetData>
  <phoneticPr fontId="15" type="noConversion"/>
  <conditionalFormatting sqref="B1:E3">
    <cfRule type="duplicateValues" dxfId="87" priority="2"/>
  </conditionalFormatting>
  <conditionalFormatting sqref="B1:E3">
    <cfRule type="duplicateValues" dxfId="86"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7"/>
  <sheetViews>
    <sheetView workbookViewId="0">
      <selection activeCell="A54" sqref="A54"/>
    </sheetView>
  </sheetViews>
  <sheetFormatPr baseColWidth="10" defaultColWidth="8.83203125" defaultRowHeight="14"/>
  <cols>
    <col min="1" max="1" width="17.6640625" style="350" customWidth="1"/>
    <col min="2" max="2" width="5.33203125" style="350" customWidth="1"/>
    <col min="3" max="3" width="9.6640625" style="849" customWidth="1"/>
    <col min="4" max="4" width="9.33203125" style="350" customWidth="1"/>
    <col min="5" max="5" width="39.33203125" style="350" customWidth="1"/>
    <col min="6" max="6" width="24.1640625" style="350" customWidth="1"/>
    <col min="7" max="7" width="70" style="928" customWidth="1"/>
    <col min="8" max="16384" width="8.83203125" style="350"/>
  </cols>
  <sheetData>
    <row r="1" spans="1:7">
      <c r="A1" s="346" t="s">
        <v>10800</v>
      </c>
      <c r="B1" s="346" t="s">
        <v>10801</v>
      </c>
      <c r="C1" s="346" t="s">
        <v>10802</v>
      </c>
      <c r="D1" s="346" t="s">
        <v>10803</v>
      </c>
      <c r="E1" s="346" t="s">
        <v>10804</v>
      </c>
      <c r="F1" s="346" t="s">
        <v>10805</v>
      </c>
      <c r="G1" s="346" t="s">
        <v>10806</v>
      </c>
    </row>
    <row r="2" spans="1:7" ht="12" customHeight="1">
      <c r="A2" s="349" t="s">
        <v>10807</v>
      </c>
      <c r="B2" s="351" t="s">
        <v>10808</v>
      </c>
      <c r="C2" s="351" t="s">
        <v>10808</v>
      </c>
      <c r="D2" s="348" t="s">
        <v>10809</v>
      </c>
      <c r="E2" s="348" t="s">
        <v>10810</v>
      </c>
      <c r="F2" s="348" t="s">
        <v>10811</v>
      </c>
      <c r="G2" s="925" t="s">
        <v>10812</v>
      </c>
    </row>
    <row r="3" spans="1:7" ht="12" customHeight="1">
      <c r="A3" s="349" t="s">
        <v>10813</v>
      </c>
      <c r="B3" s="351" t="s">
        <v>10808</v>
      </c>
      <c r="C3" s="351" t="s">
        <v>10808</v>
      </c>
      <c r="D3" s="348" t="s">
        <v>10814</v>
      </c>
      <c r="E3" s="348" t="s">
        <v>10815</v>
      </c>
      <c r="F3" s="348" t="s">
        <v>10816</v>
      </c>
      <c r="G3" s="925" t="s">
        <v>10817</v>
      </c>
    </row>
    <row r="4" spans="1:7" ht="12" customHeight="1">
      <c r="A4" s="349" t="s">
        <v>10818</v>
      </c>
      <c r="B4" s="351" t="s">
        <v>10808</v>
      </c>
      <c r="C4" s="351" t="s">
        <v>10808</v>
      </c>
      <c r="D4" s="348" t="s">
        <v>10819</v>
      </c>
      <c r="E4" s="348" t="s">
        <v>10820</v>
      </c>
      <c r="F4" s="348" t="s">
        <v>10821</v>
      </c>
      <c r="G4" s="925" t="s">
        <v>10817</v>
      </c>
    </row>
    <row r="5" spans="1:7" s="605" customFormat="1" ht="12" customHeight="1">
      <c r="A5" s="590" t="s">
        <v>10822</v>
      </c>
      <c r="B5" s="590" t="s">
        <v>10823</v>
      </c>
      <c r="C5" s="924" t="s">
        <v>10824</v>
      </c>
      <c r="D5" s="590" t="s">
        <v>10819</v>
      </c>
      <c r="E5" s="590" t="s">
        <v>10825</v>
      </c>
      <c r="F5" s="590" t="s">
        <v>10826</v>
      </c>
      <c r="G5" s="926" t="s">
        <v>10827</v>
      </c>
    </row>
    <row r="6" spans="1:7" ht="12" customHeight="1">
      <c r="A6" s="591" t="s">
        <v>10828</v>
      </c>
      <c r="B6" s="348" t="s">
        <v>10823</v>
      </c>
      <c r="C6" s="848" t="s">
        <v>10829</v>
      </c>
      <c r="D6" s="591"/>
      <c r="E6" s="591" t="s">
        <v>10830</v>
      </c>
      <c r="F6" s="591" t="s">
        <v>10831</v>
      </c>
      <c r="G6" s="925"/>
    </row>
    <row r="7" spans="1:7" ht="12" customHeight="1">
      <c r="A7" s="591" t="s">
        <v>10832</v>
      </c>
      <c r="B7" s="348" t="s">
        <v>10823</v>
      </c>
      <c r="C7" s="848" t="s">
        <v>10829</v>
      </c>
      <c r="D7" s="591"/>
      <c r="E7" s="591" t="s">
        <v>10833</v>
      </c>
      <c r="F7" s="591" t="s">
        <v>10834</v>
      </c>
      <c r="G7" s="925"/>
    </row>
    <row r="8" spans="1:7" ht="12" customHeight="1">
      <c r="A8" s="591" t="s">
        <v>10835</v>
      </c>
      <c r="B8" s="348" t="s">
        <v>10823</v>
      </c>
      <c r="C8" s="848" t="s">
        <v>10829</v>
      </c>
      <c r="D8" s="591"/>
      <c r="E8" s="591" t="s">
        <v>10836</v>
      </c>
      <c r="F8" s="591" t="s">
        <v>10837</v>
      </c>
      <c r="G8" s="925"/>
    </row>
    <row r="9" spans="1:7" s="850" customFormat="1" ht="12" customHeight="1">
      <c r="A9" s="348" t="s">
        <v>10838</v>
      </c>
      <c r="B9" s="348" t="s">
        <v>10839</v>
      </c>
      <c r="C9" s="351" t="s">
        <v>10840</v>
      </c>
      <c r="D9" s="348" t="s">
        <v>10841</v>
      </c>
      <c r="E9" s="348" t="s">
        <v>10842</v>
      </c>
      <c r="F9" s="348" t="s">
        <v>10843</v>
      </c>
      <c r="G9" s="927"/>
    </row>
    <row r="10" spans="1:7" ht="12" customHeight="1">
      <c r="A10" s="591" t="s">
        <v>10844</v>
      </c>
      <c r="B10" s="348" t="s">
        <v>10823</v>
      </c>
      <c r="C10" s="351" t="s">
        <v>10840</v>
      </c>
      <c r="D10" s="348" t="s">
        <v>10845</v>
      </c>
      <c r="E10" s="591" t="s">
        <v>10846</v>
      </c>
      <c r="F10" s="591" t="s">
        <v>10847</v>
      </c>
      <c r="G10" s="925"/>
    </row>
    <row r="11" spans="1:7" ht="12" customHeight="1">
      <c r="A11" s="591" t="s">
        <v>10848</v>
      </c>
      <c r="B11" s="348" t="s">
        <v>10823</v>
      </c>
      <c r="C11" s="351" t="s">
        <v>10840</v>
      </c>
      <c r="D11" s="348" t="s">
        <v>10849</v>
      </c>
      <c r="E11" s="591" t="s">
        <v>10850</v>
      </c>
      <c r="F11" s="591" t="s">
        <v>10851</v>
      </c>
      <c r="G11" s="925"/>
    </row>
    <row r="12" spans="1:7" ht="12" customHeight="1">
      <c r="A12" s="591" t="s">
        <v>10852</v>
      </c>
      <c r="B12" s="348" t="s">
        <v>10823</v>
      </c>
      <c r="C12" s="351" t="s">
        <v>10840</v>
      </c>
      <c r="D12" s="348" t="s">
        <v>10853</v>
      </c>
      <c r="E12" s="591" t="s">
        <v>10854</v>
      </c>
      <c r="F12" s="591" t="s">
        <v>10855</v>
      </c>
      <c r="G12" s="925"/>
    </row>
    <row r="13" spans="1:7" ht="12" customHeight="1">
      <c r="A13" s="591" t="s">
        <v>10856</v>
      </c>
      <c r="B13" s="348" t="s">
        <v>10823</v>
      </c>
      <c r="C13" s="351" t="s">
        <v>10840</v>
      </c>
      <c r="D13" s="348" t="s">
        <v>10841</v>
      </c>
      <c r="E13" s="591" t="s">
        <v>10857</v>
      </c>
      <c r="F13" s="591" t="s">
        <v>10858</v>
      </c>
      <c r="G13" s="925"/>
    </row>
    <row r="14" spans="1:7" ht="12" customHeight="1">
      <c r="A14" s="591" t="s">
        <v>10859</v>
      </c>
      <c r="B14" s="348" t="s">
        <v>10823</v>
      </c>
      <c r="C14" s="351" t="s">
        <v>10840</v>
      </c>
      <c r="D14" s="348" t="s">
        <v>10860</v>
      </c>
      <c r="E14" s="591" t="s">
        <v>10861</v>
      </c>
      <c r="F14" s="591" t="s">
        <v>10862</v>
      </c>
      <c r="G14" s="925"/>
    </row>
    <row r="15" spans="1:7" ht="12" customHeight="1">
      <c r="A15" s="591" t="s">
        <v>10863</v>
      </c>
      <c r="B15" s="348" t="s">
        <v>10823</v>
      </c>
      <c r="C15" s="351" t="s">
        <v>10840</v>
      </c>
      <c r="D15" s="348" t="s">
        <v>10849</v>
      </c>
      <c r="E15" s="591" t="s">
        <v>10864</v>
      </c>
      <c r="F15" s="591" t="s">
        <v>10865</v>
      </c>
      <c r="G15" s="925"/>
    </row>
    <row r="16" spans="1:7" s="708" customFormat="1">
      <c r="A16" s="591" t="s">
        <v>10866</v>
      </c>
      <c r="B16" s="591" t="s">
        <v>10839</v>
      </c>
      <c r="C16" s="848" t="s">
        <v>10840</v>
      </c>
      <c r="D16" s="348" t="s">
        <v>8018</v>
      </c>
      <c r="E16" s="591" t="s">
        <v>10867</v>
      </c>
      <c r="F16" s="591" t="s">
        <v>10868</v>
      </c>
      <c r="G16" s="925"/>
    </row>
    <row r="17" spans="1:7" s="708" customFormat="1">
      <c r="A17" s="591" t="s">
        <v>10869</v>
      </c>
      <c r="B17" s="591" t="s">
        <v>10839</v>
      </c>
      <c r="C17" s="848" t="s">
        <v>10840</v>
      </c>
      <c r="D17" s="348" t="s">
        <v>12419</v>
      </c>
      <c r="E17" s="591" t="s">
        <v>10870</v>
      </c>
      <c r="F17" s="591" t="s">
        <v>12610</v>
      </c>
      <c r="G17" s="925"/>
    </row>
    <row r="18" spans="1:7" s="708" customFormat="1">
      <c r="A18" s="962" t="s">
        <v>10871</v>
      </c>
      <c r="B18" s="962" t="s">
        <v>10839</v>
      </c>
      <c r="C18" s="963" t="s">
        <v>10840</v>
      </c>
      <c r="D18" s="590" t="s">
        <v>10872</v>
      </c>
      <c r="E18" s="962" t="s">
        <v>10873</v>
      </c>
      <c r="F18" s="962" t="s">
        <v>10874</v>
      </c>
      <c r="G18" s="964"/>
    </row>
    <row r="19" spans="1:7" s="708" customFormat="1">
      <c r="A19" s="962" t="s">
        <v>12562</v>
      </c>
      <c r="B19" s="965" t="s">
        <v>10839</v>
      </c>
      <c r="C19" s="966" t="s">
        <v>10808</v>
      </c>
      <c r="D19" s="966" t="s">
        <v>10998</v>
      </c>
      <c r="E19" s="962" t="s">
        <v>10999</v>
      </c>
      <c r="F19" s="962" t="s">
        <v>11002</v>
      </c>
      <c r="G19" s="964"/>
    </row>
    <row r="20" spans="1:7" s="708" customFormat="1">
      <c r="A20" s="962" t="s">
        <v>10993</v>
      </c>
      <c r="B20" s="965" t="s">
        <v>10839</v>
      </c>
      <c r="C20" s="966" t="s">
        <v>10808</v>
      </c>
      <c r="D20" s="966" t="s">
        <v>10808</v>
      </c>
      <c r="E20" s="962" t="s">
        <v>11001</v>
      </c>
      <c r="F20" s="962" t="s">
        <v>11003</v>
      </c>
      <c r="G20" s="964"/>
    </row>
    <row r="21" spans="1:7" s="708" customFormat="1">
      <c r="A21" s="962" t="s">
        <v>10994</v>
      </c>
      <c r="B21" s="965" t="s">
        <v>10839</v>
      </c>
      <c r="C21" s="966" t="s">
        <v>10808</v>
      </c>
      <c r="D21" s="966" t="s">
        <v>10808</v>
      </c>
      <c r="E21" s="962" t="s">
        <v>11000</v>
      </c>
      <c r="F21" s="962" t="s">
        <v>11004</v>
      </c>
      <c r="G21" s="964"/>
    </row>
    <row r="22" spans="1:7" s="708" customFormat="1">
      <c r="A22" s="962" t="s">
        <v>10995</v>
      </c>
      <c r="B22" s="965" t="s">
        <v>10839</v>
      </c>
      <c r="C22" s="966" t="s">
        <v>10808</v>
      </c>
      <c r="D22" s="966" t="s">
        <v>10808</v>
      </c>
      <c r="E22" s="962" t="s">
        <v>11005</v>
      </c>
      <c r="F22" s="962" t="s">
        <v>11314</v>
      </c>
      <c r="G22" s="964" t="s">
        <v>11008</v>
      </c>
    </row>
    <row r="23" spans="1:7" s="708" customFormat="1">
      <c r="A23" s="962" t="s">
        <v>10996</v>
      </c>
      <c r="B23" s="965" t="s">
        <v>10839</v>
      </c>
      <c r="C23" s="966" t="s">
        <v>10808</v>
      </c>
      <c r="D23" s="966" t="s">
        <v>10808</v>
      </c>
      <c r="E23" s="962" t="s">
        <v>11006</v>
      </c>
      <c r="F23" s="962" t="s">
        <v>11315</v>
      </c>
      <c r="G23" s="964" t="s">
        <v>11008</v>
      </c>
    </row>
    <row r="24" spans="1:7" s="708" customFormat="1">
      <c r="A24" s="962" t="s">
        <v>10997</v>
      </c>
      <c r="B24" s="965" t="s">
        <v>10839</v>
      </c>
      <c r="C24" s="966" t="s">
        <v>10808</v>
      </c>
      <c r="D24" s="966" t="s">
        <v>10808</v>
      </c>
      <c r="E24" s="962" t="s">
        <v>11007</v>
      </c>
      <c r="F24" s="962" t="s">
        <v>11316</v>
      </c>
      <c r="G24" s="964" t="s">
        <v>11008</v>
      </c>
    </row>
    <row r="25" spans="1:7" s="740" customFormat="1" ht="50" customHeight="1">
      <c r="A25" s="965" t="s">
        <v>10875</v>
      </c>
      <c r="B25" s="965" t="s">
        <v>10839</v>
      </c>
      <c r="C25" s="966" t="s">
        <v>10808</v>
      </c>
      <c r="D25" s="966" t="s">
        <v>10808</v>
      </c>
      <c r="E25" s="965" t="s">
        <v>10876</v>
      </c>
      <c r="F25" s="965" t="s">
        <v>10877</v>
      </c>
      <c r="G25" s="967" t="s">
        <v>10878</v>
      </c>
    </row>
    <row r="26" spans="1:7" s="740" customFormat="1" ht="50" customHeight="1">
      <c r="A26" s="965" t="s">
        <v>12785</v>
      </c>
      <c r="B26" s="965" t="s">
        <v>10839</v>
      </c>
      <c r="C26" s="966" t="s">
        <v>10808</v>
      </c>
      <c r="D26" s="966" t="s">
        <v>10808</v>
      </c>
      <c r="E26" s="965" t="s">
        <v>10879</v>
      </c>
      <c r="F26" s="965" t="s">
        <v>10880</v>
      </c>
      <c r="G26" s="967" t="s">
        <v>10881</v>
      </c>
    </row>
    <row r="27" spans="1:7" s="740" customFormat="1" ht="50" customHeight="1">
      <c r="A27" s="965" t="s">
        <v>10882</v>
      </c>
      <c r="B27" s="965" t="s">
        <v>10839</v>
      </c>
      <c r="C27" s="966" t="s">
        <v>10808</v>
      </c>
      <c r="D27" s="966" t="s">
        <v>10808</v>
      </c>
      <c r="E27" s="965" t="s">
        <v>10883</v>
      </c>
      <c r="F27" s="965" t="s">
        <v>10884</v>
      </c>
      <c r="G27" s="967" t="s">
        <v>10885</v>
      </c>
    </row>
    <row r="28" spans="1:7" s="740" customFormat="1" ht="50" customHeight="1">
      <c r="A28" s="965" t="s">
        <v>10886</v>
      </c>
      <c r="B28" s="965" t="s">
        <v>10839</v>
      </c>
      <c r="C28" s="966" t="s">
        <v>10808</v>
      </c>
      <c r="D28" s="966" t="s">
        <v>10808</v>
      </c>
      <c r="E28" s="965" t="s">
        <v>10887</v>
      </c>
      <c r="F28" s="965" t="s">
        <v>10888</v>
      </c>
      <c r="G28" s="967" t="s">
        <v>10889</v>
      </c>
    </row>
    <row r="29" spans="1:7" s="740" customFormat="1" ht="50" customHeight="1">
      <c r="A29" s="965" t="s">
        <v>10890</v>
      </c>
      <c r="B29" s="965" t="s">
        <v>10839</v>
      </c>
      <c r="C29" s="966" t="s">
        <v>10808</v>
      </c>
      <c r="D29" s="966" t="s">
        <v>10808</v>
      </c>
      <c r="E29" s="965" t="s">
        <v>10891</v>
      </c>
      <c r="F29" s="965" t="s">
        <v>10892</v>
      </c>
      <c r="G29" s="967" t="s">
        <v>10893</v>
      </c>
    </row>
    <row r="30" spans="1:7" s="740" customFormat="1" ht="50" customHeight="1">
      <c r="A30" s="965" t="s">
        <v>10894</v>
      </c>
      <c r="B30" s="965" t="s">
        <v>10839</v>
      </c>
      <c r="C30" s="966" t="s">
        <v>10808</v>
      </c>
      <c r="D30" s="966" t="s">
        <v>10808</v>
      </c>
      <c r="E30" s="965" t="s">
        <v>10895</v>
      </c>
      <c r="F30" s="965" t="s">
        <v>10896</v>
      </c>
      <c r="G30" s="967" t="s">
        <v>10897</v>
      </c>
    </row>
    <row r="31" spans="1:7" s="740" customFormat="1" ht="50" customHeight="1">
      <c r="A31" s="965" t="s">
        <v>10898</v>
      </c>
      <c r="B31" s="965" t="s">
        <v>10839</v>
      </c>
      <c r="C31" s="966" t="s">
        <v>10808</v>
      </c>
      <c r="D31" s="966" t="s">
        <v>10808</v>
      </c>
      <c r="E31" s="965" t="s">
        <v>10899</v>
      </c>
      <c r="F31" s="965" t="s">
        <v>10900</v>
      </c>
      <c r="G31" s="967" t="s">
        <v>10901</v>
      </c>
    </row>
    <row r="32" spans="1:7" s="740" customFormat="1" ht="50" customHeight="1">
      <c r="A32" s="965" t="s">
        <v>10902</v>
      </c>
      <c r="B32" s="965" t="s">
        <v>10839</v>
      </c>
      <c r="C32" s="966" t="s">
        <v>10808</v>
      </c>
      <c r="D32" s="966" t="s">
        <v>10808</v>
      </c>
      <c r="E32" s="965" t="s">
        <v>10903</v>
      </c>
      <c r="F32" s="965" t="s">
        <v>10904</v>
      </c>
      <c r="G32" s="967" t="s">
        <v>10905</v>
      </c>
    </row>
    <row r="33" spans="1:7" s="740" customFormat="1" ht="50" customHeight="1">
      <c r="A33" s="965" t="s">
        <v>12784</v>
      </c>
      <c r="B33" s="965" t="s">
        <v>10839</v>
      </c>
      <c r="C33" s="966" t="s">
        <v>10808</v>
      </c>
      <c r="D33" s="966" t="s">
        <v>10808</v>
      </c>
      <c r="E33" s="965" t="s">
        <v>10906</v>
      </c>
      <c r="F33" s="965" t="s">
        <v>10907</v>
      </c>
      <c r="G33" s="967" t="s">
        <v>10908</v>
      </c>
    </row>
    <row r="34" spans="1:7" s="740" customFormat="1" ht="50" customHeight="1">
      <c r="A34" s="965" t="s">
        <v>12783</v>
      </c>
      <c r="B34" s="965" t="s">
        <v>10839</v>
      </c>
      <c r="C34" s="966" t="s">
        <v>10808</v>
      </c>
      <c r="D34" s="966" t="s">
        <v>10808</v>
      </c>
      <c r="E34" s="965" t="s">
        <v>10909</v>
      </c>
      <c r="F34" s="965" t="s">
        <v>10910</v>
      </c>
      <c r="G34" s="967" t="s">
        <v>10911</v>
      </c>
    </row>
    <row r="35" spans="1:7" s="740" customFormat="1" ht="50" customHeight="1">
      <c r="A35" s="965" t="s">
        <v>10912</v>
      </c>
      <c r="B35" s="965" t="s">
        <v>10839</v>
      </c>
      <c r="C35" s="966" t="s">
        <v>10808</v>
      </c>
      <c r="D35" s="966" t="s">
        <v>10808</v>
      </c>
      <c r="E35" s="965" t="s">
        <v>10913</v>
      </c>
      <c r="F35" s="965" t="s">
        <v>10914</v>
      </c>
      <c r="G35" s="967" t="s">
        <v>10915</v>
      </c>
    </row>
    <row r="36" spans="1:7" s="740" customFormat="1" ht="50" customHeight="1">
      <c r="A36" s="965" t="s">
        <v>10916</v>
      </c>
      <c r="B36" s="965" t="s">
        <v>10839</v>
      </c>
      <c r="C36" s="966" t="s">
        <v>10808</v>
      </c>
      <c r="D36" s="966" t="s">
        <v>10808</v>
      </c>
      <c r="E36" s="965" t="s">
        <v>10917</v>
      </c>
      <c r="F36" s="965" t="s">
        <v>10918</v>
      </c>
      <c r="G36" s="967" t="s">
        <v>10919</v>
      </c>
    </row>
    <row r="37" spans="1:7" s="740" customFormat="1" ht="50" customHeight="1">
      <c r="A37" s="965" t="s">
        <v>10920</v>
      </c>
      <c r="B37" s="965" t="s">
        <v>10839</v>
      </c>
      <c r="C37" s="966" t="s">
        <v>10808</v>
      </c>
      <c r="D37" s="966" t="s">
        <v>10808</v>
      </c>
      <c r="E37" s="965" t="s">
        <v>10921</v>
      </c>
      <c r="F37" s="965" t="s">
        <v>10922</v>
      </c>
      <c r="G37" s="967" t="s">
        <v>10923</v>
      </c>
    </row>
    <row r="38" spans="1:7" s="740" customFormat="1" ht="50" customHeight="1">
      <c r="A38" s="965" t="s">
        <v>10924</v>
      </c>
      <c r="B38" s="965" t="s">
        <v>10839</v>
      </c>
      <c r="C38" s="966" t="s">
        <v>10808</v>
      </c>
      <c r="D38" s="966" t="s">
        <v>10808</v>
      </c>
      <c r="E38" s="965" t="s">
        <v>10925</v>
      </c>
      <c r="F38" s="965" t="s">
        <v>10926</v>
      </c>
      <c r="G38" s="967" t="s">
        <v>10927</v>
      </c>
    </row>
    <row r="39" spans="1:7" s="740" customFormat="1" ht="50" customHeight="1">
      <c r="A39" s="965" t="s">
        <v>10928</v>
      </c>
      <c r="B39" s="965" t="s">
        <v>10839</v>
      </c>
      <c r="C39" s="966" t="s">
        <v>10808</v>
      </c>
      <c r="D39" s="966" t="s">
        <v>10808</v>
      </c>
      <c r="E39" s="965" t="s">
        <v>10929</v>
      </c>
      <c r="F39" s="965" t="s">
        <v>10930</v>
      </c>
      <c r="G39" s="967" t="s">
        <v>10931</v>
      </c>
    </row>
    <row r="40" spans="1:7" s="740" customFormat="1" ht="50" customHeight="1">
      <c r="A40" s="965" t="s">
        <v>10932</v>
      </c>
      <c r="B40" s="965" t="s">
        <v>10839</v>
      </c>
      <c r="C40" s="966" t="s">
        <v>10808</v>
      </c>
      <c r="D40" s="966" t="s">
        <v>10808</v>
      </c>
      <c r="E40" s="965" t="s">
        <v>10933</v>
      </c>
      <c r="F40" s="965" t="s">
        <v>10934</v>
      </c>
      <c r="G40" s="967" t="s">
        <v>10935</v>
      </c>
    </row>
    <row r="41" spans="1:7" s="740" customFormat="1" ht="50" customHeight="1">
      <c r="A41" s="965" t="s">
        <v>12399</v>
      </c>
      <c r="B41" s="965" t="s">
        <v>10839</v>
      </c>
      <c r="C41" s="966" t="s">
        <v>10808</v>
      </c>
      <c r="D41" s="966" t="s">
        <v>10808</v>
      </c>
      <c r="E41" s="965" t="s">
        <v>10936</v>
      </c>
      <c r="F41" s="965" t="s">
        <v>10937</v>
      </c>
      <c r="G41" s="967" t="s">
        <v>10938</v>
      </c>
    </row>
    <row r="42" spans="1:7" s="740" customFormat="1" ht="50" customHeight="1">
      <c r="A42" s="965" t="s">
        <v>10939</v>
      </c>
      <c r="B42" s="965" t="s">
        <v>10839</v>
      </c>
      <c r="C42" s="966" t="s">
        <v>10808</v>
      </c>
      <c r="D42" s="966" t="s">
        <v>10808</v>
      </c>
      <c r="E42" s="965" t="s">
        <v>10940</v>
      </c>
      <c r="F42" s="965" t="s">
        <v>10941</v>
      </c>
      <c r="G42" s="967" t="s">
        <v>10942</v>
      </c>
    </row>
    <row r="43" spans="1:7" s="740" customFormat="1" ht="50" customHeight="1">
      <c r="A43" s="965" t="s">
        <v>10943</v>
      </c>
      <c r="B43" s="965" t="s">
        <v>10839</v>
      </c>
      <c r="C43" s="966" t="s">
        <v>10808</v>
      </c>
      <c r="D43" s="966" t="s">
        <v>10808</v>
      </c>
      <c r="E43" s="965" t="s">
        <v>10944</v>
      </c>
      <c r="F43" s="965" t="s">
        <v>10945</v>
      </c>
      <c r="G43" s="967" t="s">
        <v>10946</v>
      </c>
    </row>
    <row r="44" spans="1:7" s="740" customFormat="1" ht="50" customHeight="1">
      <c r="A44" s="965" t="s">
        <v>10947</v>
      </c>
      <c r="B44" s="965" t="s">
        <v>10839</v>
      </c>
      <c r="C44" s="966" t="s">
        <v>10808</v>
      </c>
      <c r="D44" s="966" t="s">
        <v>10808</v>
      </c>
      <c r="E44" s="965" t="s">
        <v>10948</v>
      </c>
      <c r="F44" s="965" t="s">
        <v>10949</v>
      </c>
      <c r="G44" s="967" t="s">
        <v>10950</v>
      </c>
    </row>
    <row r="45" spans="1:7" s="740" customFormat="1" ht="50" customHeight="1">
      <c r="A45" s="965" t="s">
        <v>10951</v>
      </c>
      <c r="B45" s="965" t="s">
        <v>10839</v>
      </c>
      <c r="C45" s="966" t="s">
        <v>10808</v>
      </c>
      <c r="D45" s="966" t="s">
        <v>10808</v>
      </c>
      <c r="E45" s="965" t="s">
        <v>10952</v>
      </c>
      <c r="F45" s="965" t="s">
        <v>10953</v>
      </c>
      <c r="G45" s="967" t="s">
        <v>10954</v>
      </c>
    </row>
    <row r="46" spans="1:7" s="740" customFormat="1" ht="50" customHeight="1">
      <c r="A46" s="965" t="s">
        <v>11307</v>
      </c>
      <c r="B46" s="965" t="s">
        <v>10839</v>
      </c>
      <c r="C46" s="966" t="s">
        <v>10808</v>
      </c>
      <c r="D46" s="966" t="s">
        <v>10808</v>
      </c>
      <c r="E46" s="965" t="s">
        <v>10955</v>
      </c>
      <c r="F46" s="965" t="s">
        <v>10956</v>
      </c>
      <c r="G46" s="967" t="s">
        <v>10957</v>
      </c>
    </row>
    <row r="47" spans="1:7" s="740" customFormat="1" ht="50" customHeight="1">
      <c r="A47" s="965" t="s">
        <v>11308</v>
      </c>
      <c r="B47" s="965" t="s">
        <v>10839</v>
      </c>
      <c r="C47" s="966" t="s">
        <v>10808</v>
      </c>
      <c r="D47" s="966" t="s">
        <v>10808</v>
      </c>
      <c r="E47" s="965" t="s">
        <v>10958</v>
      </c>
      <c r="F47" s="965" t="s">
        <v>10959</v>
      </c>
      <c r="G47" s="967" t="s">
        <v>10960</v>
      </c>
    </row>
    <row r="48" spans="1:7" s="740" customFormat="1" ht="50" customHeight="1">
      <c r="A48" s="965" t="s">
        <v>12374</v>
      </c>
      <c r="B48" s="965" t="s">
        <v>10839</v>
      </c>
      <c r="C48" s="966" t="s">
        <v>10808</v>
      </c>
      <c r="D48" s="966" t="s">
        <v>10808</v>
      </c>
      <c r="E48" s="965" t="s">
        <v>10961</v>
      </c>
      <c r="F48" s="965" t="s">
        <v>10962</v>
      </c>
      <c r="G48" s="967" t="s">
        <v>10963</v>
      </c>
    </row>
    <row r="49" spans="1:7" s="740" customFormat="1" ht="50" customHeight="1">
      <c r="A49" s="965" t="s">
        <v>11310</v>
      </c>
      <c r="B49" s="965" t="s">
        <v>10839</v>
      </c>
      <c r="C49" s="966" t="s">
        <v>10808</v>
      </c>
      <c r="D49" s="966" t="s">
        <v>10808</v>
      </c>
      <c r="E49" s="965" t="s">
        <v>10964</v>
      </c>
      <c r="F49" s="965" t="s">
        <v>10965</v>
      </c>
      <c r="G49" s="967" t="s">
        <v>10966</v>
      </c>
    </row>
    <row r="50" spans="1:7" s="740" customFormat="1" ht="50" customHeight="1">
      <c r="A50" s="965" t="s">
        <v>11311</v>
      </c>
      <c r="B50" s="965" t="s">
        <v>10839</v>
      </c>
      <c r="C50" s="966" t="s">
        <v>10808</v>
      </c>
      <c r="D50" s="966" t="s">
        <v>10808</v>
      </c>
      <c r="E50" s="965" t="s">
        <v>10967</v>
      </c>
      <c r="F50" s="965" t="s">
        <v>10968</v>
      </c>
      <c r="G50" s="967" t="s">
        <v>10969</v>
      </c>
    </row>
    <row r="51" spans="1:7" s="740" customFormat="1" ht="50" customHeight="1">
      <c r="A51" s="965" t="s">
        <v>11312</v>
      </c>
      <c r="B51" s="965" t="s">
        <v>10839</v>
      </c>
      <c r="C51" s="966" t="s">
        <v>10808</v>
      </c>
      <c r="D51" s="966" t="s">
        <v>10808</v>
      </c>
      <c r="E51" s="965" t="s">
        <v>10970</v>
      </c>
      <c r="F51" s="965" t="s">
        <v>10971</v>
      </c>
      <c r="G51" s="967" t="s">
        <v>11305</v>
      </c>
    </row>
    <row r="52" spans="1:7" s="740" customFormat="1" ht="50" customHeight="1">
      <c r="A52" s="965" t="s">
        <v>11306</v>
      </c>
      <c r="B52" s="965" t="s">
        <v>10839</v>
      </c>
      <c r="C52" s="966" t="s">
        <v>10808</v>
      </c>
      <c r="D52" s="966" t="s">
        <v>10808</v>
      </c>
      <c r="E52" s="965" t="s">
        <v>11301</v>
      </c>
      <c r="F52" s="965" t="s">
        <v>10972</v>
      </c>
      <c r="G52" s="967" t="s">
        <v>11304</v>
      </c>
    </row>
    <row r="53" spans="1:7">
      <c r="A53" s="965" t="s">
        <v>12972</v>
      </c>
      <c r="B53" s="965" t="s">
        <v>11030</v>
      </c>
      <c r="C53" s="966" t="s">
        <v>11207</v>
      </c>
      <c r="D53" s="966" t="s">
        <v>8018</v>
      </c>
      <c r="E53" s="965" t="s">
        <v>11209</v>
      </c>
      <c r="F53" s="965" t="s">
        <v>11208</v>
      </c>
      <c r="G53" s="967"/>
    </row>
    <row r="56" spans="1:7">
      <c r="A56" s="847" t="s">
        <v>10973</v>
      </c>
    </row>
    <row r="57" spans="1:7">
      <c r="A57" s="350" t="s">
        <v>10974</v>
      </c>
      <c r="C57" s="350"/>
      <c r="G57" s="350"/>
    </row>
    <row r="58" spans="1:7">
      <c r="A58" s="350" t="s">
        <v>10975</v>
      </c>
      <c r="C58" s="350"/>
      <c r="G58" s="350"/>
    </row>
    <row r="59" spans="1:7">
      <c r="A59" s="350" t="s">
        <v>10976</v>
      </c>
      <c r="C59" s="350"/>
      <c r="G59" s="350"/>
    </row>
    <row r="60" spans="1:7">
      <c r="A60" s="350" t="s">
        <v>10977</v>
      </c>
      <c r="C60" s="350"/>
      <c r="G60" s="350"/>
    </row>
    <row r="61" spans="1:7">
      <c r="A61" s="350" t="s">
        <v>10978</v>
      </c>
      <c r="C61" s="350"/>
      <c r="G61" s="350"/>
    </row>
    <row r="62" spans="1:7">
      <c r="A62" s="350" t="s">
        <v>10979</v>
      </c>
      <c r="C62" s="350"/>
      <c r="G62" s="350"/>
    </row>
    <row r="63" spans="1:7">
      <c r="A63" s="350" t="s">
        <v>10980</v>
      </c>
      <c r="C63" s="350"/>
      <c r="G63" s="350"/>
    </row>
    <row r="64" spans="1:7">
      <c r="A64" s="350" t="s">
        <v>10981</v>
      </c>
      <c r="C64" s="350"/>
      <c r="G64" s="350"/>
    </row>
    <row r="65" spans="1:7">
      <c r="C65" s="350"/>
      <c r="G65" s="350"/>
    </row>
    <row r="66" spans="1:7">
      <c r="A66" s="847" t="s">
        <v>10982</v>
      </c>
      <c r="C66" s="350"/>
      <c r="G66" s="350"/>
    </row>
    <row r="67" spans="1:7">
      <c r="A67" s="350" t="s">
        <v>10983</v>
      </c>
      <c r="C67" s="350"/>
      <c r="G67" s="350"/>
    </row>
    <row r="68" spans="1:7">
      <c r="A68" s="350" t="s">
        <v>10984</v>
      </c>
      <c r="C68" s="350"/>
      <c r="G68" s="350"/>
    </row>
    <row r="69" spans="1:7">
      <c r="A69" s="350" t="s">
        <v>10985</v>
      </c>
      <c r="C69" s="350"/>
      <c r="G69" s="350"/>
    </row>
    <row r="70" spans="1:7">
      <c r="A70" s="350" t="s">
        <v>10986</v>
      </c>
      <c r="C70" s="350"/>
      <c r="G70" s="350"/>
    </row>
    <row r="71" spans="1:7">
      <c r="A71" s="350" t="s">
        <v>10987</v>
      </c>
      <c r="C71" s="350"/>
      <c r="G71" s="350"/>
    </row>
    <row r="72" spans="1:7">
      <c r="A72" s="350" t="s">
        <v>10988</v>
      </c>
      <c r="C72" s="350"/>
      <c r="G72" s="350"/>
    </row>
    <row r="73" spans="1:7">
      <c r="A73" s="350" t="s">
        <v>10989</v>
      </c>
      <c r="C73" s="350"/>
      <c r="G73" s="350"/>
    </row>
    <row r="75" spans="1:7">
      <c r="A75" s="847" t="s">
        <v>10990</v>
      </c>
      <c r="C75" s="350"/>
      <c r="G75" s="350"/>
    </row>
    <row r="76" spans="1:7">
      <c r="A76" s="350" t="s">
        <v>10991</v>
      </c>
      <c r="C76" s="350"/>
      <c r="G76" s="350"/>
    </row>
    <row r="77" spans="1:7">
      <c r="A77" s="350" t="s">
        <v>10992</v>
      </c>
      <c r="C77" s="350"/>
      <c r="G77" s="350"/>
    </row>
  </sheetData>
  <phoneticPr fontId="15"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
  <sheetViews>
    <sheetView topLeftCell="A28" workbookViewId="0">
      <selection activeCell="C36" sqref="C36"/>
    </sheetView>
  </sheetViews>
  <sheetFormatPr baseColWidth="10" defaultColWidth="8.83203125" defaultRowHeight="16"/>
  <cols>
    <col min="1" max="1" width="4.6640625" style="203" bestFit="1" customWidth="1"/>
    <col min="2" max="2" width="13.1640625" style="203" bestFit="1" customWidth="1"/>
    <col min="3" max="4" width="35.6640625" style="208" customWidth="1"/>
    <col min="5" max="5" width="7.6640625" style="203" customWidth="1"/>
    <col min="6" max="6" width="7.1640625" style="203" customWidth="1"/>
    <col min="7" max="7" width="23" style="208" customWidth="1"/>
    <col min="8" max="8" width="20.33203125" style="203" bestFit="1" customWidth="1"/>
    <col min="9" max="16384" width="8.83203125" style="203"/>
  </cols>
  <sheetData>
    <row r="1" spans="1:8" ht="129.75" customHeight="1">
      <c r="A1" s="1155" t="s">
        <v>4113</v>
      </c>
      <c r="B1" s="1156"/>
      <c r="C1" s="1156"/>
      <c r="D1" s="1156"/>
      <c r="E1" s="1156"/>
      <c r="F1" s="1156"/>
      <c r="G1" s="1156"/>
      <c r="H1" s="1156"/>
    </row>
    <row r="2" spans="1:8" ht="48">
      <c r="A2" s="204"/>
      <c r="B2" s="204" t="s">
        <v>4114</v>
      </c>
      <c r="C2" s="204" t="s">
        <v>4115</v>
      </c>
      <c r="D2" s="204" t="s">
        <v>4116</v>
      </c>
      <c r="E2" s="204" t="s">
        <v>4117</v>
      </c>
      <c r="F2" s="204" t="s">
        <v>4118</v>
      </c>
      <c r="G2" s="204" t="s">
        <v>4119</v>
      </c>
      <c r="H2" s="204" t="s">
        <v>4120</v>
      </c>
    </row>
    <row r="3" spans="1:8" s="207" customFormat="1" ht="80">
      <c r="A3" s="205">
        <v>1</v>
      </c>
      <c r="B3" s="205" t="s">
        <v>4121</v>
      </c>
      <c r="C3" s="206" t="s">
        <v>4122</v>
      </c>
      <c r="D3" s="206" t="s">
        <v>4123</v>
      </c>
      <c r="E3" s="205">
        <v>2</v>
      </c>
      <c r="F3" s="205" t="s">
        <v>4124</v>
      </c>
      <c r="G3" s="206" t="s">
        <v>2078</v>
      </c>
      <c r="H3" s="205"/>
    </row>
    <row r="4" spans="1:8" s="207" customFormat="1" ht="64">
      <c r="A4" s="205">
        <v>2</v>
      </c>
      <c r="B4" s="205" t="s">
        <v>4125</v>
      </c>
      <c r="C4" s="206" t="s">
        <v>4126</v>
      </c>
      <c r="D4" s="206" t="s">
        <v>4127</v>
      </c>
      <c r="E4" s="205">
        <v>3</v>
      </c>
      <c r="F4" s="205" t="s">
        <v>4124</v>
      </c>
      <c r="G4" s="206" t="s">
        <v>2079</v>
      </c>
      <c r="H4" s="205"/>
    </row>
    <row r="5" spans="1:8" s="207" customFormat="1" ht="176">
      <c r="A5" s="205">
        <v>3</v>
      </c>
      <c r="B5" s="205" t="s">
        <v>4128</v>
      </c>
      <c r="C5" s="206" t="s">
        <v>4129</v>
      </c>
      <c r="D5" s="206" t="s">
        <v>4130</v>
      </c>
      <c r="E5" s="205">
        <v>5</v>
      </c>
      <c r="F5" s="205" t="s">
        <v>4124</v>
      </c>
      <c r="G5" s="206" t="s">
        <v>2080</v>
      </c>
      <c r="H5" s="851" t="s">
        <v>12265</v>
      </c>
    </row>
    <row r="6" spans="1:8" s="207" customFormat="1" ht="64">
      <c r="A6" s="205">
        <v>4</v>
      </c>
      <c r="B6" s="205" t="s">
        <v>4131</v>
      </c>
      <c r="C6" s="206" t="s">
        <v>4132</v>
      </c>
      <c r="D6" s="206" t="s">
        <v>4133</v>
      </c>
      <c r="E6" s="205">
        <v>3</v>
      </c>
      <c r="F6" s="205" t="s">
        <v>4124</v>
      </c>
      <c r="G6" s="206" t="s">
        <v>2081</v>
      </c>
      <c r="H6" s="205"/>
    </row>
    <row r="7" spans="1:8" s="207" customFormat="1" ht="48">
      <c r="A7" s="205">
        <v>5</v>
      </c>
      <c r="B7" s="205" t="s">
        <v>4134</v>
      </c>
      <c r="C7" s="206" t="s">
        <v>4135</v>
      </c>
      <c r="D7" s="206" t="s">
        <v>4136</v>
      </c>
      <c r="E7" s="205">
        <v>20</v>
      </c>
      <c r="F7" s="205" t="s">
        <v>4124</v>
      </c>
      <c r="G7" s="206" t="s">
        <v>2069</v>
      </c>
      <c r="H7" s="205"/>
    </row>
    <row r="8" spans="1:8" s="207" customFormat="1" ht="64">
      <c r="A8" s="205">
        <v>6</v>
      </c>
      <c r="B8" s="205" t="s">
        <v>4137</v>
      </c>
      <c r="C8" s="206" t="s">
        <v>4138</v>
      </c>
      <c r="D8" s="206" t="s">
        <v>1066</v>
      </c>
      <c r="E8" s="205">
        <v>16</v>
      </c>
      <c r="F8" s="205" t="s">
        <v>4124</v>
      </c>
      <c r="G8" s="206" t="s">
        <v>2070</v>
      </c>
      <c r="H8" s="205"/>
    </row>
    <row r="9" spans="1:8" s="207" customFormat="1" ht="64">
      <c r="A9" s="205">
        <v>7</v>
      </c>
      <c r="B9" s="205" t="s">
        <v>4139</v>
      </c>
      <c r="C9" s="206" t="s">
        <v>1067</v>
      </c>
      <c r="D9" s="206" t="s">
        <v>4140</v>
      </c>
      <c r="E9" s="205">
        <v>10</v>
      </c>
      <c r="F9" s="205" t="s">
        <v>4124</v>
      </c>
      <c r="G9" s="206" t="s">
        <v>4141</v>
      </c>
      <c r="H9" s="205" t="s">
        <v>4142</v>
      </c>
    </row>
    <row r="10" spans="1:8" s="207" customFormat="1" ht="80">
      <c r="A10" s="205">
        <v>8</v>
      </c>
      <c r="B10" s="205" t="s">
        <v>4143</v>
      </c>
      <c r="C10" s="206" t="s">
        <v>4144</v>
      </c>
      <c r="D10" s="206" t="s">
        <v>4145</v>
      </c>
      <c r="E10" s="205">
        <v>15</v>
      </c>
      <c r="F10" s="205" t="s">
        <v>4124</v>
      </c>
      <c r="G10" s="206" t="s">
        <v>2060</v>
      </c>
      <c r="H10" s="205" t="s">
        <v>4146</v>
      </c>
    </row>
    <row r="11" spans="1:8" s="207" customFormat="1" ht="48">
      <c r="A11" s="205">
        <v>9</v>
      </c>
      <c r="B11" s="205" t="s">
        <v>1068</v>
      </c>
      <c r="C11" s="206" t="s">
        <v>1069</v>
      </c>
      <c r="D11" s="206" t="s">
        <v>4147</v>
      </c>
      <c r="E11" s="205">
        <v>10</v>
      </c>
      <c r="F11" s="205" t="s">
        <v>4124</v>
      </c>
      <c r="G11" s="206" t="s">
        <v>2071</v>
      </c>
      <c r="H11" s="205"/>
    </row>
    <row r="12" spans="1:8" s="207" customFormat="1" ht="64">
      <c r="A12" s="205">
        <v>10</v>
      </c>
      <c r="B12" s="205" t="s">
        <v>1070</v>
      </c>
      <c r="C12" s="206" t="s">
        <v>4148</v>
      </c>
      <c r="D12" s="206" t="s">
        <v>4149</v>
      </c>
      <c r="E12" s="205">
        <v>18</v>
      </c>
      <c r="F12" s="205" t="s">
        <v>4124</v>
      </c>
      <c r="G12" s="206" t="s">
        <v>2082</v>
      </c>
      <c r="H12" s="205"/>
    </row>
    <row r="13" spans="1:8" s="207" customFormat="1" ht="80">
      <c r="A13" s="205">
        <v>11</v>
      </c>
      <c r="B13" s="205" t="s">
        <v>4150</v>
      </c>
      <c r="C13" s="206" t="s">
        <v>4151</v>
      </c>
      <c r="D13" s="206" t="s">
        <v>4152</v>
      </c>
      <c r="E13" s="205">
        <v>15</v>
      </c>
      <c r="F13" s="205" t="s">
        <v>4124</v>
      </c>
      <c r="G13" s="206" t="s">
        <v>2061</v>
      </c>
      <c r="H13" s="205"/>
    </row>
    <row r="14" spans="1:8" s="207" customFormat="1" ht="64">
      <c r="A14" s="205">
        <v>12</v>
      </c>
      <c r="B14" s="205" t="s">
        <v>1071</v>
      </c>
      <c r="C14" s="206" t="s">
        <v>1072</v>
      </c>
      <c r="D14" s="206" t="s">
        <v>4153</v>
      </c>
      <c r="E14" s="205">
        <v>35</v>
      </c>
      <c r="F14" s="205" t="s">
        <v>4124</v>
      </c>
      <c r="G14" s="206" t="s">
        <v>4154</v>
      </c>
      <c r="H14" s="205"/>
    </row>
    <row r="15" spans="1:8" s="207" customFormat="1" ht="64">
      <c r="A15" s="205">
        <v>13</v>
      </c>
      <c r="B15" s="205" t="s">
        <v>4155</v>
      </c>
      <c r="C15" s="206" t="s">
        <v>4156</v>
      </c>
      <c r="D15" s="206" t="s">
        <v>4157</v>
      </c>
      <c r="E15" s="205">
        <v>15</v>
      </c>
      <c r="F15" s="205" t="s">
        <v>4158</v>
      </c>
      <c r="G15" s="206" t="s">
        <v>2062</v>
      </c>
      <c r="H15" s="205"/>
    </row>
    <row r="16" spans="1:8" s="207" customFormat="1" ht="80">
      <c r="A16" s="205">
        <v>14</v>
      </c>
      <c r="B16" s="205" t="s">
        <v>4159</v>
      </c>
      <c r="C16" s="206" t="s">
        <v>4160</v>
      </c>
      <c r="D16" s="206" t="s">
        <v>4161</v>
      </c>
      <c r="E16" s="205">
        <v>15</v>
      </c>
      <c r="F16" s="205" t="s">
        <v>4162</v>
      </c>
      <c r="G16" s="206" t="s">
        <v>2072</v>
      </c>
      <c r="H16" s="205" t="s">
        <v>4163</v>
      </c>
    </row>
    <row r="17" spans="1:8" s="207" customFormat="1" ht="32">
      <c r="A17" s="205">
        <v>15</v>
      </c>
      <c r="B17" s="205" t="s">
        <v>4164</v>
      </c>
      <c r="C17" s="206" t="s">
        <v>4165</v>
      </c>
      <c r="D17" s="206" t="s">
        <v>4166</v>
      </c>
      <c r="E17" s="205">
        <v>5</v>
      </c>
      <c r="F17" s="205" t="s">
        <v>4162</v>
      </c>
      <c r="G17" s="206" t="s">
        <v>2086</v>
      </c>
      <c r="H17" s="205"/>
    </row>
    <row r="18" spans="1:8" s="207" customFormat="1" ht="176">
      <c r="A18" s="205">
        <v>16</v>
      </c>
      <c r="B18" s="205" t="s">
        <v>4167</v>
      </c>
      <c r="C18" s="206" t="s">
        <v>4168</v>
      </c>
      <c r="D18" s="206" t="s">
        <v>4169</v>
      </c>
      <c r="E18" s="205">
        <v>15</v>
      </c>
      <c r="F18" s="205" t="s">
        <v>4162</v>
      </c>
      <c r="G18" s="206" t="s">
        <v>2073</v>
      </c>
      <c r="H18" s="205" t="s">
        <v>4170</v>
      </c>
    </row>
    <row r="19" spans="1:8" s="207" customFormat="1" ht="80">
      <c r="A19" s="205">
        <v>17</v>
      </c>
      <c r="B19" s="205" t="s">
        <v>1073</v>
      </c>
      <c r="C19" s="206" t="s">
        <v>4171</v>
      </c>
      <c r="D19" s="206" t="s">
        <v>4172</v>
      </c>
      <c r="E19" s="205">
        <v>13</v>
      </c>
      <c r="F19" s="205" t="s">
        <v>4173</v>
      </c>
      <c r="G19" s="206" t="s">
        <v>2083</v>
      </c>
      <c r="H19" s="205"/>
    </row>
    <row r="20" spans="1:8" s="207" customFormat="1" ht="48">
      <c r="A20" s="205">
        <v>18</v>
      </c>
      <c r="B20" s="205" t="s">
        <v>4174</v>
      </c>
      <c r="C20" s="206" t="s">
        <v>4175</v>
      </c>
      <c r="D20" s="206" t="s">
        <v>4176</v>
      </c>
      <c r="E20" s="205">
        <v>15</v>
      </c>
      <c r="F20" s="205" t="s">
        <v>4173</v>
      </c>
      <c r="G20" s="206" t="s">
        <v>2074</v>
      </c>
      <c r="H20" s="205"/>
    </row>
    <row r="21" spans="1:8" s="207" customFormat="1" ht="48">
      <c r="A21" s="205">
        <v>19</v>
      </c>
      <c r="B21" s="205" t="s">
        <v>4177</v>
      </c>
      <c r="C21" s="206" t="s">
        <v>4178</v>
      </c>
      <c r="D21" s="206" t="s">
        <v>1074</v>
      </c>
      <c r="E21" s="205">
        <v>18</v>
      </c>
      <c r="F21" s="205" t="s">
        <v>4173</v>
      </c>
      <c r="G21" s="206" t="s">
        <v>2063</v>
      </c>
      <c r="H21" s="205"/>
    </row>
    <row r="22" spans="1:8" s="207" customFormat="1" ht="48">
      <c r="A22" s="205">
        <v>20</v>
      </c>
      <c r="B22" s="205" t="s">
        <v>4179</v>
      </c>
      <c r="C22" s="206" t="s">
        <v>4180</v>
      </c>
      <c r="D22" s="206" t="s">
        <v>4181</v>
      </c>
      <c r="E22" s="205">
        <v>20</v>
      </c>
      <c r="F22" s="205" t="s">
        <v>4173</v>
      </c>
      <c r="G22" s="206" t="s">
        <v>2075</v>
      </c>
      <c r="H22" s="205"/>
    </row>
    <row r="23" spans="1:8" s="207" customFormat="1" ht="80">
      <c r="A23" s="205">
        <v>21</v>
      </c>
      <c r="B23" s="205" t="s">
        <v>4182</v>
      </c>
      <c r="C23" s="206" t="s">
        <v>4183</v>
      </c>
      <c r="D23" s="206" t="s">
        <v>4184</v>
      </c>
      <c r="E23" s="205">
        <v>18</v>
      </c>
      <c r="F23" s="205" t="s">
        <v>4173</v>
      </c>
      <c r="G23" s="206" t="s">
        <v>2064</v>
      </c>
      <c r="H23" s="205"/>
    </row>
    <row r="24" spans="1:8" s="207" customFormat="1" ht="32">
      <c r="A24" s="205">
        <v>22</v>
      </c>
      <c r="B24" s="205" t="s">
        <v>4185</v>
      </c>
      <c r="C24" s="206" t="s">
        <v>4186</v>
      </c>
      <c r="D24" s="206" t="s">
        <v>4187</v>
      </c>
      <c r="E24" s="205">
        <v>10</v>
      </c>
      <c r="F24" s="205" t="s">
        <v>4173</v>
      </c>
      <c r="G24" s="206" t="s">
        <v>2084</v>
      </c>
      <c r="H24" s="205"/>
    </row>
    <row r="25" spans="1:8" s="207" customFormat="1" ht="48">
      <c r="A25" s="205">
        <v>23</v>
      </c>
      <c r="B25" s="205" t="s">
        <v>4188</v>
      </c>
      <c r="C25" s="206" t="s">
        <v>4189</v>
      </c>
      <c r="D25" s="206" t="s">
        <v>4190</v>
      </c>
      <c r="E25" s="205">
        <v>15</v>
      </c>
      <c r="F25" s="205" t="s">
        <v>4173</v>
      </c>
      <c r="G25" s="206" t="s">
        <v>2065</v>
      </c>
      <c r="H25" s="205"/>
    </row>
    <row r="26" spans="1:8" s="207" customFormat="1" ht="48">
      <c r="A26" s="205">
        <v>24</v>
      </c>
      <c r="B26" s="205" t="s">
        <v>4191</v>
      </c>
      <c r="C26" s="206" t="s">
        <v>4192</v>
      </c>
      <c r="D26" s="206" t="s">
        <v>4193</v>
      </c>
      <c r="E26" s="205">
        <v>25</v>
      </c>
      <c r="F26" s="205" t="s">
        <v>4173</v>
      </c>
      <c r="G26" s="206" t="s">
        <v>2066</v>
      </c>
      <c r="H26" s="205"/>
    </row>
    <row r="27" spans="1:8" s="207" customFormat="1" ht="48">
      <c r="A27" s="205">
        <v>25</v>
      </c>
      <c r="B27" s="205" t="s">
        <v>4194</v>
      </c>
      <c r="C27" s="206" t="s">
        <v>4195</v>
      </c>
      <c r="D27" s="206" t="s">
        <v>4196</v>
      </c>
      <c r="E27" s="205">
        <v>15</v>
      </c>
      <c r="F27" s="205" t="s">
        <v>4173</v>
      </c>
      <c r="G27" s="206" t="s">
        <v>2076</v>
      </c>
      <c r="H27" s="205"/>
    </row>
    <row r="28" spans="1:8" s="207" customFormat="1" ht="48">
      <c r="A28" s="205">
        <v>26</v>
      </c>
      <c r="B28" s="205" t="s">
        <v>4197</v>
      </c>
      <c r="C28" s="206" t="s">
        <v>4198</v>
      </c>
      <c r="D28" s="206" t="s">
        <v>4199</v>
      </c>
      <c r="E28" s="205">
        <v>13</v>
      </c>
      <c r="F28" s="205" t="s">
        <v>4173</v>
      </c>
      <c r="G28" s="206" t="s">
        <v>2067</v>
      </c>
      <c r="H28" s="205"/>
    </row>
    <row r="29" spans="1:8" s="207" customFormat="1" ht="48">
      <c r="A29" s="205">
        <v>27</v>
      </c>
      <c r="B29" s="205" t="s">
        <v>1075</v>
      </c>
      <c r="C29" s="206" t="s">
        <v>4200</v>
      </c>
      <c r="D29" s="206" t="s">
        <v>4201</v>
      </c>
      <c r="E29" s="205">
        <v>15</v>
      </c>
      <c r="F29" s="205" t="s">
        <v>4173</v>
      </c>
      <c r="G29" s="206" t="s">
        <v>2085</v>
      </c>
      <c r="H29" s="205"/>
    </row>
    <row r="30" spans="1:8" s="207" customFormat="1" ht="48">
      <c r="A30" s="205">
        <v>28</v>
      </c>
      <c r="B30" s="205" t="s">
        <v>1076</v>
      </c>
      <c r="C30" s="206" t="s">
        <v>4202</v>
      </c>
      <c r="D30" s="206" t="s">
        <v>4203</v>
      </c>
      <c r="E30" s="205">
        <v>10</v>
      </c>
      <c r="F30" s="205" t="s">
        <v>4173</v>
      </c>
      <c r="G30" s="206" t="s">
        <v>2077</v>
      </c>
      <c r="H30" s="205"/>
    </row>
    <row r="31" spans="1:8" s="207" customFormat="1" ht="64">
      <c r="A31" s="205">
        <v>29</v>
      </c>
      <c r="B31" s="205" t="s">
        <v>1077</v>
      </c>
      <c r="C31" s="206" t="s">
        <v>4204</v>
      </c>
      <c r="D31" s="206" t="s">
        <v>4205</v>
      </c>
      <c r="E31" s="205">
        <v>10</v>
      </c>
      <c r="F31" s="205" t="s">
        <v>4173</v>
      </c>
      <c r="G31" s="206" t="s">
        <v>2068</v>
      </c>
      <c r="H31" s="205"/>
    </row>
    <row r="32" spans="1:8" s="207" customFormat="1" ht="32">
      <c r="A32" s="205">
        <v>30</v>
      </c>
      <c r="B32" s="205" t="s">
        <v>4206</v>
      </c>
      <c r="C32" s="206" t="s">
        <v>4207</v>
      </c>
      <c r="D32" s="206" t="s">
        <v>4208</v>
      </c>
      <c r="E32" s="205">
        <v>1</v>
      </c>
      <c r="F32" s="205" t="s">
        <v>4124</v>
      </c>
      <c r="G32" s="206" t="s">
        <v>2087</v>
      </c>
      <c r="H32" s="205"/>
    </row>
    <row r="33" spans="1:8" s="207" customFormat="1" ht="36.75" customHeight="1">
      <c r="A33" s="205">
        <v>31</v>
      </c>
      <c r="B33" s="205" t="s">
        <v>4209</v>
      </c>
      <c r="C33" s="206" t="s">
        <v>4210</v>
      </c>
      <c r="D33" s="206" t="s">
        <v>4211</v>
      </c>
      <c r="E33" s="205">
        <v>50</v>
      </c>
      <c r="F33" s="205" t="s">
        <v>4162</v>
      </c>
      <c r="G33" s="206" t="s">
        <v>4212</v>
      </c>
      <c r="H33" s="205"/>
    </row>
    <row r="34" spans="1:8" s="207" customFormat="1" ht="36.75" customHeight="1">
      <c r="A34" s="851">
        <v>34</v>
      </c>
      <c r="B34" s="851" t="s">
        <v>4213</v>
      </c>
      <c r="C34" s="853" t="s">
        <v>4214</v>
      </c>
      <c r="D34" s="853" t="s">
        <v>8782</v>
      </c>
      <c r="E34" s="851">
        <v>30</v>
      </c>
      <c r="F34" s="851" t="s">
        <v>4162</v>
      </c>
      <c r="G34" s="853" t="s">
        <v>8785</v>
      </c>
      <c r="H34" s="851"/>
    </row>
    <row r="35" spans="1:8" s="207" customFormat="1" ht="36.75" customHeight="1">
      <c r="A35" s="851">
        <v>36</v>
      </c>
      <c r="B35" s="851" t="s">
        <v>4215</v>
      </c>
      <c r="C35" s="853" t="s">
        <v>4216</v>
      </c>
      <c r="D35" s="853" t="s">
        <v>8783</v>
      </c>
      <c r="E35" s="851">
        <v>20</v>
      </c>
      <c r="F35" s="851" t="s">
        <v>4162</v>
      </c>
      <c r="G35" s="853" t="s">
        <v>8787</v>
      </c>
      <c r="H35" s="851"/>
    </row>
    <row r="36" spans="1:8" s="207" customFormat="1" ht="36.75" customHeight="1">
      <c r="A36" s="851">
        <v>38</v>
      </c>
      <c r="B36" s="851" t="s">
        <v>4217</v>
      </c>
      <c r="C36" s="853" t="s">
        <v>4218</v>
      </c>
      <c r="D36" s="853" t="s">
        <v>8784</v>
      </c>
      <c r="E36" s="851">
        <v>10</v>
      </c>
      <c r="F36" s="851" t="s">
        <v>4162</v>
      </c>
      <c r="G36" s="853" t="s">
        <v>8786</v>
      </c>
      <c r="H36" s="851"/>
    </row>
    <row r="37" spans="1:8" s="207" customFormat="1" ht="73.5" customHeight="1">
      <c r="A37" s="205">
        <v>39</v>
      </c>
      <c r="B37" s="205" t="s">
        <v>4219</v>
      </c>
      <c r="C37" s="206" t="s">
        <v>4220</v>
      </c>
      <c r="D37" s="206" t="s">
        <v>4221</v>
      </c>
      <c r="E37" s="205">
        <v>15</v>
      </c>
      <c r="F37" s="205" t="s">
        <v>4162</v>
      </c>
      <c r="G37" s="205" t="s">
        <v>4222</v>
      </c>
      <c r="H37" s="205"/>
    </row>
    <row r="38" spans="1:8" s="207" customFormat="1" ht="36.75" customHeight="1">
      <c r="A38" s="291">
        <v>40</v>
      </c>
      <c r="B38" s="291" t="s">
        <v>4223</v>
      </c>
      <c r="C38" s="292" t="s">
        <v>4224</v>
      </c>
      <c r="D38" s="293" t="s">
        <v>4225</v>
      </c>
      <c r="E38" s="291">
        <v>20</v>
      </c>
      <c r="F38" s="291" t="s">
        <v>4162</v>
      </c>
      <c r="G38" s="292" t="s">
        <v>4226</v>
      </c>
      <c r="H38" s="291"/>
    </row>
    <row r="39" spans="1:8" s="207" customFormat="1" ht="36.75" customHeight="1">
      <c r="A39" s="291">
        <v>41</v>
      </c>
      <c r="B39" s="291" t="s">
        <v>4227</v>
      </c>
      <c r="C39" s="292" t="s">
        <v>4228</v>
      </c>
      <c r="D39" s="292" t="s">
        <v>4229</v>
      </c>
      <c r="E39" s="291">
        <v>30</v>
      </c>
      <c r="F39" s="291" t="s">
        <v>4162</v>
      </c>
      <c r="G39" s="292" t="s">
        <v>4230</v>
      </c>
      <c r="H39" s="291"/>
    </row>
    <row r="40" spans="1:8" ht="27.75" customHeight="1">
      <c r="A40" s="254"/>
      <c r="B40" s="254"/>
      <c r="C40" s="254"/>
      <c r="D40" s="254"/>
      <c r="E40" s="205">
        <f>SUM(E3:E37)</f>
        <v>525</v>
      </c>
      <c r="F40" s="254"/>
      <c r="G40" s="255"/>
      <c r="H40" s="254"/>
    </row>
  </sheetData>
  <mergeCells count="1">
    <mergeCell ref="A1:H1"/>
  </mergeCells>
  <phoneticPr fontId="15"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5"/>
  <sheetViews>
    <sheetView workbookViewId="0">
      <selection activeCell="E7" sqref="E7"/>
    </sheetView>
  </sheetViews>
  <sheetFormatPr baseColWidth="10" defaultColWidth="8.83203125" defaultRowHeight="14"/>
  <cols>
    <col min="1" max="1" width="16.5" style="250" customWidth="1"/>
    <col min="2" max="2" width="12.33203125" style="250" customWidth="1"/>
    <col min="3" max="3" width="18.6640625" style="250" customWidth="1"/>
    <col min="4" max="4" width="55.1640625" style="250" customWidth="1"/>
    <col min="5" max="5" width="32" style="250" customWidth="1"/>
    <col min="6" max="6" width="21.5" style="250" customWidth="1"/>
    <col min="7" max="8" width="18.6640625" style="250" customWidth="1"/>
    <col min="9" max="13" width="13.33203125" style="250" customWidth="1"/>
    <col min="14" max="16384" width="8.83203125" style="250"/>
  </cols>
  <sheetData>
    <row r="1" spans="1:4" s="217" customFormat="1" ht="38.25" customHeight="1">
      <c r="A1" s="216" t="s">
        <v>4969</v>
      </c>
    </row>
    <row r="2" spans="1:4" s="218" customFormat="1">
      <c r="A2" s="218" t="s">
        <v>1102</v>
      </c>
    </row>
    <row r="3" spans="1:4" s="218" customFormat="1">
      <c r="A3" s="218" t="s">
        <v>1103</v>
      </c>
    </row>
    <row r="4" spans="1:4" s="218" customFormat="1">
      <c r="A4" s="598" t="s">
        <v>1104</v>
      </c>
    </row>
    <row r="5" spans="1:4" s="218" customFormat="1"/>
    <row r="6" spans="1:4" s="218" customFormat="1" ht="18.75" customHeight="1">
      <c r="A6" s="598" t="s">
        <v>1105</v>
      </c>
    </row>
    <row r="7" spans="1:4" s="218" customFormat="1" ht="18.75" customHeight="1"/>
    <row r="8" spans="1:4" s="1158" customFormat="1" ht="69.75" customHeight="1">
      <c r="A8" s="1157" t="s">
        <v>1106</v>
      </c>
    </row>
    <row r="9" spans="1:4" s="218" customFormat="1"/>
    <row r="10" spans="1:4" s="218" customFormat="1">
      <c r="A10" s="253" t="s">
        <v>1079</v>
      </c>
      <c r="B10" s="253" t="s">
        <v>1107</v>
      </c>
      <c r="C10" s="253" t="s">
        <v>1108</v>
      </c>
      <c r="D10" s="253"/>
    </row>
    <row r="11" spans="1:4" s="218" customFormat="1">
      <c r="A11" s="218" t="s">
        <v>1109</v>
      </c>
      <c r="B11" s="541" t="s">
        <v>1085</v>
      </c>
      <c r="C11" s="218" t="s">
        <v>1110</v>
      </c>
    </row>
    <row r="12" spans="1:4" s="218" customFormat="1">
      <c r="A12" s="218" t="s">
        <v>1111</v>
      </c>
      <c r="B12" s="541" t="s">
        <v>1084</v>
      </c>
      <c r="C12" s="218" t="s">
        <v>1112</v>
      </c>
    </row>
    <row r="13" spans="1:4" s="218" customFormat="1">
      <c r="A13" s="218" t="s">
        <v>1113</v>
      </c>
      <c r="B13" s="541" t="s">
        <v>1084</v>
      </c>
      <c r="C13" s="218" t="s">
        <v>1112</v>
      </c>
    </row>
    <row r="14" spans="1:4" s="218" customFormat="1">
      <c r="A14" s="218" t="s">
        <v>1114</v>
      </c>
      <c r="B14" s="541" t="s">
        <v>1082</v>
      </c>
      <c r="C14" s="218" t="s">
        <v>8488</v>
      </c>
    </row>
    <row r="15" spans="1:4" s="218" customFormat="1">
      <c r="A15" s="218" t="s">
        <v>1115</v>
      </c>
      <c r="B15" s="541" t="s">
        <v>1087</v>
      </c>
      <c r="C15" s="218" t="s">
        <v>8489</v>
      </c>
    </row>
    <row r="16" spans="1:4" s="218" customFormat="1">
      <c r="A16" s="218" t="s">
        <v>1116</v>
      </c>
      <c r="B16" s="541" t="s">
        <v>1086</v>
      </c>
      <c r="C16" s="218" t="s">
        <v>8490</v>
      </c>
    </row>
    <row r="17" spans="1:3" s="218" customFormat="1">
      <c r="A17" s="218" t="s">
        <v>1117</v>
      </c>
      <c r="B17" s="624">
        <v>10</v>
      </c>
      <c r="C17" s="218" t="s">
        <v>8492</v>
      </c>
    </row>
    <row r="18" spans="1:3" s="218" customFormat="1">
      <c r="A18" s="218" t="s">
        <v>1118</v>
      </c>
      <c r="B18" s="541" t="s">
        <v>1078</v>
      </c>
      <c r="C18" s="218" t="s">
        <v>8491</v>
      </c>
    </row>
    <row r="19" spans="1:3" s="218" customFormat="1"/>
    <row r="20" spans="1:3" s="218" customFormat="1"/>
    <row r="21" spans="1:3" s="218" customFormat="1">
      <c r="A21" s="253" t="s">
        <v>1497</v>
      </c>
    </row>
    <row r="22" spans="1:3" s="218" customFormat="1">
      <c r="A22" s="218" t="s">
        <v>1119</v>
      </c>
    </row>
    <row r="23" spans="1:3" s="218" customFormat="1">
      <c r="A23" s="218" t="s">
        <v>1120</v>
      </c>
    </row>
    <row r="24" spans="1:3" s="598" customFormat="1">
      <c r="A24" s="598" t="s">
        <v>1121</v>
      </c>
    </row>
    <row r="25" spans="1:3" s="598" customFormat="1">
      <c r="A25" s="598" t="s">
        <v>1122</v>
      </c>
    </row>
    <row r="26" spans="1:3" s="598" customFormat="1">
      <c r="A26" s="598" t="s">
        <v>1493</v>
      </c>
    </row>
    <row r="27" spans="1:3" s="1158" customFormat="1" ht="15" customHeight="1">
      <c r="A27" s="1158" t="s">
        <v>1123</v>
      </c>
    </row>
    <row r="28" spans="1:3" s="598" customFormat="1">
      <c r="A28" s="598" t="s">
        <v>1124</v>
      </c>
    </row>
    <row r="29" spans="1:3" s="598" customFormat="1">
      <c r="A29" s="598" t="s">
        <v>1125</v>
      </c>
    </row>
    <row r="30" spans="1:3" s="598" customFormat="1">
      <c r="A30" s="598" t="s">
        <v>1126</v>
      </c>
    </row>
    <row r="31" spans="1:3" s="598" customFormat="1"/>
    <row r="33" spans="1:5">
      <c r="A33" s="846" t="s">
        <v>1484</v>
      </c>
      <c r="B33" s="846" t="s">
        <v>1485</v>
      </c>
      <c r="C33" s="846" t="s">
        <v>1486</v>
      </c>
      <c r="D33" s="846" t="s">
        <v>1487</v>
      </c>
      <c r="E33" s="846" t="s">
        <v>1495</v>
      </c>
    </row>
    <row r="34" spans="1:5" ht="35.25" customHeight="1">
      <c r="A34" s="968" t="s">
        <v>8838</v>
      </c>
      <c r="B34" s="969" t="s">
        <v>8837</v>
      </c>
      <c r="C34" s="969" t="s">
        <v>8837</v>
      </c>
      <c r="D34" s="969" t="s">
        <v>8837</v>
      </c>
      <c r="E34" s="969"/>
    </row>
    <row r="35" spans="1:5" ht="35.25" customHeight="1">
      <c r="A35" s="968" t="s">
        <v>8839</v>
      </c>
      <c r="B35" s="969" t="s">
        <v>8841</v>
      </c>
      <c r="C35" s="969" t="s">
        <v>8840</v>
      </c>
      <c r="D35" s="969" t="s">
        <v>8840</v>
      </c>
      <c r="E35" s="969"/>
    </row>
    <row r="36" spans="1:5">
      <c r="A36" s="969" t="s">
        <v>1488</v>
      </c>
      <c r="B36" s="969" t="s">
        <v>1657</v>
      </c>
      <c r="C36" s="969" t="s">
        <v>1489</v>
      </c>
      <c r="D36" s="969" t="s">
        <v>8827</v>
      </c>
      <c r="E36" s="969"/>
    </row>
    <row r="37" spans="1:5" s="598" customFormat="1" ht="44.25" customHeight="1">
      <c r="A37" s="968" t="s">
        <v>8825</v>
      </c>
      <c r="B37" s="969" t="s">
        <v>8830</v>
      </c>
      <c r="C37" s="969" t="s">
        <v>8829</v>
      </c>
      <c r="D37" s="969" t="s">
        <v>8828</v>
      </c>
      <c r="E37" s="969" t="s">
        <v>9600</v>
      </c>
    </row>
    <row r="38" spans="1:5" s="859" customFormat="1" ht="27.75" customHeight="1">
      <c r="A38" s="969" t="s">
        <v>8826</v>
      </c>
      <c r="B38" s="969" t="s">
        <v>8830</v>
      </c>
      <c r="C38" s="969" t="s">
        <v>8832</v>
      </c>
      <c r="D38" s="969" t="s">
        <v>8832</v>
      </c>
      <c r="E38" s="969"/>
    </row>
    <row r="39" spans="1:5" ht="35.25" customHeight="1">
      <c r="A39" s="969" t="s">
        <v>1523</v>
      </c>
      <c r="B39" s="969" t="s">
        <v>8831</v>
      </c>
      <c r="C39" s="969" t="s">
        <v>1489</v>
      </c>
      <c r="D39" s="969" t="s">
        <v>8738</v>
      </c>
      <c r="E39" s="969"/>
    </row>
    <row r="40" spans="1:5" ht="56">
      <c r="A40" s="969" t="s">
        <v>1490</v>
      </c>
      <c r="B40" s="969" t="s">
        <v>1737</v>
      </c>
      <c r="C40" s="969" t="s">
        <v>1509</v>
      </c>
      <c r="D40" s="969" t="s">
        <v>1920</v>
      </c>
      <c r="E40" s="969" t="s">
        <v>8739</v>
      </c>
    </row>
    <row r="41" spans="1:5" ht="53.25" customHeight="1">
      <c r="A41" s="844" t="s">
        <v>1491</v>
      </c>
      <c r="B41" s="361" t="s">
        <v>1492</v>
      </c>
      <c r="C41" s="361" t="s">
        <v>1620</v>
      </c>
      <c r="D41" s="361" t="s">
        <v>8740</v>
      </c>
      <c r="E41" s="844" t="s">
        <v>8817</v>
      </c>
    </row>
    <row r="42" spans="1:5" ht="28">
      <c r="A42" s="844" t="s">
        <v>8660</v>
      </c>
      <c r="B42" s="361" t="s">
        <v>6413</v>
      </c>
      <c r="C42" s="844" t="s">
        <v>8741</v>
      </c>
      <c r="D42" s="844" t="s">
        <v>8659</v>
      </c>
      <c r="E42" s="844" t="s">
        <v>8742</v>
      </c>
    </row>
    <row r="44" spans="1:5">
      <c r="A44" s="250" t="s">
        <v>1496</v>
      </c>
    </row>
    <row r="45" spans="1:5">
      <c r="A45" s="249" t="s">
        <v>8824</v>
      </c>
    </row>
    <row r="46" spans="1:5">
      <c r="A46" s="250" t="s">
        <v>1519</v>
      </c>
    </row>
    <row r="47" spans="1:5">
      <c r="A47" s="970" t="s">
        <v>8823</v>
      </c>
      <c r="B47" s="971"/>
    </row>
    <row r="48" spans="1:5">
      <c r="A48" s="637" t="s">
        <v>2098</v>
      </c>
    </row>
    <row r="49" spans="1:1">
      <c r="A49" s="323" t="s">
        <v>2099</v>
      </c>
    </row>
    <row r="51" spans="1:1">
      <c r="A51" s="249" t="s">
        <v>1500</v>
      </c>
    </row>
    <row r="52" spans="1:1">
      <c r="A52" s="250" t="s">
        <v>1498</v>
      </c>
    </row>
    <row r="53" spans="1:1">
      <c r="A53" s="250" t="s">
        <v>1522</v>
      </c>
    </row>
    <row r="54" spans="1:1">
      <c r="A54" s="250" t="s">
        <v>1499</v>
      </c>
    </row>
    <row r="56" spans="1:1">
      <c r="A56" s="249" t="s">
        <v>1501</v>
      </c>
    </row>
    <row r="57" spans="1:1">
      <c r="A57" s="250" t="s">
        <v>1502</v>
      </c>
    </row>
    <row r="58" spans="1:1">
      <c r="A58" s="250" t="s">
        <v>1508</v>
      </c>
    </row>
    <row r="59" spans="1:1">
      <c r="A59" s="599" t="s">
        <v>1503</v>
      </c>
    </row>
    <row r="60" spans="1:1">
      <c r="A60" s="250" t="s">
        <v>1885</v>
      </c>
    </row>
    <row r="61" spans="1:1">
      <c r="A61" s="599" t="s">
        <v>1504</v>
      </c>
    </row>
    <row r="62" spans="1:1">
      <c r="A62" s="250" t="s">
        <v>1505</v>
      </c>
    </row>
    <row r="63" spans="1:1">
      <c r="A63" s="599" t="s">
        <v>2096</v>
      </c>
    </row>
    <row r="64" spans="1:1">
      <c r="A64" s="599" t="s">
        <v>1506</v>
      </c>
    </row>
    <row r="65" spans="1:1">
      <c r="A65" s="250" t="s">
        <v>1507</v>
      </c>
    </row>
    <row r="67" spans="1:1">
      <c r="A67" s="249" t="s">
        <v>1510</v>
      </c>
    </row>
    <row r="68" spans="1:1">
      <c r="A68" s="250" t="s">
        <v>1518</v>
      </c>
    </row>
    <row r="69" spans="1:1">
      <c r="A69" s="250" t="s">
        <v>5099</v>
      </c>
    </row>
    <row r="70" spans="1:1">
      <c r="A70" s="599" t="s">
        <v>1524</v>
      </c>
    </row>
    <row r="71" spans="1:1">
      <c r="A71" s="250" t="s">
        <v>1511</v>
      </c>
    </row>
    <row r="72" spans="1:1">
      <c r="A72" s="250" t="s">
        <v>1512</v>
      </c>
    </row>
    <row r="73" spans="1:1">
      <c r="A73" s="599" t="s">
        <v>1513</v>
      </c>
    </row>
    <row r="74" spans="1:1">
      <c r="A74" s="250" t="s">
        <v>1514</v>
      </c>
    </row>
    <row r="76" spans="1:1">
      <c r="A76" s="249" t="s">
        <v>1515</v>
      </c>
    </row>
    <row r="77" spans="1:1">
      <c r="A77" s="250" t="s">
        <v>1516</v>
      </c>
    </row>
    <row r="78" spans="1:1">
      <c r="A78" s="250" t="s">
        <v>1619</v>
      </c>
    </row>
    <row r="79" spans="1:1">
      <c r="A79" s="599" t="s">
        <v>1517</v>
      </c>
    </row>
    <row r="80" spans="1:1">
      <c r="A80" s="250" t="s">
        <v>1520</v>
      </c>
    </row>
    <row r="81" spans="1:1">
      <c r="A81" s="599" t="s">
        <v>1521</v>
      </c>
    </row>
    <row r="82" spans="1:1">
      <c r="A82" s="250" t="s">
        <v>1507</v>
      </c>
    </row>
    <row r="84" spans="1:1">
      <c r="A84" s="249" t="s">
        <v>1910</v>
      </c>
    </row>
    <row r="85" spans="1:1">
      <c r="A85" s="250" t="s">
        <v>1911</v>
      </c>
    </row>
    <row r="86" spans="1:1">
      <c r="A86" s="250" t="s">
        <v>1912</v>
      </c>
    </row>
    <row r="89" spans="1:1" ht="19">
      <c r="A89" s="600" t="s">
        <v>5005</v>
      </c>
    </row>
    <row r="90" spans="1:1">
      <c r="A90" s="250" t="s">
        <v>4970</v>
      </c>
    </row>
    <row r="91" spans="1:1">
      <c r="A91" s="250" t="s">
        <v>4971</v>
      </c>
    </row>
    <row r="92" spans="1:1">
      <c r="A92" s="250" t="s">
        <v>4972</v>
      </c>
    </row>
    <row r="93" spans="1:1">
      <c r="A93" s="250" t="s">
        <v>7776</v>
      </c>
    </row>
    <row r="94" spans="1:1">
      <c r="A94" s="250" t="s">
        <v>5004</v>
      </c>
    </row>
    <row r="95" spans="1:1">
      <c r="A95" s="250" t="s">
        <v>4973</v>
      </c>
    </row>
    <row r="96" spans="1:1">
      <c r="A96" s="250" t="s">
        <v>4974</v>
      </c>
    </row>
    <row r="97" spans="1:1">
      <c r="A97" s="250" t="s">
        <v>4975</v>
      </c>
    </row>
    <row r="98" spans="1:1">
      <c r="A98" s="250" t="s">
        <v>4976</v>
      </c>
    </row>
    <row r="99" spans="1:1">
      <c r="A99" s="250" t="s">
        <v>4977</v>
      </c>
    </row>
    <row r="101" spans="1:1">
      <c r="A101" s="251"/>
    </row>
    <row r="105" spans="1:1">
      <c r="A105" s="544"/>
    </row>
  </sheetData>
  <mergeCells count="2">
    <mergeCell ref="A8:XFD8"/>
    <mergeCell ref="A27:XFD27"/>
  </mergeCells>
  <phoneticPr fontId="15" type="noConversion"/>
  <pageMargins left="0.7" right="0.7" top="0.75" bottom="0.75" header="0.3" footer="0.3"/>
  <pageSetup paperSize="9" orientation="portrait" r:id="rId1"/>
  <drawing r:id="rId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
  <sheetViews>
    <sheetView workbookViewId="0">
      <selection activeCell="F14" sqref="F14"/>
    </sheetView>
  </sheetViews>
  <sheetFormatPr baseColWidth="10" defaultColWidth="8.83203125" defaultRowHeight="14"/>
  <cols>
    <col min="1" max="5" width="8.83203125" style="219"/>
    <col min="6" max="6" width="37.33203125" style="219" customWidth="1"/>
    <col min="7" max="7" width="38" style="271" customWidth="1"/>
    <col min="8" max="16384" width="8.83203125" style="219"/>
  </cols>
  <sheetData>
    <row r="1" spans="1:8">
      <c r="A1" s="219" t="s">
        <v>1626</v>
      </c>
    </row>
    <row r="2" spans="1:8">
      <c r="A2" s="219" t="s">
        <v>1627</v>
      </c>
    </row>
    <row r="3" spans="1:8">
      <c r="A3" s="219" t="s">
        <v>1628</v>
      </c>
    </row>
    <row r="6" spans="1:8">
      <c r="A6" s="219" t="s">
        <v>1629</v>
      </c>
      <c r="B6" s="219" t="s">
        <v>1630</v>
      </c>
      <c r="C6" s="219" t="s">
        <v>1669</v>
      </c>
      <c r="D6" s="219" t="s">
        <v>1670</v>
      </c>
      <c r="E6" s="219" t="s">
        <v>1671</v>
      </c>
      <c r="F6" s="271" t="s">
        <v>6087</v>
      </c>
      <c r="G6" s="271" t="s">
        <v>6088</v>
      </c>
      <c r="H6" s="271"/>
    </row>
    <row r="7" spans="1:8">
      <c r="A7" s="219" t="s">
        <v>1631</v>
      </c>
      <c r="B7" s="219" t="s">
        <v>1639</v>
      </c>
      <c r="C7" s="219" t="s">
        <v>1647</v>
      </c>
      <c r="D7" s="219" t="s">
        <v>1647</v>
      </c>
      <c r="E7" s="219" t="s">
        <v>1661</v>
      </c>
      <c r="F7" s="435" t="s">
        <v>8764</v>
      </c>
      <c r="G7" s="627" t="s">
        <v>6089</v>
      </c>
    </row>
    <row r="8" spans="1:8">
      <c r="A8" s="219" t="s">
        <v>1632</v>
      </c>
      <c r="B8" s="219" t="s">
        <v>1640</v>
      </c>
      <c r="C8" s="219" t="s">
        <v>1648</v>
      </c>
      <c r="D8" s="219" t="s">
        <v>1655</v>
      </c>
      <c r="E8" s="219" t="s">
        <v>1662</v>
      </c>
      <c r="F8" s="347" t="s">
        <v>6399</v>
      </c>
      <c r="G8" s="627" t="s">
        <v>6089</v>
      </c>
    </row>
    <row r="9" spans="1:8">
      <c r="A9" s="219" t="s">
        <v>1633</v>
      </c>
      <c r="B9" s="219" t="s">
        <v>1641</v>
      </c>
      <c r="C9" s="219" t="s">
        <v>1649</v>
      </c>
      <c r="D9" s="219" t="s">
        <v>1650</v>
      </c>
      <c r="E9" s="219" t="s">
        <v>1663</v>
      </c>
      <c r="F9" s="347" t="s">
        <v>6400</v>
      </c>
      <c r="G9" s="627" t="s">
        <v>6089</v>
      </c>
    </row>
    <row r="10" spans="1:8">
      <c r="A10" s="219" t="s">
        <v>1634</v>
      </c>
      <c r="B10" s="219" t="s">
        <v>1642</v>
      </c>
      <c r="C10" s="219" t="s">
        <v>1650</v>
      </c>
      <c r="D10" s="219" t="s">
        <v>1656</v>
      </c>
      <c r="E10" s="219" t="s">
        <v>1664</v>
      </c>
      <c r="F10" s="347" t="s">
        <v>6401</v>
      </c>
      <c r="G10" s="627" t="s">
        <v>6089</v>
      </c>
    </row>
    <row r="11" spans="1:8">
      <c r="A11" s="219" t="s">
        <v>1635</v>
      </c>
      <c r="B11" s="219" t="s">
        <v>1643</v>
      </c>
      <c r="C11" s="219" t="s">
        <v>1651</v>
      </c>
      <c r="D11" s="219" t="s">
        <v>1657</v>
      </c>
      <c r="E11" s="219" t="s">
        <v>1665</v>
      </c>
      <c r="F11" s="347" t="s">
        <v>5580</v>
      </c>
      <c r="G11" s="627" t="s">
        <v>6089</v>
      </c>
    </row>
    <row r="12" spans="1:8">
      <c r="A12" s="219" t="s">
        <v>1636</v>
      </c>
      <c r="B12" s="219" t="s">
        <v>1644</v>
      </c>
      <c r="C12" s="219" t="s">
        <v>1652</v>
      </c>
      <c r="D12" s="219" t="s">
        <v>1658</v>
      </c>
      <c r="E12" s="219" t="s">
        <v>1666</v>
      </c>
      <c r="F12" s="347" t="s">
        <v>5580</v>
      </c>
      <c r="G12" s="627" t="s">
        <v>6089</v>
      </c>
    </row>
    <row r="13" spans="1:8">
      <c r="A13" s="219" t="s">
        <v>1637</v>
      </c>
      <c r="B13" s="219" t="s">
        <v>1645</v>
      </c>
      <c r="C13" s="219" t="s">
        <v>1653</v>
      </c>
      <c r="D13" s="219" t="s">
        <v>1659</v>
      </c>
      <c r="E13" s="219" t="s">
        <v>1667</v>
      </c>
      <c r="F13" s="347" t="s">
        <v>5580</v>
      </c>
      <c r="G13" s="627" t="s">
        <v>6089</v>
      </c>
    </row>
    <row r="14" spans="1:8">
      <c r="A14" s="219" t="s">
        <v>1638</v>
      </c>
      <c r="B14" s="219" t="s">
        <v>1646</v>
      </c>
      <c r="C14" s="219" t="s">
        <v>1654</v>
      </c>
      <c r="D14" s="219" t="s">
        <v>1660</v>
      </c>
      <c r="E14" s="219" t="s">
        <v>1668</v>
      </c>
      <c r="F14" s="347" t="s">
        <v>5580</v>
      </c>
      <c r="G14" s="627" t="s">
        <v>6089</v>
      </c>
    </row>
  </sheetData>
  <phoneticPr fontId="15" type="noConversion"/>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4"/>
  <sheetViews>
    <sheetView topLeftCell="R31" zoomScale="85" zoomScaleNormal="85" zoomScalePageLayoutView="85" workbookViewId="0">
      <selection activeCell="U29" sqref="U29"/>
    </sheetView>
  </sheetViews>
  <sheetFormatPr baseColWidth="10" defaultColWidth="8.83203125" defaultRowHeight="14"/>
  <cols>
    <col min="1" max="1" width="9.6640625" style="220" customWidth="1"/>
    <col min="2" max="2" width="18" style="220" customWidth="1"/>
    <col min="3" max="3" width="15.33203125" style="220" customWidth="1"/>
    <col min="4" max="4" width="12.1640625" style="220" customWidth="1"/>
    <col min="5" max="5" width="13" style="220" customWidth="1"/>
    <col min="6" max="6" width="8.1640625" style="220" customWidth="1"/>
    <col min="7" max="8" width="9.6640625" style="220" customWidth="1"/>
    <col min="9" max="9" width="6.6640625" style="220" customWidth="1"/>
    <col min="10" max="14" width="9.6640625" style="658" customWidth="1"/>
    <col min="15" max="20" width="9.6640625" style="220" customWidth="1"/>
    <col min="21" max="21" width="97.1640625" style="220" customWidth="1"/>
    <col min="22" max="16384" width="8.83203125" style="220"/>
  </cols>
  <sheetData>
    <row r="1" spans="1:22" s="209" customFormat="1">
      <c r="A1" s="265" t="s">
        <v>1673</v>
      </c>
      <c r="J1" s="326"/>
      <c r="K1" s="326"/>
      <c r="L1" s="541"/>
      <c r="M1" s="541"/>
      <c r="N1" s="541"/>
    </row>
    <row r="2" spans="1:22" s="209" customFormat="1">
      <c r="A2" s="209" t="s">
        <v>1589</v>
      </c>
      <c r="J2" s="326"/>
      <c r="K2" s="326"/>
      <c r="L2" s="541"/>
      <c r="M2" s="541"/>
      <c r="N2" s="541"/>
    </row>
    <row r="3" spans="1:22" s="209" customFormat="1">
      <c r="A3" s="326" t="s">
        <v>12260</v>
      </c>
      <c r="J3" s="326"/>
      <c r="K3" s="326"/>
      <c r="L3" s="541"/>
      <c r="M3" s="541"/>
      <c r="N3" s="541"/>
    </row>
    <row r="4" spans="1:22" s="209" customFormat="1">
      <c r="A4" s="327" t="s">
        <v>1590</v>
      </c>
      <c r="J4" s="326"/>
      <c r="K4" s="326"/>
      <c r="L4" s="541"/>
      <c r="M4" s="541"/>
      <c r="N4" s="541"/>
    </row>
    <row r="5" spans="1:22" s="209" customFormat="1">
      <c r="A5" s="327" t="s">
        <v>1591</v>
      </c>
      <c r="J5" s="326"/>
      <c r="K5" s="326"/>
      <c r="L5" s="541"/>
      <c r="M5" s="541"/>
      <c r="N5" s="541"/>
    </row>
    <row r="6" spans="1:22" s="209" customFormat="1">
      <c r="A6" s="327" t="s">
        <v>5122</v>
      </c>
      <c r="J6" s="326"/>
      <c r="K6" s="326"/>
      <c r="L6" s="541"/>
      <c r="M6" s="541"/>
      <c r="N6" s="541"/>
    </row>
    <row r="7" spans="1:22" s="209" customFormat="1">
      <c r="A7" s="327" t="s">
        <v>5124</v>
      </c>
      <c r="J7" s="326"/>
      <c r="K7" s="326"/>
      <c r="L7" s="541"/>
      <c r="M7" s="541"/>
      <c r="N7" s="541"/>
    </row>
    <row r="8" spans="1:22" s="209" customFormat="1">
      <c r="A8" s="327" t="s">
        <v>5125</v>
      </c>
      <c r="J8" s="326"/>
      <c r="K8" s="326"/>
      <c r="L8" s="541"/>
      <c r="M8" s="541"/>
      <c r="N8" s="541"/>
    </row>
    <row r="9" spans="1:22" s="209" customFormat="1">
      <c r="A9" s="327" t="s">
        <v>5123</v>
      </c>
      <c r="J9" s="326"/>
      <c r="K9" s="326"/>
      <c r="L9" s="541"/>
      <c r="M9" s="541"/>
      <c r="N9" s="541"/>
    </row>
    <row r="10" spans="1:22" s="209" customFormat="1">
      <c r="A10" s="327" t="s">
        <v>12255</v>
      </c>
      <c r="B10" s="327"/>
      <c r="C10" s="327"/>
      <c r="D10" s="327"/>
      <c r="J10" s="326"/>
      <c r="K10" s="326"/>
      <c r="L10" s="541"/>
      <c r="M10" s="541"/>
      <c r="N10" s="541"/>
    </row>
    <row r="11" spans="1:22" s="209" customFormat="1">
      <c r="A11" s="327" t="s">
        <v>1672</v>
      </c>
      <c r="B11" s="327"/>
      <c r="J11" s="326"/>
      <c r="K11" s="326"/>
      <c r="L11" s="541"/>
      <c r="M11" s="541"/>
      <c r="N11" s="541"/>
    </row>
    <row r="12" spans="1:22" s="452" customFormat="1">
      <c r="A12" s="327" t="s">
        <v>8272</v>
      </c>
      <c r="L12" s="783"/>
      <c r="M12" s="783"/>
      <c r="N12" s="783"/>
      <c r="O12" s="453"/>
      <c r="V12" s="454"/>
    </row>
    <row r="13" spans="1:22" s="452" customFormat="1">
      <c r="A13" s="327" t="s">
        <v>2787</v>
      </c>
      <c r="L13" s="783"/>
      <c r="M13" s="783"/>
      <c r="N13" s="783"/>
      <c r="O13" s="453"/>
      <c r="V13" s="454"/>
    </row>
    <row r="14" spans="1:22" s="209" customFormat="1">
      <c r="A14" s="327" t="s">
        <v>12256</v>
      </c>
      <c r="B14" s="327"/>
      <c r="J14" s="326"/>
      <c r="K14" s="326"/>
      <c r="L14" s="541"/>
      <c r="M14" s="541"/>
      <c r="N14" s="541"/>
    </row>
    <row r="15" spans="1:22" s="209" customFormat="1">
      <c r="J15" s="326"/>
      <c r="K15" s="326"/>
      <c r="L15" s="541"/>
      <c r="M15" s="541"/>
      <c r="N15" s="541"/>
    </row>
    <row r="16" spans="1:22" s="259" customFormat="1" ht="16">
      <c r="A16" s="260" t="s">
        <v>1127</v>
      </c>
      <c r="B16" s="261" t="s">
        <v>1128</v>
      </c>
      <c r="C16" s="261" t="s">
        <v>1129</v>
      </c>
      <c r="D16" s="261" t="s">
        <v>1532</v>
      </c>
      <c r="E16" s="262" t="s">
        <v>1130</v>
      </c>
      <c r="F16" s="262" t="s">
        <v>1534</v>
      </c>
      <c r="G16" s="261" t="s">
        <v>1131</v>
      </c>
      <c r="H16" s="261" t="s">
        <v>1533</v>
      </c>
      <c r="I16" s="263" t="s">
        <v>1531</v>
      </c>
      <c r="J16" s="221" t="s">
        <v>1525</v>
      </c>
      <c r="K16" s="221" t="s">
        <v>1526</v>
      </c>
      <c r="L16" s="221" t="s">
        <v>1527</v>
      </c>
      <c r="M16" s="221" t="s">
        <v>12257</v>
      </c>
      <c r="N16" s="221" t="s">
        <v>12258</v>
      </c>
      <c r="O16" s="221" t="s">
        <v>1528</v>
      </c>
      <c r="P16" s="221" t="s">
        <v>1529</v>
      </c>
      <c r="Q16" s="221" t="s">
        <v>1530</v>
      </c>
      <c r="R16" s="221" t="s">
        <v>2017</v>
      </c>
      <c r="S16" s="221" t="s">
        <v>2018</v>
      </c>
      <c r="T16" s="221" t="s">
        <v>2019</v>
      </c>
      <c r="U16" s="275" t="s">
        <v>6330</v>
      </c>
    </row>
    <row r="17" spans="1:21" s="227" customFormat="1" ht="16.5" customHeight="1">
      <c r="A17" s="223">
        <v>5</v>
      </c>
      <c r="B17" s="1161" t="s">
        <v>1132</v>
      </c>
      <c r="C17" s="223" t="s">
        <v>5126</v>
      </c>
      <c r="D17" s="231" t="s">
        <v>1271</v>
      </c>
      <c r="E17" s="225" t="s">
        <v>1133</v>
      </c>
      <c r="F17" s="1160" t="s">
        <v>1301</v>
      </c>
      <c r="G17" s="223" t="s">
        <v>32</v>
      </c>
      <c r="H17" s="223" t="s">
        <v>1272</v>
      </c>
      <c r="I17" s="224">
        <v>5</v>
      </c>
      <c r="J17" s="1048">
        <v>140</v>
      </c>
      <c r="K17" s="1048">
        <f t="shared" ref="K17:K48" si="0">J17*2</f>
        <v>280</v>
      </c>
      <c r="L17" s="1048">
        <v>5000</v>
      </c>
      <c r="M17" s="1032">
        <v>2</v>
      </c>
      <c r="N17" s="1033" t="s">
        <v>12259</v>
      </c>
      <c r="O17" s="226">
        <f>J17*1.2</f>
        <v>168</v>
      </c>
      <c r="P17" s="226">
        <f>K17*1.2</f>
        <v>336</v>
      </c>
      <c r="Q17" s="226">
        <f>L17*1.2</f>
        <v>6000</v>
      </c>
      <c r="R17" s="226">
        <f>J17*1.55</f>
        <v>217</v>
      </c>
      <c r="S17" s="226">
        <f>K17*1.55</f>
        <v>434</v>
      </c>
      <c r="T17" s="226">
        <f>L17*1.55</f>
        <v>7750</v>
      </c>
      <c r="U17" s="1076" t="s">
        <v>8238</v>
      </c>
    </row>
    <row r="18" spans="1:21" s="227" customFormat="1" ht="20" customHeight="1">
      <c r="A18" s="223">
        <v>5</v>
      </c>
      <c r="B18" s="1161"/>
      <c r="C18" s="223" t="s">
        <v>5127</v>
      </c>
      <c r="D18" s="231" t="s">
        <v>1273</v>
      </c>
      <c r="E18" s="225" t="s">
        <v>1134</v>
      </c>
      <c r="F18" s="1160"/>
      <c r="G18" s="223" t="s">
        <v>32</v>
      </c>
      <c r="H18" s="223" t="s">
        <v>1272</v>
      </c>
      <c r="I18" s="224">
        <v>6</v>
      </c>
      <c r="J18" s="1048">
        <v>306</v>
      </c>
      <c r="K18" s="1048">
        <f t="shared" si="0"/>
        <v>612</v>
      </c>
      <c r="L18" s="1048">
        <v>6350</v>
      </c>
      <c r="M18" s="1032">
        <v>2</v>
      </c>
      <c r="N18" s="1033" t="s">
        <v>12259</v>
      </c>
      <c r="O18" s="226">
        <f t="shared" ref="O18:O49" si="1">J18*1.2</f>
        <v>367.2</v>
      </c>
      <c r="P18" s="226">
        <f t="shared" ref="P18:P81" si="2">K18*1.2</f>
        <v>734.4</v>
      </c>
      <c r="Q18" s="226">
        <f t="shared" ref="Q18:Q81" si="3">L18*1.2</f>
        <v>7620</v>
      </c>
      <c r="R18" s="226">
        <f t="shared" ref="R18:R49" si="4">J18*1.55</f>
        <v>474.3</v>
      </c>
      <c r="S18" s="226">
        <f t="shared" ref="S18:S81" si="5">K18*1.55</f>
        <v>948.6</v>
      </c>
      <c r="T18" s="226">
        <f t="shared" ref="T18:T81" si="6">L18*1.55</f>
        <v>9842.5</v>
      </c>
      <c r="U18" s="1076" t="s">
        <v>8239</v>
      </c>
    </row>
    <row r="19" spans="1:21" s="227" customFormat="1" ht="20" customHeight="1">
      <c r="A19" s="223">
        <v>5</v>
      </c>
      <c r="B19" s="1161"/>
      <c r="C19" s="223" t="s">
        <v>1135</v>
      </c>
      <c r="D19" s="231" t="s">
        <v>1274</v>
      </c>
      <c r="E19" s="225" t="s">
        <v>1136</v>
      </c>
      <c r="F19" s="1160"/>
      <c r="G19" s="223" t="s">
        <v>32</v>
      </c>
      <c r="H19" s="223" t="s">
        <v>1272</v>
      </c>
      <c r="I19" s="224">
        <v>7</v>
      </c>
      <c r="J19" s="1048">
        <v>399</v>
      </c>
      <c r="K19" s="1048">
        <f t="shared" si="0"/>
        <v>798</v>
      </c>
      <c r="L19" s="1048">
        <v>9450</v>
      </c>
      <c r="M19" s="1032">
        <v>2</v>
      </c>
      <c r="N19" s="1033" t="s">
        <v>12259</v>
      </c>
      <c r="O19" s="226">
        <f t="shared" si="1"/>
        <v>478.79999999999995</v>
      </c>
      <c r="P19" s="226">
        <f t="shared" si="2"/>
        <v>957.59999999999991</v>
      </c>
      <c r="Q19" s="226">
        <f t="shared" si="3"/>
        <v>11340</v>
      </c>
      <c r="R19" s="226">
        <f t="shared" si="4"/>
        <v>618.45000000000005</v>
      </c>
      <c r="S19" s="226">
        <f t="shared" si="5"/>
        <v>1236.9000000000001</v>
      </c>
      <c r="T19" s="226">
        <f t="shared" si="6"/>
        <v>14647.5</v>
      </c>
      <c r="U19" s="1076" t="s">
        <v>8240</v>
      </c>
    </row>
    <row r="20" spans="1:21" s="227" customFormat="1" ht="20" customHeight="1">
      <c r="A20" s="223">
        <v>5</v>
      </c>
      <c r="B20" s="1161"/>
      <c r="C20" s="223" t="s">
        <v>1137</v>
      </c>
      <c r="D20" s="231" t="s">
        <v>1275</v>
      </c>
      <c r="E20" s="225" t="s">
        <v>1138</v>
      </c>
      <c r="F20" s="1160"/>
      <c r="G20" s="223" t="s">
        <v>32</v>
      </c>
      <c r="H20" s="223" t="s">
        <v>1272</v>
      </c>
      <c r="I20" s="224">
        <v>9</v>
      </c>
      <c r="J20" s="1048">
        <v>475</v>
      </c>
      <c r="K20" s="1048">
        <f t="shared" si="0"/>
        <v>950</v>
      </c>
      <c r="L20" s="1048">
        <v>11340</v>
      </c>
      <c r="M20" s="1032">
        <v>2</v>
      </c>
      <c r="N20" s="1033" t="s">
        <v>12259</v>
      </c>
      <c r="O20" s="226">
        <f t="shared" si="1"/>
        <v>570</v>
      </c>
      <c r="P20" s="226">
        <f t="shared" si="2"/>
        <v>1140</v>
      </c>
      <c r="Q20" s="226">
        <f t="shared" si="3"/>
        <v>13608</v>
      </c>
      <c r="R20" s="226">
        <f t="shared" si="4"/>
        <v>736.25</v>
      </c>
      <c r="S20" s="226">
        <f t="shared" si="5"/>
        <v>1472.5</v>
      </c>
      <c r="T20" s="226">
        <f t="shared" si="6"/>
        <v>17577</v>
      </c>
      <c r="U20" s="1076" t="s">
        <v>8241</v>
      </c>
    </row>
    <row r="21" spans="1:21" s="227" customFormat="1" ht="20" customHeight="1">
      <c r="A21" s="223">
        <v>5</v>
      </c>
      <c r="B21" s="1161" t="s">
        <v>1139</v>
      </c>
      <c r="C21" s="223" t="s">
        <v>1140</v>
      </c>
      <c r="D21" s="231" t="s">
        <v>1276</v>
      </c>
      <c r="E21" s="225" t="s">
        <v>1141</v>
      </c>
      <c r="F21" s="1160" t="s">
        <v>1301</v>
      </c>
      <c r="G21" s="223" t="s">
        <v>1142</v>
      </c>
      <c r="H21" s="223" t="s">
        <v>1272</v>
      </c>
      <c r="I21" s="224">
        <v>5</v>
      </c>
      <c r="J21" s="1048">
        <v>140</v>
      </c>
      <c r="K21" s="1048">
        <f t="shared" ref="K21" si="7">J21*2</f>
        <v>280</v>
      </c>
      <c r="L21" s="1048">
        <v>5000</v>
      </c>
      <c r="M21" s="1032">
        <v>2</v>
      </c>
      <c r="N21" s="1033" t="s">
        <v>12259</v>
      </c>
      <c r="O21" s="226">
        <f t="shared" si="1"/>
        <v>168</v>
      </c>
      <c r="P21" s="226">
        <f t="shared" si="2"/>
        <v>336</v>
      </c>
      <c r="Q21" s="226">
        <f t="shared" si="3"/>
        <v>6000</v>
      </c>
      <c r="R21" s="226">
        <f t="shared" si="4"/>
        <v>217</v>
      </c>
      <c r="S21" s="226">
        <f t="shared" si="5"/>
        <v>434</v>
      </c>
      <c r="T21" s="226">
        <f t="shared" si="6"/>
        <v>7750</v>
      </c>
      <c r="U21" s="1076" t="s">
        <v>8238</v>
      </c>
    </row>
    <row r="22" spans="1:21" s="227" customFormat="1" ht="20" customHeight="1">
      <c r="A22" s="223">
        <v>5</v>
      </c>
      <c r="B22" s="1161"/>
      <c r="C22" s="223" t="s">
        <v>5130</v>
      </c>
      <c r="D22" s="231" t="s">
        <v>1277</v>
      </c>
      <c r="E22" s="225" t="s">
        <v>1143</v>
      </c>
      <c r="F22" s="1160"/>
      <c r="G22" s="223" t="s">
        <v>1142</v>
      </c>
      <c r="H22" s="223" t="s">
        <v>1272</v>
      </c>
      <c r="I22" s="224">
        <v>6</v>
      </c>
      <c r="J22" s="1048">
        <v>306</v>
      </c>
      <c r="K22" s="1048">
        <f t="shared" si="0"/>
        <v>612</v>
      </c>
      <c r="L22" s="1048">
        <v>6350</v>
      </c>
      <c r="M22" s="1032">
        <v>2</v>
      </c>
      <c r="N22" s="1033" t="s">
        <v>12259</v>
      </c>
      <c r="O22" s="226">
        <f t="shared" si="1"/>
        <v>367.2</v>
      </c>
      <c r="P22" s="226">
        <f t="shared" si="2"/>
        <v>734.4</v>
      </c>
      <c r="Q22" s="226">
        <f t="shared" si="3"/>
        <v>7620</v>
      </c>
      <c r="R22" s="226">
        <f t="shared" si="4"/>
        <v>474.3</v>
      </c>
      <c r="S22" s="226">
        <f t="shared" si="5"/>
        <v>948.6</v>
      </c>
      <c r="T22" s="226">
        <f t="shared" si="6"/>
        <v>9842.5</v>
      </c>
      <c r="U22" s="1076" t="s">
        <v>8239</v>
      </c>
    </row>
    <row r="23" spans="1:21" s="227" customFormat="1" ht="20" customHeight="1">
      <c r="A23" s="223">
        <v>5</v>
      </c>
      <c r="B23" s="1161"/>
      <c r="C23" s="223" t="s">
        <v>1144</v>
      </c>
      <c r="D23" s="231" t="s">
        <v>1278</v>
      </c>
      <c r="E23" s="225" t="s">
        <v>1145</v>
      </c>
      <c r="F23" s="1160"/>
      <c r="G23" s="223" t="s">
        <v>1142</v>
      </c>
      <c r="H23" s="223" t="s">
        <v>1272</v>
      </c>
      <c r="I23" s="224">
        <v>7</v>
      </c>
      <c r="J23" s="1048">
        <v>399</v>
      </c>
      <c r="K23" s="1048">
        <f t="shared" si="0"/>
        <v>798</v>
      </c>
      <c r="L23" s="1048">
        <v>9450</v>
      </c>
      <c r="M23" s="1032">
        <v>2</v>
      </c>
      <c r="N23" s="1033" t="s">
        <v>12259</v>
      </c>
      <c r="O23" s="226">
        <f t="shared" si="1"/>
        <v>478.79999999999995</v>
      </c>
      <c r="P23" s="226">
        <f t="shared" si="2"/>
        <v>957.59999999999991</v>
      </c>
      <c r="Q23" s="226">
        <f t="shared" si="3"/>
        <v>11340</v>
      </c>
      <c r="R23" s="226">
        <f t="shared" si="4"/>
        <v>618.45000000000005</v>
      </c>
      <c r="S23" s="226">
        <f t="shared" si="5"/>
        <v>1236.9000000000001</v>
      </c>
      <c r="T23" s="226">
        <f t="shared" si="6"/>
        <v>14647.5</v>
      </c>
      <c r="U23" s="1076" t="s">
        <v>8240</v>
      </c>
    </row>
    <row r="24" spans="1:21" s="227" customFormat="1" ht="20" customHeight="1">
      <c r="A24" s="223">
        <v>5</v>
      </c>
      <c r="B24" s="1161"/>
      <c r="C24" s="223" t="s">
        <v>1146</v>
      </c>
      <c r="D24" s="231" t="s">
        <v>1279</v>
      </c>
      <c r="E24" s="225" t="s">
        <v>1147</v>
      </c>
      <c r="F24" s="1160"/>
      <c r="G24" s="223" t="s">
        <v>1142</v>
      </c>
      <c r="H24" s="223" t="s">
        <v>1272</v>
      </c>
      <c r="I24" s="224">
        <v>9</v>
      </c>
      <c r="J24" s="1048">
        <v>475</v>
      </c>
      <c r="K24" s="1048">
        <f t="shared" si="0"/>
        <v>950</v>
      </c>
      <c r="L24" s="1048">
        <v>11340</v>
      </c>
      <c r="M24" s="1032">
        <v>2</v>
      </c>
      <c r="N24" s="1033" t="s">
        <v>12259</v>
      </c>
      <c r="O24" s="226">
        <f t="shared" si="1"/>
        <v>570</v>
      </c>
      <c r="P24" s="226">
        <f t="shared" si="2"/>
        <v>1140</v>
      </c>
      <c r="Q24" s="226">
        <f t="shared" si="3"/>
        <v>13608</v>
      </c>
      <c r="R24" s="226">
        <f t="shared" si="4"/>
        <v>736.25</v>
      </c>
      <c r="S24" s="226">
        <f t="shared" si="5"/>
        <v>1472.5</v>
      </c>
      <c r="T24" s="226">
        <f t="shared" si="6"/>
        <v>17577</v>
      </c>
      <c r="U24" s="1076" t="s">
        <v>8241</v>
      </c>
    </row>
    <row r="25" spans="1:21" s="227" customFormat="1" ht="20" customHeight="1">
      <c r="A25" s="223">
        <v>5</v>
      </c>
      <c r="B25" s="1161" t="s">
        <v>1148</v>
      </c>
      <c r="C25" s="223" t="s">
        <v>1149</v>
      </c>
      <c r="D25" s="231" t="s">
        <v>1280</v>
      </c>
      <c r="E25" s="225" t="s">
        <v>1150</v>
      </c>
      <c r="F25" s="1160" t="s">
        <v>1301</v>
      </c>
      <c r="G25" s="223" t="s">
        <v>33</v>
      </c>
      <c r="H25" s="223" t="s">
        <v>1272</v>
      </c>
      <c r="I25" s="224">
        <v>5</v>
      </c>
      <c r="J25" s="1048">
        <v>140</v>
      </c>
      <c r="K25" s="1048">
        <f t="shared" ref="K25" si="8">J25*2</f>
        <v>280</v>
      </c>
      <c r="L25" s="1048">
        <v>5000</v>
      </c>
      <c r="M25" s="1032">
        <v>2</v>
      </c>
      <c r="N25" s="1033" t="s">
        <v>12259</v>
      </c>
      <c r="O25" s="226">
        <f t="shared" si="1"/>
        <v>168</v>
      </c>
      <c r="P25" s="226">
        <f t="shared" si="2"/>
        <v>336</v>
      </c>
      <c r="Q25" s="226">
        <f t="shared" si="3"/>
        <v>6000</v>
      </c>
      <c r="R25" s="226">
        <f t="shared" si="4"/>
        <v>217</v>
      </c>
      <c r="S25" s="226">
        <f t="shared" si="5"/>
        <v>434</v>
      </c>
      <c r="T25" s="226">
        <f t="shared" si="6"/>
        <v>7750</v>
      </c>
      <c r="U25" s="1076" t="s">
        <v>8238</v>
      </c>
    </row>
    <row r="26" spans="1:21" s="227" customFormat="1" ht="20" customHeight="1">
      <c r="A26" s="223">
        <v>5</v>
      </c>
      <c r="B26" s="1161"/>
      <c r="C26" s="223" t="s">
        <v>1151</v>
      </c>
      <c r="D26" s="231" t="s">
        <v>1281</v>
      </c>
      <c r="E26" s="225" t="s">
        <v>1152</v>
      </c>
      <c r="F26" s="1160"/>
      <c r="G26" s="223" t="s">
        <v>33</v>
      </c>
      <c r="H26" s="223" t="s">
        <v>1272</v>
      </c>
      <c r="I26" s="224">
        <v>6</v>
      </c>
      <c r="J26" s="1048">
        <v>306</v>
      </c>
      <c r="K26" s="1048">
        <f t="shared" si="0"/>
        <v>612</v>
      </c>
      <c r="L26" s="1048">
        <v>6350</v>
      </c>
      <c r="M26" s="1032">
        <v>2</v>
      </c>
      <c r="N26" s="1033" t="s">
        <v>12259</v>
      </c>
      <c r="O26" s="226">
        <f t="shared" si="1"/>
        <v>367.2</v>
      </c>
      <c r="P26" s="226">
        <f t="shared" si="2"/>
        <v>734.4</v>
      </c>
      <c r="Q26" s="226">
        <f t="shared" si="3"/>
        <v>7620</v>
      </c>
      <c r="R26" s="226">
        <f t="shared" si="4"/>
        <v>474.3</v>
      </c>
      <c r="S26" s="226">
        <f t="shared" si="5"/>
        <v>948.6</v>
      </c>
      <c r="T26" s="226">
        <f t="shared" si="6"/>
        <v>9842.5</v>
      </c>
      <c r="U26" s="1076" t="s">
        <v>8239</v>
      </c>
    </row>
    <row r="27" spans="1:21" s="227" customFormat="1" ht="20" customHeight="1">
      <c r="A27" s="223">
        <v>5</v>
      </c>
      <c r="B27" s="1161"/>
      <c r="C27" s="223" t="s">
        <v>1153</v>
      </c>
      <c r="D27" s="231" t="s">
        <v>1282</v>
      </c>
      <c r="E27" s="225" t="s">
        <v>1154</v>
      </c>
      <c r="F27" s="1160"/>
      <c r="G27" s="223" t="s">
        <v>33</v>
      </c>
      <c r="H27" s="223" t="s">
        <v>1272</v>
      </c>
      <c r="I27" s="224">
        <v>7</v>
      </c>
      <c r="J27" s="1048">
        <v>399</v>
      </c>
      <c r="K27" s="1048">
        <f t="shared" si="0"/>
        <v>798</v>
      </c>
      <c r="L27" s="1048">
        <v>9450</v>
      </c>
      <c r="M27" s="1032">
        <v>2</v>
      </c>
      <c r="N27" s="1033" t="s">
        <v>12259</v>
      </c>
      <c r="O27" s="226">
        <f t="shared" si="1"/>
        <v>478.79999999999995</v>
      </c>
      <c r="P27" s="226">
        <f t="shared" si="2"/>
        <v>957.59999999999991</v>
      </c>
      <c r="Q27" s="226">
        <f t="shared" si="3"/>
        <v>11340</v>
      </c>
      <c r="R27" s="226">
        <f t="shared" si="4"/>
        <v>618.45000000000005</v>
      </c>
      <c r="S27" s="226">
        <f t="shared" si="5"/>
        <v>1236.9000000000001</v>
      </c>
      <c r="T27" s="226">
        <f t="shared" si="6"/>
        <v>14647.5</v>
      </c>
      <c r="U27" s="1076" t="s">
        <v>8240</v>
      </c>
    </row>
    <row r="28" spans="1:21" s="227" customFormat="1" ht="20" customHeight="1">
      <c r="A28" s="223">
        <v>5</v>
      </c>
      <c r="B28" s="1161"/>
      <c r="C28" s="223" t="s">
        <v>1155</v>
      </c>
      <c r="D28" s="231" t="s">
        <v>1283</v>
      </c>
      <c r="E28" s="225" t="s">
        <v>1156</v>
      </c>
      <c r="F28" s="1160"/>
      <c r="G28" s="223" t="s">
        <v>33</v>
      </c>
      <c r="H28" s="223" t="s">
        <v>1272</v>
      </c>
      <c r="I28" s="224">
        <v>9</v>
      </c>
      <c r="J28" s="1048">
        <v>475</v>
      </c>
      <c r="K28" s="1048">
        <f t="shared" si="0"/>
        <v>950</v>
      </c>
      <c r="L28" s="1048">
        <v>11340</v>
      </c>
      <c r="M28" s="1032">
        <v>2</v>
      </c>
      <c r="N28" s="1033" t="s">
        <v>12259</v>
      </c>
      <c r="O28" s="226">
        <f t="shared" si="1"/>
        <v>570</v>
      </c>
      <c r="P28" s="226">
        <f t="shared" si="2"/>
        <v>1140</v>
      </c>
      <c r="Q28" s="226">
        <f t="shared" si="3"/>
        <v>13608</v>
      </c>
      <c r="R28" s="226">
        <f t="shared" si="4"/>
        <v>736.25</v>
      </c>
      <c r="S28" s="226">
        <f t="shared" si="5"/>
        <v>1472.5</v>
      </c>
      <c r="T28" s="226">
        <f t="shared" si="6"/>
        <v>17577</v>
      </c>
      <c r="U28" s="1076" t="s">
        <v>8241</v>
      </c>
    </row>
    <row r="29" spans="1:21" s="227" customFormat="1" ht="20" customHeight="1">
      <c r="A29" s="223">
        <v>5</v>
      </c>
      <c r="B29" s="1161" t="s">
        <v>1157</v>
      </c>
      <c r="C29" s="223" t="s">
        <v>1158</v>
      </c>
      <c r="D29" s="231" t="s">
        <v>1284</v>
      </c>
      <c r="E29" s="225" t="s">
        <v>1159</v>
      </c>
      <c r="F29" s="1160" t="s">
        <v>1301</v>
      </c>
      <c r="G29" s="223" t="s">
        <v>24</v>
      </c>
      <c r="H29" s="223" t="s">
        <v>1272</v>
      </c>
      <c r="I29" s="224">
        <v>5</v>
      </c>
      <c r="J29" s="1048">
        <v>140</v>
      </c>
      <c r="K29" s="1048">
        <f t="shared" ref="K29" si="9">J29*2</f>
        <v>280</v>
      </c>
      <c r="L29" s="1048">
        <v>5000</v>
      </c>
      <c r="M29" s="1032">
        <v>2</v>
      </c>
      <c r="N29" s="1033" t="s">
        <v>12259</v>
      </c>
      <c r="O29" s="226">
        <f t="shared" si="1"/>
        <v>168</v>
      </c>
      <c r="P29" s="226">
        <f t="shared" si="2"/>
        <v>336</v>
      </c>
      <c r="Q29" s="226">
        <f t="shared" si="3"/>
        <v>6000</v>
      </c>
      <c r="R29" s="226">
        <f t="shared" si="4"/>
        <v>217</v>
      </c>
      <c r="S29" s="226">
        <f t="shared" si="5"/>
        <v>434</v>
      </c>
      <c r="T29" s="226">
        <f t="shared" si="6"/>
        <v>7750</v>
      </c>
      <c r="U29" s="1076" t="s">
        <v>8238</v>
      </c>
    </row>
    <row r="30" spans="1:21" s="227" customFormat="1" ht="20" customHeight="1">
      <c r="A30" s="223">
        <v>5</v>
      </c>
      <c r="B30" s="1161"/>
      <c r="C30" s="223" t="s">
        <v>1160</v>
      </c>
      <c r="D30" s="231" t="s">
        <v>1285</v>
      </c>
      <c r="E30" s="225" t="s">
        <v>1161</v>
      </c>
      <c r="F30" s="1160"/>
      <c r="G30" s="223" t="s">
        <v>24</v>
      </c>
      <c r="H30" s="223" t="s">
        <v>1272</v>
      </c>
      <c r="I30" s="224">
        <v>6</v>
      </c>
      <c r="J30" s="1048">
        <v>306</v>
      </c>
      <c r="K30" s="1048">
        <f t="shared" si="0"/>
        <v>612</v>
      </c>
      <c r="L30" s="1048">
        <v>6350</v>
      </c>
      <c r="M30" s="1032">
        <v>2</v>
      </c>
      <c r="N30" s="1033" t="s">
        <v>12259</v>
      </c>
      <c r="O30" s="226">
        <f t="shared" si="1"/>
        <v>367.2</v>
      </c>
      <c r="P30" s="226">
        <f t="shared" si="2"/>
        <v>734.4</v>
      </c>
      <c r="Q30" s="226">
        <f t="shared" si="3"/>
        <v>7620</v>
      </c>
      <c r="R30" s="226">
        <f t="shared" si="4"/>
        <v>474.3</v>
      </c>
      <c r="S30" s="226">
        <f t="shared" si="5"/>
        <v>948.6</v>
      </c>
      <c r="T30" s="226">
        <f t="shared" si="6"/>
        <v>9842.5</v>
      </c>
      <c r="U30" s="1076" t="s">
        <v>8239</v>
      </c>
    </row>
    <row r="31" spans="1:21" s="227" customFormat="1" ht="20" customHeight="1">
      <c r="A31" s="223">
        <v>5</v>
      </c>
      <c r="B31" s="1161"/>
      <c r="C31" s="223" t="s">
        <v>1162</v>
      </c>
      <c r="D31" s="231" t="s">
        <v>1286</v>
      </c>
      <c r="E31" s="225" t="s">
        <v>1163</v>
      </c>
      <c r="F31" s="1160"/>
      <c r="G31" s="223" t="s">
        <v>24</v>
      </c>
      <c r="H31" s="223" t="s">
        <v>1272</v>
      </c>
      <c r="I31" s="224">
        <v>7</v>
      </c>
      <c r="J31" s="1048">
        <v>399</v>
      </c>
      <c r="K31" s="1048">
        <f t="shared" si="0"/>
        <v>798</v>
      </c>
      <c r="L31" s="1048">
        <v>9450</v>
      </c>
      <c r="M31" s="1032">
        <v>2</v>
      </c>
      <c r="N31" s="1033" t="s">
        <v>12259</v>
      </c>
      <c r="O31" s="226">
        <f t="shared" si="1"/>
        <v>478.79999999999995</v>
      </c>
      <c r="P31" s="226">
        <f t="shared" si="2"/>
        <v>957.59999999999991</v>
      </c>
      <c r="Q31" s="226">
        <f t="shared" si="3"/>
        <v>11340</v>
      </c>
      <c r="R31" s="226">
        <f t="shared" si="4"/>
        <v>618.45000000000005</v>
      </c>
      <c r="S31" s="226">
        <f t="shared" si="5"/>
        <v>1236.9000000000001</v>
      </c>
      <c r="T31" s="226">
        <f t="shared" si="6"/>
        <v>14647.5</v>
      </c>
      <c r="U31" s="1076" t="s">
        <v>8240</v>
      </c>
    </row>
    <row r="32" spans="1:21" s="227" customFormat="1" ht="20" customHeight="1">
      <c r="A32" s="223">
        <v>5</v>
      </c>
      <c r="B32" s="1161"/>
      <c r="C32" s="223" t="s">
        <v>1164</v>
      </c>
      <c r="D32" s="231" t="s">
        <v>1287</v>
      </c>
      <c r="E32" s="225" t="s">
        <v>1165</v>
      </c>
      <c r="F32" s="1160"/>
      <c r="G32" s="223" t="s">
        <v>24</v>
      </c>
      <c r="H32" s="223" t="s">
        <v>1272</v>
      </c>
      <c r="I32" s="224">
        <v>9</v>
      </c>
      <c r="J32" s="1048">
        <v>475</v>
      </c>
      <c r="K32" s="1048">
        <f t="shared" si="0"/>
        <v>950</v>
      </c>
      <c r="L32" s="1048">
        <v>11340</v>
      </c>
      <c r="M32" s="1032">
        <v>2</v>
      </c>
      <c r="N32" s="1033" t="s">
        <v>12259</v>
      </c>
      <c r="O32" s="226">
        <f t="shared" si="1"/>
        <v>570</v>
      </c>
      <c r="P32" s="226">
        <f t="shared" si="2"/>
        <v>1140</v>
      </c>
      <c r="Q32" s="226">
        <f t="shared" si="3"/>
        <v>13608</v>
      </c>
      <c r="R32" s="226">
        <f t="shared" si="4"/>
        <v>736.25</v>
      </c>
      <c r="S32" s="226">
        <f t="shared" si="5"/>
        <v>1472.5</v>
      </c>
      <c r="T32" s="226">
        <f t="shared" si="6"/>
        <v>17577</v>
      </c>
      <c r="U32" s="1076" t="s">
        <v>8241</v>
      </c>
    </row>
    <row r="33" spans="1:21" s="227" customFormat="1" ht="20" customHeight="1">
      <c r="A33" s="223">
        <v>10</v>
      </c>
      <c r="B33" s="1161" t="s">
        <v>1166</v>
      </c>
      <c r="C33" s="223" t="s">
        <v>1167</v>
      </c>
      <c r="D33" s="231" t="s">
        <v>1288</v>
      </c>
      <c r="E33" s="225" t="s">
        <v>1168</v>
      </c>
      <c r="F33" s="1160" t="s">
        <v>8276</v>
      </c>
      <c r="G33" s="223" t="s">
        <v>39</v>
      </c>
      <c r="H33" s="223" t="s">
        <v>1272</v>
      </c>
      <c r="I33" s="228">
        <v>10</v>
      </c>
      <c r="J33" s="1048">
        <v>374</v>
      </c>
      <c r="K33" s="1048">
        <f t="shared" si="0"/>
        <v>748</v>
      </c>
      <c r="L33" s="1048">
        <v>9639</v>
      </c>
      <c r="M33" s="1032">
        <v>2</v>
      </c>
      <c r="N33" s="1033" t="s">
        <v>12259</v>
      </c>
      <c r="O33" s="226">
        <f t="shared" si="1"/>
        <v>448.8</v>
      </c>
      <c r="P33" s="226">
        <f t="shared" si="2"/>
        <v>897.6</v>
      </c>
      <c r="Q33" s="226">
        <f t="shared" si="3"/>
        <v>11566.8</v>
      </c>
      <c r="R33" s="226">
        <f t="shared" si="4"/>
        <v>579.70000000000005</v>
      </c>
      <c r="S33" s="226">
        <f t="shared" si="5"/>
        <v>1159.4000000000001</v>
      </c>
      <c r="T33" s="226">
        <f t="shared" si="6"/>
        <v>14940.45</v>
      </c>
      <c r="U33" s="1076" t="s">
        <v>8242</v>
      </c>
    </row>
    <row r="34" spans="1:21" s="227" customFormat="1" ht="20" customHeight="1">
      <c r="A34" s="223">
        <v>10</v>
      </c>
      <c r="B34" s="1161"/>
      <c r="C34" s="223" t="s">
        <v>1169</v>
      </c>
      <c r="D34" s="231" t="s">
        <v>1290</v>
      </c>
      <c r="E34" s="225" t="s">
        <v>1170</v>
      </c>
      <c r="F34" s="1160"/>
      <c r="G34" s="223" t="s">
        <v>39</v>
      </c>
      <c r="H34" s="223" t="s">
        <v>1272</v>
      </c>
      <c r="I34" s="228">
        <v>13</v>
      </c>
      <c r="J34" s="1048">
        <v>407</v>
      </c>
      <c r="K34" s="1048">
        <f t="shared" si="0"/>
        <v>814</v>
      </c>
      <c r="L34" s="1048">
        <v>10584</v>
      </c>
      <c r="M34" s="1032">
        <v>2</v>
      </c>
      <c r="N34" s="1033" t="s">
        <v>12259</v>
      </c>
      <c r="O34" s="226">
        <f t="shared" si="1"/>
        <v>488.4</v>
      </c>
      <c r="P34" s="226">
        <f t="shared" si="2"/>
        <v>976.8</v>
      </c>
      <c r="Q34" s="226">
        <f t="shared" si="3"/>
        <v>12700.8</v>
      </c>
      <c r="R34" s="226">
        <f t="shared" si="4"/>
        <v>630.85</v>
      </c>
      <c r="S34" s="226">
        <f t="shared" si="5"/>
        <v>1261.7</v>
      </c>
      <c r="T34" s="226">
        <f t="shared" si="6"/>
        <v>16405.2</v>
      </c>
      <c r="U34" s="1076" t="s">
        <v>12472</v>
      </c>
    </row>
    <row r="35" spans="1:21" s="227" customFormat="1" ht="20" customHeight="1">
      <c r="A35" s="223">
        <v>10</v>
      </c>
      <c r="B35" s="1161"/>
      <c r="C35" s="223" t="s">
        <v>1171</v>
      </c>
      <c r="D35" s="231" t="s">
        <v>1291</v>
      </c>
      <c r="E35" s="225" t="s">
        <v>1172</v>
      </c>
      <c r="F35" s="1160"/>
      <c r="G35" s="223" t="s">
        <v>39</v>
      </c>
      <c r="H35" s="223" t="s">
        <v>1272</v>
      </c>
      <c r="I35" s="228">
        <v>16</v>
      </c>
      <c r="J35" s="1048">
        <v>452</v>
      </c>
      <c r="K35" s="1048">
        <f t="shared" si="0"/>
        <v>904</v>
      </c>
      <c r="L35" s="1048">
        <v>11718</v>
      </c>
      <c r="M35" s="1032">
        <v>2</v>
      </c>
      <c r="N35" s="1033" t="s">
        <v>12259</v>
      </c>
      <c r="O35" s="226">
        <f t="shared" si="1"/>
        <v>542.4</v>
      </c>
      <c r="P35" s="226">
        <f t="shared" si="2"/>
        <v>1084.8</v>
      </c>
      <c r="Q35" s="226">
        <f t="shared" si="3"/>
        <v>14061.6</v>
      </c>
      <c r="R35" s="226">
        <f t="shared" si="4"/>
        <v>700.6</v>
      </c>
      <c r="S35" s="226">
        <f t="shared" si="5"/>
        <v>1401.2</v>
      </c>
      <c r="T35" s="226">
        <f t="shared" si="6"/>
        <v>18162.900000000001</v>
      </c>
      <c r="U35" s="1076" t="s">
        <v>12473</v>
      </c>
    </row>
    <row r="36" spans="1:21" s="227" customFormat="1" ht="20" customHeight="1">
      <c r="A36" s="223">
        <v>10</v>
      </c>
      <c r="B36" s="1161"/>
      <c r="C36" s="223" t="s">
        <v>1173</v>
      </c>
      <c r="D36" s="231" t="s">
        <v>1292</v>
      </c>
      <c r="E36" s="225" t="s">
        <v>1174</v>
      </c>
      <c r="F36" s="1160"/>
      <c r="G36" s="223" t="s">
        <v>39</v>
      </c>
      <c r="H36" s="223" t="s">
        <v>1272</v>
      </c>
      <c r="I36" s="228">
        <v>19</v>
      </c>
      <c r="J36" s="1048">
        <v>502</v>
      </c>
      <c r="K36" s="1048">
        <f t="shared" si="0"/>
        <v>1004</v>
      </c>
      <c r="L36" s="1048">
        <v>13230</v>
      </c>
      <c r="M36" s="1032">
        <v>2</v>
      </c>
      <c r="N36" s="1033" t="s">
        <v>12259</v>
      </c>
      <c r="O36" s="226">
        <f t="shared" si="1"/>
        <v>602.4</v>
      </c>
      <c r="P36" s="226">
        <f t="shared" si="2"/>
        <v>1204.8</v>
      </c>
      <c r="Q36" s="226">
        <f t="shared" si="3"/>
        <v>15876</v>
      </c>
      <c r="R36" s="226">
        <f t="shared" si="4"/>
        <v>778.1</v>
      </c>
      <c r="S36" s="226">
        <f t="shared" si="5"/>
        <v>1556.2</v>
      </c>
      <c r="T36" s="226">
        <f t="shared" si="6"/>
        <v>20506.5</v>
      </c>
      <c r="U36" s="1076" t="s">
        <v>12474</v>
      </c>
    </row>
    <row r="37" spans="1:21" s="227" customFormat="1" ht="20" customHeight="1">
      <c r="A37" s="223">
        <v>10</v>
      </c>
      <c r="B37" s="1161" t="s">
        <v>1175</v>
      </c>
      <c r="C37" s="223" t="s">
        <v>1176</v>
      </c>
      <c r="D37" s="231" t="s">
        <v>1293</v>
      </c>
      <c r="E37" s="225" t="s">
        <v>1177</v>
      </c>
      <c r="F37" s="1160" t="s">
        <v>8276</v>
      </c>
      <c r="G37" s="223" t="s">
        <v>38</v>
      </c>
      <c r="H37" s="223" t="s">
        <v>1272</v>
      </c>
      <c r="I37" s="228">
        <v>10</v>
      </c>
      <c r="J37" s="1048">
        <v>374</v>
      </c>
      <c r="K37" s="1048">
        <f t="shared" si="0"/>
        <v>748</v>
      </c>
      <c r="L37" s="1048">
        <v>9639</v>
      </c>
      <c r="M37" s="1032">
        <v>2</v>
      </c>
      <c r="N37" s="1033" t="s">
        <v>12259</v>
      </c>
      <c r="O37" s="226">
        <f t="shared" si="1"/>
        <v>448.8</v>
      </c>
      <c r="P37" s="226">
        <f t="shared" si="2"/>
        <v>897.6</v>
      </c>
      <c r="Q37" s="226">
        <f t="shared" si="3"/>
        <v>11566.8</v>
      </c>
      <c r="R37" s="226">
        <f t="shared" si="4"/>
        <v>579.70000000000005</v>
      </c>
      <c r="S37" s="226">
        <f t="shared" si="5"/>
        <v>1159.4000000000001</v>
      </c>
      <c r="T37" s="226">
        <f t="shared" si="6"/>
        <v>14940.45</v>
      </c>
      <c r="U37" s="1076" t="s">
        <v>8242</v>
      </c>
    </row>
    <row r="38" spans="1:21" s="227" customFormat="1" ht="20" customHeight="1">
      <c r="A38" s="223">
        <v>10</v>
      </c>
      <c r="B38" s="1161"/>
      <c r="C38" s="223" t="s">
        <v>5131</v>
      </c>
      <c r="D38" s="231" t="s">
        <v>1294</v>
      </c>
      <c r="E38" s="225" t="s">
        <v>1178</v>
      </c>
      <c r="F38" s="1160"/>
      <c r="G38" s="223" t="s">
        <v>38</v>
      </c>
      <c r="H38" s="223" t="s">
        <v>1272</v>
      </c>
      <c r="I38" s="228">
        <v>13</v>
      </c>
      <c r="J38" s="1048">
        <v>407</v>
      </c>
      <c r="K38" s="1048">
        <f t="shared" si="0"/>
        <v>814</v>
      </c>
      <c r="L38" s="1048">
        <v>10584</v>
      </c>
      <c r="M38" s="1032">
        <v>2</v>
      </c>
      <c r="N38" s="1033" t="s">
        <v>12259</v>
      </c>
      <c r="O38" s="226">
        <f t="shared" si="1"/>
        <v>488.4</v>
      </c>
      <c r="P38" s="226">
        <f t="shared" si="2"/>
        <v>976.8</v>
      </c>
      <c r="Q38" s="226">
        <f t="shared" si="3"/>
        <v>12700.8</v>
      </c>
      <c r="R38" s="226">
        <f t="shared" si="4"/>
        <v>630.85</v>
      </c>
      <c r="S38" s="226">
        <f t="shared" si="5"/>
        <v>1261.7</v>
      </c>
      <c r="T38" s="226">
        <f t="shared" si="6"/>
        <v>16405.2</v>
      </c>
      <c r="U38" s="1076" t="s">
        <v>12472</v>
      </c>
    </row>
    <row r="39" spans="1:21" s="227" customFormat="1" ht="20" customHeight="1">
      <c r="A39" s="223">
        <v>10</v>
      </c>
      <c r="B39" s="1161"/>
      <c r="C39" s="223" t="s">
        <v>1179</v>
      </c>
      <c r="D39" s="231" t="s">
        <v>1295</v>
      </c>
      <c r="E39" s="225" t="s">
        <v>1180</v>
      </c>
      <c r="F39" s="1160"/>
      <c r="G39" s="223" t="s">
        <v>38</v>
      </c>
      <c r="H39" s="223" t="s">
        <v>1272</v>
      </c>
      <c r="I39" s="228">
        <v>16</v>
      </c>
      <c r="J39" s="1048">
        <v>452</v>
      </c>
      <c r="K39" s="1048">
        <f t="shared" si="0"/>
        <v>904</v>
      </c>
      <c r="L39" s="1048">
        <v>11718</v>
      </c>
      <c r="M39" s="1032">
        <v>2</v>
      </c>
      <c r="N39" s="1033" t="s">
        <v>12259</v>
      </c>
      <c r="O39" s="226">
        <f t="shared" si="1"/>
        <v>542.4</v>
      </c>
      <c r="P39" s="226">
        <f t="shared" si="2"/>
        <v>1084.8</v>
      </c>
      <c r="Q39" s="226">
        <f t="shared" si="3"/>
        <v>14061.6</v>
      </c>
      <c r="R39" s="226">
        <f t="shared" si="4"/>
        <v>700.6</v>
      </c>
      <c r="S39" s="226">
        <f t="shared" si="5"/>
        <v>1401.2</v>
      </c>
      <c r="T39" s="226">
        <f t="shared" si="6"/>
        <v>18162.900000000001</v>
      </c>
      <c r="U39" s="1076" t="s">
        <v>12473</v>
      </c>
    </row>
    <row r="40" spans="1:21" s="227" customFormat="1" ht="20" customHeight="1">
      <c r="A40" s="223">
        <v>10</v>
      </c>
      <c r="B40" s="1161"/>
      <c r="C40" s="223" t="s">
        <v>1181</v>
      </c>
      <c r="D40" s="231" t="s">
        <v>1296</v>
      </c>
      <c r="E40" s="225" t="s">
        <v>1182</v>
      </c>
      <c r="F40" s="1160"/>
      <c r="G40" s="223" t="s">
        <v>38</v>
      </c>
      <c r="H40" s="223" t="s">
        <v>1272</v>
      </c>
      <c r="I40" s="228">
        <v>19</v>
      </c>
      <c r="J40" s="1048">
        <v>502</v>
      </c>
      <c r="K40" s="1048">
        <f t="shared" si="0"/>
        <v>1004</v>
      </c>
      <c r="L40" s="1048">
        <v>13230</v>
      </c>
      <c r="M40" s="1032">
        <v>2</v>
      </c>
      <c r="N40" s="1033" t="s">
        <v>12259</v>
      </c>
      <c r="O40" s="226">
        <f t="shared" si="1"/>
        <v>602.4</v>
      </c>
      <c r="P40" s="226">
        <f t="shared" si="2"/>
        <v>1204.8</v>
      </c>
      <c r="Q40" s="226">
        <f t="shared" si="3"/>
        <v>15876</v>
      </c>
      <c r="R40" s="226">
        <f t="shared" si="4"/>
        <v>778.1</v>
      </c>
      <c r="S40" s="226">
        <f t="shared" si="5"/>
        <v>1556.2</v>
      </c>
      <c r="T40" s="226">
        <f t="shared" si="6"/>
        <v>20506.5</v>
      </c>
      <c r="U40" s="1076" t="s">
        <v>12474</v>
      </c>
    </row>
    <row r="41" spans="1:21" s="227" customFormat="1" ht="20" customHeight="1">
      <c r="A41" s="223">
        <v>10</v>
      </c>
      <c r="B41" s="1161" t="s">
        <v>1183</v>
      </c>
      <c r="C41" s="223" t="s">
        <v>1184</v>
      </c>
      <c r="D41" s="231" t="s">
        <v>1295</v>
      </c>
      <c r="E41" s="225" t="s">
        <v>1185</v>
      </c>
      <c r="F41" s="1160" t="s">
        <v>8276</v>
      </c>
      <c r="G41" s="223" t="s">
        <v>40</v>
      </c>
      <c r="H41" s="223" t="s">
        <v>1272</v>
      </c>
      <c r="I41" s="228">
        <v>10</v>
      </c>
      <c r="J41" s="1048">
        <v>374</v>
      </c>
      <c r="K41" s="1048">
        <f t="shared" si="0"/>
        <v>748</v>
      </c>
      <c r="L41" s="1048">
        <v>9639</v>
      </c>
      <c r="M41" s="1032">
        <v>2</v>
      </c>
      <c r="N41" s="1033" t="s">
        <v>12259</v>
      </c>
      <c r="O41" s="226">
        <f t="shared" si="1"/>
        <v>448.8</v>
      </c>
      <c r="P41" s="226">
        <f t="shared" si="2"/>
        <v>897.6</v>
      </c>
      <c r="Q41" s="226">
        <f t="shared" si="3"/>
        <v>11566.8</v>
      </c>
      <c r="R41" s="226">
        <f t="shared" si="4"/>
        <v>579.70000000000005</v>
      </c>
      <c r="S41" s="226">
        <f t="shared" si="5"/>
        <v>1159.4000000000001</v>
      </c>
      <c r="T41" s="226">
        <f t="shared" si="6"/>
        <v>14940.45</v>
      </c>
      <c r="U41" s="1076" t="s">
        <v>8242</v>
      </c>
    </row>
    <row r="42" spans="1:21" s="227" customFormat="1" ht="20" customHeight="1">
      <c r="A42" s="223">
        <v>10</v>
      </c>
      <c r="B42" s="1161"/>
      <c r="C42" s="223" t="s">
        <v>1186</v>
      </c>
      <c r="D42" s="231" t="s">
        <v>1295</v>
      </c>
      <c r="E42" s="225" t="s">
        <v>1187</v>
      </c>
      <c r="F42" s="1160"/>
      <c r="G42" s="223" t="s">
        <v>40</v>
      </c>
      <c r="H42" s="223" t="s">
        <v>1272</v>
      </c>
      <c r="I42" s="228">
        <v>13</v>
      </c>
      <c r="J42" s="1048">
        <v>407</v>
      </c>
      <c r="K42" s="1048">
        <f t="shared" si="0"/>
        <v>814</v>
      </c>
      <c r="L42" s="1048">
        <v>10584</v>
      </c>
      <c r="M42" s="1032">
        <v>2</v>
      </c>
      <c r="N42" s="1033" t="s">
        <v>12259</v>
      </c>
      <c r="O42" s="226">
        <f t="shared" si="1"/>
        <v>488.4</v>
      </c>
      <c r="P42" s="226">
        <f t="shared" si="2"/>
        <v>976.8</v>
      </c>
      <c r="Q42" s="226">
        <f t="shared" si="3"/>
        <v>12700.8</v>
      </c>
      <c r="R42" s="226">
        <f t="shared" si="4"/>
        <v>630.85</v>
      </c>
      <c r="S42" s="226">
        <f t="shared" si="5"/>
        <v>1261.7</v>
      </c>
      <c r="T42" s="226">
        <f t="shared" si="6"/>
        <v>16405.2</v>
      </c>
      <c r="U42" s="1076" t="s">
        <v>12475</v>
      </c>
    </row>
    <row r="43" spans="1:21" s="227" customFormat="1" ht="20" customHeight="1">
      <c r="A43" s="223">
        <v>10</v>
      </c>
      <c r="B43" s="1161"/>
      <c r="C43" s="223" t="s">
        <v>1188</v>
      </c>
      <c r="D43" s="231" t="s">
        <v>1295</v>
      </c>
      <c r="E43" s="225" t="s">
        <v>1189</v>
      </c>
      <c r="F43" s="1160"/>
      <c r="G43" s="223" t="s">
        <v>40</v>
      </c>
      <c r="H43" s="223" t="s">
        <v>1272</v>
      </c>
      <c r="I43" s="228">
        <v>16</v>
      </c>
      <c r="J43" s="1048">
        <v>452</v>
      </c>
      <c r="K43" s="1048">
        <f t="shared" si="0"/>
        <v>904</v>
      </c>
      <c r="L43" s="1048">
        <v>11718</v>
      </c>
      <c r="M43" s="1032">
        <v>2</v>
      </c>
      <c r="N43" s="1033" t="s">
        <v>12259</v>
      </c>
      <c r="O43" s="226">
        <f t="shared" si="1"/>
        <v>542.4</v>
      </c>
      <c r="P43" s="226">
        <f t="shared" si="2"/>
        <v>1084.8</v>
      </c>
      <c r="Q43" s="226">
        <f t="shared" si="3"/>
        <v>14061.6</v>
      </c>
      <c r="R43" s="226">
        <f t="shared" si="4"/>
        <v>700.6</v>
      </c>
      <c r="S43" s="226">
        <f t="shared" si="5"/>
        <v>1401.2</v>
      </c>
      <c r="T43" s="226">
        <f t="shared" si="6"/>
        <v>18162.900000000001</v>
      </c>
      <c r="U43" s="1076" t="s">
        <v>12473</v>
      </c>
    </row>
    <row r="44" spans="1:21" s="227" customFormat="1" ht="20" customHeight="1">
      <c r="A44" s="223">
        <v>10</v>
      </c>
      <c r="B44" s="1161"/>
      <c r="C44" s="223" t="s">
        <v>1190</v>
      </c>
      <c r="D44" s="231" t="s">
        <v>1295</v>
      </c>
      <c r="E44" s="225" t="s">
        <v>1191</v>
      </c>
      <c r="F44" s="1160"/>
      <c r="G44" s="223" t="s">
        <v>40</v>
      </c>
      <c r="H44" s="223" t="s">
        <v>1272</v>
      </c>
      <c r="I44" s="228">
        <v>19</v>
      </c>
      <c r="J44" s="1048">
        <v>502</v>
      </c>
      <c r="K44" s="1048">
        <f t="shared" si="0"/>
        <v>1004</v>
      </c>
      <c r="L44" s="1048">
        <v>13230</v>
      </c>
      <c r="M44" s="1032">
        <v>2</v>
      </c>
      <c r="N44" s="1033" t="s">
        <v>12259</v>
      </c>
      <c r="O44" s="226">
        <f t="shared" si="1"/>
        <v>602.4</v>
      </c>
      <c r="P44" s="226">
        <f t="shared" si="2"/>
        <v>1204.8</v>
      </c>
      <c r="Q44" s="226">
        <f t="shared" si="3"/>
        <v>15876</v>
      </c>
      <c r="R44" s="226">
        <f t="shared" si="4"/>
        <v>778.1</v>
      </c>
      <c r="S44" s="226">
        <f t="shared" si="5"/>
        <v>1556.2</v>
      </c>
      <c r="T44" s="226">
        <f t="shared" si="6"/>
        <v>20506.5</v>
      </c>
      <c r="U44" s="1076" t="s">
        <v>12476</v>
      </c>
    </row>
    <row r="45" spans="1:21" s="227" customFormat="1" ht="20" customHeight="1">
      <c r="A45" s="223">
        <v>10</v>
      </c>
      <c r="B45" s="1161" t="s">
        <v>1192</v>
      </c>
      <c r="C45" s="223" t="s">
        <v>1193</v>
      </c>
      <c r="D45" s="231" t="s">
        <v>1297</v>
      </c>
      <c r="E45" s="225" t="s">
        <v>1194</v>
      </c>
      <c r="F45" s="1160" t="s">
        <v>8276</v>
      </c>
      <c r="G45" s="223" t="s">
        <v>41</v>
      </c>
      <c r="H45" s="223" t="s">
        <v>1272</v>
      </c>
      <c r="I45" s="228">
        <v>10</v>
      </c>
      <c r="J45" s="1048">
        <v>374</v>
      </c>
      <c r="K45" s="1048">
        <f t="shared" si="0"/>
        <v>748</v>
      </c>
      <c r="L45" s="1048">
        <v>9639</v>
      </c>
      <c r="M45" s="1032">
        <v>2</v>
      </c>
      <c r="N45" s="1033" t="s">
        <v>12259</v>
      </c>
      <c r="O45" s="226">
        <f t="shared" si="1"/>
        <v>448.8</v>
      </c>
      <c r="P45" s="226">
        <f t="shared" si="2"/>
        <v>897.6</v>
      </c>
      <c r="Q45" s="226">
        <f t="shared" si="3"/>
        <v>11566.8</v>
      </c>
      <c r="R45" s="226">
        <f t="shared" si="4"/>
        <v>579.70000000000005</v>
      </c>
      <c r="S45" s="226">
        <f t="shared" si="5"/>
        <v>1159.4000000000001</v>
      </c>
      <c r="T45" s="226">
        <f t="shared" si="6"/>
        <v>14940.45</v>
      </c>
      <c r="U45" s="1076" t="s">
        <v>8242</v>
      </c>
    </row>
    <row r="46" spans="1:21" s="227" customFormat="1" ht="20" customHeight="1">
      <c r="A46" s="223">
        <v>10</v>
      </c>
      <c r="B46" s="1161"/>
      <c r="C46" s="223" t="s">
        <v>1195</v>
      </c>
      <c r="D46" s="231" t="s">
        <v>1298</v>
      </c>
      <c r="E46" s="225" t="s">
        <v>1196</v>
      </c>
      <c r="F46" s="1160"/>
      <c r="G46" s="223" t="s">
        <v>41</v>
      </c>
      <c r="H46" s="223" t="s">
        <v>1272</v>
      </c>
      <c r="I46" s="228">
        <v>13</v>
      </c>
      <c r="J46" s="1048">
        <v>407</v>
      </c>
      <c r="K46" s="1048">
        <f t="shared" si="0"/>
        <v>814</v>
      </c>
      <c r="L46" s="1048">
        <v>10584</v>
      </c>
      <c r="M46" s="1032">
        <v>2</v>
      </c>
      <c r="N46" s="1033" t="s">
        <v>12259</v>
      </c>
      <c r="O46" s="226">
        <f t="shared" si="1"/>
        <v>488.4</v>
      </c>
      <c r="P46" s="226">
        <f t="shared" si="2"/>
        <v>976.8</v>
      </c>
      <c r="Q46" s="226">
        <f t="shared" si="3"/>
        <v>12700.8</v>
      </c>
      <c r="R46" s="226">
        <f t="shared" si="4"/>
        <v>630.85</v>
      </c>
      <c r="S46" s="226">
        <f t="shared" si="5"/>
        <v>1261.7</v>
      </c>
      <c r="T46" s="226">
        <f t="shared" si="6"/>
        <v>16405.2</v>
      </c>
      <c r="U46" s="1076" t="s">
        <v>12472</v>
      </c>
    </row>
    <row r="47" spans="1:21" s="227" customFormat="1" ht="20" customHeight="1">
      <c r="A47" s="223">
        <v>10</v>
      </c>
      <c r="B47" s="1161"/>
      <c r="C47" s="223" t="s">
        <v>1197</v>
      </c>
      <c r="D47" s="231" t="s">
        <v>1299</v>
      </c>
      <c r="E47" s="225" t="s">
        <v>1198</v>
      </c>
      <c r="F47" s="1160"/>
      <c r="G47" s="223" t="s">
        <v>41</v>
      </c>
      <c r="H47" s="223" t="s">
        <v>1272</v>
      </c>
      <c r="I47" s="228">
        <v>16</v>
      </c>
      <c r="J47" s="1048">
        <v>452</v>
      </c>
      <c r="K47" s="1048">
        <f t="shared" si="0"/>
        <v>904</v>
      </c>
      <c r="L47" s="1048">
        <v>11718</v>
      </c>
      <c r="M47" s="1032">
        <v>2</v>
      </c>
      <c r="N47" s="1033" t="s">
        <v>12259</v>
      </c>
      <c r="O47" s="226">
        <f t="shared" si="1"/>
        <v>542.4</v>
      </c>
      <c r="P47" s="226">
        <f t="shared" si="2"/>
        <v>1084.8</v>
      </c>
      <c r="Q47" s="226">
        <f t="shared" si="3"/>
        <v>14061.6</v>
      </c>
      <c r="R47" s="226">
        <f t="shared" si="4"/>
        <v>700.6</v>
      </c>
      <c r="S47" s="226">
        <f t="shared" si="5"/>
        <v>1401.2</v>
      </c>
      <c r="T47" s="226">
        <f t="shared" si="6"/>
        <v>18162.900000000001</v>
      </c>
      <c r="U47" s="1076" t="s">
        <v>12473</v>
      </c>
    </row>
    <row r="48" spans="1:21" s="227" customFormat="1" ht="20" customHeight="1">
      <c r="A48" s="223">
        <v>10</v>
      </c>
      <c r="B48" s="1161"/>
      <c r="C48" s="223" t="s">
        <v>1199</v>
      </c>
      <c r="D48" s="231" t="s">
        <v>1300</v>
      </c>
      <c r="E48" s="225" t="s">
        <v>1200</v>
      </c>
      <c r="F48" s="1160"/>
      <c r="G48" s="223" t="s">
        <v>41</v>
      </c>
      <c r="H48" s="223" t="s">
        <v>1272</v>
      </c>
      <c r="I48" s="228">
        <v>19</v>
      </c>
      <c r="J48" s="1048">
        <v>502</v>
      </c>
      <c r="K48" s="1048">
        <f t="shared" si="0"/>
        <v>1004</v>
      </c>
      <c r="L48" s="1048">
        <v>13230</v>
      </c>
      <c r="M48" s="1032">
        <v>2</v>
      </c>
      <c r="N48" s="1033" t="s">
        <v>12259</v>
      </c>
      <c r="O48" s="226">
        <f t="shared" si="1"/>
        <v>602.4</v>
      </c>
      <c r="P48" s="226">
        <f t="shared" si="2"/>
        <v>1204.8</v>
      </c>
      <c r="Q48" s="226">
        <f t="shared" si="3"/>
        <v>15876</v>
      </c>
      <c r="R48" s="226">
        <f t="shared" si="4"/>
        <v>778.1</v>
      </c>
      <c r="S48" s="226">
        <f t="shared" si="5"/>
        <v>1556.2</v>
      </c>
      <c r="T48" s="226">
        <f t="shared" si="6"/>
        <v>20506.5</v>
      </c>
      <c r="U48" s="1076" t="s">
        <v>12474</v>
      </c>
    </row>
    <row r="49" spans="1:21" s="227" customFormat="1" ht="20" customHeight="1">
      <c r="A49" s="223">
        <v>20</v>
      </c>
      <c r="B49" s="1161" t="s">
        <v>1201</v>
      </c>
      <c r="C49" s="223" t="s">
        <v>1202</v>
      </c>
      <c r="D49" s="231" t="s">
        <v>1295</v>
      </c>
      <c r="E49" s="225" t="s">
        <v>1203</v>
      </c>
      <c r="F49" s="1160" t="s">
        <v>1301</v>
      </c>
      <c r="G49" s="223" t="s">
        <v>46</v>
      </c>
      <c r="H49" s="223" t="s">
        <v>1302</v>
      </c>
      <c r="I49" s="224">
        <v>20</v>
      </c>
      <c r="J49" s="1048">
        <v>614</v>
      </c>
      <c r="K49" s="1048">
        <f t="shared" ref="K49:K80" si="10">J49*2</f>
        <v>1228</v>
      </c>
      <c r="L49" s="1048">
        <v>14742</v>
      </c>
      <c r="M49" s="1032">
        <v>1.9</v>
      </c>
      <c r="N49" s="1033" t="s">
        <v>12259</v>
      </c>
      <c r="O49" s="226">
        <f t="shared" si="1"/>
        <v>736.8</v>
      </c>
      <c r="P49" s="226">
        <f t="shared" si="2"/>
        <v>1473.6</v>
      </c>
      <c r="Q49" s="226">
        <f t="shared" si="3"/>
        <v>17690.399999999998</v>
      </c>
      <c r="R49" s="226">
        <f t="shared" si="4"/>
        <v>951.7</v>
      </c>
      <c r="S49" s="226">
        <f t="shared" si="5"/>
        <v>1903.4</v>
      </c>
      <c r="T49" s="226">
        <f t="shared" si="6"/>
        <v>22850.100000000002</v>
      </c>
      <c r="U49" s="1076" t="s">
        <v>8243</v>
      </c>
    </row>
    <row r="50" spans="1:21" s="227" customFormat="1" ht="20" customHeight="1">
      <c r="A50" s="223">
        <v>20</v>
      </c>
      <c r="B50" s="1161"/>
      <c r="C50" s="223" t="s">
        <v>5132</v>
      </c>
      <c r="D50" s="231" t="s">
        <v>1303</v>
      </c>
      <c r="E50" s="225" t="s">
        <v>1205</v>
      </c>
      <c r="F50" s="1160"/>
      <c r="G50" s="223" t="s">
        <v>46</v>
      </c>
      <c r="H50" s="223" t="s">
        <v>1302</v>
      </c>
      <c r="I50" s="224">
        <v>23</v>
      </c>
      <c r="J50" s="1048">
        <v>698</v>
      </c>
      <c r="K50" s="1048">
        <f t="shared" si="10"/>
        <v>1396</v>
      </c>
      <c r="L50" s="1048">
        <v>16443</v>
      </c>
      <c r="M50" s="1032">
        <v>1.9</v>
      </c>
      <c r="N50" s="1033" t="s">
        <v>12259</v>
      </c>
      <c r="O50" s="226">
        <f t="shared" ref="O50:O81" si="11">J50*1.2</f>
        <v>837.6</v>
      </c>
      <c r="P50" s="226">
        <f t="shared" si="2"/>
        <v>1675.2</v>
      </c>
      <c r="Q50" s="226">
        <f t="shared" si="3"/>
        <v>19731.599999999999</v>
      </c>
      <c r="R50" s="226">
        <f t="shared" ref="R50:R81" si="12">J50*1.55</f>
        <v>1081.9000000000001</v>
      </c>
      <c r="S50" s="226">
        <f t="shared" si="5"/>
        <v>2163.8000000000002</v>
      </c>
      <c r="T50" s="226">
        <f t="shared" si="6"/>
        <v>25486.65</v>
      </c>
      <c r="U50" s="1076" t="s">
        <v>12477</v>
      </c>
    </row>
    <row r="51" spans="1:21" s="227" customFormat="1" ht="20" customHeight="1">
      <c r="A51" s="223">
        <v>20</v>
      </c>
      <c r="B51" s="1161"/>
      <c r="C51" s="223" t="s">
        <v>5133</v>
      </c>
      <c r="D51" s="231" t="s">
        <v>1295</v>
      </c>
      <c r="E51" s="225" t="s">
        <v>1207</v>
      </c>
      <c r="F51" s="1160"/>
      <c r="G51" s="223" t="s">
        <v>46</v>
      </c>
      <c r="H51" s="223" t="s">
        <v>1302</v>
      </c>
      <c r="I51" s="224">
        <v>26</v>
      </c>
      <c r="J51" s="1048">
        <v>809</v>
      </c>
      <c r="K51" s="1048">
        <f t="shared" si="10"/>
        <v>1618</v>
      </c>
      <c r="L51" s="1048">
        <v>18333</v>
      </c>
      <c r="M51" s="1032">
        <v>1.9</v>
      </c>
      <c r="N51" s="1033" t="s">
        <v>12259</v>
      </c>
      <c r="O51" s="226">
        <f t="shared" si="11"/>
        <v>970.8</v>
      </c>
      <c r="P51" s="226">
        <f t="shared" si="2"/>
        <v>1941.6</v>
      </c>
      <c r="Q51" s="226">
        <f t="shared" si="3"/>
        <v>21999.599999999999</v>
      </c>
      <c r="R51" s="226">
        <f t="shared" si="12"/>
        <v>1253.95</v>
      </c>
      <c r="S51" s="226">
        <f t="shared" si="5"/>
        <v>2507.9</v>
      </c>
      <c r="T51" s="226">
        <f t="shared" si="6"/>
        <v>28416.15</v>
      </c>
      <c r="U51" s="1076" t="s">
        <v>12478</v>
      </c>
    </row>
    <row r="52" spans="1:21" s="227" customFormat="1" ht="20" customHeight="1">
      <c r="A52" s="223">
        <v>20</v>
      </c>
      <c r="B52" s="1161"/>
      <c r="C52" s="223" t="s">
        <v>1208</v>
      </c>
      <c r="D52" s="231" t="s">
        <v>1295</v>
      </c>
      <c r="E52" s="225" t="s">
        <v>1209</v>
      </c>
      <c r="F52" s="1160"/>
      <c r="G52" s="223" t="s">
        <v>46</v>
      </c>
      <c r="H52" s="223" t="s">
        <v>1302</v>
      </c>
      <c r="I52" s="224">
        <v>29</v>
      </c>
      <c r="J52" s="1048">
        <v>950</v>
      </c>
      <c r="K52" s="1048">
        <f t="shared" si="10"/>
        <v>1900</v>
      </c>
      <c r="L52" s="1048">
        <v>21735</v>
      </c>
      <c r="M52" s="1032">
        <v>1.9</v>
      </c>
      <c r="N52" s="1033" t="s">
        <v>12259</v>
      </c>
      <c r="O52" s="226">
        <f t="shared" si="11"/>
        <v>1140</v>
      </c>
      <c r="P52" s="226">
        <f t="shared" si="2"/>
        <v>2280</v>
      </c>
      <c r="Q52" s="226">
        <f t="shared" si="3"/>
        <v>26082</v>
      </c>
      <c r="R52" s="226">
        <f t="shared" si="12"/>
        <v>1472.5</v>
      </c>
      <c r="S52" s="226">
        <f t="shared" si="5"/>
        <v>2945</v>
      </c>
      <c r="T52" s="226">
        <f t="shared" si="6"/>
        <v>33689.25</v>
      </c>
      <c r="U52" s="1076" t="s">
        <v>8244</v>
      </c>
    </row>
    <row r="53" spans="1:21" s="227" customFormat="1" ht="20" customHeight="1">
      <c r="A53" s="223">
        <v>20</v>
      </c>
      <c r="B53" s="1161" t="s">
        <v>1210</v>
      </c>
      <c r="C53" s="223" t="s">
        <v>5128</v>
      </c>
      <c r="D53" s="231" t="s">
        <v>1304</v>
      </c>
      <c r="E53" s="225" t="s">
        <v>1212</v>
      </c>
      <c r="F53" s="1160" t="s">
        <v>1305</v>
      </c>
      <c r="G53" s="223" t="s">
        <v>766</v>
      </c>
      <c r="H53" s="223" t="s">
        <v>1306</v>
      </c>
      <c r="I53" s="224">
        <v>20</v>
      </c>
      <c r="J53" s="1048">
        <v>614</v>
      </c>
      <c r="K53" s="1048">
        <f t="shared" si="10"/>
        <v>1228</v>
      </c>
      <c r="L53" s="1048">
        <v>14742</v>
      </c>
      <c r="M53" s="1032">
        <v>1.9</v>
      </c>
      <c r="N53" s="1033" t="s">
        <v>12259</v>
      </c>
      <c r="O53" s="226">
        <f t="shared" si="11"/>
        <v>736.8</v>
      </c>
      <c r="P53" s="226">
        <f t="shared" si="2"/>
        <v>1473.6</v>
      </c>
      <c r="Q53" s="226">
        <f t="shared" si="3"/>
        <v>17690.399999999998</v>
      </c>
      <c r="R53" s="226">
        <f t="shared" si="12"/>
        <v>951.7</v>
      </c>
      <c r="S53" s="226">
        <f t="shared" si="5"/>
        <v>1903.4</v>
      </c>
      <c r="T53" s="226">
        <f t="shared" si="6"/>
        <v>22850.100000000002</v>
      </c>
      <c r="U53" s="1076" t="s">
        <v>8243</v>
      </c>
    </row>
    <row r="54" spans="1:21" s="227" customFormat="1" ht="20" customHeight="1">
      <c r="A54" s="223">
        <v>20</v>
      </c>
      <c r="B54" s="1161"/>
      <c r="C54" s="223" t="s">
        <v>5129</v>
      </c>
      <c r="D54" s="231" t="s">
        <v>1307</v>
      </c>
      <c r="E54" s="225" t="s">
        <v>1214</v>
      </c>
      <c r="F54" s="1160"/>
      <c r="G54" s="223" t="s">
        <v>47</v>
      </c>
      <c r="H54" s="223" t="s">
        <v>1306</v>
      </c>
      <c r="I54" s="224">
        <v>23</v>
      </c>
      <c r="J54" s="1048">
        <v>698</v>
      </c>
      <c r="K54" s="1048">
        <f t="shared" si="10"/>
        <v>1396</v>
      </c>
      <c r="L54" s="1048">
        <v>16443</v>
      </c>
      <c r="M54" s="1032">
        <v>1.9</v>
      </c>
      <c r="N54" s="1033" t="s">
        <v>12259</v>
      </c>
      <c r="O54" s="226">
        <f t="shared" si="11"/>
        <v>837.6</v>
      </c>
      <c r="P54" s="226">
        <f t="shared" si="2"/>
        <v>1675.2</v>
      </c>
      <c r="Q54" s="226">
        <f t="shared" si="3"/>
        <v>19731.599999999999</v>
      </c>
      <c r="R54" s="226">
        <f t="shared" si="12"/>
        <v>1081.9000000000001</v>
      </c>
      <c r="S54" s="226">
        <f t="shared" si="5"/>
        <v>2163.8000000000002</v>
      </c>
      <c r="T54" s="226">
        <f t="shared" si="6"/>
        <v>25486.65</v>
      </c>
      <c r="U54" s="1076" t="s">
        <v>12477</v>
      </c>
    </row>
    <row r="55" spans="1:21" s="227" customFormat="1" ht="20" customHeight="1">
      <c r="A55" s="223">
        <v>20</v>
      </c>
      <c r="B55" s="1161"/>
      <c r="C55" s="223" t="s">
        <v>1215</v>
      </c>
      <c r="D55" s="231" t="s">
        <v>1308</v>
      </c>
      <c r="E55" s="225" t="s">
        <v>1216</v>
      </c>
      <c r="F55" s="1160"/>
      <c r="G55" s="223" t="s">
        <v>47</v>
      </c>
      <c r="H55" s="223" t="s">
        <v>1306</v>
      </c>
      <c r="I55" s="224">
        <v>26</v>
      </c>
      <c r="J55" s="1048">
        <v>809</v>
      </c>
      <c r="K55" s="1048">
        <f t="shared" si="10"/>
        <v>1618</v>
      </c>
      <c r="L55" s="1048">
        <v>18333</v>
      </c>
      <c r="M55" s="1032">
        <v>1.9</v>
      </c>
      <c r="N55" s="1033" t="s">
        <v>12259</v>
      </c>
      <c r="O55" s="226">
        <f t="shared" si="11"/>
        <v>970.8</v>
      </c>
      <c r="P55" s="226">
        <f t="shared" si="2"/>
        <v>1941.6</v>
      </c>
      <c r="Q55" s="226">
        <f t="shared" si="3"/>
        <v>21999.599999999999</v>
      </c>
      <c r="R55" s="226">
        <f t="shared" si="12"/>
        <v>1253.95</v>
      </c>
      <c r="S55" s="226">
        <f t="shared" si="5"/>
        <v>2507.9</v>
      </c>
      <c r="T55" s="226">
        <f t="shared" si="6"/>
        <v>28416.15</v>
      </c>
      <c r="U55" s="1076" t="s">
        <v>12478</v>
      </c>
    </row>
    <row r="56" spans="1:21" s="227" customFormat="1" ht="20" customHeight="1">
      <c r="A56" s="223">
        <v>20</v>
      </c>
      <c r="B56" s="1161"/>
      <c r="C56" s="223" t="s">
        <v>1217</v>
      </c>
      <c r="D56" s="231" t="s">
        <v>1309</v>
      </c>
      <c r="E56" s="225" t="s">
        <v>1218</v>
      </c>
      <c r="F56" s="1160"/>
      <c r="G56" s="223" t="s">
        <v>47</v>
      </c>
      <c r="H56" s="223" t="s">
        <v>1306</v>
      </c>
      <c r="I56" s="224">
        <v>29</v>
      </c>
      <c r="J56" s="1048">
        <v>950</v>
      </c>
      <c r="K56" s="1048">
        <f t="shared" si="10"/>
        <v>1900</v>
      </c>
      <c r="L56" s="1048">
        <v>21735</v>
      </c>
      <c r="M56" s="1032">
        <v>1.9</v>
      </c>
      <c r="N56" s="1033" t="s">
        <v>12259</v>
      </c>
      <c r="O56" s="226">
        <f t="shared" si="11"/>
        <v>1140</v>
      </c>
      <c r="P56" s="226">
        <f t="shared" si="2"/>
        <v>2280</v>
      </c>
      <c r="Q56" s="226">
        <f t="shared" si="3"/>
        <v>26082</v>
      </c>
      <c r="R56" s="226">
        <f t="shared" si="12"/>
        <v>1472.5</v>
      </c>
      <c r="S56" s="226">
        <f t="shared" si="5"/>
        <v>2945</v>
      </c>
      <c r="T56" s="226">
        <f t="shared" si="6"/>
        <v>33689.25</v>
      </c>
      <c r="U56" s="1076" t="s">
        <v>8244</v>
      </c>
    </row>
    <row r="57" spans="1:21" s="227" customFormat="1" ht="20" customHeight="1">
      <c r="A57" s="223">
        <v>20</v>
      </c>
      <c r="B57" s="1161" t="s">
        <v>1219</v>
      </c>
      <c r="C57" s="223" t="s">
        <v>1220</v>
      </c>
      <c r="D57" s="231" t="s">
        <v>1310</v>
      </c>
      <c r="E57" s="225" t="s">
        <v>1221</v>
      </c>
      <c r="F57" s="1160" t="s">
        <v>1311</v>
      </c>
      <c r="G57" s="223" t="s">
        <v>5139</v>
      </c>
      <c r="H57" s="223" t="s">
        <v>1312</v>
      </c>
      <c r="I57" s="224">
        <v>20</v>
      </c>
      <c r="J57" s="1048">
        <v>614</v>
      </c>
      <c r="K57" s="1048">
        <f t="shared" si="10"/>
        <v>1228</v>
      </c>
      <c r="L57" s="1048">
        <v>14742</v>
      </c>
      <c r="M57" s="1032">
        <v>1.9</v>
      </c>
      <c r="N57" s="1033" t="s">
        <v>12259</v>
      </c>
      <c r="O57" s="226">
        <f t="shared" si="11"/>
        <v>736.8</v>
      </c>
      <c r="P57" s="226">
        <f t="shared" si="2"/>
        <v>1473.6</v>
      </c>
      <c r="Q57" s="226">
        <f t="shared" si="3"/>
        <v>17690.399999999998</v>
      </c>
      <c r="R57" s="226">
        <f t="shared" si="12"/>
        <v>951.7</v>
      </c>
      <c r="S57" s="226">
        <f t="shared" si="5"/>
        <v>1903.4</v>
      </c>
      <c r="T57" s="226">
        <f t="shared" si="6"/>
        <v>22850.100000000002</v>
      </c>
      <c r="U57" s="1076" t="s">
        <v>8243</v>
      </c>
    </row>
    <row r="58" spans="1:21" s="227" customFormat="1" ht="20" customHeight="1">
      <c r="A58" s="223">
        <v>20</v>
      </c>
      <c r="B58" s="1161"/>
      <c r="C58" s="223" t="s">
        <v>1222</v>
      </c>
      <c r="D58" s="231" t="s">
        <v>1313</v>
      </c>
      <c r="E58" s="225" t="s">
        <v>1223</v>
      </c>
      <c r="F58" s="1160"/>
      <c r="G58" s="223" t="s">
        <v>48</v>
      </c>
      <c r="H58" s="223" t="s">
        <v>1312</v>
      </c>
      <c r="I58" s="224">
        <v>23</v>
      </c>
      <c r="J58" s="1048">
        <v>698</v>
      </c>
      <c r="K58" s="1048">
        <f t="shared" si="10"/>
        <v>1396</v>
      </c>
      <c r="L58" s="1048">
        <v>16443</v>
      </c>
      <c r="M58" s="1032">
        <v>1.9</v>
      </c>
      <c r="N58" s="1033" t="s">
        <v>12259</v>
      </c>
      <c r="O58" s="226">
        <f t="shared" si="11"/>
        <v>837.6</v>
      </c>
      <c r="P58" s="226">
        <f t="shared" si="2"/>
        <v>1675.2</v>
      </c>
      <c r="Q58" s="226">
        <f t="shared" si="3"/>
        <v>19731.599999999999</v>
      </c>
      <c r="R58" s="226">
        <f t="shared" si="12"/>
        <v>1081.9000000000001</v>
      </c>
      <c r="S58" s="226">
        <f t="shared" si="5"/>
        <v>2163.8000000000002</v>
      </c>
      <c r="T58" s="226">
        <f t="shared" si="6"/>
        <v>25486.65</v>
      </c>
      <c r="U58" s="1076" t="s">
        <v>12477</v>
      </c>
    </row>
    <row r="59" spans="1:21" s="227" customFormat="1" ht="20" customHeight="1">
      <c r="A59" s="223">
        <v>20</v>
      </c>
      <c r="B59" s="1161"/>
      <c r="C59" s="223" t="s">
        <v>1224</v>
      </c>
      <c r="D59" s="231" t="s">
        <v>1314</v>
      </c>
      <c r="E59" s="225" t="s">
        <v>1225</v>
      </c>
      <c r="F59" s="1160"/>
      <c r="G59" s="223" t="s">
        <v>48</v>
      </c>
      <c r="H59" s="223" t="s">
        <v>1312</v>
      </c>
      <c r="I59" s="224">
        <v>26</v>
      </c>
      <c r="J59" s="1048">
        <v>809</v>
      </c>
      <c r="K59" s="1048">
        <f t="shared" si="10"/>
        <v>1618</v>
      </c>
      <c r="L59" s="1048">
        <v>18333</v>
      </c>
      <c r="M59" s="1032">
        <v>1.9</v>
      </c>
      <c r="N59" s="1033" t="s">
        <v>12259</v>
      </c>
      <c r="O59" s="226">
        <f t="shared" si="11"/>
        <v>970.8</v>
      </c>
      <c r="P59" s="226">
        <f t="shared" si="2"/>
        <v>1941.6</v>
      </c>
      <c r="Q59" s="226">
        <f t="shared" si="3"/>
        <v>21999.599999999999</v>
      </c>
      <c r="R59" s="226">
        <f t="shared" si="12"/>
        <v>1253.95</v>
      </c>
      <c r="S59" s="226">
        <f t="shared" si="5"/>
        <v>2507.9</v>
      </c>
      <c r="T59" s="226">
        <f t="shared" si="6"/>
        <v>28416.15</v>
      </c>
      <c r="U59" s="1076" t="s">
        <v>12478</v>
      </c>
    </row>
    <row r="60" spans="1:21" s="227" customFormat="1" ht="20" customHeight="1">
      <c r="A60" s="223">
        <v>20</v>
      </c>
      <c r="B60" s="1161"/>
      <c r="C60" s="223" t="s">
        <v>5134</v>
      </c>
      <c r="D60" s="231" t="s">
        <v>1315</v>
      </c>
      <c r="E60" s="225" t="s">
        <v>1227</v>
      </c>
      <c r="F60" s="1160"/>
      <c r="G60" s="223" t="s">
        <v>48</v>
      </c>
      <c r="H60" s="223" t="s">
        <v>1312</v>
      </c>
      <c r="I60" s="224">
        <v>29</v>
      </c>
      <c r="J60" s="1048">
        <v>950</v>
      </c>
      <c r="K60" s="1048">
        <f t="shared" si="10"/>
        <v>1900</v>
      </c>
      <c r="L60" s="1048">
        <v>21735</v>
      </c>
      <c r="M60" s="1032">
        <v>1.9</v>
      </c>
      <c r="N60" s="1033" t="s">
        <v>12259</v>
      </c>
      <c r="O60" s="226">
        <f t="shared" si="11"/>
        <v>1140</v>
      </c>
      <c r="P60" s="226">
        <f t="shared" si="2"/>
        <v>2280</v>
      </c>
      <c r="Q60" s="226">
        <f t="shared" si="3"/>
        <v>26082</v>
      </c>
      <c r="R60" s="226">
        <f t="shared" si="12"/>
        <v>1472.5</v>
      </c>
      <c r="S60" s="226">
        <f t="shared" si="5"/>
        <v>2945</v>
      </c>
      <c r="T60" s="226">
        <f t="shared" si="6"/>
        <v>33689.25</v>
      </c>
      <c r="U60" s="1076" t="s">
        <v>8244</v>
      </c>
    </row>
    <row r="61" spans="1:21" s="227" customFormat="1" ht="20" customHeight="1">
      <c r="A61" s="223">
        <v>20</v>
      </c>
      <c r="B61" s="1161" t="s">
        <v>1228</v>
      </c>
      <c r="C61" s="223" t="s">
        <v>5135</v>
      </c>
      <c r="D61" s="231" t="s">
        <v>1316</v>
      </c>
      <c r="E61" s="225" t="s">
        <v>1230</v>
      </c>
      <c r="F61" s="1160" t="s">
        <v>1317</v>
      </c>
      <c r="G61" s="223" t="s">
        <v>49</v>
      </c>
      <c r="H61" s="223" t="s">
        <v>1318</v>
      </c>
      <c r="I61" s="224">
        <v>20</v>
      </c>
      <c r="J61" s="1048">
        <v>614</v>
      </c>
      <c r="K61" s="1048">
        <f t="shared" si="10"/>
        <v>1228</v>
      </c>
      <c r="L61" s="1048">
        <v>14742</v>
      </c>
      <c r="M61" s="1032">
        <v>1.9</v>
      </c>
      <c r="N61" s="1033" t="s">
        <v>12259</v>
      </c>
      <c r="O61" s="226">
        <f t="shared" si="11"/>
        <v>736.8</v>
      </c>
      <c r="P61" s="226">
        <f t="shared" si="2"/>
        <v>1473.6</v>
      </c>
      <c r="Q61" s="226">
        <f t="shared" si="3"/>
        <v>17690.399999999998</v>
      </c>
      <c r="R61" s="226">
        <f t="shared" si="12"/>
        <v>951.7</v>
      </c>
      <c r="S61" s="226">
        <f t="shared" si="5"/>
        <v>1903.4</v>
      </c>
      <c r="T61" s="226">
        <f t="shared" si="6"/>
        <v>22850.100000000002</v>
      </c>
      <c r="U61" s="1076" t="s">
        <v>8243</v>
      </c>
    </row>
    <row r="62" spans="1:21" s="227" customFormat="1" ht="20" customHeight="1">
      <c r="A62" s="223">
        <v>20</v>
      </c>
      <c r="B62" s="1161"/>
      <c r="C62" s="223" t="s">
        <v>1231</v>
      </c>
      <c r="D62" s="231" t="s">
        <v>1316</v>
      </c>
      <c r="E62" s="225" t="s">
        <v>1232</v>
      </c>
      <c r="F62" s="1160"/>
      <c r="G62" s="223" t="s">
        <v>5140</v>
      </c>
      <c r="H62" s="223" t="s">
        <v>1318</v>
      </c>
      <c r="I62" s="224">
        <v>23</v>
      </c>
      <c r="J62" s="1048">
        <v>698</v>
      </c>
      <c r="K62" s="1048">
        <f t="shared" si="10"/>
        <v>1396</v>
      </c>
      <c r="L62" s="1048">
        <v>16443</v>
      </c>
      <c r="M62" s="1032">
        <v>1.9</v>
      </c>
      <c r="N62" s="1033" t="s">
        <v>12259</v>
      </c>
      <c r="O62" s="226">
        <f t="shared" si="11"/>
        <v>837.6</v>
      </c>
      <c r="P62" s="226">
        <f t="shared" si="2"/>
        <v>1675.2</v>
      </c>
      <c r="Q62" s="226">
        <f t="shared" si="3"/>
        <v>19731.599999999999</v>
      </c>
      <c r="R62" s="226">
        <f t="shared" si="12"/>
        <v>1081.9000000000001</v>
      </c>
      <c r="S62" s="226">
        <f t="shared" si="5"/>
        <v>2163.8000000000002</v>
      </c>
      <c r="T62" s="226">
        <f t="shared" si="6"/>
        <v>25486.65</v>
      </c>
      <c r="U62" s="1076" t="s">
        <v>12477</v>
      </c>
    </row>
    <row r="63" spans="1:21" s="227" customFormat="1" ht="20" customHeight="1">
      <c r="A63" s="223">
        <v>20</v>
      </c>
      <c r="B63" s="1161"/>
      <c r="C63" s="223" t="s">
        <v>1233</v>
      </c>
      <c r="D63" s="231" t="s">
        <v>1316</v>
      </c>
      <c r="E63" s="225" t="s">
        <v>1234</v>
      </c>
      <c r="F63" s="1160"/>
      <c r="G63" s="223" t="s">
        <v>49</v>
      </c>
      <c r="H63" s="223" t="s">
        <v>1318</v>
      </c>
      <c r="I63" s="224">
        <v>26</v>
      </c>
      <c r="J63" s="1048">
        <v>809</v>
      </c>
      <c r="K63" s="1048">
        <f t="shared" si="10"/>
        <v>1618</v>
      </c>
      <c r="L63" s="1048">
        <v>18333</v>
      </c>
      <c r="M63" s="1032">
        <v>1.9</v>
      </c>
      <c r="N63" s="1033" t="s">
        <v>12259</v>
      </c>
      <c r="O63" s="226">
        <f t="shared" si="11"/>
        <v>970.8</v>
      </c>
      <c r="P63" s="226">
        <f t="shared" si="2"/>
        <v>1941.6</v>
      </c>
      <c r="Q63" s="226">
        <f t="shared" si="3"/>
        <v>21999.599999999999</v>
      </c>
      <c r="R63" s="226">
        <f t="shared" si="12"/>
        <v>1253.95</v>
      </c>
      <c r="S63" s="226">
        <f t="shared" si="5"/>
        <v>2507.9</v>
      </c>
      <c r="T63" s="226">
        <f t="shared" si="6"/>
        <v>28416.15</v>
      </c>
      <c r="U63" s="1076" t="s">
        <v>12478</v>
      </c>
    </row>
    <row r="64" spans="1:21" s="227" customFormat="1" ht="20" customHeight="1">
      <c r="A64" s="223">
        <v>20</v>
      </c>
      <c r="B64" s="1161"/>
      <c r="C64" s="223" t="s">
        <v>5136</v>
      </c>
      <c r="D64" s="231" t="s">
        <v>1319</v>
      </c>
      <c r="E64" s="225" t="s">
        <v>1235</v>
      </c>
      <c r="F64" s="1160"/>
      <c r="G64" s="223" t="s">
        <v>49</v>
      </c>
      <c r="H64" s="223" t="s">
        <v>1318</v>
      </c>
      <c r="I64" s="224">
        <v>29</v>
      </c>
      <c r="J64" s="1048">
        <v>950</v>
      </c>
      <c r="K64" s="1048">
        <f t="shared" si="10"/>
        <v>1900</v>
      </c>
      <c r="L64" s="1048">
        <v>21735</v>
      </c>
      <c r="M64" s="1032">
        <v>1.9</v>
      </c>
      <c r="N64" s="1033" t="s">
        <v>12259</v>
      </c>
      <c r="O64" s="226">
        <f t="shared" si="11"/>
        <v>1140</v>
      </c>
      <c r="P64" s="226">
        <f t="shared" si="2"/>
        <v>2280</v>
      </c>
      <c r="Q64" s="226">
        <f t="shared" si="3"/>
        <v>26082</v>
      </c>
      <c r="R64" s="226">
        <f t="shared" si="12"/>
        <v>1472.5</v>
      </c>
      <c r="S64" s="226">
        <f t="shared" si="5"/>
        <v>2945</v>
      </c>
      <c r="T64" s="226">
        <f t="shared" si="6"/>
        <v>33689.25</v>
      </c>
      <c r="U64" s="1076" t="s">
        <v>8244</v>
      </c>
    </row>
    <row r="65" spans="1:21" s="227" customFormat="1" ht="20" customHeight="1">
      <c r="A65" s="223">
        <v>30</v>
      </c>
      <c r="B65" s="1161" t="s">
        <v>1201</v>
      </c>
      <c r="C65" s="223" t="s">
        <v>1202</v>
      </c>
      <c r="D65" s="231" t="s">
        <v>1295</v>
      </c>
      <c r="E65" s="225" t="s">
        <v>1203</v>
      </c>
      <c r="F65" s="1160" t="s">
        <v>1301</v>
      </c>
      <c r="G65" s="223" t="s">
        <v>46</v>
      </c>
      <c r="H65" s="223" t="s">
        <v>24</v>
      </c>
      <c r="I65" s="224">
        <v>30</v>
      </c>
      <c r="J65" s="1048">
        <v>1061</v>
      </c>
      <c r="K65" s="1048">
        <f t="shared" si="10"/>
        <v>2122</v>
      </c>
      <c r="L65" s="1048">
        <v>24570</v>
      </c>
      <c r="M65" s="1032">
        <v>1.8</v>
      </c>
      <c r="N65" s="1033" t="s">
        <v>12259</v>
      </c>
      <c r="O65" s="226">
        <f t="shared" si="11"/>
        <v>1273.2</v>
      </c>
      <c r="P65" s="226">
        <f t="shared" si="2"/>
        <v>2546.4</v>
      </c>
      <c r="Q65" s="226">
        <f t="shared" si="3"/>
        <v>29484</v>
      </c>
      <c r="R65" s="226">
        <f t="shared" si="12"/>
        <v>1644.55</v>
      </c>
      <c r="S65" s="226">
        <f t="shared" si="5"/>
        <v>3289.1</v>
      </c>
      <c r="T65" s="226">
        <f t="shared" si="6"/>
        <v>38083.5</v>
      </c>
      <c r="U65" s="1076" t="s">
        <v>8248</v>
      </c>
    </row>
    <row r="66" spans="1:21" s="227" customFormat="1" ht="20" customHeight="1">
      <c r="A66" s="223">
        <v>30</v>
      </c>
      <c r="B66" s="1161"/>
      <c r="C66" s="223" t="s">
        <v>1204</v>
      </c>
      <c r="D66" s="231" t="s">
        <v>1303</v>
      </c>
      <c r="E66" s="225" t="s">
        <v>1205</v>
      </c>
      <c r="F66" s="1160"/>
      <c r="G66" s="223" t="s">
        <v>46</v>
      </c>
      <c r="H66" s="223" t="s">
        <v>24</v>
      </c>
      <c r="I66" s="224">
        <v>33</v>
      </c>
      <c r="J66" s="1048">
        <v>1229</v>
      </c>
      <c r="K66" s="1048">
        <f t="shared" si="10"/>
        <v>2458</v>
      </c>
      <c r="L66" s="1048">
        <v>28350</v>
      </c>
      <c r="M66" s="1032">
        <v>1.8</v>
      </c>
      <c r="N66" s="1033" t="s">
        <v>12259</v>
      </c>
      <c r="O66" s="226">
        <f t="shared" si="11"/>
        <v>1474.8</v>
      </c>
      <c r="P66" s="226">
        <f t="shared" si="2"/>
        <v>2949.6</v>
      </c>
      <c r="Q66" s="226">
        <f t="shared" si="3"/>
        <v>34020</v>
      </c>
      <c r="R66" s="226">
        <f t="shared" si="12"/>
        <v>1904.95</v>
      </c>
      <c r="S66" s="226">
        <f t="shared" si="5"/>
        <v>3809.9</v>
      </c>
      <c r="T66" s="226">
        <f t="shared" si="6"/>
        <v>43942.5</v>
      </c>
      <c r="U66" s="1076" t="s">
        <v>12481</v>
      </c>
    </row>
    <row r="67" spans="1:21" s="227" customFormat="1" ht="20" customHeight="1">
      <c r="A67" s="223">
        <v>30</v>
      </c>
      <c r="B67" s="1161"/>
      <c r="C67" s="223" t="s">
        <v>1206</v>
      </c>
      <c r="D67" s="231" t="s">
        <v>1295</v>
      </c>
      <c r="E67" s="225" t="s">
        <v>1207</v>
      </c>
      <c r="F67" s="1160"/>
      <c r="G67" s="223" t="s">
        <v>46</v>
      </c>
      <c r="H67" s="223" t="s">
        <v>24</v>
      </c>
      <c r="I67" s="224">
        <v>36</v>
      </c>
      <c r="J67" s="1048">
        <v>1374</v>
      </c>
      <c r="K67" s="1048">
        <f t="shared" si="10"/>
        <v>2748</v>
      </c>
      <c r="L67" s="1048">
        <v>32508</v>
      </c>
      <c r="M67" s="1032">
        <v>1.8</v>
      </c>
      <c r="N67" s="1033" t="s">
        <v>12259</v>
      </c>
      <c r="O67" s="226">
        <f t="shared" si="11"/>
        <v>1648.8</v>
      </c>
      <c r="P67" s="226">
        <f t="shared" si="2"/>
        <v>3297.6</v>
      </c>
      <c r="Q67" s="226">
        <f t="shared" si="3"/>
        <v>39009.599999999999</v>
      </c>
      <c r="R67" s="226">
        <f t="shared" si="12"/>
        <v>2129.7000000000003</v>
      </c>
      <c r="S67" s="226">
        <f t="shared" si="5"/>
        <v>4259.4000000000005</v>
      </c>
      <c r="T67" s="226">
        <f t="shared" si="6"/>
        <v>50387.4</v>
      </c>
      <c r="U67" s="1076" t="s">
        <v>12482</v>
      </c>
    </row>
    <row r="68" spans="1:21" s="227" customFormat="1" ht="20" customHeight="1">
      <c r="A68" s="223">
        <v>30</v>
      </c>
      <c r="B68" s="1161"/>
      <c r="C68" s="223" t="s">
        <v>1208</v>
      </c>
      <c r="D68" s="231" t="s">
        <v>1295</v>
      </c>
      <c r="E68" s="225" t="s">
        <v>1209</v>
      </c>
      <c r="F68" s="1160"/>
      <c r="G68" s="223" t="s">
        <v>46</v>
      </c>
      <c r="H68" s="223" t="s">
        <v>24</v>
      </c>
      <c r="I68" s="224">
        <v>39</v>
      </c>
      <c r="J68" s="1048">
        <v>1675</v>
      </c>
      <c r="K68" s="1048">
        <f t="shared" si="10"/>
        <v>3350</v>
      </c>
      <c r="L68" s="1048">
        <v>37800</v>
      </c>
      <c r="M68" s="1032">
        <v>1.8</v>
      </c>
      <c r="N68" s="1033" t="s">
        <v>12259</v>
      </c>
      <c r="O68" s="226">
        <f t="shared" si="11"/>
        <v>2010</v>
      </c>
      <c r="P68" s="226">
        <f t="shared" si="2"/>
        <v>4020</v>
      </c>
      <c r="Q68" s="226">
        <f t="shared" si="3"/>
        <v>45360</v>
      </c>
      <c r="R68" s="226">
        <f t="shared" si="12"/>
        <v>2596.25</v>
      </c>
      <c r="S68" s="226">
        <f t="shared" si="5"/>
        <v>5192.5</v>
      </c>
      <c r="T68" s="226">
        <f t="shared" si="6"/>
        <v>58590</v>
      </c>
      <c r="U68" s="1076" t="s">
        <v>8249</v>
      </c>
    </row>
    <row r="69" spans="1:21" s="227" customFormat="1" ht="20" customHeight="1">
      <c r="A69" s="223">
        <v>30</v>
      </c>
      <c r="B69" s="1161" t="s">
        <v>1236</v>
      </c>
      <c r="C69" s="223" t="s">
        <v>1237</v>
      </c>
      <c r="D69" s="231" t="s">
        <v>1320</v>
      </c>
      <c r="E69" s="225" t="s">
        <v>1238</v>
      </c>
      <c r="F69" s="1160" t="s">
        <v>1305</v>
      </c>
      <c r="G69" s="223" t="s">
        <v>1239</v>
      </c>
      <c r="H69" s="223" t="s">
        <v>1321</v>
      </c>
      <c r="I69" s="224">
        <v>30</v>
      </c>
      <c r="J69" s="1048">
        <v>1061</v>
      </c>
      <c r="K69" s="1048">
        <f t="shared" si="10"/>
        <v>2122</v>
      </c>
      <c r="L69" s="1048">
        <v>24570</v>
      </c>
      <c r="M69" s="1032">
        <v>1.8</v>
      </c>
      <c r="N69" s="1033" t="s">
        <v>12259</v>
      </c>
      <c r="O69" s="226">
        <f t="shared" si="11"/>
        <v>1273.2</v>
      </c>
      <c r="P69" s="226">
        <f t="shared" si="2"/>
        <v>2546.4</v>
      </c>
      <c r="Q69" s="226">
        <f t="shared" si="3"/>
        <v>29484</v>
      </c>
      <c r="R69" s="226">
        <f t="shared" si="12"/>
        <v>1644.55</v>
      </c>
      <c r="S69" s="226">
        <f t="shared" si="5"/>
        <v>3289.1</v>
      </c>
      <c r="T69" s="226">
        <f t="shared" si="6"/>
        <v>38083.5</v>
      </c>
      <c r="U69" s="1076" t="s">
        <v>8248</v>
      </c>
    </row>
    <row r="70" spans="1:21" s="227" customFormat="1" ht="20" customHeight="1">
      <c r="A70" s="223">
        <v>30</v>
      </c>
      <c r="B70" s="1161"/>
      <c r="C70" s="223" t="s">
        <v>1240</v>
      </c>
      <c r="D70" s="231" t="s">
        <v>1322</v>
      </c>
      <c r="E70" s="225" t="s">
        <v>1241</v>
      </c>
      <c r="F70" s="1160"/>
      <c r="G70" s="223" t="s">
        <v>1239</v>
      </c>
      <c r="H70" s="223" t="s">
        <v>1321</v>
      </c>
      <c r="I70" s="224">
        <v>33</v>
      </c>
      <c r="J70" s="1048">
        <v>1229</v>
      </c>
      <c r="K70" s="1048">
        <f t="shared" si="10"/>
        <v>2458</v>
      </c>
      <c r="L70" s="1048">
        <v>28350</v>
      </c>
      <c r="M70" s="1032">
        <v>1.8</v>
      </c>
      <c r="N70" s="1033" t="s">
        <v>12259</v>
      </c>
      <c r="O70" s="226">
        <f t="shared" si="11"/>
        <v>1474.8</v>
      </c>
      <c r="P70" s="226">
        <f t="shared" si="2"/>
        <v>2949.6</v>
      </c>
      <c r="Q70" s="226">
        <f t="shared" si="3"/>
        <v>34020</v>
      </c>
      <c r="R70" s="226">
        <f t="shared" si="12"/>
        <v>1904.95</v>
      </c>
      <c r="S70" s="226">
        <f t="shared" si="5"/>
        <v>3809.9</v>
      </c>
      <c r="T70" s="226">
        <f t="shared" si="6"/>
        <v>43942.5</v>
      </c>
      <c r="U70" s="1076" t="s">
        <v>12481</v>
      </c>
    </row>
    <row r="71" spans="1:21" s="227" customFormat="1" ht="20" customHeight="1">
      <c r="A71" s="223">
        <v>30</v>
      </c>
      <c r="B71" s="1161"/>
      <c r="C71" s="223" t="s">
        <v>1242</v>
      </c>
      <c r="D71" s="231" t="s">
        <v>1323</v>
      </c>
      <c r="E71" s="225" t="s">
        <v>1243</v>
      </c>
      <c r="F71" s="1160"/>
      <c r="G71" s="223" t="s">
        <v>1239</v>
      </c>
      <c r="H71" s="223" t="s">
        <v>1321</v>
      </c>
      <c r="I71" s="224">
        <v>36</v>
      </c>
      <c r="J71" s="1048">
        <v>1374</v>
      </c>
      <c r="K71" s="1048">
        <f t="shared" si="10"/>
        <v>2748</v>
      </c>
      <c r="L71" s="1048">
        <v>32508</v>
      </c>
      <c r="M71" s="1032">
        <v>1.8</v>
      </c>
      <c r="N71" s="1033" t="s">
        <v>12259</v>
      </c>
      <c r="O71" s="226">
        <f t="shared" si="11"/>
        <v>1648.8</v>
      </c>
      <c r="P71" s="226">
        <f t="shared" si="2"/>
        <v>3297.6</v>
      </c>
      <c r="Q71" s="226">
        <f t="shared" si="3"/>
        <v>39009.599999999999</v>
      </c>
      <c r="R71" s="226">
        <f t="shared" si="12"/>
        <v>2129.7000000000003</v>
      </c>
      <c r="S71" s="226">
        <f t="shared" si="5"/>
        <v>4259.4000000000005</v>
      </c>
      <c r="T71" s="226">
        <f t="shared" si="6"/>
        <v>50387.4</v>
      </c>
      <c r="U71" s="1076" t="s">
        <v>12482</v>
      </c>
    </row>
    <row r="72" spans="1:21" s="227" customFormat="1" ht="20" customHeight="1">
      <c r="A72" s="223">
        <v>30</v>
      </c>
      <c r="B72" s="1161"/>
      <c r="C72" s="223" t="s">
        <v>1244</v>
      </c>
      <c r="D72" s="231" t="s">
        <v>1324</v>
      </c>
      <c r="E72" s="225" t="s">
        <v>1245</v>
      </c>
      <c r="F72" s="1160"/>
      <c r="G72" s="223" t="s">
        <v>1239</v>
      </c>
      <c r="H72" s="223" t="s">
        <v>1321</v>
      </c>
      <c r="I72" s="224">
        <v>39</v>
      </c>
      <c r="J72" s="1048">
        <v>1675</v>
      </c>
      <c r="K72" s="1048">
        <f t="shared" si="10"/>
        <v>3350</v>
      </c>
      <c r="L72" s="1048">
        <v>37800</v>
      </c>
      <c r="M72" s="1032">
        <v>1.8</v>
      </c>
      <c r="N72" s="1033" t="s">
        <v>12259</v>
      </c>
      <c r="O72" s="226">
        <f t="shared" si="11"/>
        <v>2010</v>
      </c>
      <c r="P72" s="226">
        <f t="shared" si="2"/>
        <v>4020</v>
      </c>
      <c r="Q72" s="226">
        <f t="shared" si="3"/>
        <v>45360</v>
      </c>
      <c r="R72" s="226">
        <f t="shared" si="12"/>
        <v>2596.25</v>
      </c>
      <c r="S72" s="226">
        <f t="shared" si="5"/>
        <v>5192.5</v>
      </c>
      <c r="T72" s="226">
        <f t="shared" si="6"/>
        <v>58590</v>
      </c>
      <c r="U72" s="1076" t="s">
        <v>8249</v>
      </c>
    </row>
    <row r="73" spans="1:21" s="227" customFormat="1" ht="20" customHeight="1">
      <c r="A73" s="223">
        <v>30</v>
      </c>
      <c r="B73" s="1161" t="s">
        <v>1210</v>
      </c>
      <c r="C73" s="223" t="s">
        <v>1211</v>
      </c>
      <c r="D73" s="231" t="s">
        <v>1304</v>
      </c>
      <c r="E73" s="225" t="s">
        <v>1212</v>
      </c>
      <c r="F73" s="1160" t="s">
        <v>1305</v>
      </c>
      <c r="G73" s="223" t="s">
        <v>47</v>
      </c>
      <c r="H73" s="223" t="s">
        <v>1325</v>
      </c>
      <c r="I73" s="224">
        <v>30</v>
      </c>
      <c r="J73" s="1048">
        <v>1061</v>
      </c>
      <c r="K73" s="1048">
        <f t="shared" si="10"/>
        <v>2122</v>
      </c>
      <c r="L73" s="1048">
        <v>24570</v>
      </c>
      <c r="M73" s="1032">
        <v>1.8</v>
      </c>
      <c r="N73" s="1033" t="s">
        <v>12259</v>
      </c>
      <c r="O73" s="226">
        <f t="shared" si="11"/>
        <v>1273.2</v>
      </c>
      <c r="P73" s="226">
        <f t="shared" si="2"/>
        <v>2546.4</v>
      </c>
      <c r="Q73" s="226">
        <f t="shared" si="3"/>
        <v>29484</v>
      </c>
      <c r="R73" s="226">
        <f t="shared" si="12"/>
        <v>1644.55</v>
      </c>
      <c r="S73" s="226">
        <f t="shared" si="5"/>
        <v>3289.1</v>
      </c>
      <c r="T73" s="226">
        <f t="shared" si="6"/>
        <v>38083.5</v>
      </c>
      <c r="U73" s="1076" t="s">
        <v>8248</v>
      </c>
    </row>
    <row r="74" spans="1:21" s="227" customFormat="1" ht="20" customHeight="1">
      <c r="A74" s="223">
        <v>30</v>
      </c>
      <c r="B74" s="1161"/>
      <c r="C74" s="223" t="s">
        <v>1213</v>
      </c>
      <c r="D74" s="231" t="s">
        <v>1307</v>
      </c>
      <c r="E74" s="225" t="s">
        <v>1214</v>
      </c>
      <c r="F74" s="1160"/>
      <c r="G74" s="223" t="s">
        <v>47</v>
      </c>
      <c r="H74" s="223" t="s">
        <v>1325</v>
      </c>
      <c r="I74" s="224">
        <v>33</v>
      </c>
      <c r="J74" s="1048">
        <v>1229</v>
      </c>
      <c r="K74" s="1048">
        <f t="shared" si="10"/>
        <v>2458</v>
      </c>
      <c r="L74" s="1048">
        <v>28350</v>
      </c>
      <c r="M74" s="1032">
        <v>1.8</v>
      </c>
      <c r="N74" s="1033" t="s">
        <v>12259</v>
      </c>
      <c r="O74" s="226">
        <f t="shared" si="11"/>
        <v>1474.8</v>
      </c>
      <c r="P74" s="226">
        <f t="shared" si="2"/>
        <v>2949.6</v>
      </c>
      <c r="Q74" s="226">
        <f t="shared" si="3"/>
        <v>34020</v>
      </c>
      <c r="R74" s="226">
        <f t="shared" si="12"/>
        <v>1904.95</v>
      </c>
      <c r="S74" s="226">
        <f t="shared" si="5"/>
        <v>3809.9</v>
      </c>
      <c r="T74" s="226">
        <f t="shared" si="6"/>
        <v>43942.5</v>
      </c>
      <c r="U74" s="1076" t="s">
        <v>12481</v>
      </c>
    </row>
    <row r="75" spans="1:21" s="227" customFormat="1" ht="20" customHeight="1">
      <c r="A75" s="223">
        <v>30</v>
      </c>
      <c r="B75" s="1161"/>
      <c r="C75" s="223" t="s">
        <v>1215</v>
      </c>
      <c r="D75" s="231" t="s">
        <v>1308</v>
      </c>
      <c r="E75" s="225" t="s">
        <v>1216</v>
      </c>
      <c r="F75" s="1160"/>
      <c r="G75" s="223" t="s">
        <v>47</v>
      </c>
      <c r="H75" s="223" t="s">
        <v>1325</v>
      </c>
      <c r="I75" s="224">
        <v>36</v>
      </c>
      <c r="J75" s="1048">
        <v>1374</v>
      </c>
      <c r="K75" s="1048">
        <f t="shared" si="10"/>
        <v>2748</v>
      </c>
      <c r="L75" s="1048">
        <v>32508</v>
      </c>
      <c r="M75" s="1032">
        <v>1.8</v>
      </c>
      <c r="N75" s="1033" t="s">
        <v>12259</v>
      </c>
      <c r="O75" s="226">
        <f t="shared" si="11"/>
        <v>1648.8</v>
      </c>
      <c r="P75" s="226">
        <f t="shared" si="2"/>
        <v>3297.6</v>
      </c>
      <c r="Q75" s="226">
        <f t="shared" si="3"/>
        <v>39009.599999999999</v>
      </c>
      <c r="R75" s="226">
        <f t="shared" si="12"/>
        <v>2129.7000000000003</v>
      </c>
      <c r="S75" s="226">
        <f t="shared" si="5"/>
        <v>4259.4000000000005</v>
      </c>
      <c r="T75" s="226">
        <f t="shared" si="6"/>
        <v>50387.4</v>
      </c>
      <c r="U75" s="1076" t="s">
        <v>12482</v>
      </c>
    </row>
    <row r="76" spans="1:21" s="227" customFormat="1" ht="20" customHeight="1">
      <c r="A76" s="223">
        <v>30</v>
      </c>
      <c r="B76" s="1161"/>
      <c r="C76" s="223" t="s">
        <v>1217</v>
      </c>
      <c r="D76" s="231" t="s">
        <v>1309</v>
      </c>
      <c r="E76" s="225" t="s">
        <v>1218</v>
      </c>
      <c r="F76" s="1160"/>
      <c r="G76" s="223" t="s">
        <v>47</v>
      </c>
      <c r="H76" s="223" t="s">
        <v>1325</v>
      </c>
      <c r="I76" s="224">
        <v>39</v>
      </c>
      <c r="J76" s="1048">
        <v>1675</v>
      </c>
      <c r="K76" s="1048">
        <f t="shared" si="10"/>
        <v>3350</v>
      </c>
      <c r="L76" s="1048">
        <v>37800</v>
      </c>
      <c r="M76" s="1032">
        <v>1.8</v>
      </c>
      <c r="N76" s="1033" t="s">
        <v>12259</v>
      </c>
      <c r="O76" s="226">
        <f t="shared" si="11"/>
        <v>2010</v>
      </c>
      <c r="P76" s="226">
        <f t="shared" si="2"/>
        <v>4020</v>
      </c>
      <c r="Q76" s="226">
        <f t="shared" si="3"/>
        <v>45360</v>
      </c>
      <c r="R76" s="226">
        <f t="shared" si="12"/>
        <v>2596.25</v>
      </c>
      <c r="S76" s="226">
        <f t="shared" si="5"/>
        <v>5192.5</v>
      </c>
      <c r="T76" s="226">
        <f t="shared" si="6"/>
        <v>58590</v>
      </c>
      <c r="U76" s="1076" t="s">
        <v>8249</v>
      </c>
    </row>
    <row r="77" spans="1:21" s="227" customFormat="1" ht="20" customHeight="1">
      <c r="A77" s="223">
        <v>30</v>
      </c>
      <c r="B77" s="1161" t="s">
        <v>1219</v>
      </c>
      <c r="C77" s="223" t="s">
        <v>1220</v>
      </c>
      <c r="D77" s="231" t="s">
        <v>1310</v>
      </c>
      <c r="E77" s="225" t="s">
        <v>1221</v>
      </c>
      <c r="F77" s="1163" t="s">
        <v>1311</v>
      </c>
      <c r="G77" s="223" t="s">
        <v>48</v>
      </c>
      <c r="H77" s="223" t="s">
        <v>22</v>
      </c>
      <c r="I77" s="224">
        <v>30</v>
      </c>
      <c r="J77" s="1048">
        <v>1061</v>
      </c>
      <c r="K77" s="1048">
        <f t="shared" si="10"/>
        <v>2122</v>
      </c>
      <c r="L77" s="1048">
        <v>24570</v>
      </c>
      <c r="M77" s="1032">
        <v>1.8</v>
      </c>
      <c r="N77" s="1033" t="s">
        <v>12259</v>
      </c>
      <c r="O77" s="226">
        <f t="shared" si="11"/>
        <v>1273.2</v>
      </c>
      <c r="P77" s="226">
        <f t="shared" si="2"/>
        <v>2546.4</v>
      </c>
      <c r="Q77" s="226">
        <f t="shared" si="3"/>
        <v>29484</v>
      </c>
      <c r="R77" s="226">
        <f t="shared" si="12"/>
        <v>1644.55</v>
      </c>
      <c r="S77" s="226">
        <f t="shared" si="5"/>
        <v>3289.1</v>
      </c>
      <c r="T77" s="226">
        <f t="shared" si="6"/>
        <v>38083.5</v>
      </c>
      <c r="U77" s="1076" t="s">
        <v>8248</v>
      </c>
    </row>
    <row r="78" spans="1:21" s="227" customFormat="1" ht="20" customHeight="1">
      <c r="A78" s="223">
        <v>30</v>
      </c>
      <c r="B78" s="1161"/>
      <c r="C78" s="223" t="s">
        <v>1222</v>
      </c>
      <c r="D78" s="231" t="s">
        <v>1313</v>
      </c>
      <c r="E78" s="225" t="s">
        <v>1223</v>
      </c>
      <c r="F78" s="1164"/>
      <c r="G78" s="223" t="s">
        <v>48</v>
      </c>
      <c r="H78" s="223" t="s">
        <v>22</v>
      </c>
      <c r="I78" s="224">
        <v>33</v>
      </c>
      <c r="J78" s="1048">
        <v>1229</v>
      </c>
      <c r="K78" s="1048">
        <f t="shared" si="10"/>
        <v>2458</v>
      </c>
      <c r="L78" s="1048">
        <v>28350</v>
      </c>
      <c r="M78" s="1032">
        <v>1.8</v>
      </c>
      <c r="N78" s="1033" t="s">
        <v>12259</v>
      </c>
      <c r="O78" s="226">
        <f t="shared" si="11"/>
        <v>1474.8</v>
      </c>
      <c r="P78" s="226">
        <f t="shared" si="2"/>
        <v>2949.6</v>
      </c>
      <c r="Q78" s="226">
        <f t="shared" si="3"/>
        <v>34020</v>
      </c>
      <c r="R78" s="226">
        <f t="shared" si="12"/>
        <v>1904.95</v>
      </c>
      <c r="S78" s="226">
        <f t="shared" si="5"/>
        <v>3809.9</v>
      </c>
      <c r="T78" s="226">
        <f t="shared" si="6"/>
        <v>43942.5</v>
      </c>
      <c r="U78" s="1076" t="s">
        <v>12481</v>
      </c>
    </row>
    <row r="79" spans="1:21" s="227" customFormat="1" ht="20" customHeight="1">
      <c r="A79" s="223">
        <v>30</v>
      </c>
      <c r="B79" s="1161"/>
      <c r="C79" s="223" t="s">
        <v>1224</v>
      </c>
      <c r="D79" s="231" t="s">
        <v>1314</v>
      </c>
      <c r="E79" s="225" t="s">
        <v>1225</v>
      </c>
      <c r="F79" s="1164"/>
      <c r="G79" s="223" t="s">
        <v>48</v>
      </c>
      <c r="H79" s="223" t="s">
        <v>22</v>
      </c>
      <c r="I79" s="224">
        <v>36</v>
      </c>
      <c r="J79" s="1048">
        <v>1374</v>
      </c>
      <c r="K79" s="1048">
        <f t="shared" si="10"/>
        <v>2748</v>
      </c>
      <c r="L79" s="1048">
        <v>32508</v>
      </c>
      <c r="M79" s="1032">
        <v>1.8</v>
      </c>
      <c r="N79" s="1033" t="s">
        <v>12259</v>
      </c>
      <c r="O79" s="226">
        <f t="shared" si="11"/>
        <v>1648.8</v>
      </c>
      <c r="P79" s="226">
        <f t="shared" si="2"/>
        <v>3297.6</v>
      </c>
      <c r="Q79" s="226">
        <f t="shared" si="3"/>
        <v>39009.599999999999</v>
      </c>
      <c r="R79" s="226">
        <f t="shared" si="12"/>
        <v>2129.7000000000003</v>
      </c>
      <c r="S79" s="226">
        <f t="shared" si="5"/>
        <v>4259.4000000000005</v>
      </c>
      <c r="T79" s="226">
        <f t="shared" si="6"/>
        <v>50387.4</v>
      </c>
      <c r="U79" s="1076" t="s">
        <v>12482</v>
      </c>
    </row>
    <row r="80" spans="1:21" s="227" customFormat="1" ht="20" customHeight="1">
      <c r="A80" s="223">
        <v>30</v>
      </c>
      <c r="B80" s="1161"/>
      <c r="C80" s="223" t="s">
        <v>1226</v>
      </c>
      <c r="D80" s="231" t="s">
        <v>1315</v>
      </c>
      <c r="E80" s="225" t="s">
        <v>1227</v>
      </c>
      <c r="F80" s="1165"/>
      <c r="G80" s="223" t="s">
        <v>48</v>
      </c>
      <c r="H80" s="223" t="s">
        <v>22</v>
      </c>
      <c r="I80" s="224">
        <v>39</v>
      </c>
      <c r="J80" s="1048">
        <v>1675</v>
      </c>
      <c r="K80" s="1048">
        <f t="shared" si="10"/>
        <v>3350</v>
      </c>
      <c r="L80" s="1048">
        <v>37800</v>
      </c>
      <c r="M80" s="1032">
        <v>1.8</v>
      </c>
      <c r="N80" s="1033" t="s">
        <v>12259</v>
      </c>
      <c r="O80" s="226">
        <f t="shared" si="11"/>
        <v>2010</v>
      </c>
      <c r="P80" s="226">
        <f t="shared" si="2"/>
        <v>4020</v>
      </c>
      <c r="Q80" s="226">
        <f t="shared" si="3"/>
        <v>45360</v>
      </c>
      <c r="R80" s="226">
        <f t="shared" si="12"/>
        <v>2596.25</v>
      </c>
      <c r="S80" s="226">
        <f t="shared" si="5"/>
        <v>5192.5</v>
      </c>
      <c r="T80" s="226">
        <f t="shared" si="6"/>
        <v>58590</v>
      </c>
      <c r="U80" s="1076" t="s">
        <v>8249</v>
      </c>
    </row>
    <row r="81" spans="1:21" s="227" customFormat="1" ht="20" customHeight="1">
      <c r="A81" s="223">
        <v>30</v>
      </c>
      <c r="B81" s="1161" t="s">
        <v>1246</v>
      </c>
      <c r="C81" s="223" t="s">
        <v>1247</v>
      </c>
      <c r="D81" s="231" t="s">
        <v>1326</v>
      </c>
      <c r="E81" s="225" t="s">
        <v>1248</v>
      </c>
      <c r="F81" s="1163" t="s">
        <v>1311</v>
      </c>
      <c r="G81" s="223" t="s">
        <v>1249</v>
      </c>
      <c r="H81" s="223" t="s">
        <v>1327</v>
      </c>
      <c r="I81" s="224">
        <v>30</v>
      </c>
      <c r="J81" s="1048">
        <v>1061</v>
      </c>
      <c r="K81" s="1048">
        <f t="shared" ref="K81:K112" si="13">J81*2</f>
        <v>2122</v>
      </c>
      <c r="L81" s="1048">
        <v>24570</v>
      </c>
      <c r="M81" s="1032">
        <v>1.8</v>
      </c>
      <c r="N81" s="1033" t="s">
        <v>12259</v>
      </c>
      <c r="O81" s="226">
        <f t="shared" si="11"/>
        <v>1273.2</v>
      </c>
      <c r="P81" s="226">
        <f t="shared" si="2"/>
        <v>2546.4</v>
      </c>
      <c r="Q81" s="226">
        <f t="shared" si="3"/>
        <v>29484</v>
      </c>
      <c r="R81" s="226">
        <f t="shared" si="12"/>
        <v>1644.55</v>
      </c>
      <c r="S81" s="226">
        <f t="shared" si="5"/>
        <v>3289.1</v>
      </c>
      <c r="T81" s="226">
        <f t="shared" si="6"/>
        <v>38083.5</v>
      </c>
      <c r="U81" s="1076" t="s">
        <v>8248</v>
      </c>
    </row>
    <row r="82" spans="1:21" s="227" customFormat="1" ht="20" customHeight="1">
      <c r="A82" s="223">
        <v>30</v>
      </c>
      <c r="B82" s="1161"/>
      <c r="C82" s="223" t="s">
        <v>1250</v>
      </c>
      <c r="D82" s="231" t="s">
        <v>1328</v>
      </c>
      <c r="E82" s="225" t="s">
        <v>1251</v>
      </c>
      <c r="F82" s="1164"/>
      <c r="G82" s="223" t="s">
        <v>1249</v>
      </c>
      <c r="H82" s="223" t="s">
        <v>5138</v>
      </c>
      <c r="I82" s="224">
        <v>33</v>
      </c>
      <c r="J82" s="1048">
        <v>1229</v>
      </c>
      <c r="K82" s="1048">
        <f t="shared" si="13"/>
        <v>2458</v>
      </c>
      <c r="L82" s="1048">
        <v>28350</v>
      </c>
      <c r="M82" s="1032">
        <v>1.8</v>
      </c>
      <c r="N82" s="1033" t="s">
        <v>12259</v>
      </c>
      <c r="O82" s="226">
        <f t="shared" ref="O82:O116" si="14">J82*1.2</f>
        <v>1474.8</v>
      </c>
      <c r="P82" s="226">
        <f t="shared" ref="P82:P116" si="15">K82*1.2</f>
        <v>2949.6</v>
      </c>
      <c r="Q82" s="226">
        <f t="shared" ref="Q82:Q116" si="16">L82*1.2</f>
        <v>34020</v>
      </c>
      <c r="R82" s="226">
        <f t="shared" ref="R82:R116" si="17">J82*1.55</f>
        <v>1904.95</v>
      </c>
      <c r="S82" s="226">
        <f t="shared" ref="S82:S116" si="18">K82*1.55</f>
        <v>3809.9</v>
      </c>
      <c r="T82" s="226">
        <f t="shared" ref="T82:T116" si="19">L82*1.55</f>
        <v>43942.5</v>
      </c>
      <c r="U82" s="1076" t="s">
        <v>12481</v>
      </c>
    </row>
    <row r="83" spans="1:21" s="227" customFormat="1" ht="20" customHeight="1">
      <c r="A83" s="223">
        <v>30</v>
      </c>
      <c r="B83" s="1161"/>
      <c r="C83" s="223" t="s">
        <v>1252</v>
      </c>
      <c r="D83" s="231" t="s">
        <v>1329</v>
      </c>
      <c r="E83" s="225" t="s">
        <v>1253</v>
      </c>
      <c r="F83" s="1164"/>
      <c r="G83" s="223" t="s">
        <v>1249</v>
      </c>
      <c r="H83" s="223" t="s">
        <v>1327</v>
      </c>
      <c r="I83" s="224">
        <v>36</v>
      </c>
      <c r="J83" s="1048">
        <v>1374</v>
      </c>
      <c r="K83" s="1048">
        <f t="shared" si="13"/>
        <v>2748</v>
      </c>
      <c r="L83" s="1048">
        <v>32508</v>
      </c>
      <c r="M83" s="1032">
        <v>1.8</v>
      </c>
      <c r="N83" s="1033" t="s">
        <v>12259</v>
      </c>
      <c r="O83" s="226">
        <f t="shared" si="14"/>
        <v>1648.8</v>
      </c>
      <c r="P83" s="226">
        <f t="shared" si="15"/>
        <v>3297.6</v>
      </c>
      <c r="Q83" s="226">
        <f t="shared" si="16"/>
        <v>39009.599999999999</v>
      </c>
      <c r="R83" s="226">
        <f t="shared" si="17"/>
        <v>2129.7000000000003</v>
      </c>
      <c r="S83" s="226">
        <f t="shared" si="18"/>
        <v>4259.4000000000005</v>
      </c>
      <c r="T83" s="226">
        <f t="shared" si="19"/>
        <v>50387.4</v>
      </c>
      <c r="U83" s="1076" t="s">
        <v>12482</v>
      </c>
    </row>
    <row r="84" spans="1:21" s="227" customFormat="1" ht="20" customHeight="1">
      <c r="A84" s="223">
        <v>30</v>
      </c>
      <c r="B84" s="1161"/>
      <c r="C84" s="223" t="s">
        <v>1254</v>
      </c>
      <c r="D84" s="231" t="s">
        <v>1330</v>
      </c>
      <c r="E84" s="225" t="s">
        <v>1255</v>
      </c>
      <c r="F84" s="1165"/>
      <c r="G84" s="223" t="s">
        <v>1249</v>
      </c>
      <c r="H84" s="223" t="s">
        <v>1327</v>
      </c>
      <c r="I84" s="224">
        <v>39</v>
      </c>
      <c r="J84" s="1048">
        <v>1675</v>
      </c>
      <c r="K84" s="1048">
        <f t="shared" si="13"/>
        <v>3350</v>
      </c>
      <c r="L84" s="1048">
        <v>37800</v>
      </c>
      <c r="M84" s="1032">
        <v>1.8</v>
      </c>
      <c r="N84" s="1033" t="s">
        <v>12259</v>
      </c>
      <c r="O84" s="226">
        <f t="shared" si="14"/>
        <v>2010</v>
      </c>
      <c r="P84" s="226">
        <f t="shared" si="15"/>
        <v>4020</v>
      </c>
      <c r="Q84" s="226">
        <f t="shared" si="16"/>
        <v>45360</v>
      </c>
      <c r="R84" s="226">
        <f t="shared" si="17"/>
        <v>2596.25</v>
      </c>
      <c r="S84" s="226">
        <f t="shared" si="18"/>
        <v>5192.5</v>
      </c>
      <c r="T84" s="226">
        <f t="shared" si="19"/>
        <v>58590</v>
      </c>
      <c r="U84" s="1076" t="s">
        <v>8249</v>
      </c>
    </row>
    <row r="85" spans="1:21" s="227" customFormat="1" ht="20" customHeight="1">
      <c r="A85" s="223">
        <v>30</v>
      </c>
      <c r="B85" s="1161" t="s">
        <v>1228</v>
      </c>
      <c r="C85" s="223" t="s">
        <v>1229</v>
      </c>
      <c r="D85" s="231" t="s">
        <v>1316</v>
      </c>
      <c r="E85" s="225" t="s">
        <v>1230</v>
      </c>
      <c r="F85" s="1160" t="s">
        <v>1317</v>
      </c>
      <c r="G85" s="223" t="s">
        <v>49</v>
      </c>
      <c r="H85" s="223" t="s">
        <v>21</v>
      </c>
      <c r="I85" s="224">
        <v>30</v>
      </c>
      <c r="J85" s="1048">
        <v>1061</v>
      </c>
      <c r="K85" s="1048">
        <f t="shared" si="13"/>
        <v>2122</v>
      </c>
      <c r="L85" s="1048">
        <v>24570</v>
      </c>
      <c r="M85" s="1032">
        <v>1.8</v>
      </c>
      <c r="N85" s="1033" t="s">
        <v>12259</v>
      </c>
      <c r="O85" s="226">
        <f t="shared" si="14"/>
        <v>1273.2</v>
      </c>
      <c r="P85" s="226">
        <f t="shared" si="15"/>
        <v>2546.4</v>
      </c>
      <c r="Q85" s="226">
        <f t="shared" si="16"/>
        <v>29484</v>
      </c>
      <c r="R85" s="226">
        <f t="shared" si="17"/>
        <v>1644.55</v>
      </c>
      <c r="S85" s="226">
        <f t="shared" si="18"/>
        <v>3289.1</v>
      </c>
      <c r="T85" s="226">
        <f t="shared" si="19"/>
        <v>38083.5</v>
      </c>
      <c r="U85" s="1076" t="s">
        <v>8248</v>
      </c>
    </row>
    <row r="86" spans="1:21" s="227" customFormat="1" ht="20" customHeight="1">
      <c r="A86" s="223">
        <v>30</v>
      </c>
      <c r="B86" s="1161"/>
      <c r="C86" s="223" t="s">
        <v>1231</v>
      </c>
      <c r="D86" s="231" t="s">
        <v>1316</v>
      </c>
      <c r="E86" s="225" t="s">
        <v>1232</v>
      </c>
      <c r="F86" s="1160"/>
      <c r="G86" s="223" t="s">
        <v>49</v>
      </c>
      <c r="H86" s="223" t="s">
        <v>21</v>
      </c>
      <c r="I86" s="224">
        <v>33</v>
      </c>
      <c r="J86" s="1048">
        <v>1229</v>
      </c>
      <c r="K86" s="1048">
        <f t="shared" si="13"/>
        <v>2458</v>
      </c>
      <c r="L86" s="1048">
        <v>28350</v>
      </c>
      <c r="M86" s="1032">
        <v>1.8</v>
      </c>
      <c r="N86" s="1033" t="s">
        <v>12259</v>
      </c>
      <c r="O86" s="226">
        <f t="shared" si="14"/>
        <v>1474.8</v>
      </c>
      <c r="P86" s="226">
        <f t="shared" si="15"/>
        <v>2949.6</v>
      </c>
      <c r="Q86" s="226">
        <f t="shared" si="16"/>
        <v>34020</v>
      </c>
      <c r="R86" s="226">
        <f t="shared" si="17"/>
        <v>1904.95</v>
      </c>
      <c r="S86" s="226">
        <f t="shared" si="18"/>
        <v>3809.9</v>
      </c>
      <c r="T86" s="226">
        <f t="shared" si="19"/>
        <v>43942.5</v>
      </c>
      <c r="U86" s="1076" t="s">
        <v>12481</v>
      </c>
    </row>
    <row r="87" spans="1:21" s="227" customFormat="1" ht="20" customHeight="1">
      <c r="A87" s="223">
        <v>30</v>
      </c>
      <c r="B87" s="1161"/>
      <c r="C87" s="223" t="s">
        <v>1233</v>
      </c>
      <c r="D87" s="231" t="s">
        <v>1316</v>
      </c>
      <c r="E87" s="225" t="s">
        <v>1234</v>
      </c>
      <c r="F87" s="1160"/>
      <c r="G87" s="223" t="s">
        <v>49</v>
      </c>
      <c r="H87" s="223" t="s">
        <v>21</v>
      </c>
      <c r="I87" s="224">
        <v>36</v>
      </c>
      <c r="J87" s="1048">
        <v>1374</v>
      </c>
      <c r="K87" s="1048">
        <f t="shared" si="13"/>
        <v>2748</v>
      </c>
      <c r="L87" s="1048">
        <v>32508</v>
      </c>
      <c r="M87" s="1032">
        <v>1.8</v>
      </c>
      <c r="N87" s="1033" t="s">
        <v>12259</v>
      </c>
      <c r="O87" s="226">
        <f t="shared" si="14"/>
        <v>1648.8</v>
      </c>
      <c r="P87" s="226">
        <f t="shared" si="15"/>
        <v>3297.6</v>
      </c>
      <c r="Q87" s="226">
        <f t="shared" si="16"/>
        <v>39009.599999999999</v>
      </c>
      <c r="R87" s="226">
        <f t="shared" si="17"/>
        <v>2129.7000000000003</v>
      </c>
      <c r="S87" s="226">
        <f t="shared" si="18"/>
        <v>4259.4000000000005</v>
      </c>
      <c r="T87" s="226">
        <f t="shared" si="19"/>
        <v>50387.4</v>
      </c>
      <c r="U87" s="1076" t="s">
        <v>12482</v>
      </c>
    </row>
    <row r="88" spans="1:21" s="227" customFormat="1" ht="20" customHeight="1">
      <c r="A88" s="223">
        <v>30</v>
      </c>
      <c r="B88" s="1161"/>
      <c r="C88" s="223" t="s">
        <v>2806</v>
      </c>
      <c r="D88" s="231" t="s">
        <v>1319</v>
      </c>
      <c r="E88" s="225" t="s">
        <v>1235</v>
      </c>
      <c r="F88" s="1160"/>
      <c r="G88" s="223" t="s">
        <v>49</v>
      </c>
      <c r="H88" s="223" t="s">
        <v>21</v>
      </c>
      <c r="I88" s="224">
        <v>39</v>
      </c>
      <c r="J88" s="1048">
        <v>1675</v>
      </c>
      <c r="K88" s="1048">
        <f t="shared" si="13"/>
        <v>3350</v>
      </c>
      <c r="L88" s="1048">
        <v>37800</v>
      </c>
      <c r="M88" s="1032">
        <v>1.8</v>
      </c>
      <c r="N88" s="1033" t="s">
        <v>12259</v>
      </c>
      <c r="O88" s="226">
        <f t="shared" si="14"/>
        <v>2010</v>
      </c>
      <c r="P88" s="226">
        <f t="shared" si="15"/>
        <v>4020</v>
      </c>
      <c r="Q88" s="226">
        <f t="shared" si="16"/>
        <v>45360</v>
      </c>
      <c r="R88" s="226">
        <f t="shared" si="17"/>
        <v>2596.25</v>
      </c>
      <c r="S88" s="226">
        <f t="shared" si="18"/>
        <v>5192.5</v>
      </c>
      <c r="T88" s="226">
        <f t="shared" si="19"/>
        <v>58590</v>
      </c>
      <c r="U88" s="1076" t="s">
        <v>8249</v>
      </c>
    </row>
    <row r="89" spans="1:21" s="227" customFormat="1" ht="20" customHeight="1">
      <c r="A89" s="223">
        <v>40</v>
      </c>
      <c r="B89" s="1161" t="s">
        <v>1256</v>
      </c>
      <c r="C89" s="223" t="s">
        <v>2805</v>
      </c>
      <c r="D89" s="231" t="s">
        <v>1331</v>
      </c>
      <c r="E89" s="225" t="s">
        <v>1257</v>
      </c>
      <c r="F89" s="1160" t="s">
        <v>1317</v>
      </c>
      <c r="G89" s="223" t="s">
        <v>62</v>
      </c>
      <c r="H89" s="223" t="s">
        <v>1321</v>
      </c>
      <c r="I89" s="224">
        <v>40</v>
      </c>
      <c r="J89" s="1048">
        <v>1759</v>
      </c>
      <c r="K89" s="1048">
        <f t="shared" si="13"/>
        <v>3518</v>
      </c>
      <c r="L89" s="1048">
        <v>41202</v>
      </c>
      <c r="M89" s="1032">
        <v>1.7</v>
      </c>
      <c r="N89" s="1033" t="s">
        <v>12259</v>
      </c>
      <c r="O89" s="226">
        <f t="shared" si="14"/>
        <v>2110.7999999999997</v>
      </c>
      <c r="P89" s="226">
        <f t="shared" si="15"/>
        <v>4221.5999999999995</v>
      </c>
      <c r="Q89" s="226">
        <f t="shared" si="16"/>
        <v>49442.400000000001</v>
      </c>
      <c r="R89" s="226">
        <f t="shared" si="17"/>
        <v>2726.4500000000003</v>
      </c>
      <c r="S89" s="226">
        <f t="shared" si="18"/>
        <v>5452.9000000000005</v>
      </c>
      <c r="T89" s="226">
        <f t="shared" si="19"/>
        <v>63863.1</v>
      </c>
      <c r="U89" s="1076" t="s">
        <v>12485</v>
      </c>
    </row>
    <row r="90" spans="1:21" s="227" customFormat="1" ht="20" customHeight="1">
      <c r="A90" s="223">
        <v>40</v>
      </c>
      <c r="B90" s="1161"/>
      <c r="C90" s="223" t="s">
        <v>1258</v>
      </c>
      <c r="D90" s="231" t="s">
        <v>1295</v>
      </c>
      <c r="E90" s="225" t="s">
        <v>1259</v>
      </c>
      <c r="F90" s="1160"/>
      <c r="G90" s="223" t="s">
        <v>62</v>
      </c>
      <c r="H90" s="223" t="s">
        <v>1321</v>
      </c>
      <c r="I90" s="224">
        <v>43</v>
      </c>
      <c r="J90" s="1048">
        <v>1983</v>
      </c>
      <c r="K90" s="1048">
        <f t="shared" si="13"/>
        <v>3966</v>
      </c>
      <c r="L90" s="1048">
        <v>45738</v>
      </c>
      <c r="M90" s="1032">
        <v>1.7</v>
      </c>
      <c r="N90" s="1033" t="s">
        <v>12259</v>
      </c>
      <c r="O90" s="226">
        <f t="shared" si="14"/>
        <v>2379.6</v>
      </c>
      <c r="P90" s="226">
        <f t="shared" si="15"/>
        <v>4759.2</v>
      </c>
      <c r="Q90" s="226">
        <f t="shared" si="16"/>
        <v>54885.599999999999</v>
      </c>
      <c r="R90" s="226">
        <f t="shared" si="17"/>
        <v>3073.65</v>
      </c>
      <c r="S90" s="226">
        <f t="shared" si="18"/>
        <v>6147.3</v>
      </c>
      <c r="T90" s="226">
        <f t="shared" si="19"/>
        <v>70893.900000000009</v>
      </c>
      <c r="U90" s="1076" t="s">
        <v>12483</v>
      </c>
    </row>
    <row r="91" spans="1:21" s="227" customFormat="1" ht="20" customHeight="1">
      <c r="A91" s="223">
        <v>40</v>
      </c>
      <c r="B91" s="1161"/>
      <c r="C91" s="223" t="s">
        <v>1260</v>
      </c>
      <c r="D91" s="231" t="s">
        <v>1332</v>
      </c>
      <c r="E91" s="225" t="s">
        <v>1261</v>
      </c>
      <c r="F91" s="1160"/>
      <c r="G91" s="223" t="s">
        <v>62</v>
      </c>
      <c r="H91" s="223" t="s">
        <v>1321</v>
      </c>
      <c r="I91" s="224">
        <v>46</v>
      </c>
      <c r="J91" s="1048">
        <v>2223</v>
      </c>
      <c r="K91" s="1048">
        <f t="shared" si="13"/>
        <v>4446</v>
      </c>
      <c r="L91" s="1048">
        <v>50652</v>
      </c>
      <c r="M91" s="1032">
        <v>1.7</v>
      </c>
      <c r="N91" s="1033" t="s">
        <v>12259</v>
      </c>
      <c r="O91" s="226">
        <f t="shared" si="14"/>
        <v>2667.6</v>
      </c>
      <c r="P91" s="226">
        <f t="shared" si="15"/>
        <v>5335.2</v>
      </c>
      <c r="Q91" s="226">
        <f t="shared" si="16"/>
        <v>60782.399999999994</v>
      </c>
      <c r="R91" s="226">
        <f t="shared" si="17"/>
        <v>3445.65</v>
      </c>
      <c r="S91" s="226">
        <f t="shared" si="18"/>
        <v>6891.3</v>
      </c>
      <c r="T91" s="226">
        <f t="shared" si="19"/>
        <v>78510.600000000006</v>
      </c>
      <c r="U91" s="1076" t="s">
        <v>12484</v>
      </c>
    </row>
    <row r="92" spans="1:21" s="227" customFormat="1" ht="20" customHeight="1">
      <c r="A92" s="223">
        <v>40</v>
      </c>
      <c r="B92" s="1161"/>
      <c r="C92" s="223" t="s">
        <v>1262</v>
      </c>
      <c r="D92" s="231" t="s">
        <v>1333</v>
      </c>
      <c r="E92" s="225" t="s">
        <v>1263</v>
      </c>
      <c r="F92" s="1160"/>
      <c r="G92" s="223" t="s">
        <v>62</v>
      </c>
      <c r="H92" s="223" t="s">
        <v>1321</v>
      </c>
      <c r="I92" s="224">
        <v>49</v>
      </c>
      <c r="J92" s="1048">
        <v>2458</v>
      </c>
      <c r="K92" s="1048">
        <f t="shared" si="13"/>
        <v>4916</v>
      </c>
      <c r="L92" s="1048">
        <v>56700</v>
      </c>
      <c r="M92" s="1032">
        <v>1.7</v>
      </c>
      <c r="N92" s="1033" t="s">
        <v>12259</v>
      </c>
      <c r="O92" s="226">
        <f t="shared" si="14"/>
        <v>2949.6</v>
      </c>
      <c r="P92" s="226">
        <f t="shared" si="15"/>
        <v>5899.2</v>
      </c>
      <c r="Q92" s="226">
        <f t="shared" si="16"/>
        <v>68040</v>
      </c>
      <c r="R92" s="226">
        <f t="shared" si="17"/>
        <v>3809.9</v>
      </c>
      <c r="S92" s="226">
        <f t="shared" si="18"/>
        <v>7619.8</v>
      </c>
      <c r="T92" s="226">
        <f t="shared" si="19"/>
        <v>87885</v>
      </c>
      <c r="U92" s="1076" t="s">
        <v>8250</v>
      </c>
    </row>
    <row r="93" spans="1:21" s="227" customFormat="1" ht="20" customHeight="1">
      <c r="A93" s="223">
        <v>40</v>
      </c>
      <c r="B93" s="1161" t="s">
        <v>1264</v>
      </c>
      <c r="C93" s="223" t="s">
        <v>2804</v>
      </c>
      <c r="D93" s="231" t="s">
        <v>1334</v>
      </c>
      <c r="E93" s="225" t="s">
        <v>1265</v>
      </c>
      <c r="F93" s="1160" t="s">
        <v>1301</v>
      </c>
      <c r="G93" s="223" t="s">
        <v>63</v>
      </c>
      <c r="H93" s="223" t="s">
        <v>5138</v>
      </c>
      <c r="I93" s="224">
        <v>40</v>
      </c>
      <c r="J93" s="1048">
        <v>1759</v>
      </c>
      <c r="K93" s="1048">
        <f t="shared" si="13"/>
        <v>3518</v>
      </c>
      <c r="L93" s="1048">
        <v>41202</v>
      </c>
      <c r="M93" s="1032">
        <v>1.7</v>
      </c>
      <c r="N93" s="1033" t="s">
        <v>12259</v>
      </c>
      <c r="O93" s="226">
        <f t="shared" si="14"/>
        <v>2110.7999999999997</v>
      </c>
      <c r="P93" s="226">
        <f t="shared" si="15"/>
        <v>4221.5999999999995</v>
      </c>
      <c r="Q93" s="226">
        <f t="shared" si="16"/>
        <v>49442.400000000001</v>
      </c>
      <c r="R93" s="226">
        <f t="shared" si="17"/>
        <v>2726.4500000000003</v>
      </c>
      <c r="S93" s="226">
        <f t="shared" si="18"/>
        <v>5452.9000000000005</v>
      </c>
      <c r="T93" s="226">
        <f t="shared" si="19"/>
        <v>63863.1</v>
      </c>
      <c r="U93" s="1076" t="s">
        <v>12485</v>
      </c>
    </row>
    <row r="94" spans="1:21" s="227" customFormat="1" ht="20" customHeight="1">
      <c r="A94" s="223">
        <v>40</v>
      </c>
      <c r="B94" s="1161"/>
      <c r="C94" s="223" t="s">
        <v>1266</v>
      </c>
      <c r="D94" s="231" t="s">
        <v>1335</v>
      </c>
      <c r="E94" s="225" t="s">
        <v>1267</v>
      </c>
      <c r="F94" s="1160"/>
      <c r="G94" s="223" t="s">
        <v>63</v>
      </c>
      <c r="H94" s="223" t="s">
        <v>1327</v>
      </c>
      <c r="I94" s="224">
        <v>43</v>
      </c>
      <c r="J94" s="1048">
        <v>1983</v>
      </c>
      <c r="K94" s="1048">
        <f t="shared" si="13"/>
        <v>3966</v>
      </c>
      <c r="L94" s="1048">
        <v>45738</v>
      </c>
      <c r="M94" s="1032">
        <v>1.7</v>
      </c>
      <c r="N94" s="1033" t="s">
        <v>12259</v>
      </c>
      <c r="O94" s="226">
        <f t="shared" si="14"/>
        <v>2379.6</v>
      </c>
      <c r="P94" s="226">
        <f t="shared" si="15"/>
        <v>4759.2</v>
      </c>
      <c r="Q94" s="226">
        <f t="shared" si="16"/>
        <v>54885.599999999999</v>
      </c>
      <c r="R94" s="226">
        <f t="shared" si="17"/>
        <v>3073.65</v>
      </c>
      <c r="S94" s="226">
        <f t="shared" si="18"/>
        <v>6147.3</v>
      </c>
      <c r="T94" s="226">
        <f t="shared" si="19"/>
        <v>70893.900000000009</v>
      </c>
      <c r="U94" s="1076" t="s">
        <v>12483</v>
      </c>
    </row>
    <row r="95" spans="1:21" s="227" customFormat="1" ht="20" customHeight="1">
      <c r="A95" s="223">
        <v>40</v>
      </c>
      <c r="B95" s="1161"/>
      <c r="C95" s="223" t="s">
        <v>2803</v>
      </c>
      <c r="D95" s="231" t="s">
        <v>1336</v>
      </c>
      <c r="E95" s="225" t="s">
        <v>1268</v>
      </c>
      <c r="F95" s="1160"/>
      <c r="G95" s="223" t="s">
        <v>63</v>
      </c>
      <c r="H95" s="223" t="s">
        <v>1327</v>
      </c>
      <c r="I95" s="224">
        <v>46</v>
      </c>
      <c r="J95" s="1048">
        <v>2223</v>
      </c>
      <c r="K95" s="1048">
        <f t="shared" si="13"/>
        <v>4446</v>
      </c>
      <c r="L95" s="1048">
        <v>50652</v>
      </c>
      <c r="M95" s="1032">
        <v>1.7</v>
      </c>
      <c r="N95" s="1033" t="s">
        <v>12259</v>
      </c>
      <c r="O95" s="226">
        <f t="shared" si="14"/>
        <v>2667.6</v>
      </c>
      <c r="P95" s="226">
        <f t="shared" si="15"/>
        <v>5335.2</v>
      </c>
      <c r="Q95" s="226">
        <f t="shared" si="16"/>
        <v>60782.399999999994</v>
      </c>
      <c r="R95" s="226">
        <f t="shared" si="17"/>
        <v>3445.65</v>
      </c>
      <c r="S95" s="226">
        <f t="shared" si="18"/>
        <v>6891.3</v>
      </c>
      <c r="T95" s="226">
        <f t="shared" si="19"/>
        <v>78510.600000000006</v>
      </c>
      <c r="U95" s="1076" t="s">
        <v>12484</v>
      </c>
    </row>
    <row r="96" spans="1:21" s="227" customFormat="1" ht="20" customHeight="1">
      <c r="A96" s="223">
        <v>40</v>
      </c>
      <c r="B96" s="1161"/>
      <c r="C96" s="229" t="s">
        <v>1269</v>
      </c>
      <c r="D96" s="229" t="s">
        <v>1337</v>
      </c>
      <c r="E96" s="230" t="s">
        <v>1270</v>
      </c>
      <c r="F96" s="1160"/>
      <c r="G96" s="223" t="s">
        <v>63</v>
      </c>
      <c r="H96" s="223" t="s">
        <v>1327</v>
      </c>
      <c r="I96" s="224">
        <v>49</v>
      </c>
      <c r="J96" s="1048">
        <v>2458</v>
      </c>
      <c r="K96" s="1048">
        <f t="shared" si="13"/>
        <v>4916</v>
      </c>
      <c r="L96" s="1048">
        <v>56700</v>
      </c>
      <c r="M96" s="1032">
        <v>1.7</v>
      </c>
      <c r="N96" s="1033" t="s">
        <v>12259</v>
      </c>
      <c r="O96" s="226">
        <f t="shared" si="14"/>
        <v>2949.6</v>
      </c>
      <c r="P96" s="226">
        <f t="shared" si="15"/>
        <v>5899.2</v>
      </c>
      <c r="Q96" s="226">
        <f t="shared" si="16"/>
        <v>68040</v>
      </c>
      <c r="R96" s="226">
        <f t="shared" si="17"/>
        <v>3809.9</v>
      </c>
      <c r="S96" s="226">
        <f t="shared" si="18"/>
        <v>7619.8</v>
      </c>
      <c r="T96" s="226">
        <f t="shared" si="19"/>
        <v>87885</v>
      </c>
      <c r="U96" s="1076" t="s">
        <v>8250</v>
      </c>
    </row>
    <row r="97" spans="1:21" ht="20" customHeight="1">
      <c r="A97" s="224">
        <v>50</v>
      </c>
      <c r="B97" s="1161" t="s">
        <v>1256</v>
      </c>
      <c r="C97" s="223" t="s">
        <v>2805</v>
      </c>
      <c r="D97" s="231" t="s">
        <v>1331</v>
      </c>
      <c r="E97" s="225" t="s">
        <v>1257</v>
      </c>
      <c r="F97" s="1160" t="s">
        <v>1317</v>
      </c>
      <c r="G97" s="223" t="s">
        <v>62</v>
      </c>
      <c r="H97" s="779" t="s">
        <v>1327</v>
      </c>
      <c r="I97" s="224">
        <v>50</v>
      </c>
      <c r="J97" s="1048">
        <v>2625</v>
      </c>
      <c r="K97" s="1048">
        <f t="shared" si="13"/>
        <v>5250</v>
      </c>
      <c r="L97" s="1048">
        <v>56322</v>
      </c>
      <c r="M97" s="1032">
        <v>1.7</v>
      </c>
      <c r="N97" s="1033" t="s">
        <v>12259</v>
      </c>
      <c r="O97" s="226">
        <f t="shared" si="14"/>
        <v>3150</v>
      </c>
      <c r="P97" s="226">
        <f t="shared" si="15"/>
        <v>6300</v>
      </c>
      <c r="Q97" s="226">
        <f t="shared" si="16"/>
        <v>67586.399999999994</v>
      </c>
      <c r="R97" s="226">
        <f t="shared" si="17"/>
        <v>4068.75</v>
      </c>
      <c r="S97" s="226">
        <f t="shared" si="18"/>
        <v>8137.5</v>
      </c>
      <c r="T97" s="226">
        <f t="shared" si="19"/>
        <v>87299.1</v>
      </c>
      <c r="U97" s="1076" t="s">
        <v>8251</v>
      </c>
    </row>
    <row r="98" spans="1:21" ht="20" customHeight="1">
      <c r="A98" s="224">
        <v>53</v>
      </c>
      <c r="B98" s="1161"/>
      <c r="C98" s="223" t="s">
        <v>1258</v>
      </c>
      <c r="D98" s="231" t="s">
        <v>1295</v>
      </c>
      <c r="E98" s="225" t="s">
        <v>1259</v>
      </c>
      <c r="F98" s="1160"/>
      <c r="G98" s="223" t="s">
        <v>62</v>
      </c>
      <c r="H98" s="779" t="s">
        <v>1327</v>
      </c>
      <c r="I98" s="224">
        <v>53</v>
      </c>
      <c r="J98" s="1048">
        <v>2877</v>
      </c>
      <c r="K98" s="1048">
        <f t="shared" si="13"/>
        <v>5754</v>
      </c>
      <c r="L98" s="1048">
        <v>59346</v>
      </c>
      <c r="M98" s="1032">
        <v>1.7</v>
      </c>
      <c r="N98" s="1033" t="s">
        <v>12259</v>
      </c>
      <c r="O98" s="226">
        <f t="shared" si="14"/>
        <v>3452.4</v>
      </c>
      <c r="P98" s="226">
        <f t="shared" si="15"/>
        <v>6904.8</v>
      </c>
      <c r="Q98" s="226">
        <f t="shared" si="16"/>
        <v>71215.199999999997</v>
      </c>
      <c r="R98" s="226">
        <f t="shared" si="17"/>
        <v>4459.3500000000004</v>
      </c>
      <c r="S98" s="226">
        <f t="shared" si="18"/>
        <v>8918.7000000000007</v>
      </c>
      <c r="T98" s="226">
        <f t="shared" si="19"/>
        <v>91986.3</v>
      </c>
      <c r="U98" s="1076" t="s">
        <v>12486</v>
      </c>
    </row>
    <row r="99" spans="1:21" ht="20" customHeight="1">
      <c r="A99" s="224">
        <v>56</v>
      </c>
      <c r="B99" s="1161"/>
      <c r="C99" s="223" t="s">
        <v>1260</v>
      </c>
      <c r="D99" s="231" t="s">
        <v>1332</v>
      </c>
      <c r="E99" s="225" t="s">
        <v>1261</v>
      </c>
      <c r="F99" s="1160"/>
      <c r="G99" s="223" t="s">
        <v>62</v>
      </c>
      <c r="H99" s="779" t="s">
        <v>1327</v>
      </c>
      <c r="I99" s="224">
        <v>56</v>
      </c>
      <c r="J99" s="1048">
        <v>3117</v>
      </c>
      <c r="K99" s="1048">
        <f t="shared" si="13"/>
        <v>6234</v>
      </c>
      <c r="L99" s="1048">
        <v>62370</v>
      </c>
      <c r="M99" s="1032">
        <v>1.7</v>
      </c>
      <c r="N99" s="1033" t="s">
        <v>12259</v>
      </c>
      <c r="O99" s="226">
        <f t="shared" si="14"/>
        <v>3740.3999999999996</v>
      </c>
      <c r="P99" s="226">
        <f t="shared" si="15"/>
        <v>7480.7999999999993</v>
      </c>
      <c r="Q99" s="226">
        <f t="shared" si="16"/>
        <v>74844</v>
      </c>
      <c r="R99" s="226">
        <f t="shared" si="17"/>
        <v>4831.3500000000004</v>
      </c>
      <c r="S99" s="226">
        <f t="shared" si="18"/>
        <v>9662.7000000000007</v>
      </c>
      <c r="T99" s="226">
        <f t="shared" si="19"/>
        <v>96673.5</v>
      </c>
      <c r="U99" s="1076" t="s">
        <v>12487</v>
      </c>
    </row>
    <row r="100" spans="1:21" ht="20" customHeight="1">
      <c r="A100" s="224">
        <v>59</v>
      </c>
      <c r="B100" s="1161"/>
      <c r="C100" s="223" t="s">
        <v>1262</v>
      </c>
      <c r="D100" s="231" t="s">
        <v>1333</v>
      </c>
      <c r="E100" s="225" t="s">
        <v>1263</v>
      </c>
      <c r="F100" s="1160"/>
      <c r="G100" s="223" t="s">
        <v>62</v>
      </c>
      <c r="H100" s="779" t="s">
        <v>1327</v>
      </c>
      <c r="I100" s="224">
        <v>59</v>
      </c>
      <c r="J100" s="1048">
        <v>3464</v>
      </c>
      <c r="K100" s="1048">
        <f t="shared" si="13"/>
        <v>6928</v>
      </c>
      <c r="L100" s="1048">
        <v>68040</v>
      </c>
      <c r="M100" s="1032">
        <v>1.7</v>
      </c>
      <c r="N100" s="1033" t="s">
        <v>12259</v>
      </c>
      <c r="O100" s="226">
        <f t="shared" si="14"/>
        <v>4156.8</v>
      </c>
      <c r="P100" s="226">
        <f t="shared" si="15"/>
        <v>8313.6</v>
      </c>
      <c r="Q100" s="226">
        <f t="shared" si="16"/>
        <v>81648</v>
      </c>
      <c r="R100" s="226">
        <f t="shared" si="17"/>
        <v>5369.2</v>
      </c>
      <c r="S100" s="226">
        <f t="shared" si="18"/>
        <v>10738.4</v>
      </c>
      <c r="T100" s="226">
        <f t="shared" si="19"/>
        <v>105462</v>
      </c>
      <c r="U100" s="1076" t="s">
        <v>8252</v>
      </c>
    </row>
    <row r="101" spans="1:21" ht="20" customHeight="1">
      <c r="A101" s="224">
        <v>50</v>
      </c>
      <c r="B101" s="1161" t="s">
        <v>1264</v>
      </c>
      <c r="C101" s="223" t="s">
        <v>2804</v>
      </c>
      <c r="D101" s="231" t="s">
        <v>1334</v>
      </c>
      <c r="E101" s="225" t="s">
        <v>1265</v>
      </c>
      <c r="F101" s="1160" t="s">
        <v>1301</v>
      </c>
      <c r="G101" s="223" t="s">
        <v>63</v>
      </c>
      <c r="H101" s="779" t="s">
        <v>1321</v>
      </c>
      <c r="I101" s="224">
        <v>50</v>
      </c>
      <c r="J101" s="1048">
        <v>2625</v>
      </c>
      <c r="K101" s="1048">
        <f t="shared" si="13"/>
        <v>5250</v>
      </c>
      <c r="L101" s="1048">
        <v>56322</v>
      </c>
      <c r="M101" s="1032">
        <v>1.7</v>
      </c>
      <c r="N101" s="1033" t="s">
        <v>12259</v>
      </c>
      <c r="O101" s="226">
        <f t="shared" si="14"/>
        <v>3150</v>
      </c>
      <c r="P101" s="226">
        <f t="shared" si="15"/>
        <v>6300</v>
      </c>
      <c r="Q101" s="226">
        <f t="shared" si="16"/>
        <v>67586.399999999994</v>
      </c>
      <c r="R101" s="226">
        <f t="shared" si="17"/>
        <v>4068.75</v>
      </c>
      <c r="S101" s="226">
        <f t="shared" si="18"/>
        <v>8137.5</v>
      </c>
      <c r="T101" s="226">
        <f t="shared" si="19"/>
        <v>87299.1</v>
      </c>
      <c r="U101" s="1076" t="s">
        <v>8251</v>
      </c>
    </row>
    <row r="102" spans="1:21" ht="20" customHeight="1">
      <c r="A102" s="224">
        <v>53</v>
      </c>
      <c r="B102" s="1161"/>
      <c r="C102" s="223" t="s">
        <v>1266</v>
      </c>
      <c r="D102" s="231" t="s">
        <v>1335</v>
      </c>
      <c r="E102" s="225" t="s">
        <v>1267</v>
      </c>
      <c r="F102" s="1160"/>
      <c r="G102" s="223" t="s">
        <v>63</v>
      </c>
      <c r="H102" s="779" t="s">
        <v>1321</v>
      </c>
      <c r="I102" s="224">
        <v>53</v>
      </c>
      <c r="J102" s="1048">
        <v>2877</v>
      </c>
      <c r="K102" s="1048">
        <f t="shared" si="13"/>
        <v>5754</v>
      </c>
      <c r="L102" s="1048">
        <v>59346</v>
      </c>
      <c r="M102" s="1032">
        <v>1.7</v>
      </c>
      <c r="N102" s="1033" t="s">
        <v>12259</v>
      </c>
      <c r="O102" s="226">
        <f t="shared" si="14"/>
        <v>3452.4</v>
      </c>
      <c r="P102" s="226">
        <f t="shared" si="15"/>
        <v>6904.8</v>
      </c>
      <c r="Q102" s="226">
        <f t="shared" si="16"/>
        <v>71215.199999999997</v>
      </c>
      <c r="R102" s="226">
        <f t="shared" si="17"/>
        <v>4459.3500000000004</v>
      </c>
      <c r="S102" s="226">
        <f t="shared" si="18"/>
        <v>8918.7000000000007</v>
      </c>
      <c r="T102" s="226">
        <f t="shared" si="19"/>
        <v>91986.3</v>
      </c>
      <c r="U102" s="1076" t="s">
        <v>12486</v>
      </c>
    </row>
    <row r="103" spans="1:21" ht="20" customHeight="1">
      <c r="A103" s="224">
        <v>56</v>
      </c>
      <c r="B103" s="1161"/>
      <c r="C103" s="223" t="s">
        <v>2803</v>
      </c>
      <c r="D103" s="231" t="s">
        <v>1336</v>
      </c>
      <c r="E103" s="225" t="s">
        <v>1268</v>
      </c>
      <c r="F103" s="1160"/>
      <c r="G103" s="223" t="s">
        <v>63</v>
      </c>
      <c r="H103" s="779" t="s">
        <v>1321</v>
      </c>
      <c r="I103" s="224">
        <v>56</v>
      </c>
      <c r="J103" s="1048">
        <v>3117</v>
      </c>
      <c r="K103" s="1048">
        <f t="shared" si="13"/>
        <v>6234</v>
      </c>
      <c r="L103" s="1048">
        <v>62370</v>
      </c>
      <c r="M103" s="1032">
        <v>1.7</v>
      </c>
      <c r="N103" s="1033" t="s">
        <v>12259</v>
      </c>
      <c r="O103" s="226">
        <f t="shared" si="14"/>
        <v>3740.3999999999996</v>
      </c>
      <c r="P103" s="226">
        <f t="shared" si="15"/>
        <v>7480.7999999999993</v>
      </c>
      <c r="Q103" s="226">
        <f t="shared" si="16"/>
        <v>74844</v>
      </c>
      <c r="R103" s="226">
        <f t="shared" si="17"/>
        <v>4831.3500000000004</v>
      </c>
      <c r="S103" s="226">
        <f t="shared" si="18"/>
        <v>9662.7000000000007</v>
      </c>
      <c r="T103" s="226">
        <f t="shared" si="19"/>
        <v>96673.5</v>
      </c>
      <c r="U103" s="1076" t="s">
        <v>12487</v>
      </c>
    </row>
    <row r="104" spans="1:21" ht="20" customHeight="1">
      <c r="A104" s="224">
        <v>59</v>
      </c>
      <c r="B104" s="1161"/>
      <c r="C104" s="780" t="s">
        <v>1269</v>
      </c>
      <c r="D104" s="780" t="s">
        <v>1337</v>
      </c>
      <c r="E104" s="225" t="s">
        <v>1270</v>
      </c>
      <c r="F104" s="1160"/>
      <c r="G104" s="223" t="s">
        <v>63</v>
      </c>
      <c r="H104" s="779" t="s">
        <v>1321</v>
      </c>
      <c r="I104" s="224">
        <v>59</v>
      </c>
      <c r="J104" s="1048">
        <v>3464</v>
      </c>
      <c r="K104" s="1048">
        <f t="shared" si="13"/>
        <v>6928</v>
      </c>
      <c r="L104" s="1048">
        <v>68040</v>
      </c>
      <c r="M104" s="1032">
        <v>1.7</v>
      </c>
      <c r="N104" s="1033" t="s">
        <v>12259</v>
      </c>
      <c r="O104" s="226">
        <f t="shared" si="14"/>
        <v>4156.8</v>
      </c>
      <c r="P104" s="226">
        <f t="shared" si="15"/>
        <v>8313.6</v>
      </c>
      <c r="Q104" s="226">
        <f t="shared" si="16"/>
        <v>81648</v>
      </c>
      <c r="R104" s="226">
        <f t="shared" si="17"/>
        <v>5369.2</v>
      </c>
      <c r="S104" s="226">
        <f t="shared" si="18"/>
        <v>10738.4</v>
      </c>
      <c r="T104" s="226">
        <f t="shared" si="19"/>
        <v>105462</v>
      </c>
      <c r="U104" s="1076" t="s">
        <v>8252</v>
      </c>
    </row>
    <row r="105" spans="1:21" ht="20" customHeight="1">
      <c r="A105" s="224">
        <v>60</v>
      </c>
      <c r="B105" s="1162" t="s">
        <v>1236</v>
      </c>
      <c r="C105" s="223" t="s">
        <v>1237</v>
      </c>
      <c r="D105" s="231" t="s">
        <v>1320</v>
      </c>
      <c r="E105" s="225" t="s">
        <v>1238</v>
      </c>
      <c r="F105" s="1160" t="s">
        <v>1305</v>
      </c>
      <c r="G105" s="779" t="s">
        <v>1239</v>
      </c>
      <c r="H105" s="779" t="s">
        <v>1327</v>
      </c>
      <c r="I105" s="781">
        <v>60</v>
      </c>
      <c r="J105" s="1048">
        <v>3548</v>
      </c>
      <c r="K105" s="1048">
        <f t="shared" si="13"/>
        <v>7096</v>
      </c>
      <c r="L105" s="1048">
        <v>76734</v>
      </c>
      <c r="M105" s="1032">
        <v>1.7</v>
      </c>
      <c r="N105" s="1033" t="s">
        <v>12259</v>
      </c>
      <c r="O105" s="226">
        <f t="shared" si="14"/>
        <v>4257.5999999999995</v>
      </c>
      <c r="P105" s="226">
        <f t="shared" si="15"/>
        <v>8515.1999999999989</v>
      </c>
      <c r="Q105" s="226">
        <f t="shared" si="16"/>
        <v>92080.8</v>
      </c>
      <c r="R105" s="226">
        <f t="shared" si="17"/>
        <v>5499.4000000000005</v>
      </c>
      <c r="S105" s="226">
        <f t="shared" si="18"/>
        <v>10998.800000000001</v>
      </c>
      <c r="T105" s="226">
        <f t="shared" si="19"/>
        <v>118937.7</v>
      </c>
      <c r="U105" s="1076" t="s">
        <v>8253</v>
      </c>
    </row>
    <row r="106" spans="1:21" ht="20" customHeight="1">
      <c r="A106" s="224">
        <v>63</v>
      </c>
      <c r="B106" s="1162"/>
      <c r="C106" s="223" t="s">
        <v>1240</v>
      </c>
      <c r="D106" s="231" t="s">
        <v>1322</v>
      </c>
      <c r="E106" s="225" t="s">
        <v>1241</v>
      </c>
      <c r="F106" s="1160"/>
      <c r="G106" s="779" t="s">
        <v>1239</v>
      </c>
      <c r="H106" s="779" t="s">
        <v>1327</v>
      </c>
      <c r="I106" s="781">
        <v>63</v>
      </c>
      <c r="J106" s="1048">
        <v>3771</v>
      </c>
      <c r="K106" s="1048">
        <f t="shared" si="13"/>
        <v>7542</v>
      </c>
      <c r="L106" s="1048">
        <v>87885</v>
      </c>
      <c r="M106" s="1032">
        <v>1.7</v>
      </c>
      <c r="N106" s="1033" t="s">
        <v>12259</v>
      </c>
      <c r="O106" s="226">
        <f t="shared" si="14"/>
        <v>4525.2</v>
      </c>
      <c r="P106" s="226">
        <f t="shared" si="15"/>
        <v>9050.4</v>
      </c>
      <c r="Q106" s="226">
        <f t="shared" si="16"/>
        <v>105462</v>
      </c>
      <c r="R106" s="226">
        <f t="shared" si="17"/>
        <v>5845.05</v>
      </c>
      <c r="S106" s="226">
        <f t="shared" si="18"/>
        <v>11690.1</v>
      </c>
      <c r="T106" s="226">
        <f t="shared" si="19"/>
        <v>136221.75</v>
      </c>
      <c r="U106" s="1076" t="s">
        <v>12489</v>
      </c>
    </row>
    <row r="107" spans="1:21" ht="20" customHeight="1">
      <c r="A107" s="224">
        <v>66</v>
      </c>
      <c r="B107" s="1162"/>
      <c r="C107" s="223" t="s">
        <v>1242</v>
      </c>
      <c r="D107" s="231" t="s">
        <v>1323</v>
      </c>
      <c r="E107" s="225" t="s">
        <v>1243</v>
      </c>
      <c r="F107" s="1160"/>
      <c r="G107" s="779" t="s">
        <v>1239</v>
      </c>
      <c r="H107" s="779" t="s">
        <v>1327</v>
      </c>
      <c r="I107" s="781">
        <v>66</v>
      </c>
      <c r="J107" s="1048">
        <v>3911</v>
      </c>
      <c r="K107" s="1048">
        <f t="shared" si="13"/>
        <v>7822</v>
      </c>
      <c r="L107" s="1048">
        <v>94500</v>
      </c>
      <c r="M107" s="1032">
        <v>1.7</v>
      </c>
      <c r="N107" s="1033" t="s">
        <v>12259</v>
      </c>
      <c r="O107" s="226">
        <f t="shared" si="14"/>
        <v>4693.2</v>
      </c>
      <c r="P107" s="226">
        <f t="shared" si="15"/>
        <v>9386.4</v>
      </c>
      <c r="Q107" s="226">
        <f t="shared" si="16"/>
        <v>113400</v>
      </c>
      <c r="R107" s="226">
        <f t="shared" si="17"/>
        <v>6062.05</v>
      </c>
      <c r="S107" s="226">
        <f t="shared" si="18"/>
        <v>12124.1</v>
      </c>
      <c r="T107" s="226">
        <f t="shared" si="19"/>
        <v>146475</v>
      </c>
      <c r="U107" s="1076" t="s">
        <v>12490</v>
      </c>
    </row>
    <row r="108" spans="1:21" ht="20" customHeight="1">
      <c r="A108" s="224">
        <v>69</v>
      </c>
      <c r="B108" s="1162"/>
      <c r="C108" s="223" t="s">
        <v>1244</v>
      </c>
      <c r="D108" s="231" t="s">
        <v>1324</v>
      </c>
      <c r="E108" s="225" t="s">
        <v>1245</v>
      </c>
      <c r="F108" s="1160"/>
      <c r="G108" s="779" t="s">
        <v>1239</v>
      </c>
      <c r="H108" s="779" t="s">
        <v>1327</v>
      </c>
      <c r="I108" s="781">
        <v>69</v>
      </c>
      <c r="J108" s="1048">
        <v>4190</v>
      </c>
      <c r="K108" s="1048">
        <f t="shared" si="13"/>
        <v>8380</v>
      </c>
      <c r="L108" s="1048">
        <v>103950</v>
      </c>
      <c r="M108" s="1032">
        <v>1.7</v>
      </c>
      <c r="N108" s="1033" t="s">
        <v>12259</v>
      </c>
      <c r="O108" s="226">
        <f t="shared" si="14"/>
        <v>5028</v>
      </c>
      <c r="P108" s="226">
        <f t="shared" si="15"/>
        <v>10056</v>
      </c>
      <c r="Q108" s="226">
        <f t="shared" si="16"/>
        <v>124740</v>
      </c>
      <c r="R108" s="226">
        <f t="shared" si="17"/>
        <v>6494.5</v>
      </c>
      <c r="S108" s="226">
        <f t="shared" si="18"/>
        <v>12989</v>
      </c>
      <c r="T108" s="226">
        <f t="shared" si="19"/>
        <v>161122.5</v>
      </c>
      <c r="U108" s="1076" t="s">
        <v>8254</v>
      </c>
    </row>
    <row r="109" spans="1:21" ht="20" customHeight="1">
      <c r="A109" s="224">
        <v>60</v>
      </c>
      <c r="B109" s="1162" t="s">
        <v>1246</v>
      </c>
      <c r="C109" s="223" t="s">
        <v>1247</v>
      </c>
      <c r="D109" s="231" t="s">
        <v>1326</v>
      </c>
      <c r="E109" s="225" t="s">
        <v>1248</v>
      </c>
      <c r="F109" s="1163" t="s">
        <v>1311</v>
      </c>
      <c r="G109" s="779" t="s">
        <v>1249</v>
      </c>
      <c r="H109" s="779" t="s">
        <v>1321</v>
      </c>
      <c r="I109" s="781">
        <v>60</v>
      </c>
      <c r="J109" s="1048">
        <v>3548</v>
      </c>
      <c r="K109" s="1048">
        <f t="shared" si="13"/>
        <v>7096</v>
      </c>
      <c r="L109" s="1048">
        <v>76734</v>
      </c>
      <c r="M109" s="1032">
        <v>1.7</v>
      </c>
      <c r="N109" s="1033" t="s">
        <v>12259</v>
      </c>
      <c r="O109" s="226">
        <f t="shared" si="14"/>
        <v>4257.5999999999995</v>
      </c>
      <c r="P109" s="226">
        <f t="shared" si="15"/>
        <v>8515.1999999999989</v>
      </c>
      <c r="Q109" s="226">
        <f t="shared" si="16"/>
        <v>92080.8</v>
      </c>
      <c r="R109" s="226">
        <f t="shared" si="17"/>
        <v>5499.4000000000005</v>
      </c>
      <c r="S109" s="226">
        <f t="shared" si="18"/>
        <v>10998.800000000001</v>
      </c>
      <c r="T109" s="226">
        <f t="shared" si="19"/>
        <v>118937.7</v>
      </c>
      <c r="U109" s="1076" t="s">
        <v>8253</v>
      </c>
    </row>
    <row r="110" spans="1:21" ht="20" customHeight="1">
      <c r="A110" s="224">
        <v>63</v>
      </c>
      <c r="B110" s="1162"/>
      <c r="C110" s="223" t="s">
        <v>1250</v>
      </c>
      <c r="D110" s="231" t="s">
        <v>1328</v>
      </c>
      <c r="E110" s="225" t="s">
        <v>1251</v>
      </c>
      <c r="F110" s="1164"/>
      <c r="G110" s="779" t="s">
        <v>1249</v>
      </c>
      <c r="H110" s="779" t="s">
        <v>1321</v>
      </c>
      <c r="I110" s="781">
        <v>63</v>
      </c>
      <c r="J110" s="1048">
        <v>3771</v>
      </c>
      <c r="K110" s="1048">
        <f t="shared" si="13"/>
        <v>7542</v>
      </c>
      <c r="L110" s="1048">
        <v>87885</v>
      </c>
      <c r="M110" s="1032">
        <v>1.7</v>
      </c>
      <c r="N110" s="1033" t="s">
        <v>12259</v>
      </c>
      <c r="O110" s="226">
        <f t="shared" si="14"/>
        <v>4525.2</v>
      </c>
      <c r="P110" s="226">
        <f t="shared" si="15"/>
        <v>9050.4</v>
      </c>
      <c r="Q110" s="226">
        <f t="shared" si="16"/>
        <v>105462</v>
      </c>
      <c r="R110" s="226">
        <f t="shared" si="17"/>
        <v>5845.05</v>
      </c>
      <c r="S110" s="226">
        <f t="shared" si="18"/>
        <v>11690.1</v>
      </c>
      <c r="T110" s="226">
        <f t="shared" si="19"/>
        <v>136221.75</v>
      </c>
      <c r="U110" s="1076" t="s">
        <v>12489</v>
      </c>
    </row>
    <row r="111" spans="1:21" ht="20" customHeight="1">
      <c r="A111" s="224">
        <v>66</v>
      </c>
      <c r="B111" s="1162"/>
      <c r="C111" s="223" t="s">
        <v>1252</v>
      </c>
      <c r="D111" s="231" t="s">
        <v>1329</v>
      </c>
      <c r="E111" s="225" t="s">
        <v>1253</v>
      </c>
      <c r="F111" s="1164"/>
      <c r="G111" s="779" t="s">
        <v>1249</v>
      </c>
      <c r="H111" s="779" t="s">
        <v>1321</v>
      </c>
      <c r="I111" s="781">
        <v>66</v>
      </c>
      <c r="J111" s="1048">
        <v>3911</v>
      </c>
      <c r="K111" s="1048">
        <f t="shared" si="13"/>
        <v>7822</v>
      </c>
      <c r="L111" s="1048">
        <v>94500</v>
      </c>
      <c r="M111" s="1032">
        <v>1.7</v>
      </c>
      <c r="N111" s="1033" t="s">
        <v>12259</v>
      </c>
      <c r="O111" s="226">
        <f t="shared" si="14"/>
        <v>4693.2</v>
      </c>
      <c r="P111" s="226">
        <f t="shared" si="15"/>
        <v>9386.4</v>
      </c>
      <c r="Q111" s="226">
        <f t="shared" si="16"/>
        <v>113400</v>
      </c>
      <c r="R111" s="226">
        <f t="shared" si="17"/>
        <v>6062.05</v>
      </c>
      <c r="S111" s="226">
        <f t="shared" si="18"/>
        <v>12124.1</v>
      </c>
      <c r="T111" s="226">
        <f t="shared" si="19"/>
        <v>146475</v>
      </c>
      <c r="U111" s="1076" t="s">
        <v>12490</v>
      </c>
    </row>
    <row r="112" spans="1:21" ht="20" customHeight="1">
      <c r="A112" s="224">
        <v>69</v>
      </c>
      <c r="B112" s="1162"/>
      <c r="C112" s="223" t="s">
        <v>1254</v>
      </c>
      <c r="D112" s="231" t="s">
        <v>1330</v>
      </c>
      <c r="E112" s="225" t="s">
        <v>1255</v>
      </c>
      <c r="F112" s="1165"/>
      <c r="G112" s="779" t="s">
        <v>1249</v>
      </c>
      <c r="H112" s="779" t="s">
        <v>1321</v>
      </c>
      <c r="I112" s="781">
        <v>69</v>
      </c>
      <c r="J112" s="1048">
        <v>4190</v>
      </c>
      <c r="K112" s="1048">
        <f t="shared" si="13"/>
        <v>8380</v>
      </c>
      <c r="L112" s="1048">
        <v>103950</v>
      </c>
      <c r="M112" s="1032">
        <v>1.7</v>
      </c>
      <c r="N112" s="1033" t="s">
        <v>12259</v>
      </c>
      <c r="O112" s="226">
        <f t="shared" si="14"/>
        <v>5028</v>
      </c>
      <c r="P112" s="226">
        <f t="shared" si="15"/>
        <v>10056</v>
      </c>
      <c r="Q112" s="226">
        <f t="shared" si="16"/>
        <v>124740</v>
      </c>
      <c r="R112" s="226">
        <f t="shared" si="17"/>
        <v>6494.5</v>
      </c>
      <c r="S112" s="226">
        <f t="shared" si="18"/>
        <v>12989</v>
      </c>
      <c r="T112" s="226">
        <f t="shared" si="19"/>
        <v>161122.5</v>
      </c>
      <c r="U112" s="1076" t="s">
        <v>8254</v>
      </c>
    </row>
    <row r="113" spans="1:21" ht="20" customHeight="1">
      <c r="A113" s="224">
        <v>70</v>
      </c>
      <c r="B113" s="1162" t="s">
        <v>5317</v>
      </c>
      <c r="C113" s="779" t="s">
        <v>5318</v>
      </c>
      <c r="D113" s="782" t="s">
        <v>6402</v>
      </c>
      <c r="E113" s="779" t="s">
        <v>5319</v>
      </c>
      <c r="F113" s="1160" t="s">
        <v>1289</v>
      </c>
      <c r="G113" s="779" t="s">
        <v>5320</v>
      </c>
      <c r="H113" s="779" t="s">
        <v>1272</v>
      </c>
      <c r="I113" s="781">
        <v>70</v>
      </c>
      <c r="J113" s="1048">
        <v>4469</v>
      </c>
      <c r="K113" s="1048">
        <f t="shared" ref="K113:K116" si="20">J113*2</f>
        <v>8938</v>
      </c>
      <c r="L113" s="1048">
        <v>107730</v>
      </c>
      <c r="M113" s="1032">
        <v>1.7</v>
      </c>
      <c r="N113" s="1033" t="s">
        <v>12259</v>
      </c>
      <c r="O113" s="226">
        <f t="shared" si="14"/>
        <v>5362.8</v>
      </c>
      <c r="P113" s="226">
        <f t="shared" si="15"/>
        <v>10725.6</v>
      </c>
      <c r="Q113" s="226">
        <f t="shared" si="16"/>
        <v>129276</v>
      </c>
      <c r="R113" s="226">
        <f t="shared" si="17"/>
        <v>6926.95</v>
      </c>
      <c r="S113" s="226">
        <f t="shared" si="18"/>
        <v>13853.9</v>
      </c>
      <c r="T113" s="226">
        <f t="shared" si="19"/>
        <v>166981.5</v>
      </c>
      <c r="U113" s="1076" t="s">
        <v>8255</v>
      </c>
    </row>
    <row r="114" spans="1:21" ht="20" customHeight="1">
      <c r="A114" s="224">
        <v>70</v>
      </c>
      <c r="B114" s="1162"/>
      <c r="C114" s="779" t="s">
        <v>5321</v>
      </c>
      <c r="D114" s="782" t="s">
        <v>6403</v>
      </c>
      <c r="E114" s="779" t="s">
        <v>5322</v>
      </c>
      <c r="F114" s="1160"/>
      <c r="G114" s="779" t="s">
        <v>5320</v>
      </c>
      <c r="H114" s="779" t="s">
        <v>1272</v>
      </c>
      <c r="I114" s="781">
        <v>70</v>
      </c>
      <c r="J114" s="1048">
        <v>4750</v>
      </c>
      <c r="K114" s="1048">
        <f t="shared" si="20"/>
        <v>9500</v>
      </c>
      <c r="L114" s="1048">
        <v>111510</v>
      </c>
      <c r="M114" s="1032">
        <v>1.7</v>
      </c>
      <c r="N114" s="1033" t="s">
        <v>12259</v>
      </c>
      <c r="O114" s="226">
        <f t="shared" si="14"/>
        <v>5700</v>
      </c>
      <c r="P114" s="226">
        <f t="shared" si="15"/>
        <v>11400</v>
      </c>
      <c r="Q114" s="226">
        <f t="shared" si="16"/>
        <v>133812</v>
      </c>
      <c r="R114" s="226">
        <f t="shared" si="17"/>
        <v>7362.5</v>
      </c>
      <c r="S114" s="226">
        <f t="shared" si="18"/>
        <v>14725</v>
      </c>
      <c r="T114" s="226">
        <f t="shared" si="19"/>
        <v>172840.5</v>
      </c>
      <c r="U114" s="1076" t="s">
        <v>8257</v>
      </c>
    </row>
    <row r="115" spans="1:21" ht="20" customHeight="1">
      <c r="A115" s="224">
        <v>70</v>
      </c>
      <c r="B115" s="1162"/>
      <c r="C115" s="779" t="s">
        <v>5323</v>
      </c>
      <c r="D115" s="782" t="s">
        <v>6405</v>
      </c>
      <c r="E115" s="779" t="s">
        <v>5324</v>
      </c>
      <c r="F115" s="1160"/>
      <c r="G115" s="779" t="s">
        <v>5320</v>
      </c>
      <c r="H115" s="779" t="s">
        <v>1272</v>
      </c>
      <c r="I115" s="781">
        <v>70</v>
      </c>
      <c r="J115" s="1048">
        <v>5029</v>
      </c>
      <c r="K115" s="1048">
        <f t="shared" si="20"/>
        <v>10058</v>
      </c>
      <c r="L115" s="1048">
        <v>115290</v>
      </c>
      <c r="M115" s="1032">
        <v>1.7</v>
      </c>
      <c r="N115" s="1033" t="s">
        <v>12259</v>
      </c>
      <c r="O115" s="226">
        <f t="shared" si="14"/>
        <v>6034.8</v>
      </c>
      <c r="P115" s="226">
        <f t="shared" si="15"/>
        <v>12069.6</v>
      </c>
      <c r="Q115" s="226">
        <f t="shared" si="16"/>
        <v>138348</v>
      </c>
      <c r="R115" s="226">
        <f t="shared" si="17"/>
        <v>7794.95</v>
      </c>
      <c r="S115" s="226">
        <f t="shared" si="18"/>
        <v>15589.9</v>
      </c>
      <c r="T115" s="226">
        <f t="shared" si="19"/>
        <v>178699.5</v>
      </c>
      <c r="U115" s="1076" t="s">
        <v>8258</v>
      </c>
    </row>
    <row r="116" spans="1:21" ht="20" customHeight="1">
      <c r="A116" s="224">
        <v>70</v>
      </c>
      <c r="B116" s="1162"/>
      <c r="C116" s="779" t="s">
        <v>5325</v>
      </c>
      <c r="D116" s="782" t="s">
        <v>6404</v>
      </c>
      <c r="E116" s="779" t="s">
        <v>5326</v>
      </c>
      <c r="F116" s="1160"/>
      <c r="G116" s="779" t="s">
        <v>5320</v>
      </c>
      <c r="H116" s="779" t="s">
        <v>1272</v>
      </c>
      <c r="I116" s="781">
        <v>70</v>
      </c>
      <c r="J116" s="1048">
        <v>5308</v>
      </c>
      <c r="K116" s="1048">
        <f t="shared" si="20"/>
        <v>10616</v>
      </c>
      <c r="L116" s="1048">
        <v>119070</v>
      </c>
      <c r="M116" s="1032">
        <v>1.7</v>
      </c>
      <c r="N116" s="1033" t="s">
        <v>12259</v>
      </c>
      <c r="O116" s="226">
        <f t="shared" si="14"/>
        <v>6369.5999999999995</v>
      </c>
      <c r="P116" s="226">
        <f t="shared" si="15"/>
        <v>12739.199999999999</v>
      </c>
      <c r="Q116" s="226">
        <f t="shared" si="16"/>
        <v>142884</v>
      </c>
      <c r="R116" s="226">
        <f t="shared" si="17"/>
        <v>8227.4</v>
      </c>
      <c r="S116" s="226">
        <f t="shared" si="18"/>
        <v>16454.8</v>
      </c>
      <c r="T116" s="226">
        <f t="shared" si="19"/>
        <v>184558.5</v>
      </c>
      <c r="U116" s="1076" t="s">
        <v>8256</v>
      </c>
    </row>
    <row r="128" spans="1:21" s="222" customFormat="1" ht="16">
      <c r="A128" s="1159" t="s">
        <v>1338</v>
      </c>
      <c r="B128" s="1159"/>
      <c r="C128" s="1159"/>
      <c r="D128" s="1159"/>
      <c r="E128" s="1159"/>
      <c r="F128" s="1159"/>
      <c r="G128" s="1159"/>
      <c r="H128" s="1159"/>
      <c r="I128" s="1159"/>
      <c r="J128" s="657"/>
      <c r="K128" s="657"/>
      <c r="L128" s="784"/>
      <c r="M128" s="784"/>
      <c r="N128" s="784"/>
    </row>
    <row r="129" spans="1:14" s="222" customFormat="1" ht="16">
      <c r="A129" s="1159" t="s">
        <v>8819</v>
      </c>
      <c r="B129" s="1159"/>
      <c r="C129" s="1159"/>
      <c r="D129" s="1159"/>
      <c r="E129" s="1159"/>
      <c r="F129" s="1159"/>
      <c r="G129" s="1159"/>
      <c r="H129" s="1159"/>
      <c r="I129" s="1159"/>
      <c r="J129" s="657"/>
      <c r="K129" s="657"/>
      <c r="L129" s="784"/>
      <c r="M129" s="784"/>
      <c r="N129" s="784"/>
    </row>
    <row r="130" spans="1:14" s="222" customFormat="1" ht="16">
      <c r="A130" s="1159" t="s">
        <v>1339</v>
      </c>
      <c r="B130" s="1159"/>
      <c r="C130" s="1159"/>
      <c r="D130" s="1159"/>
      <c r="E130" s="1159"/>
      <c r="F130" s="1159"/>
      <c r="G130" s="1159"/>
      <c r="H130" s="1159"/>
      <c r="I130" s="1159"/>
      <c r="J130" s="657"/>
      <c r="K130" s="657"/>
      <c r="L130" s="784"/>
      <c r="M130" s="784"/>
      <c r="N130" s="784"/>
    </row>
    <row r="131" spans="1:14" s="222" customFormat="1" ht="16">
      <c r="A131" s="1159" t="s">
        <v>1340</v>
      </c>
      <c r="B131" s="1159"/>
      <c r="C131" s="1159"/>
      <c r="D131" s="1159"/>
      <c r="E131" s="1159"/>
      <c r="F131" s="1159"/>
      <c r="G131" s="1159"/>
      <c r="H131" s="1159"/>
      <c r="I131" s="1159"/>
      <c r="J131" s="657"/>
      <c r="K131" s="657"/>
      <c r="L131" s="784"/>
      <c r="M131" s="784"/>
      <c r="N131" s="784"/>
    </row>
    <row r="132" spans="1:14" s="222" customFormat="1" ht="16">
      <c r="A132" s="1159" t="s">
        <v>1341</v>
      </c>
      <c r="B132" s="1159"/>
      <c r="C132" s="1159"/>
      <c r="D132" s="1159"/>
      <c r="E132" s="1159"/>
      <c r="F132" s="1159"/>
      <c r="G132" s="1159"/>
      <c r="H132" s="1159"/>
      <c r="I132" s="1159"/>
      <c r="J132" s="657"/>
      <c r="K132" s="657"/>
      <c r="L132" s="784"/>
      <c r="M132" s="784"/>
      <c r="N132" s="784"/>
    </row>
    <row r="133" spans="1:14" s="222" customFormat="1" ht="16">
      <c r="A133" s="1159" t="s">
        <v>8820</v>
      </c>
      <c r="B133" s="1159"/>
      <c r="C133" s="1159"/>
      <c r="D133" s="1159"/>
      <c r="E133" s="1159"/>
      <c r="F133" s="1159"/>
      <c r="G133" s="1159"/>
      <c r="H133" s="1159"/>
      <c r="I133" s="1159"/>
      <c r="J133" s="657"/>
      <c r="K133" s="657"/>
      <c r="L133" s="784"/>
      <c r="M133" s="784"/>
      <c r="N133" s="784"/>
    </row>
    <row r="134" spans="1:14" s="222" customFormat="1" ht="16">
      <c r="A134" s="1159" t="s">
        <v>1342</v>
      </c>
      <c r="B134" s="1159"/>
      <c r="C134" s="1159"/>
      <c r="D134" s="1159"/>
      <c r="E134" s="1159"/>
      <c r="F134" s="1159"/>
      <c r="G134" s="1159"/>
      <c r="H134" s="1159"/>
      <c r="I134" s="1159"/>
      <c r="J134" s="657"/>
      <c r="K134" s="657"/>
      <c r="L134" s="784"/>
      <c r="M134" s="784"/>
      <c r="N134" s="784"/>
    </row>
    <row r="135" spans="1:14" s="222" customFormat="1" ht="16">
      <c r="A135" s="1159" t="s">
        <v>1343</v>
      </c>
      <c r="B135" s="1159"/>
      <c r="C135" s="1159"/>
      <c r="D135" s="1159"/>
      <c r="E135" s="1159"/>
      <c r="F135" s="1159"/>
      <c r="G135" s="1159"/>
      <c r="H135" s="1159"/>
      <c r="I135" s="1159"/>
      <c r="J135" s="657"/>
      <c r="K135" s="657"/>
      <c r="L135" s="784"/>
      <c r="M135" s="784"/>
      <c r="N135" s="784"/>
    </row>
    <row r="136" spans="1:14" s="222" customFormat="1" ht="16">
      <c r="A136" s="1159" t="s">
        <v>8821</v>
      </c>
      <c r="B136" s="1159"/>
      <c r="C136" s="1159"/>
      <c r="D136" s="1159"/>
      <c r="E136" s="1159"/>
      <c r="F136" s="1159"/>
      <c r="G136" s="1159"/>
      <c r="H136" s="1159"/>
      <c r="I136" s="1159"/>
      <c r="J136" s="657"/>
      <c r="K136" s="657"/>
      <c r="L136" s="784"/>
      <c r="M136" s="784"/>
      <c r="N136" s="784"/>
    </row>
    <row r="137" spans="1:14" s="222" customFormat="1" ht="16">
      <c r="A137" s="1159" t="s">
        <v>1344</v>
      </c>
      <c r="B137" s="1159"/>
      <c r="C137" s="1159"/>
      <c r="D137" s="1159"/>
      <c r="E137" s="1159"/>
      <c r="F137" s="1159"/>
      <c r="G137" s="1159"/>
      <c r="H137" s="1159"/>
      <c r="I137" s="1159"/>
      <c r="J137" s="657"/>
      <c r="K137" s="657"/>
      <c r="L137" s="784"/>
      <c r="M137" s="784"/>
      <c r="N137" s="784"/>
    </row>
    <row r="138" spans="1:14" s="222" customFormat="1" ht="16">
      <c r="A138" s="1159" t="s">
        <v>1345</v>
      </c>
      <c r="B138" s="1159"/>
      <c r="C138" s="1159"/>
      <c r="D138" s="1159"/>
      <c r="E138" s="1159"/>
      <c r="F138" s="1159"/>
      <c r="G138" s="1159"/>
      <c r="H138" s="1159"/>
      <c r="I138" s="1159"/>
      <c r="J138" s="657"/>
      <c r="K138" s="657"/>
      <c r="L138" s="784"/>
      <c r="M138" s="784"/>
      <c r="N138" s="784"/>
    </row>
    <row r="139" spans="1:14" s="222" customFormat="1" ht="16">
      <c r="A139" s="1159" t="s">
        <v>5141</v>
      </c>
      <c r="B139" s="1159"/>
      <c r="C139" s="1159"/>
      <c r="D139" s="1159"/>
      <c r="E139" s="1159"/>
      <c r="F139" s="1159"/>
      <c r="G139" s="1159"/>
      <c r="H139" s="1159"/>
      <c r="I139" s="1159"/>
      <c r="J139" s="657"/>
      <c r="K139" s="657"/>
      <c r="L139" s="784"/>
      <c r="M139" s="784"/>
      <c r="N139" s="784"/>
    </row>
    <row r="140" spans="1:14" s="222" customFormat="1" ht="16">
      <c r="A140" s="1159" t="s">
        <v>1346</v>
      </c>
      <c r="B140" s="1159"/>
      <c r="C140" s="1159"/>
      <c r="D140" s="1159"/>
      <c r="E140" s="1159"/>
      <c r="F140" s="1159"/>
      <c r="G140" s="1159"/>
      <c r="H140" s="1159"/>
      <c r="I140" s="1159"/>
      <c r="J140" s="657"/>
      <c r="K140" s="657"/>
      <c r="L140" s="784"/>
      <c r="M140" s="784"/>
      <c r="N140" s="784"/>
    </row>
    <row r="141" spans="1:14" s="222" customFormat="1" ht="16">
      <c r="A141" s="1159" t="s">
        <v>1347</v>
      </c>
      <c r="B141" s="1159"/>
      <c r="C141" s="1159"/>
      <c r="D141" s="1159"/>
      <c r="E141" s="1159"/>
      <c r="F141" s="1159"/>
      <c r="G141" s="1159"/>
      <c r="H141" s="1159"/>
      <c r="I141" s="1159"/>
      <c r="J141" s="657"/>
      <c r="K141" s="657"/>
      <c r="L141" s="784"/>
      <c r="M141" s="784"/>
      <c r="N141" s="784"/>
    </row>
    <row r="142" spans="1:14" s="222" customFormat="1" ht="16">
      <c r="A142" s="1159" t="s">
        <v>8822</v>
      </c>
      <c r="B142" s="1159"/>
      <c r="C142" s="1159"/>
      <c r="D142" s="1159"/>
      <c r="E142" s="1159"/>
      <c r="F142" s="1159"/>
      <c r="G142" s="1159"/>
      <c r="H142" s="1159"/>
      <c r="I142" s="1159"/>
      <c r="J142" s="657"/>
      <c r="K142" s="657"/>
      <c r="L142" s="784"/>
      <c r="M142" s="784"/>
      <c r="N142" s="784"/>
    </row>
    <row r="143" spans="1:14" s="222" customFormat="1" ht="16">
      <c r="A143" s="1159" t="s">
        <v>1348</v>
      </c>
      <c r="B143" s="1159"/>
      <c r="C143" s="1159"/>
      <c r="D143" s="1159"/>
      <c r="E143" s="1159"/>
      <c r="F143" s="1159"/>
      <c r="G143" s="1159"/>
      <c r="H143" s="1159"/>
      <c r="I143" s="1159"/>
      <c r="J143" s="657"/>
      <c r="K143" s="657"/>
      <c r="L143" s="784"/>
      <c r="M143" s="784"/>
      <c r="N143" s="784"/>
    </row>
    <row r="144" spans="1:14" s="222" customFormat="1" ht="16">
      <c r="A144" s="1159" t="s">
        <v>1349</v>
      </c>
      <c r="B144" s="1159"/>
      <c r="C144" s="1159"/>
      <c r="D144" s="1159"/>
      <c r="E144" s="1159"/>
      <c r="F144" s="1159"/>
      <c r="G144" s="1159"/>
      <c r="H144" s="1159"/>
      <c r="I144" s="1159"/>
      <c r="J144" s="657"/>
      <c r="K144" s="657"/>
      <c r="L144" s="784"/>
      <c r="M144" s="784"/>
      <c r="N144" s="784"/>
    </row>
  </sheetData>
  <mergeCells count="67">
    <mergeCell ref="B109:B112"/>
    <mergeCell ref="B113:B116"/>
    <mergeCell ref="F97:F100"/>
    <mergeCell ref="F101:F104"/>
    <mergeCell ref="F105:F108"/>
    <mergeCell ref="F109:F112"/>
    <mergeCell ref="F113:F116"/>
    <mergeCell ref="B25:B28"/>
    <mergeCell ref="B17:B20"/>
    <mergeCell ref="B21:B24"/>
    <mergeCell ref="F17:F20"/>
    <mergeCell ref="F21:F24"/>
    <mergeCell ref="F25:F28"/>
    <mergeCell ref="B81:B84"/>
    <mergeCell ref="B85:B88"/>
    <mergeCell ref="B89:B92"/>
    <mergeCell ref="B93:B96"/>
    <mergeCell ref="B73:B76"/>
    <mergeCell ref="F29:F32"/>
    <mergeCell ref="F33:F36"/>
    <mergeCell ref="F37:F40"/>
    <mergeCell ref="F41:F44"/>
    <mergeCell ref="B77:B80"/>
    <mergeCell ref="B29:B32"/>
    <mergeCell ref="B33:B36"/>
    <mergeCell ref="B37:B40"/>
    <mergeCell ref="B41:B44"/>
    <mergeCell ref="B45:B48"/>
    <mergeCell ref="B49:B52"/>
    <mergeCell ref="B53:B56"/>
    <mergeCell ref="B57:B60"/>
    <mergeCell ref="B61:B64"/>
    <mergeCell ref="B65:B68"/>
    <mergeCell ref="B69:B72"/>
    <mergeCell ref="F45:F48"/>
    <mergeCell ref="F49:F52"/>
    <mergeCell ref="F53:F56"/>
    <mergeCell ref="F57:F60"/>
    <mergeCell ref="F61:F64"/>
    <mergeCell ref="F65:F68"/>
    <mergeCell ref="F69:F72"/>
    <mergeCell ref="F73:F76"/>
    <mergeCell ref="F77:F80"/>
    <mergeCell ref="F81:F84"/>
    <mergeCell ref="F85:F88"/>
    <mergeCell ref="F89:F92"/>
    <mergeCell ref="F93:F96"/>
    <mergeCell ref="A142:I142"/>
    <mergeCell ref="A143:I143"/>
    <mergeCell ref="A135:I135"/>
    <mergeCell ref="A128:I128"/>
    <mergeCell ref="A129:I129"/>
    <mergeCell ref="A130:I130"/>
    <mergeCell ref="A131:I131"/>
    <mergeCell ref="A132:I132"/>
    <mergeCell ref="A133:I133"/>
    <mergeCell ref="A134:I134"/>
    <mergeCell ref="B97:B100"/>
    <mergeCell ref="B101:B104"/>
    <mergeCell ref="B105:B108"/>
    <mergeCell ref="A144:I144"/>
    <mergeCell ref="A136:I136"/>
    <mergeCell ref="A137:I137"/>
    <mergeCell ref="A138:I138"/>
    <mergeCell ref="A139:I139"/>
    <mergeCell ref="A140:I140"/>
    <mergeCell ref="A141:I141"/>
  </mergeCells>
  <phoneticPr fontId="15" type="noConversion"/>
  <conditionalFormatting sqref="P12:P13">
    <cfRule type="duplicateValues" dxfId="85" priority="1"/>
  </conditionalFormatting>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106"/>
  <sheetViews>
    <sheetView topLeftCell="Q1" zoomScale="85" zoomScaleNormal="85" workbookViewId="0">
      <selection activeCell="X86" sqref="X86"/>
    </sheetView>
  </sheetViews>
  <sheetFormatPr baseColWidth="10" defaultColWidth="8.83203125" defaultRowHeight="14"/>
  <cols>
    <col min="1" max="1" width="8.83203125" style="233"/>
    <col min="2" max="2" width="14.1640625" style="233" customWidth="1"/>
    <col min="3" max="3" width="6.5" style="233" customWidth="1"/>
    <col min="4" max="4" width="8.6640625" style="233" customWidth="1"/>
    <col min="5" max="5" width="6" style="233" customWidth="1"/>
    <col min="6" max="6" width="8.1640625" style="233" customWidth="1"/>
    <col min="7" max="7" width="7.1640625" style="233" customWidth="1"/>
    <col min="8" max="8" width="8.33203125" style="233" customWidth="1"/>
    <col min="9" max="9" width="8.83203125" style="233" customWidth="1"/>
    <col min="10" max="10" width="8.5" style="233" customWidth="1"/>
    <col min="11" max="11" width="7.6640625" style="233" customWidth="1"/>
    <col min="12" max="13" width="10.5" style="331" customWidth="1"/>
    <col min="14" max="14" width="11.6640625" style="233" customWidth="1"/>
    <col min="15" max="19" width="10.5" style="233" customWidth="1"/>
    <col min="20" max="20" width="43" style="264" customWidth="1"/>
    <col min="21" max="21" width="39.5" style="252" customWidth="1"/>
    <col min="22" max="22" width="70.83203125" style="252" hidden="1" customWidth="1"/>
    <col min="23" max="23" width="10.1640625" style="360" customWidth="1"/>
    <col min="24" max="24" width="42.6640625" style="233" customWidth="1"/>
    <col min="25" max="16384" width="8.83203125" style="233"/>
  </cols>
  <sheetData>
    <row r="1" spans="1:25">
      <c r="A1" s="325" t="s">
        <v>1804</v>
      </c>
    </row>
    <row r="2" spans="1:25" s="250" customFormat="1">
      <c r="A2" s="326" t="s">
        <v>12245</v>
      </c>
      <c r="L2" s="332"/>
      <c r="M2" s="332"/>
      <c r="T2" s="637"/>
      <c r="U2" s="251"/>
      <c r="V2" s="251"/>
      <c r="W2" s="271"/>
    </row>
    <row r="3" spans="1:25">
      <c r="A3" s="327" t="s">
        <v>12246</v>
      </c>
    </row>
    <row r="4" spans="1:25">
      <c r="A4" s="327" t="s">
        <v>12247</v>
      </c>
    </row>
    <row r="5" spans="1:25">
      <c r="A5" s="327" t="s">
        <v>12248</v>
      </c>
    </row>
    <row r="6" spans="1:25">
      <c r="A6" s="327" t="s">
        <v>12365</v>
      </c>
    </row>
    <row r="7" spans="1:25" s="452" customFormat="1">
      <c r="A7" s="327" t="s">
        <v>12249</v>
      </c>
      <c r="L7" s="453"/>
      <c r="M7" s="453"/>
      <c r="V7" s="777"/>
      <c r="W7" s="454"/>
    </row>
    <row r="8" spans="1:25" s="452" customFormat="1">
      <c r="A8" s="327" t="s">
        <v>12254</v>
      </c>
      <c r="L8" s="453"/>
      <c r="M8" s="453"/>
      <c r="V8" s="777"/>
      <c r="W8" s="454"/>
    </row>
    <row r="9" spans="1:25" s="452" customFormat="1">
      <c r="A9" s="327" t="s">
        <v>12250</v>
      </c>
      <c r="L9" s="453"/>
      <c r="M9" s="453"/>
      <c r="V9" s="777"/>
      <c r="W9" s="454"/>
    </row>
    <row r="10" spans="1:25" s="452" customFormat="1">
      <c r="A10" s="327" t="s">
        <v>12251</v>
      </c>
      <c r="L10" s="453"/>
      <c r="M10" s="453"/>
      <c r="V10" s="777"/>
      <c r="W10" s="454"/>
    </row>
    <row r="11" spans="1:25" s="452" customFormat="1">
      <c r="A11" s="327" t="s">
        <v>12252</v>
      </c>
      <c r="L11" s="453"/>
      <c r="M11" s="453"/>
      <c r="V11" s="777"/>
      <c r="W11" s="454"/>
    </row>
    <row r="12" spans="1:25" s="452" customFormat="1">
      <c r="A12" s="327" t="s">
        <v>12253</v>
      </c>
      <c r="L12" s="453"/>
      <c r="M12" s="453"/>
      <c r="V12" s="777"/>
      <c r="W12" s="454"/>
    </row>
    <row r="13" spans="1:25" s="452" customFormat="1">
      <c r="A13" s="327" t="s">
        <v>12364</v>
      </c>
      <c r="L13" s="453"/>
      <c r="M13" s="453"/>
      <c r="V13" s="777"/>
      <c r="W13" s="454"/>
    </row>
    <row r="14" spans="1:25">
      <c r="A14" s="324"/>
    </row>
    <row r="15" spans="1:25" ht="18" customHeight="1">
      <c r="A15" s="232" t="s">
        <v>1350</v>
      </c>
      <c r="B15" s="232" t="s">
        <v>1351</v>
      </c>
      <c r="C15" s="232" t="s">
        <v>1352</v>
      </c>
      <c r="D15" s="328" t="s">
        <v>1805</v>
      </c>
      <c r="E15" s="329" t="s">
        <v>1357</v>
      </c>
      <c r="F15" s="329" t="s">
        <v>1806</v>
      </c>
      <c r="G15" s="329" t="s">
        <v>6118</v>
      </c>
      <c r="H15" s="329" t="s">
        <v>6116</v>
      </c>
      <c r="I15" s="329" t="s">
        <v>1807</v>
      </c>
      <c r="J15" s="329" t="s">
        <v>1808</v>
      </c>
      <c r="K15" s="329" t="s">
        <v>1809</v>
      </c>
      <c r="L15" s="330" t="s">
        <v>1810</v>
      </c>
      <c r="M15" s="330" t="s">
        <v>1811</v>
      </c>
      <c r="N15" s="232" t="s">
        <v>1353</v>
      </c>
      <c r="O15" s="232" t="s">
        <v>1354</v>
      </c>
      <c r="P15" s="232" t="s">
        <v>1355</v>
      </c>
      <c r="Q15" s="232" t="s">
        <v>1356</v>
      </c>
      <c r="R15" s="232" t="s">
        <v>12244</v>
      </c>
      <c r="S15" s="232" t="s">
        <v>12239</v>
      </c>
      <c r="T15" s="232" t="s">
        <v>6329</v>
      </c>
      <c r="U15" s="232" t="s">
        <v>4999</v>
      </c>
      <c r="V15" s="232" t="s">
        <v>12469</v>
      </c>
      <c r="W15" s="232" t="s">
        <v>1357</v>
      </c>
      <c r="X15" s="329" t="s">
        <v>1080</v>
      </c>
      <c r="Y15" s="232" t="s">
        <v>12685</v>
      </c>
    </row>
    <row r="16" spans="1:25" s="264" customFormat="1" ht="22" customHeight="1">
      <c r="A16" s="234">
        <v>1</v>
      </c>
      <c r="B16" s="235" t="s">
        <v>12440</v>
      </c>
      <c r="C16" s="234" t="s">
        <v>1358</v>
      </c>
      <c r="D16" s="234">
        <v>1</v>
      </c>
      <c r="E16" s="234" t="s">
        <v>1914</v>
      </c>
      <c r="F16" s="234" t="s">
        <v>1896</v>
      </c>
      <c r="G16" s="234" t="s">
        <v>1896</v>
      </c>
      <c r="H16" s="234">
        <v>50</v>
      </c>
      <c r="I16" s="234">
        <f t="shared" ref="I16:I79" si="0">E16*G16</f>
        <v>3</v>
      </c>
      <c r="J16" s="234">
        <f>H16*E16</f>
        <v>150</v>
      </c>
      <c r="K16" s="234">
        <f t="shared" ref="K16:K79" si="1">E16*F16</f>
        <v>3</v>
      </c>
      <c r="L16" s="333">
        <f t="shared" ref="L16:L79" si="2">G16/F16</f>
        <v>1</v>
      </c>
      <c r="M16" s="333">
        <f t="shared" ref="M16:M79" si="3">H16/F16</f>
        <v>50</v>
      </c>
      <c r="N16" s="234" t="s">
        <v>1359</v>
      </c>
      <c r="O16" s="1043">
        <v>100</v>
      </c>
      <c r="P16" s="1043">
        <f>O16*2</f>
        <v>200</v>
      </c>
      <c r="Q16" s="1043">
        <v>2070</v>
      </c>
      <c r="R16" s="234" t="s">
        <v>12243</v>
      </c>
      <c r="S16" s="234" t="s">
        <v>12241</v>
      </c>
      <c r="T16" s="234"/>
      <c r="U16" s="234" t="s">
        <v>12688</v>
      </c>
      <c r="V16" s="234" t="s">
        <v>12494</v>
      </c>
      <c r="W16" s="234" t="s">
        <v>1917</v>
      </c>
      <c r="X16" s="235" t="s">
        <v>1814</v>
      </c>
      <c r="Y16" s="887" t="s">
        <v>12687</v>
      </c>
    </row>
    <row r="17" spans="1:25" s="264" customFormat="1" ht="22" customHeight="1">
      <c r="A17" s="234">
        <v>2</v>
      </c>
      <c r="B17" s="235" t="s">
        <v>1360</v>
      </c>
      <c r="C17" s="234" t="s">
        <v>1358</v>
      </c>
      <c r="D17" s="234" t="s">
        <v>1812</v>
      </c>
      <c r="E17" s="234">
        <v>5</v>
      </c>
      <c r="F17" s="234" t="s">
        <v>6117</v>
      </c>
      <c r="G17" s="234" t="s">
        <v>6117</v>
      </c>
      <c r="H17" s="234" t="s">
        <v>6132</v>
      </c>
      <c r="I17" s="234">
        <f t="shared" si="0"/>
        <v>15</v>
      </c>
      <c r="J17" s="234">
        <f t="shared" ref="J17:J80" si="4">H17*E17</f>
        <v>750</v>
      </c>
      <c r="K17" s="234">
        <f t="shared" si="1"/>
        <v>15</v>
      </c>
      <c r="L17" s="333">
        <f t="shared" si="2"/>
        <v>1</v>
      </c>
      <c r="M17" s="333">
        <f t="shared" si="3"/>
        <v>50</v>
      </c>
      <c r="N17" s="234" t="s">
        <v>1361</v>
      </c>
      <c r="O17" s="1043">
        <v>125</v>
      </c>
      <c r="P17" s="1043">
        <v>250</v>
      </c>
      <c r="Q17" s="1043">
        <v>2360</v>
      </c>
      <c r="R17" s="234" t="s">
        <v>12242</v>
      </c>
      <c r="S17" s="234" t="s">
        <v>12240</v>
      </c>
      <c r="T17" s="234" t="s">
        <v>8265</v>
      </c>
      <c r="U17" s="234" t="s">
        <v>8201</v>
      </c>
      <c r="V17" s="234" t="s">
        <v>12495</v>
      </c>
      <c r="W17" s="234" t="s">
        <v>1916</v>
      </c>
      <c r="X17" s="235" t="s">
        <v>1815</v>
      </c>
      <c r="Y17" s="887" t="s">
        <v>12689</v>
      </c>
    </row>
    <row r="18" spans="1:25" s="264" customFormat="1" ht="22" customHeight="1">
      <c r="A18" s="234">
        <v>3</v>
      </c>
      <c r="B18" s="235" t="s">
        <v>1362</v>
      </c>
      <c r="C18" s="234" t="s">
        <v>1358</v>
      </c>
      <c r="D18" s="234" t="s">
        <v>1812</v>
      </c>
      <c r="E18" s="234">
        <v>5</v>
      </c>
      <c r="F18" s="234" t="s">
        <v>6117</v>
      </c>
      <c r="G18" s="234" t="s">
        <v>6119</v>
      </c>
      <c r="H18" s="234" t="s">
        <v>6128</v>
      </c>
      <c r="I18" s="234">
        <f t="shared" si="0"/>
        <v>20</v>
      </c>
      <c r="J18" s="234">
        <f t="shared" si="4"/>
        <v>1000</v>
      </c>
      <c r="K18" s="234">
        <f t="shared" si="1"/>
        <v>15</v>
      </c>
      <c r="L18" s="333">
        <f t="shared" si="2"/>
        <v>1.3333333333333333</v>
      </c>
      <c r="M18" s="333">
        <f t="shared" si="3"/>
        <v>66.666666666666671</v>
      </c>
      <c r="N18" s="234" t="s">
        <v>1363</v>
      </c>
      <c r="O18" s="1043">
        <v>192</v>
      </c>
      <c r="P18" s="1043">
        <f t="shared" ref="P18:P80" si="5">O18*2</f>
        <v>384</v>
      </c>
      <c r="Q18" s="1043">
        <v>4332</v>
      </c>
      <c r="R18" s="234" t="s">
        <v>12242</v>
      </c>
      <c r="S18" s="234" t="s">
        <v>12240</v>
      </c>
      <c r="T18" s="234" t="s">
        <v>8265</v>
      </c>
      <c r="U18" s="234" t="s">
        <v>8201</v>
      </c>
      <c r="V18" s="234" t="s">
        <v>12496</v>
      </c>
      <c r="W18" s="234" t="s">
        <v>1916</v>
      </c>
      <c r="X18" s="235" t="s">
        <v>1816</v>
      </c>
      <c r="Y18" s="887" t="s">
        <v>12689</v>
      </c>
    </row>
    <row r="19" spans="1:25" s="264" customFormat="1" ht="22" customHeight="1">
      <c r="A19" s="234">
        <v>4</v>
      </c>
      <c r="B19" s="235" t="s">
        <v>1364</v>
      </c>
      <c r="C19" s="234" t="s">
        <v>1358</v>
      </c>
      <c r="D19" s="234" t="s">
        <v>1812</v>
      </c>
      <c r="E19" s="234">
        <v>7</v>
      </c>
      <c r="F19" s="234" t="s">
        <v>6117</v>
      </c>
      <c r="G19" s="234" t="s">
        <v>6123</v>
      </c>
      <c r="H19" s="234" t="s">
        <v>6129</v>
      </c>
      <c r="I19" s="234">
        <f t="shared" si="0"/>
        <v>35</v>
      </c>
      <c r="J19" s="234">
        <f t="shared" si="4"/>
        <v>1540</v>
      </c>
      <c r="K19" s="234">
        <f t="shared" si="1"/>
        <v>21</v>
      </c>
      <c r="L19" s="333">
        <f t="shared" si="2"/>
        <v>1.6666666666666667</v>
      </c>
      <c r="M19" s="333">
        <f t="shared" si="3"/>
        <v>73.333333333333329</v>
      </c>
      <c r="N19" s="234" t="s">
        <v>1365</v>
      </c>
      <c r="O19" s="1043">
        <v>256</v>
      </c>
      <c r="P19" s="1043">
        <f t="shared" si="5"/>
        <v>512</v>
      </c>
      <c r="Q19" s="1043">
        <v>5472</v>
      </c>
      <c r="R19" s="234" t="s">
        <v>12242</v>
      </c>
      <c r="S19" s="234" t="s">
        <v>12240</v>
      </c>
      <c r="T19" s="234" t="s">
        <v>8265</v>
      </c>
      <c r="U19" s="234" t="s">
        <v>8233</v>
      </c>
      <c r="V19" s="234" t="s">
        <v>12497</v>
      </c>
      <c r="W19" s="234" t="s">
        <v>1916</v>
      </c>
      <c r="X19" s="235" t="s">
        <v>1817</v>
      </c>
      <c r="Y19" s="887" t="s">
        <v>12690</v>
      </c>
    </row>
    <row r="20" spans="1:25" s="264" customFormat="1" ht="22" customHeight="1">
      <c r="A20" s="234">
        <v>5</v>
      </c>
      <c r="B20" s="235" t="s">
        <v>1366</v>
      </c>
      <c r="C20" s="234" t="s">
        <v>1358</v>
      </c>
      <c r="D20" s="234" t="s">
        <v>1812</v>
      </c>
      <c r="E20" s="234" t="s">
        <v>6120</v>
      </c>
      <c r="F20" s="234" t="s">
        <v>6117</v>
      </c>
      <c r="G20" s="234" t="s">
        <v>6123</v>
      </c>
      <c r="H20" s="234" t="s">
        <v>6130</v>
      </c>
      <c r="I20" s="234">
        <f t="shared" si="0"/>
        <v>35</v>
      </c>
      <c r="J20" s="234">
        <f t="shared" si="4"/>
        <v>1750</v>
      </c>
      <c r="K20" s="234">
        <f t="shared" si="1"/>
        <v>21</v>
      </c>
      <c r="L20" s="333">
        <f t="shared" si="2"/>
        <v>1.6666666666666667</v>
      </c>
      <c r="M20" s="333">
        <f t="shared" si="3"/>
        <v>83.333333333333329</v>
      </c>
      <c r="N20" s="234" t="s">
        <v>1367</v>
      </c>
      <c r="O20" s="1043">
        <v>337</v>
      </c>
      <c r="P20" s="1043">
        <f t="shared" si="5"/>
        <v>674</v>
      </c>
      <c r="Q20" s="1043">
        <v>7980</v>
      </c>
      <c r="R20" s="234" t="s">
        <v>12242</v>
      </c>
      <c r="S20" s="234" t="s">
        <v>12240</v>
      </c>
      <c r="T20" s="234" t="s">
        <v>8265</v>
      </c>
      <c r="U20" s="234" t="s">
        <v>8202</v>
      </c>
      <c r="V20" s="234" t="s">
        <v>12498</v>
      </c>
      <c r="W20" s="234" t="s">
        <v>1916</v>
      </c>
      <c r="X20" s="235" t="s">
        <v>1818</v>
      </c>
      <c r="Y20" s="887" t="s">
        <v>12689</v>
      </c>
    </row>
    <row r="21" spans="1:25" s="264" customFormat="1" ht="22" customHeight="1">
      <c r="A21" s="234">
        <v>6</v>
      </c>
      <c r="B21" s="235" t="s">
        <v>1368</v>
      </c>
      <c r="C21" s="234" t="s">
        <v>1358</v>
      </c>
      <c r="D21" s="234" t="s">
        <v>1812</v>
      </c>
      <c r="E21" s="234" t="s">
        <v>6121</v>
      </c>
      <c r="F21" s="234" t="s">
        <v>6117</v>
      </c>
      <c r="G21" s="234" t="s">
        <v>6123</v>
      </c>
      <c r="H21" s="234" t="s">
        <v>6133</v>
      </c>
      <c r="I21" s="234">
        <f t="shared" si="0"/>
        <v>50</v>
      </c>
      <c r="J21" s="234">
        <f t="shared" si="4"/>
        <v>2800</v>
      </c>
      <c r="K21" s="234">
        <f t="shared" si="1"/>
        <v>30</v>
      </c>
      <c r="L21" s="333">
        <f t="shared" si="2"/>
        <v>1.6666666666666667</v>
      </c>
      <c r="M21" s="333">
        <f t="shared" si="3"/>
        <v>93.333333333333329</v>
      </c>
      <c r="N21" s="234" t="s">
        <v>1369</v>
      </c>
      <c r="O21" s="1043">
        <v>368</v>
      </c>
      <c r="P21" s="1043">
        <f t="shared" si="5"/>
        <v>736</v>
      </c>
      <c r="Q21" s="1043">
        <v>8664</v>
      </c>
      <c r="R21" s="234" t="s">
        <v>12242</v>
      </c>
      <c r="S21" s="234" t="s">
        <v>12240</v>
      </c>
      <c r="T21" s="234" t="s">
        <v>8265</v>
      </c>
      <c r="U21" s="234" t="s">
        <v>8203</v>
      </c>
      <c r="V21" s="234" t="s">
        <v>12499</v>
      </c>
      <c r="W21" s="234" t="s">
        <v>1916</v>
      </c>
      <c r="X21" s="235" t="s">
        <v>1819</v>
      </c>
      <c r="Y21" s="887" t="s">
        <v>12691</v>
      </c>
    </row>
    <row r="22" spans="1:25" s="264" customFormat="1" ht="20.25" customHeight="1">
      <c r="A22" s="234">
        <v>7</v>
      </c>
      <c r="B22" s="235" t="s">
        <v>8766</v>
      </c>
      <c r="C22" s="234" t="s">
        <v>1358</v>
      </c>
      <c r="D22" s="234" t="s">
        <v>1812</v>
      </c>
      <c r="E22" s="234" t="s">
        <v>6125</v>
      </c>
      <c r="F22" s="234" t="s">
        <v>6117</v>
      </c>
      <c r="G22" s="234" t="s">
        <v>6124</v>
      </c>
      <c r="H22" s="234" t="s">
        <v>6131</v>
      </c>
      <c r="I22" s="234">
        <f t="shared" si="0"/>
        <v>90</v>
      </c>
      <c r="J22" s="234">
        <f t="shared" si="4"/>
        <v>4500</v>
      </c>
      <c r="K22" s="234">
        <f t="shared" si="1"/>
        <v>45</v>
      </c>
      <c r="L22" s="333">
        <f t="shared" si="2"/>
        <v>2</v>
      </c>
      <c r="M22" s="333">
        <f t="shared" si="3"/>
        <v>100</v>
      </c>
      <c r="N22" s="234" t="s">
        <v>1370</v>
      </c>
      <c r="O22" s="1043">
        <v>441</v>
      </c>
      <c r="P22" s="1043">
        <f t="shared" si="5"/>
        <v>882</v>
      </c>
      <c r="Q22" s="1043">
        <v>10488</v>
      </c>
      <c r="R22" s="234" t="s">
        <v>12242</v>
      </c>
      <c r="S22" s="234" t="s">
        <v>12240</v>
      </c>
      <c r="T22" s="234" t="s">
        <v>8265</v>
      </c>
      <c r="U22" s="234" t="s">
        <v>8767</v>
      </c>
      <c r="V22" s="234" t="s">
        <v>12500</v>
      </c>
      <c r="W22" s="234" t="s">
        <v>1916</v>
      </c>
      <c r="X22" s="235" t="s">
        <v>1820</v>
      </c>
      <c r="Y22" s="887" t="s">
        <v>12692</v>
      </c>
    </row>
    <row r="23" spans="1:25" s="264" customFormat="1" ht="22" customHeight="1">
      <c r="A23" s="236">
        <v>8</v>
      </c>
      <c r="B23" s="237" t="s">
        <v>8274</v>
      </c>
      <c r="C23" s="236" t="s">
        <v>1371</v>
      </c>
      <c r="D23" s="236">
        <v>10</v>
      </c>
      <c r="E23" s="236" t="s">
        <v>6120</v>
      </c>
      <c r="F23" s="236" t="s">
        <v>6134</v>
      </c>
      <c r="G23" s="236" t="s">
        <v>6117</v>
      </c>
      <c r="H23" s="236" t="s">
        <v>6129</v>
      </c>
      <c r="I23" s="236">
        <f t="shared" si="0"/>
        <v>21</v>
      </c>
      <c r="J23" s="236">
        <f t="shared" si="4"/>
        <v>1540</v>
      </c>
      <c r="K23" s="236">
        <f t="shared" si="1"/>
        <v>14</v>
      </c>
      <c r="L23" s="334">
        <f t="shared" si="2"/>
        <v>1.5</v>
      </c>
      <c r="M23" s="334">
        <f t="shared" si="3"/>
        <v>110</v>
      </c>
      <c r="N23" s="236" t="s">
        <v>1372</v>
      </c>
      <c r="O23" s="340">
        <v>334</v>
      </c>
      <c r="P23" s="340">
        <f t="shared" si="5"/>
        <v>668</v>
      </c>
      <c r="Q23" s="340">
        <v>9120</v>
      </c>
      <c r="R23" s="236" t="s">
        <v>12242</v>
      </c>
      <c r="S23" s="236" t="s">
        <v>12240</v>
      </c>
      <c r="T23" s="236" t="s">
        <v>8266</v>
      </c>
      <c r="U23" s="236" t="s">
        <v>8218</v>
      </c>
      <c r="V23" s="236" t="s">
        <v>12501</v>
      </c>
      <c r="W23" s="236" t="s">
        <v>1916</v>
      </c>
      <c r="X23" s="237" t="s">
        <v>1821</v>
      </c>
      <c r="Y23" s="887" t="s">
        <v>12689</v>
      </c>
    </row>
    <row r="24" spans="1:25" s="264" customFormat="1" ht="22" customHeight="1">
      <c r="A24" s="236">
        <v>9</v>
      </c>
      <c r="B24" s="237" t="s">
        <v>8275</v>
      </c>
      <c r="C24" s="236" t="s">
        <v>1371</v>
      </c>
      <c r="D24" s="236" t="s">
        <v>1812</v>
      </c>
      <c r="E24" s="236" t="s">
        <v>6135</v>
      </c>
      <c r="F24" s="236">
        <v>3</v>
      </c>
      <c r="G24" s="236" t="s">
        <v>6123</v>
      </c>
      <c r="H24" s="236" t="s">
        <v>6143</v>
      </c>
      <c r="I24" s="236">
        <f t="shared" si="0"/>
        <v>40</v>
      </c>
      <c r="J24" s="236">
        <f t="shared" si="4"/>
        <v>2800</v>
      </c>
      <c r="K24" s="236">
        <f t="shared" si="1"/>
        <v>24</v>
      </c>
      <c r="L24" s="334">
        <f t="shared" si="2"/>
        <v>1.6666666666666667</v>
      </c>
      <c r="M24" s="334">
        <f t="shared" si="3"/>
        <v>116.66666666666667</v>
      </c>
      <c r="N24" s="236" t="s">
        <v>1373</v>
      </c>
      <c r="O24" s="340">
        <v>362</v>
      </c>
      <c r="P24" s="340">
        <f t="shared" si="5"/>
        <v>724</v>
      </c>
      <c r="Q24" s="340">
        <v>9500</v>
      </c>
      <c r="R24" s="236" t="s">
        <v>12242</v>
      </c>
      <c r="S24" s="236" t="s">
        <v>12240</v>
      </c>
      <c r="T24" s="236" t="s">
        <v>8266</v>
      </c>
      <c r="U24" s="236" t="s">
        <v>12693</v>
      </c>
      <c r="V24" s="236" t="s">
        <v>12502</v>
      </c>
      <c r="W24" s="236" t="s">
        <v>1916</v>
      </c>
      <c r="X24" s="237" t="s">
        <v>1822</v>
      </c>
      <c r="Y24" s="887" t="s">
        <v>12694</v>
      </c>
    </row>
    <row r="25" spans="1:25" s="264" customFormat="1" ht="22" customHeight="1">
      <c r="A25" s="236">
        <v>10</v>
      </c>
      <c r="B25" s="237" t="s">
        <v>1374</v>
      </c>
      <c r="C25" s="236" t="s">
        <v>1371</v>
      </c>
      <c r="D25" s="236" t="s">
        <v>1812</v>
      </c>
      <c r="E25" s="236" t="s">
        <v>6121</v>
      </c>
      <c r="F25" s="236">
        <v>3</v>
      </c>
      <c r="G25" s="236">
        <v>5</v>
      </c>
      <c r="H25" s="236" t="s">
        <v>6144</v>
      </c>
      <c r="I25" s="236">
        <f t="shared" si="0"/>
        <v>50</v>
      </c>
      <c r="J25" s="236">
        <f t="shared" si="4"/>
        <v>4000</v>
      </c>
      <c r="K25" s="236">
        <f t="shared" si="1"/>
        <v>30</v>
      </c>
      <c r="L25" s="334">
        <f t="shared" si="2"/>
        <v>1.6666666666666667</v>
      </c>
      <c r="M25" s="334">
        <f t="shared" si="3"/>
        <v>133.33333333333334</v>
      </c>
      <c r="N25" s="236" t="s">
        <v>1375</v>
      </c>
      <c r="O25" s="340">
        <v>381</v>
      </c>
      <c r="P25" s="340">
        <f t="shared" si="5"/>
        <v>762</v>
      </c>
      <c r="Q25" s="340">
        <v>9975</v>
      </c>
      <c r="R25" s="236" t="s">
        <v>12242</v>
      </c>
      <c r="S25" s="236" t="s">
        <v>12240</v>
      </c>
      <c r="T25" s="236" t="s">
        <v>8266</v>
      </c>
      <c r="U25" s="236" t="s">
        <v>8219</v>
      </c>
      <c r="V25" s="236" t="s">
        <v>12503</v>
      </c>
      <c r="W25" s="236" t="s">
        <v>1916</v>
      </c>
      <c r="X25" s="237" t="s">
        <v>1823</v>
      </c>
      <c r="Y25" s="887" t="s">
        <v>12689</v>
      </c>
    </row>
    <row r="26" spans="1:25" s="264" customFormat="1" ht="22" customHeight="1">
      <c r="A26" s="236">
        <v>11</v>
      </c>
      <c r="B26" s="237" t="s">
        <v>1376</v>
      </c>
      <c r="C26" s="236" t="s">
        <v>1371</v>
      </c>
      <c r="D26" s="236" t="s">
        <v>1812</v>
      </c>
      <c r="E26" s="236" t="s">
        <v>6121</v>
      </c>
      <c r="F26" s="236" t="s">
        <v>6117</v>
      </c>
      <c r="G26" s="236" t="s">
        <v>6124</v>
      </c>
      <c r="H26" s="236" t="s">
        <v>6145</v>
      </c>
      <c r="I26" s="236">
        <f t="shared" si="0"/>
        <v>60</v>
      </c>
      <c r="J26" s="340">
        <f>H26*E26</f>
        <v>4500</v>
      </c>
      <c r="K26" s="236">
        <f t="shared" si="1"/>
        <v>30</v>
      </c>
      <c r="L26" s="334">
        <f t="shared" si="2"/>
        <v>2</v>
      </c>
      <c r="M26" s="334">
        <f t="shared" si="3"/>
        <v>150</v>
      </c>
      <c r="N26" s="236" t="s">
        <v>1377</v>
      </c>
      <c r="O26" s="340">
        <v>401</v>
      </c>
      <c r="P26" s="340">
        <f t="shared" si="5"/>
        <v>802</v>
      </c>
      <c r="Q26" s="340">
        <v>10450</v>
      </c>
      <c r="R26" s="236" t="s">
        <v>12242</v>
      </c>
      <c r="S26" s="236" t="s">
        <v>12240</v>
      </c>
      <c r="T26" s="236" t="s">
        <v>8266</v>
      </c>
      <c r="U26" s="236" t="s">
        <v>8219</v>
      </c>
      <c r="V26" s="236" t="s">
        <v>12504</v>
      </c>
      <c r="W26" s="236" t="s">
        <v>1916</v>
      </c>
      <c r="X26" s="237" t="s">
        <v>1824</v>
      </c>
      <c r="Y26" s="887" t="s">
        <v>12689</v>
      </c>
    </row>
    <row r="27" spans="1:25" s="264" customFormat="1" ht="22" customHeight="1">
      <c r="A27" s="236">
        <v>12</v>
      </c>
      <c r="B27" s="237" t="s">
        <v>1378</v>
      </c>
      <c r="C27" s="236" t="s">
        <v>1371</v>
      </c>
      <c r="D27" s="236" t="s">
        <v>1812</v>
      </c>
      <c r="E27" s="236" t="s">
        <v>6192</v>
      </c>
      <c r="F27" s="236" t="s">
        <v>6119</v>
      </c>
      <c r="G27" s="236" t="s">
        <v>6120</v>
      </c>
      <c r="H27" s="236" t="s">
        <v>6146</v>
      </c>
      <c r="I27" s="236">
        <f t="shared" si="0"/>
        <v>84</v>
      </c>
      <c r="J27" s="236">
        <f t="shared" si="4"/>
        <v>7200</v>
      </c>
      <c r="K27" s="236">
        <f t="shared" si="1"/>
        <v>48</v>
      </c>
      <c r="L27" s="334">
        <f t="shared" si="2"/>
        <v>1.75</v>
      </c>
      <c r="M27" s="334">
        <f t="shared" si="3"/>
        <v>150</v>
      </c>
      <c r="N27" s="236" t="s">
        <v>1379</v>
      </c>
      <c r="O27" s="340">
        <v>420</v>
      </c>
      <c r="P27" s="340">
        <f t="shared" si="5"/>
        <v>840</v>
      </c>
      <c r="Q27" s="340">
        <v>10925</v>
      </c>
      <c r="R27" s="236" t="s">
        <v>12242</v>
      </c>
      <c r="S27" s="236" t="s">
        <v>12240</v>
      </c>
      <c r="T27" s="236" t="s">
        <v>8266</v>
      </c>
      <c r="U27" s="236" t="s">
        <v>8226</v>
      </c>
      <c r="V27" s="236" t="s">
        <v>12505</v>
      </c>
      <c r="W27" s="236" t="s">
        <v>1916</v>
      </c>
      <c r="X27" s="237" t="s">
        <v>1825</v>
      </c>
      <c r="Y27" s="887" t="s">
        <v>12695</v>
      </c>
    </row>
    <row r="28" spans="1:25" s="264" customFormat="1" ht="22" customHeight="1">
      <c r="A28" s="236">
        <v>13</v>
      </c>
      <c r="B28" s="237" t="s">
        <v>1380</v>
      </c>
      <c r="C28" s="236" t="s">
        <v>1371</v>
      </c>
      <c r="D28" s="236" t="s">
        <v>1812</v>
      </c>
      <c r="E28" s="236" t="s">
        <v>6190</v>
      </c>
      <c r="F28" s="236" t="s">
        <v>6119</v>
      </c>
      <c r="G28" s="236" t="s">
        <v>6120</v>
      </c>
      <c r="H28" s="236" t="s">
        <v>6147</v>
      </c>
      <c r="I28" s="236">
        <f t="shared" si="0"/>
        <v>98</v>
      </c>
      <c r="J28" s="236">
        <f t="shared" si="4"/>
        <v>9800</v>
      </c>
      <c r="K28" s="236">
        <f t="shared" si="1"/>
        <v>56</v>
      </c>
      <c r="L28" s="334">
        <f t="shared" si="2"/>
        <v>1.75</v>
      </c>
      <c r="M28" s="334">
        <f t="shared" si="3"/>
        <v>175</v>
      </c>
      <c r="N28" s="236" t="s">
        <v>1381</v>
      </c>
      <c r="O28" s="340">
        <v>440</v>
      </c>
      <c r="P28" s="340">
        <f t="shared" si="5"/>
        <v>880</v>
      </c>
      <c r="Q28" s="340">
        <v>11400</v>
      </c>
      <c r="R28" s="236" t="s">
        <v>12242</v>
      </c>
      <c r="S28" s="236" t="s">
        <v>12240</v>
      </c>
      <c r="T28" s="236" t="s">
        <v>8266</v>
      </c>
      <c r="U28" s="236" t="s">
        <v>12696</v>
      </c>
      <c r="V28" s="236" t="s">
        <v>12506</v>
      </c>
      <c r="W28" s="236" t="s">
        <v>1916</v>
      </c>
      <c r="X28" s="237" t="s">
        <v>1826</v>
      </c>
      <c r="Y28" s="887" t="s">
        <v>12703</v>
      </c>
    </row>
    <row r="29" spans="1:25" s="264" customFormat="1" ht="22" customHeight="1">
      <c r="A29" s="236">
        <v>14</v>
      </c>
      <c r="B29" s="237" t="s">
        <v>1382</v>
      </c>
      <c r="C29" s="236" t="s">
        <v>1371</v>
      </c>
      <c r="D29" s="236" t="s">
        <v>1812</v>
      </c>
      <c r="E29" s="236" t="s">
        <v>6125</v>
      </c>
      <c r="F29" s="236" t="s">
        <v>6119</v>
      </c>
      <c r="G29" s="236" t="s">
        <v>6120</v>
      </c>
      <c r="H29" s="236" t="s">
        <v>6148</v>
      </c>
      <c r="I29" s="236">
        <f t="shared" si="0"/>
        <v>105</v>
      </c>
      <c r="J29" s="236">
        <f t="shared" si="4"/>
        <v>11250</v>
      </c>
      <c r="K29" s="236">
        <f t="shared" si="1"/>
        <v>60</v>
      </c>
      <c r="L29" s="334">
        <f t="shared" si="2"/>
        <v>1.75</v>
      </c>
      <c r="M29" s="334">
        <f t="shared" si="3"/>
        <v>187.5</v>
      </c>
      <c r="N29" s="236" t="s">
        <v>1383</v>
      </c>
      <c r="O29" s="340">
        <v>463</v>
      </c>
      <c r="P29" s="340">
        <f t="shared" si="5"/>
        <v>926</v>
      </c>
      <c r="Q29" s="340">
        <v>11970</v>
      </c>
      <c r="R29" s="236" t="s">
        <v>12242</v>
      </c>
      <c r="S29" s="236" t="s">
        <v>12240</v>
      </c>
      <c r="T29" s="236" t="s">
        <v>8266</v>
      </c>
      <c r="U29" s="236" t="s">
        <v>12697</v>
      </c>
      <c r="V29" s="236" t="s">
        <v>12507</v>
      </c>
      <c r="W29" s="236" t="s">
        <v>1916</v>
      </c>
      <c r="X29" s="237" t="s">
        <v>1827</v>
      </c>
      <c r="Y29" s="887" t="s">
        <v>12698</v>
      </c>
    </row>
    <row r="30" spans="1:25" s="264" customFormat="1" ht="22" customHeight="1">
      <c r="A30" s="236">
        <v>15</v>
      </c>
      <c r="B30" s="237" t="s">
        <v>1384</v>
      </c>
      <c r="C30" s="236" t="s">
        <v>1371</v>
      </c>
      <c r="D30" s="236" t="s">
        <v>1812</v>
      </c>
      <c r="E30" s="236" t="s">
        <v>6138</v>
      </c>
      <c r="F30" s="236" t="s">
        <v>6124</v>
      </c>
      <c r="G30" s="236" t="s">
        <v>6121</v>
      </c>
      <c r="H30" s="236" t="s">
        <v>6149</v>
      </c>
      <c r="I30" s="236">
        <f t="shared" si="0"/>
        <v>200</v>
      </c>
      <c r="J30" s="236">
        <f t="shared" si="4"/>
        <v>16000</v>
      </c>
      <c r="K30" s="236">
        <f t="shared" si="1"/>
        <v>120</v>
      </c>
      <c r="L30" s="334">
        <f t="shared" si="2"/>
        <v>1.6666666666666667</v>
      </c>
      <c r="M30" s="334">
        <f t="shared" si="3"/>
        <v>133.33333333333334</v>
      </c>
      <c r="N30" s="236" t="s">
        <v>1385</v>
      </c>
      <c r="O30" s="340">
        <v>485</v>
      </c>
      <c r="P30" s="340">
        <f t="shared" si="5"/>
        <v>970</v>
      </c>
      <c r="Q30" s="340">
        <v>12730</v>
      </c>
      <c r="R30" s="236" t="s">
        <v>12242</v>
      </c>
      <c r="S30" s="236" t="s">
        <v>12240</v>
      </c>
      <c r="T30" s="236" t="s">
        <v>8266</v>
      </c>
      <c r="U30" s="236" t="s">
        <v>12699</v>
      </c>
      <c r="V30" s="236" t="s">
        <v>12508</v>
      </c>
      <c r="W30" s="236" t="s">
        <v>1918</v>
      </c>
      <c r="X30" s="237" t="s">
        <v>1828</v>
      </c>
      <c r="Y30" s="887" t="s">
        <v>12690</v>
      </c>
    </row>
    <row r="31" spans="1:25" s="264" customFormat="1" ht="22" customHeight="1">
      <c r="A31" s="238">
        <v>16</v>
      </c>
      <c r="B31" s="239" t="s">
        <v>1386</v>
      </c>
      <c r="C31" s="238" t="s">
        <v>1387</v>
      </c>
      <c r="D31" s="238">
        <v>20</v>
      </c>
      <c r="E31" s="238" t="s">
        <v>6121</v>
      </c>
      <c r="F31" s="238" t="s">
        <v>6117</v>
      </c>
      <c r="G31" s="238" t="s">
        <v>6123</v>
      </c>
      <c r="H31" s="238" t="s">
        <v>6146</v>
      </c>
      <c r="I31" s="238">
        <f t="shared" si="0"/>
        <v>50</v>
      </c>
      <c r="J31" s="238">
        <f t="shared" si="4"/>
        <v>6000</v>
      </c>
      <c r="K31" s="238">
        <f t="shared" si="1"/>
        <v>30</v>
      </c>
      <c r="L31" s="335">
        <f t="shared" si="2"/>
        <v>1.6666666666666667</v>
      </c>
      <c r="M31" s="335">
        <f t="shared" si="3"/>
        <v>200</v>
      </c>
      <c r="N31" s="238" t="s">
        <v>1388</v>
      </c>
      <c r="O31" s="1044">
        <v>535</v>
      </c>
      <c r="P31" s="1044">
        <f t="shared" si="5"/>
        <v>1070</v>
      </c>
      <c r="Q31" s="1044">
        <v>13585</v>
      </c>
      <c r="R31" s="238" t="s">
        <v>12261</v>
      </c>
      <c r="S31" s="238" t="s">
        <v>12240</v>
      </c>
      <c r="T31" s="238" t="s">
        <v>8267</v>
      </c>
      <c r="U31" s="238" t="s">
        <v>12700</v>
      </c>
      <c r="V31" s="238" t="s">
        <v>12509</v>
      </c>
      <c r="W31" s="238" t="s">
        <v>1917</v>
      </c>
      <c r="X31" s="239" t="s">
        <v>1829</v>
      </c>
      <c r="Y31" s="887" t="s">
        <v>12703</v>
      </c>
    </row>
    <row r="32" spans="1:25" s="264" customFormat="1" ht="22" customHeight="1">
      <c r="A32" s="238">
        <v>17</v>
      </c>
      <c r="B32" s="239" t="s">
        <v>1389</v>
      </c>
      <c r="C32" s="238" t="s">
        <v>1387</v>
      </c>
      <c r="D32" s="238" t="s">
        <v>1812</v>
      </c>
      <c r="E32" s="238" t="s">
        <v>6192</v>
      </c>
      <c r="F32" s="238" t="s">
        <v>6117</v>
      </c>
      <c r="G32" s="238" t="s">
        <v>6122</v>
      </c>
      <c r="H32" s="238" t="s">
        <v>6147</v>
      </c>
      <c r="I32" s="238">
        <f t="shared" si="0"/>
        <v>60</v>
      </c>
      <c r="J32" s="238">
        <f t="shared" si="4"/>
        <v>8400</v>
      </c>
      <c r="K32" s="238">
        <f t="shared" si="1"/>
        <v>36</v>
      </c>
      <c r="L32" s="335">
        <f t="shared" si="2"/>
        <v>1.6666666666666667</v>
      </c>
      <c r="M32" s="335">
        <f t="shared" si="3"/>
        <v>233.33333333333334</v>
      </c>
      <c r="N32" s="238" t="s">
        <v>1390</v>
      </c>
      <c r="O32" s="1044">
        <v>586</v>
      </c>
      <c r="P32" s="1044">
        <f t="shared" si="5"/>
        <v>1172</v>
      </c>
      <c r="Q32" s="1044">
        <v>14440</v>
      </c>
      <c r="R32" s="238" t="s">
        <v>12261</v>
      </c>
      <c r="S32" s="238" t="s">
        <v>12240</v>
      </c>
      <c r="T32" s="238" t="s">
        <v>8267</v>
      </c>
      <c r="U32" s="238" t="s">
        <v>12701</v>
      </c>
      <c r="V32" s="238" t="s">
        <v>12510</v>
      </c>
      <c r="W32" s="238" t="s">
        <v>1917</v>
      </c>
      <c r="X32" s="239" t="s">
        <v>1830</v>
      </c>
      <c r="Y32" s="887" t="s">
        <v>12702</v>
      </c>
    </row>
    <row r="33" spans="1:25" s="264" customFormat="1" ht="22" customHeight="1">
      <c r="A33" s="238">
        <v>18</v>
      </c>
      <c r="B33" s="239" t="s">
        <v>1391</v>
      </c>
      <c r="C33" s="238" t="s">
        <v>1387</v>
      </c>
      <c r="D33" s="238" t="s">
        <v>1812</v>
      </c>
      <c r="E33" s="238" t="s">
        <v>6190</v>
      </c>
      <c r="F33" s="238" t="s">
        <v>6119</v>
      </c>
      <c r="G33" s="238" t="s">
        <v>6120</v>
      </c>
      <c r="H33" s="238" t="s">
        <v>6147</v>
      </c>
      <c r="I33" s="238">
        <f t="shared" si="0"/>
        <v>98</v>
      </c>
      <c r="J33" s="238">
        <f t="shared" si="4"/>
        <v>9800</v>
      </c>
      <c r="K33" s="238">
        <f t="shared" si="1"/>
        <v>56</v>
      </c>
      <c r="L33" s="335">
        <f t="shared" si="2"/>
        <v>1.75</v>
      </c>
      <c r="M33" s="335">
        <f t="shared" si="3"/>
        <v>175</v>
      </c>
      <c r="N33" s="238" t="s">
        <v>1392</v>
      </c>
      <c r="O33" s="1044">
        <v>636</v>
      </c>
      <c r="P33" s="1044">
        <f t="shared" si="5"/>
        <v>1272</v>
      </c>
      <c r="Q33" s="1044">
        <v>15295</v>
      </c>
      <c r="R33" s="238" t="s">
        <v>12261</v>
      </c>
      <c r="S33" s="238" t="s">
        <v>12240</v>
      </c>
      <c r="T33" s="238" t="s">
        <v>8267</v>
      </c>
      <c r="U33" s="238" t="s">
        <v>8216</v>
      </c>
      <c r="V33" s="238" t="s">
        <v>12511</v>
      </c>
      <c r="W33" s="238" t="s">
        <v>1917</v>
      </c>
      <c r="X33" s="239" t="s">
        <v>1831</v>
      </c>
      <c r="Y33" s="887" t="s">
        <v>12703</v>
      </c>
    </row>
    <row r="34" spans="1:25" s="264" customFormat="1" ht="22" customHeight="1">
      <c r="A34" s="238">
        <v>19</v>
      </c>
      <c r="B34" s="239" t="s">
        <v>1393</v>
      </c>
      <c r="C34" s="238" t="s">
        <v>1387</v>
      </c>
      <c r="D34" s="238" t="s">
        <v>1812</v>
      </c>
      <c r="E34" s="238" t="s">
        <v>6190</v>
      </c>
      <c r="F34" s="238" t="s">
        <v>6119</v>
      </c>
      <c r="G34" s="238" t="s">
        <v>6120</v>
      </c>
      <c r="H34" s="238" t="s">
        <v>6149</v>
      </c>
      <c r="I34" s="238">
        <f t="shared" si="0"/>
        <v>98</v>
      </c>
      <c r="J34" s="238">
        <f t="shared" si="4"/>
        <v>11200</v>
      </c>
      <c r="K34" s="238">
        <f t="shared" si="1"/>
        <v>56</v>
      </c>
      <c r="L34" s="335">
        <f t="shared" si="2"/>
        <v>1.75</v>
      </c>
      <c r="M34" s="335">
        <f t="shared" si="3"/>
        <v>200</v>
      </c>
      <c r="N34" s="238" t="s">
        <v>1394</v>
      </c>
      <c r="O34" s="1044">
        <v>686</v>
      </c>
      <c r="P34" s="1044">
        <f t="shared" si="5"/>
        <v>1372</v>
      </c>
      <c r="Q34" s="1044">
        <v>16150</v>
      </c>
      <c r="R34" s="238" t="s">
        <v>12261</v>
      </c>
      <c r="S34" s="238" t="s">
        <v>12240</v>
      </c>
      <c r="T34" s="238" t="s">
        <v>8267</v>
      </c>
      <c r="U34" s="238" t="s">
        <v>12704</v>
      </c>
      <c r="V34" s="238" t="s">
        <v>12512</v>
      </c>
      <c r="W34" s="238" t="s">
        <v>1917</v>
      </c>
      <c r="X34" s="239" t="s">
        <v>1832</v>
      </c>
      <c r="Y34" s="887" t="s">
        <v>12705</v>
      </c>
    </row>
    <row r="35" spans="1:25" s="264" customFormat="1" ht="22" customHeight="1">
      <c r="A35" s="238">
        <v>20</v>
      </c>
      <c r="B35" s="239" t="s">
        <v>1395</v>
      </c>
      <c r="C35" s="238" t="s">
        <v>1387</v>
      </c>
      <c r="D35" s="238" t="s">
        <v>1812</v>
      </c>
      <c r="E35" s="238" t="s">
        <v>6195</v>
      </c>
      <c r="F35" s="238" t="s">
        <v>6123</v>
      </c>
      <c r="G35" s="238" t="s">
        <v>6135</v>
      </c>
      <c r="H35" s="238" t="s">
        <v>6150</v>
      </c>
      <c r="I35" s="238">
        <f t="shared" si="0"/>
        <v>136</v>
      </c>
      <c r="J35" s="238">
        <f t="shared" si="4"/>
        <v>15300</v>
      </c>
      <c r="K35" s="238">
        <f t="shared" si="1"/>
        <v>85</v>
      </c>
      <c r="L35" s="335">
        <f t="shared" si="2"/>
        <v>1.6</v>
      </c>
      <c r="M35" s="335">
        <f t="shared" si="3"/>
        <v>180</v>
      </c>
      <c r="N35" s="238" t="s">
        <v>1396</v>
      </c>
      <c r="O35" s="1044">
        <v>737</v>
      </c>
      <c r="P35" s="1044">
        <f t="shared" si="5"/>
        <v>1474</v>
      </c>
      <c r="Q35" s="1044">
        <v>17005</v>
      </c>
      <c r="R35" s="238" t="s">
        <v>12261</v>
      </c>
      <c r="S35" s="238" t="s">
        <v>12240</v>
      </c>
      <c r="T35" s="238" t="s">
        <v>8267</v>
      </c>
      <c r="U35" s="238" t="s">
        <v>8220</v>
      </c>
      <c r="V35" s="238" t="s">
        <v>12513</v>
      </c>
      <c r="W35" s="238" t="s">
        <v>1917</v>
      </c>
      <c r="X35" s="239" t="s">
        <v>1833</v>
      </c>
      <c r="Y35" s="887" t="s">
        <v>12703</v>
      </c>
    </row>
    <row r="36" spans="1:25" s="264" customFormat="1" ht="22" customHeight="1">
      <c r="A36" s="238">
        <v>21</v>
      </c>
      <c r="B36" s="239" t="s">
        <v>1397</v>
      </c>
      <c r="C36" s="238" t="s">
        <v>1387</v>
      </c>
      <c r="D36" s="238" t="s">
        <v>1812</v>
      </c>
      <c r="E36" s="238" t="s">
        <v>6125</v>
      </c>
      <c r="F36" s="238" t="s">
        <v>6123</v>
      </c>
      <c r="G36" s="238" t="s">
        <v>6135</v>
      </c>
      <c r="H36" s="238" t="s">
        <v>12438</v>
      </c>
      <c r="I36" s="238">
        <f t="shared" si="0"/>
        <v>120</v>
      </c>
      <c r="J36" s="238">
        <f t="shared" si="4"/>
        <v>15000</v>
      </c>
      <c r="K36" s="238">
        <f t="shared" si="1"/>
        <v>75</v>
      </c>
      <c r="L36" s="335">
        <f t="shared" si="2"/>
        <v>1.6</v>
      </c>
      <c r="M36" s="335">
        <f t="shared" si="3"/>
        <v>200</v>
      </c>
      <c r="N36" s="238" t="s">
        <v>1398</v>
      </c>
      <c r="O36" s="1044">
        <v>787</v>
      </c>
      <c r="P36" s="1044">
        <f t="shared" si="5"/>
        <v>1574</v>
      </c>
      <c r="Q36" s="1044">
        <v>17860</v>
      </c>
      <c r="R36" s="238" t="s">
        <v>12261</v>
      </c>
      <c r="S36" s="238" t="s">
        <v>12240</v>
      </c>
      <c r="T36" s="238" t="s">
        <v>8267</v>
      </c>
      <c r="U36" s="238" t="s">
        <v>8227</v>
      </c>
      <c r="V36" s="238" t="s">
        <v>12514</v>
      </c>
      <c r="W36" s="238" t="s">
        <v>1917</v>
      </c>
      <c r="X36" s="239" t="s">
        <v>1834</v>
      </c>
      <c r="Y36" s="887" t="s">
        <v>12706</v>
      </c>
    </row>
    <row r="37" spans="1:25" s="264" customFormat="1" ht="22" customHeight="1">
      <c r="A37" s="238">
        <v>22</v>
      </c>
      <c r="B37" s="239" t="s">
        <v>1399</v>
      </c>
      <c r="C37" s="238" t="s">
        <v>1387</v>
      </c>
      <c r="D37" s="238" t="s">
        <v>1812</v>
      </c>
      <c r="E37" s="238" t="s">
        <v>6195</v>
      </c>
      <c r="F37" s="238" t="s">
        <v>6123</v>
      </c>
      <c r="G37" s="238" t="s">
        <v>6135</v>
      </c>
      <c r="H37" s="238" t="s">
        <v>6151</v>
      </c>
      <c r="I37" s="238">
        <f t="shared" si="0"/>
        <v>136</v>
      </c>
      <c r="J37" s="238">
        <f t="shared" si="4"/>
        <v>20400</v>
      </c>
      <c r="K37" s="238">
        <f t="shared" si="1"/>
        <v>85</v>
      </c>
      <c r="L37" s="335">
        <f t="shared" si="2"/>
        <v>1.6</v>
      </c>
      <c r="M37" s="335">
        <f t="shared" si="3"/>
        <v>240</v>
      </c>
      <c r="N37" s="238" t="s">
        <v>1400</v>
      </c>
      <c r="O37" s="1044">
        <v>837</v>
      </c>
      <c r="P37" s="1044">
        <f t="shared" si="5"/>
        <v>1674</v>
      </c>
      <c r="Q37" s="1044">
        <v>19000</v>
      </c>
      <c r="R37" s="238" t="s">
        <v>12261</v>
      </c>
      <c r="S37" s="238" t="s">
        <v>12240</v>
      </c>
      <c r="T37" s="238" t="s">
        <v>8267</v>
      </c>
      <c r="U37" s="238" t="s">
        <v>8220</v>
      </c>
      <c r="V37" s="238" t="s">
        <v>12515</v>
      </c>
      <c r="W37" s="238" t="s">
        <v>1917</v>
      </c>
      <c r="X37" s="239" t="s">
        <v>1835</v>
      </c>
      <c r="Y37" s="887" t="s">
        <v>12703</v>
      </c>
    </row>
    <row r="38" spans="1:25" s="264" customFormat="1" ht="21.75" customHeight="1">
      <c r="A38" s="238">
        <v>23</v>
      </c>
      <c r="B38" s="239" t="s">
        <v>1401</v>
      </c>
      <c r="C38" s="238" t="s">
        <v>1387</v>
      </c>
      <c r="D38" s="238" t="s">
        <v>1812</v>
      </c>
      <c r="E38" s="238" t="s">
        <v>6139</v>
      </c>
      <c r="F38" s="238" t="s">
        <v>6135</v>
      </c>
      <c r="G38" s="238" t="s">
        <v>6190</v>
      </c>
      <c r="H38" s="238" t="s">
        <v>6155</v>
      </c>
      <c r="I38" s="238">
        <f t="shared" si="0"/>
        <v>420</v>
      </c>
      <c r="J38" s="238">
        <f t="shared" si="4"/>
        <v>54000</v>
      </c>
      <c r="K38" s="238">
        <f t="shared" si="1"/>
        <v>240</v>
      </c>
      <c r="L38" s="335">
        <f t="shared" si="2"/>
        <v>1.75</v>
      </c>
      <c r="M38" s="335">
        <f t="shared" si="3"/>
        <v>225</v>
      </c>
      <c r="N38" s="238" t="s">
        <v>1402</v>
      </c>
      <c r="O38" s="1044">
        <v>893</v>
      </c>
      <c r="P38" s="1044">
        <f t="shared" si="5"/>
        <v>1786</v>
      </c>
      <c r="Q38" s="1044">
        <v>19950</v>
      </c>
      <c r="R38" s="238" t="s">
        <v>12261</v>
      </c>
      <c r="S38" s="238" t="s">
        <v>12240</v>
      </c>
      <c r="T38" s="238" t="s">
        <v>8267</v>
      </c>
      <c r="U38" s="238" t="s">
        <v>8228</v>
      </c>
      <c r="V38" s="238" t="s">
        <v>12516</v>
      </c>
      <c r="W38" s="238" t="s">
        <v>1917</v>
      </c>
      <c r="X38" s="239" t="s">
        <v>1836</v>
      </c>
      <c r="Y38" s="887" t="s">
        <v>12690</v>
      </c>
    </row>
    <row r="39" spans="1:25" s="264" customFormat="1" ht="21.75" customHeight="1">
      <c r="A39" s="240">
        <v>24</v>
      </c>
      <c r="B39" s="241" t="s">
        <v>1403</v>
      </c>
      <c r="C39" s="240" t="s">
        <v>1404</v>
      </c>
      <c r="D39" s="240">
        <v>30</v>
      </c>
      <c r="E39" s="240" t="s">
        <v>6121</v>
      </c>
      <c r="F39" s="240" t="s">
        <v>6119</v>
      </c>
      <c r="G39" s="240" t="s">
        <v>6120</v>
      </c>
      <c r="H39" s="240" t="s">
        <v>6157</v>
      </c>
      <c r="I39" s="240">
        <f t="shared" si="0"/>
        <v>70</v>
      </c>
      <c r="J39" s="240">
        <f t="shared" si="4"/>
        <v>10000</v>
      </c>
      <c r="K39" s="240">
        <f t="shared" si="1"/>
        <v>40</v>
      </c>
      <c r="L39" s="336">
        <f t="shared" si="2"/>
        <v>1.75</v>
      </c>
      <c r="M39" s="336">
        <f t="shared" si="3"/>
        <v>250</v>
      </c>
      <c r="N39" s="240" t="s">
        <v>1405</v>
      </c>
      <c r="O39" s="1045">
        <v>944</v>
      </c>
      <c r="P39" s="1045">
        <f t="shared" si="5"/>
        <v>1888</v>
      </c>
      <c r="Q39" s="1045">
        <v>21280</v>
      </c>
      <c r="R39" s="240" t="s">
        <v>12262</v>
      </c>
      <c r="S39" s="240" t="s">
        <v>12240</v>
      </c>
      <c r="T39" s="240" t="s">
        <v>8268</v>
      </c>
      <c r="U39" s="240" t="s">
        <v>12707</v>
      </c>
      <c r="V39" s="240" t="s">
        <v>12517</v>
      </c>
      <c r="W39" s="240" t="s">
        <v>1917</v>
      </c>
      <c r="X39" s="241" t="s">
        <v>1837</v>
      </c>
      <c r="Y39" s="887" t="s">
        <v>12686</v>
      </c>
    </row>
    <row r="40" spans="1:25" s="264" customFormat="1" ht="22" customHeight="1">
      <c r="A40" s="240">
        <v>25</v>
      </c>
      <c r="B40" s="241" t="s">
        <v>1406</v>
      </c>
      <c r="C40" s="240" t="s">
        <v>1404</v>
      </c>
      <c r="D40" s="240" t="s">
        <v>1813</v>
      </c>
      <c r="E40" s="240" t="s">
        <v>6141</v>
      </c>
      <c r="F40" s="240" t="s">
        <v>6119</v>
      </c>
      <c r="G40" s="240" t="s">
        <v>6120</v>
      </c>
      <c r="H40" s="240" t="s">
        <v>6158</v>
      </c>
      <c r="I40" s="240">
        <f t="shared" si="0"/>
        <v>91</v>
      </c>
      <c r="J40" s="240">
        <f t="shared" si="4"/>
        <v>14300</v>
      </c>
      <c r="K40" s="240">
        <f t="shared" si="1"/>
        <v>52</v>
      </c>
      <c r="L40" s="336">
        <f t="shared" si="2"/>
        <v>1.75</v>
      </c>
      <c r="M40" s="336">
        <f t="shared" si="3"/>
        <v>275</v>
      </c>
      <c r="N40" s="240" t="s">
        <v>1407</v>
      </c>
      <c r="O40" s="1045">
        <v>994</v>
      </c>
      <c r="P40" s="1045">
        <f t="shared" si="5"/>
        <v>1988</v>
      </c>
      <c r="Q40" s="1045">
        <v>22610</v>
      </c>
      <c r="R40" s="240" t="s">
        <v>12262</v>
      </c>
      <c r="S40" s="240" t="s">
        <v>12240</v>
      </c>
      <c r="T40" s="240" t="s">
        <v>8268</v>
      </c>
      <c r="U40" s="240" t="s">
        <v>8229</v>
      </c>
      <c r="V40" s="240" t="s">
        <v>12518</v>
      </c>
      <c r="W40" s="240" t="s">
        <v>1917</v>
      </c>
      <c r="X40" s="241" t="s">
        <v>1838</v>
      </c>
      <c r="Y40" s="887" t="s">
        <v>12708</v>
      </c>
    </row>
    <row r="41" spans="1:25" s="264" customFormat="1" ht="22" customHeight="1">
      <c r="A41" s="240">
        <v>26</v>
      </c>
      <c r="B41" s="241" t="s">
        <v>1408</v>
      </c>
      <c r="C41" s="240" t="s">
        <v>1404</v>
      </c>
      <c r="D41" s="240" t="s">
        <v>1813</v>
      </c>
      <c r="E41" s="240" t="s">
        <v>6141</v>
      </c>
      <c r="F41" s="240" t="s">
        <v>6119</v>
      </c>
      <c r="G41" s="240" t="s">
        <v>6120</v>
      </c>
      <c r="H41" s="240" t="s">
        <v>6159</v>
      </c>
      <c r="I41" s="240">
        <f t="shared" si="0"/>
        <v>91</v>
      </c>
      <c r="J41" s="240">
        <f t="shared" si="4"/>
        <v>13650</v>
      </c>
      <c r="K41" s="240">
        <f t="shared" si="1"/>
        <v>52</v>
      </c>
      <c r="L41" s="336">
        <f t="shared" si="2"/>
        <v>1.75</v>
      </c>
      <c r="M41" s="336">
        <f t="shared" si="3"/>
        <v>262.5</v>
      </c>
      <c r="N41" s="240" t="s">
        <v>1409</v>
      </c>
      <c r="O41" s="1045">
        <v>1045</v>
      </c>
      <c r="P41" s="1045">
        <f t="shared" si="5"/>
        <v>2090</v>
      </c>
      <c r="Q41" s="1045">
        <v>23940</v>
      </c>
      <c r="R41" s="240" t="s">
        <v>12262</v>
      </c>
      <c r="S41" s="240" t="s">
        <v>12240</v>
      </c>
      <c r="T41" s="240" t="s">
        <v>8268</v>
      </c>
      <c r="U41" s="240" t="s">
        <v>8221</v>
      </c>
      <c r="V41" s="240" t="s">
        <v>12519</v>
      </c>
      <c r="W41" s="240" t="s">
        <v>1917</v>
      </c>
      <c r="X41" s="241" t="s">
        <v>1839</v>
      </c>
      <c r="Y41" s="887" t="s">
        <v>12686</v>
      </c>
    </row>
    <row r="42" spans="1:25" s="264" customFormat="1" ht="22" customHeight="1">
      <c r="A42" s="240">
        <v>27</v>
      </c>
      <c r="B42" s="241" t="s">
        <v>1410</v>
      </c>
      <c r="C42" s="240" t="s">
        <v>1404</v>
      </c>
      <c r="D42" s="240" t="s">
        <v>1813</v>
      </c>
      <c r="E42" s="240" t="s">
        <v>6190</v>
      </c>
      <c r="F42" s="240" t="s">
        <v>6119</v>
      </c>
      <c r="G42" s="240" t="s">
        <v>6120</v>
      </c>
      <c r="H42" s="240" t="s">
        <v>6158</v>
      </c>
      <c r="I42" s="240">
        <f t="shared" si="0"/>
        <v>98</v>
      </c>
      <c r="J42" s="240">
        <f t="shared" si="4"/>
        <v>15400</v>
      </c>
      <c r="K42" s="240">
        <f t="shared" si="1"/>
        <v>56</v>
      </c>
      <c r="L42" s="336">
        <f t="shared" si="2"/>
        <v>1.75</v>
      </c>
      <c r="M42" s="336">
        <f t="shared" si="3"/>
        <v>275</v>
      </c>
      <c r="N42" s="240" t="s">
        <v>1411</v>
      </c>
      <c r="O42" s="1045">
        <v>1094</v>
      </c>
      <c r="P42" s="1045">
        <f t="shared" si="5"/>
        <v>2188</v>
      </c>
      <c r="Q42" s="1045">
        <v>25270</v>
      </c>
      <c r="R42" s="240" t="s">
        <v>12262</v>
      </c>
      <c r="S42" s="240" t="s">
        <v>12240</v>
      </c>
      <c r="T42" s="240" t="s">
        <v>8268</v>
      </c>
      <c r="U42" s="240" t="s">
        <v>8221</v>
      </c>
      <c r="V42" s="240" t="s">
        <v>12511</v>
      </c>
      <c r="W42" s="240" t="s">
        <v>1917</v>
      </c>
      <c r="X42" s="241" t="s">
        <v>1840</v>
      </c>
      <c r="Y42" s="887" t="s">
        <v>12686</v>
      </c>
    </row>
    <row r="43" spans="1:25" s="264" customFormat="1" ht="22" customHeight="1">
      <c r="A43" s="240">
        <v>28</v>
      </c>
      <c r="B43" s="241" t="s">
        <v>1412</v>
      </c>
      <c r="C43" s="240" t="s">
        <v>1404</v>
      </c>
      <c r="D43" s="240" t="s">
        <v>1813</v>
      </c>
      <c r="E43" s="240" t="s">
        <v>6194</v>
      </c>
      <c r="F43" s="240" t="s">
        <v>6123</v>
      </c>
      <c r="G43" s="240" t="s">
        <v>6135</v>
      </c>
      <c r="H43" s="240" t="s">
        <v>6156</v>
      </c>
      <c r="I43" s="240">
        <f t="shared" si="0"/>
        <v>128</v>
      </c>
      <c r="J43" s="240">
        <f t="shared" si="4"/>
        <v>19200</v>
      </c>
      <c r="K43" s="240">
        <f t="shared" si="1"/>
        <v>80</v>
      </c>
      <c r="L43" s="336">
        <f t="shared" si="2"/>
        <v>1.6</v>
      </c>
      <c r="M43" s="336">
        <f t="shared" si="3"/>
        <v>240</v>
      </c>
      <c r="N43" s="240" t="s">
        <v>1413</v>
      </c>
      <c r="O43" s="1045">
        <v>1144</v>
      </c>
      <c r="P43" s="1045">
        <f t="shared" si="5"/>
        <v>2288</v>
      </c>
      <c r="Q43" s="1045">
        <v>26600</v>
      </c>
      <c r="R43" s="240" t="s">
        <v>12262</v>
      </c>
      <c r="S43" s="240" t="s">
        <v>12240</v>
      </c>
      <c r="T43" s="240" t="s">
        <v>8268</v>
      </c>
      <c r="U43" s="240" t="s">
        <v>8230</v>
      </c>
      <c r="V43" s="240" t="s">
        <v>12520</v>
      </c>
      <c r="W43" s="240" t="s">
        <v>1917</v>
      </c>
      <c r="X43" s="241" t="s">
        <v>1841</v>
      </c>
      <c r="Y43" s="887" t="s">
        <v>12709</v>
      </c>
    </row>
    <row r="44" spans="1:25" s="264" customFormat="1" ht="22" customHeight="1">
      <c r="A44" s="240">
        <v>29</v>
      </c>
      <c r="B44" s="241" t="s">
        <v>1414</v>
      </c>
      <c r="C44" s="240" t="s">
        <v>1404</v>
      </c>
      <c r="D44" s="240" t="s">
        <v>1813</v>
      </c>
      <c r="E44" s="240" t="s">
        <v>6191</v>
      </c>
      <c r="F44" s="240" t="s">
        <v>6123</v>
      </c>
      <c r="G44" s="240" t="s">
        <v>6135</v>
      </c>
      <c r="H44" s="240" t="s">
        <v>6160</v>
      </c>
      <c r="I44" s="240">
        <f t="shared" si="0"/>
        <v>144</v>
      </c>
      <c r="J44" s="240">
        <f t="shared" si="4"/>
        <v>23400</v>
      </c>
      <c r="K44" s="240">
        <f t="shared" si="1"/>
        <v>90</v>
      </c>
      <c r="L44" s="336">
        <f t="shared" si="2"/>
        <v>1.6</v>
      </c>
      <c r="M44" s="336">
        <f t="shared" si="3"/>
        <v>260</v>
      </c>
      <c r="N44" s="240" t="s">
        <v>1415</v>
      </c>
      <c r="O44" s="1045">
        <v>1195</v>
      </c>
      <c r="P44" s="1045">
        <f t="shared" si="5"/>
        <v>2390</v>
      </c>
      <c r="Q44" s="1045">
        <v>27930</v>
      </c>
      <c r="R44" s="240" t="s">
        <v>12262</v>
      </c>
      <c r="S44" s="240" t="s">
        <v>12240</v>
      </c>
      <c r="T44" s="240" t="s">
        <v>8268</v>
      </c>
      <c r="U44" s="240" t="s">
        <v>8221</v>
      </c>
      <c r="V44" s="240" t="s">
        <v>12521</v>
      </c>
      <c r="W44" s="240" t="s">
        <v>1917</v>
      </c>
      <c r="X44" s="241" t="s">
        <v>1842</v>
      </c>
      <c r="Y44" s="887" t="s">
        <v>12686</v>
      </c>
    </row>
    <row r="45" spans="1:25" s="264" customFormat="1" ht="22" customHeight="1">
      <c r="A45" s="240">
        <v>30</v>
      </c>
      <c r="B45" s="241" t="s">
        <v>1416</v>
      </c>
      <c r="C45" s="240" t="s">
        <v>1404</v>
      </c>
      <c r="D45" s="240" t="s">
        <v>1813</v>
      </c>
      <c r="E45" s="240" t="s">
        <v>6125</v>
      </c>
      <c r="F45" s="240" t="s">
        <v>6123</v>
      </c>
      <c r="G45" s="240" t="s">
        <v>6135</v>
      </c>
      <c r="H45" s="240" t="s">
        <v>6153</v>
      </c>
      <c r="I45" s="240">
        <f t="shared" si="0"/>
        <v>120</v>
      </c>
      <c r="J45" s="240">
        <f t="shared" si="4"/>
        <v>21000</v>
      </c>
      <c r="K45" s="240">
        <f t="shared" si="1"/>
        <v>75</v>
      </c>
      <c r="L45" s="336">
        <f t="shared" si="2"/>
        <v>1.6</v>
      </c>
      <c r="M45" s="336">
        <f t="shared" si="3"/>
        <v>280</v>
      </c>
      <c r="N45" s="240" t="s">
        <v>1417</v>
      </c>
      <c r="O45" s="1045">
        <v>1245</v>
      </c>
      <c r="P45" s="1045">
        <f t="shared" si="5"/>
        <v>2490</v>
      </c>
      <c r="Q45" s="1045">
        <v>29260</v>
      </c>
      <c r="R45" s="240" t="s">
        <v>12262</v>
      </c>
      <c r="S45" s="240" t="s">
        <v>12240</v>
      </c>
      <c r="T45" s="240" t="s">
        <v>8268</v>
      </c>
      <c r="U45" s="240" t="s">
        <v>8221</v>
      </c>
      <c r="V45" s="240" t="s">
        <v>12522</v>
      </c>
      <c r="W45" s="240" t="s">
        <v>1917</v>
      </c>
      <c r="X45" s="241" t="s">
        <v>1843</v>
      </c>
      <c r="Y45" s="887" t="s">
        <v>12686</v>
      </c>
    </row>
    <row r="46" spans="1:25" s="264" customFormat="1" ht="22" customHeight="1">
      <c r="A46" s="240">
        <v>31</v>
      </c>
      <c r="B46" s="241" t="s">
        <v>1418</v>
      </c>
      <c r="C46" s="240" t="s">
        <v>1404</v>
      </c>
      <c r="D46" s="240" t="s">
        <v>1813</v>
      </c>
      <c r="E46" s="240" t="s">
        <v>6195</v>
      </c>
      <c r="F46" s="240" t="s">
        <v>6123</v>
      </c>
      <c r="G46" s="240" t="s">
        <v>6121</v>
      </c>
      <c r="H46" s="240" t="s">
        <v>6161</v>
      </c>
      <c r="I46" s="240">
        <f t="shared" si="0"/>
        <v>170</v>
      </c>
      <c r="J46" s="240">
        <f t="shared" si="4"/>
        <v>25500</v>
      </c>
      <c r="K46" s="240">
        <f t="shared" si="1"/>
        <v>85</v>
      </c>
      <c r="L46" s="336">
        <f t="shared" si="2"/>
        <v>2</v>
      </c>
      <c r="M46" s="336">
        <f t="shared" si="3"/>
        <v>300</v>
      </c>
      <c r="N46" s="240" t="s">
        <v>1419</v>
      </c>
      <c r="O46" s="1045">
        <v>1295</v>
      </c>
      <c r="P46" s="1045">
        <f t="shared" si="5"/>
        <v>2590</v>
      </c>
      <c r="Q46" s="1045">
        <v>30590</v>
      </c>
      <c r="R46" s="240" t="s">
        <v>12262</v>
      </c>
      <c r="S46" s="240" t="s">
        <v>12240</v>
      </c>
      <c r="T46" s="240" t="s">
        <v>8268</v>
      </c>
      <c r="U46" s="240" t="s">
        <v>8221</v>
      </c>
      <c r="V46" s="240" t="s">
        <v>12523</v>
      </c>
      <c r="W46" s="240" t="s">
        <v>1917</v>
      </c>
      <c r="X46" s="241" t="s">
        <v>1844</v>
      </c>
      <c r="Y46" s="887" t="s">
        <v>12686</v>
      </c>
    </row>
    <row r="47" spans="1:25" s="264" customFormat="1" ht="22" customHeight="1">
      <c r="A47" s="240">
        <v>32</v>
      </c>
      <c r="B47" s="241" t="s">
        <v>1420</v>
      </c>
      <c r="C47" s="240" t="s">
        <v>1404</v>
      </c>
      <c r="D47" s="240" t="s">
        <v>1813</v>
      </c>
      <c r="E47" s="240" t="s">
        <v>6125</v>
      </c>
      <c r="F47" s="240" t="s">
        <v>6124</v>
      </c>
      <c r="G47" s="240" t="s">
        <v>6137</v>
      </c>
      <c r="H47" s="240" t="s">
        <v>6162</v>
      </c>
      <c r="I47" s="240">
        <f t="shared" si="0"/>
        <v>135</v>
      </c>
      <c r="J47" s="240">
        <f t="shared" si="4"/>
        <v>25500</v>
      </c>
      <c r="K47" s="240">
        <f t="shared" si="1"/>
        <v>90</v>
      </c>
      <c r="L47" s="336">
        <f t="shared" si="2"/>
        <v>1.5</v>
      </c>
      <c r="M47" s="336">
        <f t="shared" si="3"/>
        <v>283.33333333333331</v>
      </c>
      <c r="N47" s="240" t="s">
        <v>1421</v>
      </c>
      <c r="O47" s="1045">
        <v>1346</v>
      </c>
      <c r="P47" s="1045">
        <f t="shared" si="5"/>
        <v>2692</v>
      </c>
      <c r="Q47" s="1045">
        <v>31920</v>
      </c>
      <c r="R47" s="240" t="s">
        <v>12262</v>
      </c>
      <c r="S47" s="240" t="s">
        <v>12240</v>
      </c>
      <c r="T47" s="240" t="s">
        <v>8268</v>
      </c>
      <c r="U47" s="240" t="s">
        <v>12710</v>
      </c>
      <c r="V47" s="240" t="s">
        <v>12523</v>
      </c>
      <c r="W47" s="240" t="s">
        <v>1917</v>
      </c>
      <c r="X47" s="241" t="s">
        <v>1845</v>
      </c>
      <c r="Y47" s="887" t="s">
        <v>12711</v>
      </c>
    </row>
    <row r="48" spans="1:25" s="264" customFormat="1" ht="22" customHeight="1">
      <c r="A48" s="240">
        <v>33</v>
      </c>
      <c r="B48" s="241" t="s">
        <v>1422</v>
      </c>
      <c r="C48" s="240" t="s">
        <v>1404</v>
      </c>
      <c r="D48" s="240" t="s">
        <v>1813</v>
      </c>
      <c r="E48" s="240" t="s">
        <v>6125</v>
      </c>
      <c r="F48" s="240" t="s">
        <v>6124</v>
      </c>
      <c r="G48" s="240" t="s">
        <v>6121</v>
      </c>
      <c r="H48" s="240" t="s">
        <v>6163</v>
      </c>
      <c r="I48" s="240">
        <f t="shared" si="0"/>
        <v>150</v>
      </c>
      <c r="J48" s="240">
        <f t="shared" si="4"/>
        <v>26250</v>
      </c>
      <c r="K48" s="240">
        <f t="shared" si="1"/>
        <v>90</v>
      </c>
      <c r="L48" s="336">
        <f t="shared" si="2"/>
        <v>1.6666666666666667</v>
      </c>
      <c r="M48" s="336">
        <f t="shared" si="3"/>
        <v>291.66666666666669</v>
      </c>
      <c r="N48" s="240" t="s">
        <v>1423</v>
      </c>
      <c r="O48" s="1045">
        <v>1396</v>
      </c>
      <c r="P48" s="1045">
        <f t="shared" si="5"/>
        <v>2792</v>
      </c>
      <c r="Q48" s="1045">
        <v>33250</v>
      </c>
      <c r="R48" s="240" t="s">
        <v>12262</v>
      </c>
      <c r="S48" s="240" t="s">
        <v>12240</v>
      </c>
      <c r="T48" s="240" t="s">
        <v>8268</v>
      </c>
      <c r="U48" s="240" t="s">
        <v>8221</v>
      </c>
      <c r="V48" s="240" t="s">
        <v>12524</v>
      </c>
      <c r="W48" s="240" t="s">
        <v>1917</v>
      </c>
      <c r="X48" s="241" t="s">
        <v>1846</v>
      </c>
      <c r="Y48" s="887" t="s">
        <v>12686</v>
      </c>
    </row>
    <row r="49" spans="1:25" s="264" customFormat="1" ht="22" customHeight="1">
      <c r="A49" s="240">
        <v>34</v>
      </c>
      <c r="B49" s="241" t="s">
        <v>1424</v>
      </c>
      <c r="C49" s="240" t="s">
        <v>1404</v>
      </c>
      <c r="D49" s="240" t="s">
        <v>1813</v>
      </c>
      <c r="E49" s="240" t="s">
        <v>6138</v>
      </c>
      <c r="F49" s="240" t="s">
        <v>6124</v>
      </c>
      <c r="G49" s="240" t="s">
        <v>6142</v>
      </c>
      <c r="H49" s="240" t="s">
        <v>6155</v>
      </c>
      <c r="I49" s="240">
        <f t="shared" si="0"/>
        <v>220</v>
      </c>
      <c r="J49" s="240">
        <f t="shared" si="4"/>
        <v>36000</v>
      </c>
      <c r="K49" s="240">
        <f t="shared" si="1"/>
        <v>120</v>
      </c>
      <c r="L49" s="336">
        <f t="shared" si="2"/>
        <v>1.8333333333333333</v>
      </c>
      <c r="M49" s="336">
        <f t="shared" si="3"/>
        <v>300</v>
      </c>
      <c r="N49" s="240" t="s">
        <v>1425</v>
      </c>
      <c r="O49" s="1045">
        <v>1452</v>
      </c>
      <c r="P49" s="1045">
        <f t="shared" si="5"/>
        <v>2904</v>
      </c>
      <c r="Q49" s="1045">
        <v>34580</v>
      </c>
      <c r="R49" s="240" t="s">
        <v>12262</v>
      </c>
      <c r="S49" s="240" t="s">
        <v>12240</v>
      </c>
      <c r="T49" s="240" t="s">
        <v>8268</v>
      </c>
      <c r="U49" s="240" t="s">
        <v>8221</v>
      </c>
      <c r="V49" s="240" t="s">
        <v>12525</v>
      </c>
      <c r="W49" s="240" t="s">
        <v>1917</v>
      </c>
      <c r="X49" s="241" t="s">
        <v>1847</v>
      </c>
      <c r="Y49" s="887" t="s">
        <v>12686</v>
      </c>
    </row>
    <row r="50" spans="1:25" s="264" customFormat="1" ht="22" customHeight="1">
      <c r="A50" s="240">
        <v>35</v>
      </c>
      <c r="B50" s="241" t="s">
        <v>1426</v>
      </c>
      <c r="C50" s="240" t="s">
        <v>1404</v>
      </c>
      <c r="D50" s="240" t="s">
        <v>1813</v>
      </c>
      <c r="E50" s="240" t="s">
        <v>6139</v>
      </c>
      <c r="F50" s="240" t="s">
        <v>6121</v>
      </c>
      <c r="G50" s="240" t="s">
        <v>6194</v>
      </c>
      <c r="H50" s="240" t="s">
        <v>6166</v>
      </c>
      <c r="I50" s="240">
        <f t="shared" si="0"/>
        <v>480</v>
      </c>
      <c r="J50" s="240">
        <f t="shared" si="4"/>
        <v>78000</v>
      </c>
      <c r="K50" s="240">
        <f t="shared" si="1"/>
        <v>300</v>
      </c>
      <c r="L50" s="336">
        <f t="shared" si="2"/>
        <v>1.6</v>
      </c>
      <c r="M50" s="336">
        <f t="shared" si="3"/>
        <v>260</v>
      </c>
      <c r="N50" s="240" t="s">
        <v>1427</v>
      </c>
      <c r="O50" s="1045">
        <v>1508</v>
      </c>
      <c r="P50" s="1045">
        <f t="shared" si="5"/>
        <v>3016</v>
      </c>
      <c r="Q50" s="1045">
        <v>36100</v>
      </c>
      <c r="R50" s="240" t="s">
        <v>12262</v>
      </c>
      <c r="S50" s="240" t="s">
        <v>12240</v>
      </c>
      <c r="T50" s="240" t="s">
        <v>8268</v>
      </c>
      <c r="U50" s="240" t="s">
        <v>8231</v>
      </c>
      <c r="V50" s="240" t="s">
        <v>12526</v>
      </c>
      <c r="W50" s="240" t="s">
        <v>1917</v>
      </c>
      <c r="X50" s="241" t="s">
        <v>1874</v>
      </c>
      <c r="Y50" s="887" t="s">
        <v>12690</v>
      </c>
    </row>
    <row r="51" spans="1:25" s="264" customFormat="1" ht="22" customHeight="1">
      <c r="A51" s="242">
        <v>36</v>
      </c>
      <c r="B51" s="243" t="s">
        <v>1428</v>
      </c>
      <c r="C51" s="242" t="s">
        <v>1429</v>
      </c>
      <c r="D51" s="242">
        <v>40</v>
      </c>
      <c r="E51" s="242" t="s">
        <v>6192</v>
      </c>
      <c r="F51" s="242" t="s">
        <v>6123</v>
      </c>
      <c r="G51" s="242" t="s">
        <v>6137</v>
      </c>
      <c r="H51" s="242" t="s">
        <v>6152</v>
      </c>
      <c r="I51" s="242">
        <f t="shared" si="0"/>
        <v>108</v>
      </c>
      <c r="J51" s="242">
        <f t="shared" si="4"/>
        <v>18000</v>
      </c>
      <c r="K51" s="242">
        <f t="shared" si="1"/>
        <v>60</v>
      </c>
      <c r="L51" s="337">
        <f t="shared" si="2"/>
        <v>1.8</v>
      </c>
      <c r="M51" s="337">
        <f t="shared" si="3"/>
        <v>300</v>
      </c>
      <c r="N51" s="242" t="s">
        <v>1430</v>
      </c>
      <c r="O51" s="1046">
        <v>1580</v>
      </c>
      <c r="P51" s="1046">
        <f t="shared" si="5"/>
        <v>3160</v>
      </c>
      <c r="Q51" s="1046">
        <v>37620</v>
      </c>
      <c r="R51" s="242" t="s">
        <v>12264</v>
      </c>
      <c r="S51" s="242" t="s">
        <v>12240</v>
      </c>
      <c r="T51" s="242" t="s">
        <v>8271</v>
      </c>
      <c r="U51" s="242" t="s">
        <v>8217</v>
      </c>
      <c r="V51" s="242" t="s">
        <v>12527</v>
      </c>
      <c r="W51" s="242" t="s">
        <v>1917</v>
      </c>
      <c r="X51" s="243" t="s">
        <v>1848</v>
      </c>
      <c r="Y51" s="887" t="s">
        <v>12686</v>
      </c>
    </row>
    <row r="52" spans="1:25" s="264" customFormat="1" ht="22" customHeight="1">
      <c r="A52" s="242">
        <v>37</v>
      </c>
      <c r="B52" s="243" t="s">
        <v>1431</v>
      </c>
      <c r="C52" s="242" t="s">
        <v>1429</v>
      </c>
      <c r="D52" s="242" t="s">
        <v>1812</v>
      </c>
      <c r="E52" s="242" t="s">
        <v>6190</v>
      </c>
      <c r="F52" s="242" t="s">
        <v>6123</v>
      </c>
      <c r="G52" s="242" t="s">
        <v>6193</v>
      </c>
      <c r="H52" s="242" t="s">
        <v>6167</v>
      </c>
      <c r="I52" s="242">
        <f t="shared" si="0"/>
        <v>112</v>
      </c>
      <c r="J52" s="242">
        <f t="shared" si="4"/>
        <v>22400</v>
      </c>
      <c r="K52" s="242">
        <f t="shared" si="1"/>
        <v>70</v>
      </c>
      <c r="L52" s="337">
        <f t="shared" si="2"/>
        <v>1.6</v>
      </c>
      <c r="M52" s="337">
        <f t="shared" si="3"/>
        <v>320</v>
      </c>
      <c r="N52" s="242" t="s">
        <v>1432</v>
      </c>
      <c r="O52" s="1046">
        <v>1653</v>
      </c>
      <c r="P52" s="1046">
        <f t="shared" si="5"/>
        <v>3306</v>
      </c>
      <c r="Q52" s="1046">
        <v>39140</v>
      </c>
      <c r="R52" s="242" t="s">
        <v>12263</v>
      </c>
      <c r="S52" s="242" t="s">
        <v>12240</v>
      </c>
      <c r="T52" s="242" t="s">
        <v>8271</v>
      </c>
      <c r="U52" s="242" t="s">
        <v>12737</v>
      </c>
      <c r="V52" s="242" t="s">
        <v>12528</v>
      </c>
      <c r="W52" s="242" t="s">
        <v>1917</v>
      </c>
      <c r="X52" s="243" t="s">
        <v>1849</v>
      </c>
      <c r="Y52" s="887" t="s">
        <v>12738</v>
      </c>
    </row>
    <row r="53" spans="1:25" s="264" customFormat="1" ht="22" customHeight="1">
      <c r="A53" s="242">
        <v>38</v>
      </c>
      <c r="B53" s="243" t="s">
        <v>1433</v>
      </c>
      <c r="C53" s="242" t="s">
        <v>1429</v>
      </c>
      <c r="D53" s="242" t="s">
        <v>1812</v>
      </c>
      <c r="E53" s="242" t="s">
        <v>6194</v>
      </c>
      <c r="F53" s="242" t="s">
        <v>6123</v>
      </c>
      <c r="G53" s="242" t="s">
        <v>6137</v>
      </c>
      <c r="H53" s="242" t="s">
        <v>6168</v>
      </c>
      <c r="I53" s="242">
        <f t="shared" si="0"/>
        <v>144</v>
      </c>
      <c r="J53" s="242">
        <f t="shared" si="4"/>
        <v>25600</v>
      </c>
      <c r="K53" s="242">
        <f t="shared" si="1"/>
        <v>80</v>
      </c>
      <c r="L53" s="337">
        <f t="shared" si="2"/>
        <v>1.8</v>
      </c>
      <c r="M53" s="337">
        <f t="shared" si="3"/>
        <v>320</v>
      </c>
      <c r="N53" s="242" t="s">
        <v>1434</v>
      </c>
      <c r="O53" s="1046">
        <v>1731</v>
      </c>
      <c r="P53" s="1046">
        <f t="shared" si="5"/>
        <v>3462</v>
      </c>
      <c r="Q53" s="1046">
        <v>40660</v>
      </c>
      <c r="R53" s="242" t="s">
        <v>12263</v>
      </c>
      <c r="S53" s="242" t="s">
        <v>12240</v>
      </c>
      <c r="T53" s="242" t="s">
        <v>8271</v>
      </c>
      <c r="U53" s="242" t="s">
        <v>8217</v>
      </c>
      <c r="V53" s="242" t="s">
        <v>12529</v>
      </c>
      <c r="W53" s="242" t="s">
        <v>1917</v>
      </c>
      <c r="X53" s="243" t="s">
        <v>1875</v>
      </c>
      <c r="Y53" s="887" t="s">
        <v>12686</v>
      </c>
    </row>
    <row r="54" spans="1:25" s="264" customFormat="1" ht="22" customHeight="1">
      <c r="A54" s="242">
        <v>39</v>
      </c>
      <c r="B54" s="243" t="s">
        <v>1435</v>
      </c>
      <c r="C54" s="242" t="s">
        <v>1429</v>
      </c>
      <c r="D54" s="242" t="s">
        <v>1812</v>
      </c>
      <c r="E54" s="242" t="s">
        <v>6194</v>
      </c>
      <c r="F54" s="242" t="s">
        <v>6124</v>
      </c>
      <c r="G54" s="242" t="s">
        <v>6142</v>
      </c>
      <c r="H54" s="242" t="s">
        <v>6167</v>
      </c>
      <c r="I54" s="242">
        <f t="shared" si="0"/>
        <v>176</v>
      </c>
      <c r="J54" s="242">
        <f t="shared" si="4"/>
        <v>25600</v>
      </c>
      <c r="K54" s="242">
        <f t="shared" si="1"/>
        <v>96</v>
      </c>
      <c r="L54" s="337">
        <f t="shared" si="2"/>
        <v>1.8333333333333333</v>
      </c>
      <c r="M54" s="337">
        <f t="shared" si="3"/>
        <v>266.66666666666669</v>
      </c>
      <c r="N54" s="242" t="s">
        <v>1436</v>
      </c>
      <c r="O54" s="1046">
        <v>1805</v>
      </c>
      <c r="P54" s="1046">
        <f t="shared" si="5"/>
        <v>3610</v>
      </c>
      <c r="Q54" s="1046">
        <v>42180</v>
      </c>
      <c r="R54" s="242" t="s">
        <v>12263</v>
      </c>
      <c r="S54" s="242" t="s">
        <v>12240</v>
      </c>
      <c r="T54" s="242" t="s">
        <v>8271</v>
      </c>
      <c r="U54" s="242" t="s">
        <v>8217</v>
      </c>
      <c r="V54" s="242" t="s">
        <v>12530</v>
      </c>
      <c r="W54" s="242" t="s">
        <v>1917</v>
      </c>
      <c r="X54" s="243" t="s">
        <v>1850</v>
      </c>
      <c r="Y54" s="887" t="s">
        <v>12686</v>
      </c>
    </row>
    <row r="55" spans="1:25" s="264" customFormat="1" ht="22" customHeight="1">
      <c r="A55" s="242">
        <v>40</v>
      </c>
      <c r="B55" s="243" t="s">
        <v>1437</v>
      </c>
      <c r="C55" s="242" t="s">
        <v>1429</v>
      </c>
      <c r="D55" s="242" t="s">
        <v>1812</v>
      </c>
      <c r="E55" s="242" t="s">
        <v>6125</v>
      </c>
      <c r="F55" s="242" t="s">
        <v>6124</v>
      </c>
      <c r="G55" s="242" t="s">
        <v>6121</v>
      </c>
      <c r="H55" s="242" t="s">
        <v>6162</v>
      </c>
      <c r="I55" s="242">
        <f t="shared" si="0"/>
        <v>150</v>
      </c>
      <c r="J55" s="242">
        <f t="shared" si="4"/>
        <v>25500</v>
      </c>
      <c r="K55" s="242">
        <f t="shared" si="1"/>
        <v>90</v>
      </c>
      <c r="L55" s="337">
        <f t="shared" si="2"/>
        <v>1.6666666666666667</v>
      </c>
      <c r="M55" s="337">
        <f t="shared" si="3"/>
        <v>283.33333333333331</v>
      </c>
      <c r="N55" s="242" t="s">
        <v>1438</v>
      </c>
      <c r="O55" s="1046">
        <v>1877</v>
      </c>
      <c r="P55" s="1046">
        <f t="shared" si="5"/>
        <v>3754</v>
      </c>
      <c r="Q55" s="1046">
        <v>43700</v>
      </c>
      <c r="R55" s="242" t="s">
        <v>12263</v>
      </c>
      <c r="S55" s="242" t="s">
        <v>12240</v>
      </c>
      <c r="T55" s="242" t="s">
        <v>8271</v>
      </c>
      <c r="U55" s="242" t="s">
        <v>12735</v>
      </c>
      <c r="V55" s="242" t="s">
        <v>12531</v>
      </c>
      <c r="W55" s="242" t="s">
        <v>1917</v>
      </c>
      <c r="X55" s="243" t="s">
        <v>1851</v>
      </c>
      <c r="Y55" s="887" t="s">
        <v>12736</v>
      </c>
    </row>
    <row r="56" spans="1:25" s="264" customFormat="1" ht="22" customHeight="1">
      <c r="A56" s="242">
        <v>41</v>
      </c>
      <c r="B56" s="243" t="s">
        <v>1439</v>
      </c>
      <c r="C56" s="242" t="s">
        <v>1429</v>
      </c>
      <c r="D56" s="242" t="s">
        <v>1812</v>
      </c>
      <c r="E56" s="242" t="s">
        <v>6125</v>
      </c>
      <c r="F56" s="242" t="s">
        <v>6124</v>
      </c>
      <c r="G56" s="242" t="s">
        <v>6142</v>
      </c>
      <c r="H56" s="242" t="s">
        <v>6169</v>
      </c>
      <c r="I56" s="242">
        <f t="shared" si="0"/>
        <v>165</v>
      </c>
      <c r="J56" s="242">
        <f t="shared" si="4"/>
        <v>27000</v>
      </c>
      <c r="K56" s="242">
        <f t="shared" si="1"/>
        <v>90</v>
      </c>
      <c r="L56" s="337">
        <f t="shared" si="2"/>
        <v>1.8333333333333333</v>
      </c>
      <c r="M56" s="337">
        <f t="shared" si="3"/>
        <v>300</v>
      </c>
      <c r="N56" s="242" t="s">
        <v>1440</v>
      </c>
      <c r="O56" s="1046">
        <v>1955</v>
      </c>
      <c r="P56" s="1046">
        <f t="shared" si="5"/>
        <v>3910</v>
      </c>
      <c r="Q56" s="1046">
        <v>45220</v>
      </c>
      <c r="R56" s="242" t="s">
        <v>12263</v>
      </c>
      <c r="S56" s="242" t="s">
        <v>12240</v>
      </c>
      <c r="T56" s="242" t="s">
        <v>8271</v>
      </c>
      <c r="U56" s="242" t="s">
        <v>8217</v>
      </c>
      <c r="V56" s="242" t="s">
        <v>12532</v>
      </c>
      <c r="W56" s="242" t="s">
        <v>1917</v>
      </c>
      <c r="X56" s="243" t="s">
        <v>1852</v>
      </c>
      <c r="Y56" s="887" t="s">
        <v>12686</v>
      </c>
    </row>
    <row r="57" spans="1:25" s="264" customFormat="1" ht="22" customHeight="1">
      <c r="A57" s="242">
        <v>42</v>
      </c>
      <c r="B57" s="243" t="s">
        <v>1441</v>
      </c>
      <c r="C57" s="242" t="s">
        <v>1429</v>
      </c>
      <c r="D57" s="242" t="s">
        <v>1812</v>
      </c>
      <c r="E57" s="242" t="s">
        <v>6194</v>
      </c>
      <c r="F57" s="242" t="s">
        <v>6124</v>
      </c>
      <c r="G57" s="242" t="s">
        <v>6142</v>
      </c>
      <c r="H57" s="242" t="s">
        <v>6164</v>
      </c>
      <c r="I57" s="242">
        <f t="shared" si="0"/>
        <v>176</v>
      </c>
      <c r="J57" s="242">
        <f t="shared" si="4"/>
        <v>30400</v>
      </c>
      <c r="K57" s="242">
        <f t="shared" si="1"/>
        <v>96</v>
      </c>
      <c r="L57" s="337">
        <f t="shared" si="2"/>
        <v>1.8333333333333333</v>
      </c>
      <c r="M57" s="337">
        <f t="shared" si="3"/>
        <v>316.66666666666669</v>
      </c>
      <c r="N57" s="242" t="s">
        <v>1442</v>
      </c>
      <c r="O57" s="1046">
        <v>2028</v>
      </c>
      <c r="P57" s="1046">
        <f t="shared" si="5"/>
        <v>4056</v>
      </c>
      <c r="Q57" s="1046">
        <v>46740</v>
      </c>
      <c r="R57" s="242" t="s">
        <v>12263</v>
      </c>
      <c r="S57" s="242" t="s">
        <v>12240</v>
      </c>
      <c r="T57" s="242" t="s">
        <v>8271</v>
      </c>
      <c r="U57" s="242" t="s">
        <v>8217</v>
      </c>
      <c r="V57" s="242" t="s">
        <v>12533</v>
      </c>
      <c r="W57" s="242" t="s">
        <v>1917</v>
      </c>
      <c r="X57" s="243" t="s">
        <v>1853</v>
      </c>
      <c r="Y57" s="887" t="s">
        <v>12686</v>
      </c>
    </row>
    <row r="58" spans="1:25" s="264" customFormat="1" ht="22" customHeight="1">
      <c r="A58" s="242">
        <v>43</v>
      </c>
      <c r="B58" s="243" t="s">
        <v>1443</v>
      </c>
      <c r="C58" s="242" t="s">
        <v>1429</v>
      </c>
      <c r="D58" s="242" t="s">
        <v>1812</v>
      </c>
      <c r="E58" s="242" t="s">
        <v>6195</v>
      </c>
      <c r="F58" s="242" t="s">
        <v>6120</v>
      </c>
      <c r="G58" s="242" t="s">
        <v>6190</v>
      </c>
      <c r="H58" s="242" t="s">
        <v>6165</v>
      </c>
      <c r="I58" s="242">
        <f t="shared" si="0"/>
        <v>238</v>
      </c>
      <c r="J58" s="242">
        <f t="shared" si="4"/>
        <v>34000</v>
      </c>
      <c r="K58" s="242">
        <f t="shared" si="1"/>
        <v>119</v>
      </c>
      <c r="L58" s="337">
        <f t="shared" si="2"/>
        <v>2</v>
      </c>
      <c r="M58" s="337">
        <f t="shared" si="3"/>
        <v>285.71428571428572</v>
      </c>
      <c r="N58" s="242" t="s">
        <v>1444</v>
      </c>
      <c r="O58" s="1046">
        <v>2100</v>
      </c>
      <c r="P58" s="1046">
        <f t="shared" si="5"/>
        <v>4200</v>
      </c>
      <c r="Q58" s="1046">
        <v>48260</v>
      </c>
      <c r="R58" s="242" t="s">
        <v>12263</v>
      </c>
      <c r="S58" s="242" t="s">
        <v>12240</v>
      </c>
      <c r="T58" s="242" t="s">
        <v>8271</v>
      </c>
      <c r="U58" s="242" t="s">
        <v>12734</v>
      </c>
      <c r="V58" s="242" t="s">
        <v>12534</v>
      </c>
      <c r="W58" s="242" t="s">
        <v>1917</v>
      </c>
      <c r="X58" s="243" t="s">
        <v>1876</v>
      </c>
      <c r="Y58" s="887" t="s">
        <v>12728</v>
      </c>
    </row>
    <row r="59" spans="1:25" s="264" customFormat="1" ht="22" customHeight="1">
      <c r="A59" s="242">
        <v>44</v>
      </c>
      <c r="B59" s="243" t="s">
        <v>1445</v>
      </c>
      <c r="C59" s="242" t="s">
        <v>1429</v>
      </c>
      <c r="D59" s="242" t="s">
        <v>1812</v>
      </c>
      <c r="E59" s="242" t="s">
        <v>6191</v>
      </c>
      <c r="F59" s="242" t="s">
        <v>6120</v>
      </c>
      <c r="G59" s="242" t="s">
        <v>6192</v>
      </c>
      <c r="H59" s="242" t="s">
        <v>6170</v>
      </c>
      <c r="I59" s="242">
        <f t="shared" si="0"/>
        <v>216</v>
      </c>
      <c r="J59" s="242">
        <f t="shared" si="4"/>
        <v>39600</v>
      </c>
      <c r="K59" s="242">
        <f t="shared" si="1"/>
        <v>126</v>
      </c>
      <c r="L59" s="337">
        <f t="shared" si="2"/>
        <v>1.7142857142857142</v>
      </c>
      <c r="M59" s="337">
        <f t="shared" si="3"/>
        <v>314.28571428571428</v>
      </c>
      <c r="N59" s="242" t="s">
        <v>1446</v>
      </c>
      <c r="O59" s="1046">
        <v>2179</v>
      </c>
      <c r="P59" s="1046">
        <f t="shared" si="5"/>
        <v>4358</v>
      </c>
      <c r="Q59" s="1046">
        <v>49780</v>
      </c>
      <c r="R59" s="242" t="s">
        <v>12263</v>
      </c>
      <c r="S59" s="242" t="s">
        <v>12240</v>
      </c>
      <c r="T59" s="242" t="s">
        <v>8271</v>
      </c>
      <c r="U59" s="242" t="s">
        <v>8217</v>
      </c>
      <c r="V59" s="242" t="s">
        <v>12535</v>
      </c>
      <c r="W59" s="242" t="s">
        <v>1917</v>
      </c>
      <c r="X59" s="244" t="s">
        <v>1854</v>
      </c>
      <c r="Y59" s="887" t="s">
        <v>12686</v>
      </c>
    </row>
    <row r="60" spans="1:25" s="264" customFormat="1" ht="22" customHeight="1">
      <c r="A60" s="242">
        <v>45</v>
      </c>
      <c r="B60" s="243" t="s">
        <v>1447</v>
      </c>
      <c r="C60" s="242" t="s">
        <v>1429</v>
      </c>
      <c r="D60" s="242" t="s">
        <v>1812</v>
      </c>
      <c r="E60" s="242" t="s">
        <v>6138</v>
      </c>
      <c r="F60" s="242" t="s">
        <v>6120</v>
      </c>
      <c r="G60" s="242" t="s">
        <v>6141</v>
      </c>
      <c r="H60" s="242" t="s">
        <v>6171</v>
      </c>
      <c r="I60" s="242">
        <f t="shared" si="0"/>
        <v>260</v>
      </c>
      <c r="J60" s="242">
        <f t="shared" si="4"/>
        <v>46000</v>
      </c>
      <c r="K60" s="242">
        <f t="shared" si="1"/>
        <v>140</v>
      </c>
      <c r="L60" s="337">
        <f t="shared" si="2"/>
        <v>1.8571428571428572</v>
      </c>
      <c r="M60" s="337">
        <f t="shared" si="3"/>
        <v>328.57142857142856</v>
      </c>
      <c r="N60" s="242" t="s">
        <v>1448</v>
      </c>
      <c r="O60" s="1046">
        <v>2251</v>
      </c>
      <c r="P60" s="1046">
        <f t="shared" si="5"/>
        <v>4502</v>
      </c>
      <c r="Q60" s="1046">
        <v>51300</v>
      </c>
      <c r="R60" s="242" t="s">
        <v>12263</v>
      </c>
      <c r="S60" s="242" t="s">
        <v>12240</v>
      </c>
      <c r="T60" s="242" t="s">
        <v>8271</v>
      </c>
      <c r="U60" s="242" t="s">
        <v>8217</v>
      </c>
      <c r="V60" s="242" t="s">
        <v>12536</v>
      </c>
      <c r="W60" s="242" t="s">
        <v>1917</v>
      </c>
      <c r="X60" s="244" t="s">
        <v>1855</v>
      </c>
      <c r="Y60" s="887" t="s">
        <v>12686</v>
      </c>
    </row>
    <row r="61" spans="1:25" s="264" customFormat="1" ht="22" customHeight="1">
      <c r="A61" s="242">
        <v>46</v>
      </c>
      <c r="B61" s="243" t="s">
        <v>1449</v>
      </c>
      <c r="C61" s="242" t="s">
        <v>1429</v>
      </c>
      <c r="D61" s="242" t="s">
        <v>1812</v>
      </c>
      <c r="E61" s="242" t="s">
        <v>6198</v>
      </c>
      <c r="F61" s="242" t="s">
        <v>6142</v>
      </c>
      <c r="G61" s="242" t="s">
        <v>6191</v>
      </c>
      <c r="H61" s="242" t="s">
        <v>6172</v>
      </c>
      <c r="I61" s="242">
        <f t="shared" si="0"/>
        <v>720</v>
      </c>
      <c r="J61" s="242">
        <f t="shared" si="4"/>
        <v>120000</v>
      </c>
      <c r="K61" s="242">
        <f t="shared" si="1"/>
        <v>440</v>
      </c>
      <c r="L61" s="337">
        <f t="shared" si="2"/>
        <v>1.6363636363636365</v>
      </c>
      <c r="M61" s="337">
        <f t="shared" si="3"/>
        <v>272.72727272727275</v>
      </c>
      <c r="N61" s="242" t="s">
        <v>1450</v>
      </c>
      <c r="O61" s="1046">
        <v>2346</v>
      </c>
      <c r="P61" s="1046">
        <f t="shared" si="5"/>
        <v>4692</v>
      </c>
      <c r="Q61" s="1046">
        <v>53200</v>
      </c>
      <c r="R61" s="242" t="s">
        <v>12263</v>
      </c>
      <c r="S61" s="242" t="s">
        <v>12240</v>
      </c>
      <c r="T61" s="242" t="s">
        <v>8271</v>
      </c>
      <c r="U61" s="242" t="s">
        <v>12733</v>
      </c>
      <c r="V61" s="242" t="s">
        <v>12537</v>
      </c>
      <c r="W61" s="242" t="s">
        <v>1917</v>
      </c>
      <c r="X61" s="243" t="s">
        <v>1877</v>
      </c>
      <c r="Y61" s="887" t="s">
        <v>12690</v>
      </c>
    </row>
    <row r="62" spans="1:25" s="264" customFormat="1" ht="22" customHeight="1">
      <c r="A62" s="245">
        <v>47</v>
      </c>
      <c r="B62" s="246" t="s">
        <v>1451</v>
      </c>
      <c r="C62" s="245" t="s">
        <v>1452</v>
      </c>
      <c r="D62" s="245">
        <v>50</v>
      </c>
      <c r="E62" s="245">
        <v>12</v>
      </c>
      <c r="F62" s="245" t="s">
        <v>6124</v>
      </c>
      <c r="G62" s="245" t="s">
        <v>6121</v>
      </c>
      <c r="H62" s="245" t="s">
        <v>6154</v>
      </c>
      <c r="I62" s="245">
        <f t="shared" si="0"/>
        <v>120</v>
      </c>
      <c r="J62" s="245">
        <f t="shared" si="4"/>
        <v>24000</v>
      </c>
      <c r="K62" s="245">
        <f t="shared" si="1"/>
        <v>72</v>
      </c>
      <c r="L62" s="338">
        <f t="shared" si="2"/>
        <v>1.6666666666666667</v>
      </c>
      <c r="M62" s="338">
        <f t="shared" si="3"/>
        <v>333.33333333333331</v>
      </c>
      <c r="N62" s="245" t="s">
        <v>2032</v>
      </c>
      <c r="O62" s="1047">
        <v>2408</v>
      </c>
      <c r="P62" s="1047">
        <f t="shared" si="5"/>
        <v>4816</v>
      </c>
      <c r="Q62" s="1047">
        <v>53960</v>
      </c>
      <c r="R62" s="245" t="s">
        <v>12263</v>
      </c>
      <c r="S62" s="245" t="s">
        <v>12240</v>
      </c>
      <c r="T62" s="245" t="s">
        <v>8270</v>
      </c>
      <c r="U62" s="245" t="s">
        <v>8232</v>
      </c>
      <c r="V62" s="245" t="s">
        <v>12538</v>
      </c>
      <c r="W62" s="245" t="s">
        <v>1919</v>
      </c>
      <c r="X62" s="246" t="s">
        <v>1878</v>
      </c>
      <c r="Y62" s="887" t="s">
        <v>12686</v>
      </c>
    </row>
    <row r="63" spans="1:25" s="264" customFormat="1" ht="22" customHeight="1">
      <c r="A63" s="245">
        <v>48</v>
      </c>
      <c r="B63" s="246" t="s">
        <v>1453</v>
      </c>
      <c r="C63" s="245" t="s">
        <v>1452</v>
      </c>
      <c r="D63" s="245" t="s">
        <v>1812</v>
      </c>
      <c r="E63" s="245" t="s">
        <v>6190</v>
      </c>
      <c r="F63" s="245" t="s">
        <v>6124</v>
      </c>
      <c r="G63" s="245" t="s">
        <v>6142</v>
      </c>
      <c r="H63" s="245" t="s">
        <v>6173</v>
      </c>
      <c r="I63" s="245">
        <f t="shared" si="0"/>
        <v>154</v>
      </c>
      <c r="J63" s="245">
        <f t="shared" si="4"/>
        <v>29400</v>
      </c>
      <c r="K63" s="245">
        <f t="shared" si="1"/>
        <v>84</v>
      </c>
      <c r="L63" s="338">
        <f t="shared" si="2"/>
        <v>1.8333333333333333</v>
      </c>
      <c r="M63" s="338">
        <f t="shared" si="3"/>
        <v>350</v>
      </c>
      <c r="N63" s="245" t="s">
        <v>2041</v>
      </c>
      <c r="O63" s="1047">
        <v>2470</v>
      </c>
      <c r="P63" s="1047">
        <f t="shared" si="5"/>
        <v>4940</v>
      </c>
      <c r="Q63" s="1047">
        <v>54720</v>
      </c>
      <c r="R63" s="245" t="s">
        <v>12263</v>
      </c>
      <c r="S63" s="245" t="s">
        <v>12240</v>
      </c>
      <c r="T63" s="245" t="s">
        <v>8270</v>
      </c>
      <c r="U63" s="245" t="s">
        <v>12731</v>
      </c>
      <c r="V63" s="245" t="s">
        <v>12539</v>
      </c>
      <c r="W63" s="245" t="s">
        <v>1919</v>
      </c>
      <c r="X63" s="246" t="s">
        <v>1856</v>
      </c>
      <c r="Y63" s="887" t="s">
        <v>12732</v>
      </c>
    </row>
    <row r="64" spans="1:25" s="264" customFormat="1" ht="22" customHeight="1">
      <c r="A64" s="245">
        <v>49</v>
      </c>
      <c r="B64" s="246" t="s">
        <v>1454</v>
      </c>
      <c r="C64" s="245" t="s">
        <v>1452</v>
      </c>
      <c r="D64" s="245" t="s">
        <v>1812</v>
      </c>
      <c r="E64" s="245" t="s">
        <v>6125</v>
      </c>
      <c r="F64" s="245" t="s">
        <v>6124</v>
      </c>
      <c r="G64" s="245" t="s">
        <v>6142</v>
      </c>
      <c r="H64" s="245" t="s">
        <v>6170</v>
      </c>
      <c r="I64" s="245">
        <f t="shared" si="0"/>
        <v>165</v>
      </c>
      <c r="J64" s="245">
        <f t="shared" si="4"/>
        <v>33000</v>
      </c>
      <c r="K64" s="245">
        <f t="shared" si="1"/>
        <v>90</v>
      </c>
      <c r="L64" s="338">
        <f t="shared" si="2"/>
        <v>1.8333333333333333</v>
      </c>
      <c r="M64" s="338">
        <f t="shared" si="3"/>
        <v>366.66666666666669</v>
      </c>
      <c r="N64" s="245" t="s">
        <v>2031</v>
      </c>
      <c r="O64" s="1047">
        <v>2530</v>
      </c>
      <c r="P64" s="1047">
        <f t="shared" si="5"/>
        <v>5060</v>
      </c>
      <c r="Q64" s="1047">
        <v>55480</v>
      </c>
      <c r="R64" s="245" t="s">
        <v>12263</v>
      </c>
      <c r="S64" s="245" t="s">
        <v>12240</v>
      </c>
      <c r="T64" s="245" t="s">
        <v>8270</v>
      </c>
      <c r="U64" s="245" t="s">
        <v>8223</v>
      </c>
      <c r="V64" s="245" t="s">
        <v>12539</v>
      </c>
      <c r="W64" s="245" t="s">
        <v>1919</v>
      </c>
      <c r="X64" s="246" t="s">
        <v>1879</v>
      </c>
      <c r="Y64" s="887" t="s">
        <v>12686</v>
      </c>
    </row>
    <row r="65" spans="1:25" s="264" customFormat="1" ht="22" customHeight="1">
      <c r="A65" s="245">
        <v>50</v>
      </c>
      <c r="B65" s="246" t="s">
        <v>1455</v>
      </c>
      <c r="C65" s="245" t="s">
        <v>1452</v>
      </c>
      <c r="D65" s="245" t="s">
        <v>1812</v>
      </c>
      <c r="E65" s="245" t="s">
        <v>6125</v>
      </c>
      <c r="F65" s="245" t="s">
        <v>6120</v>
      </c>
      <c r="G65" s="245" t="s">
        <v>6192</v>
      </c>
      <c r="H65" s="245" t="s">
        <v>6170</v>
      </c>
      <c r="I65" s="245">
        <f t="shared" si="0"/>
        <v>180</v>
      </c>
      <c r="J65" s="245">
        <f t="shared" si="4"/>
        <v>33000</v>
      </c>
      <c r="K65" s="245">
        <f t="shared" si="1"/>
        <v>105</v>
      </c>
      <c r="L65" s="338">
        <f t="shared" si="2"/>
        <v>1.7142857142857142</v>
      </c>
      <c r="M65" s="338">
        <f t="shared" si="3"/>
        <v>314.28571428571428</v>
      </c>
      <c r="N65" s="245" t="s">
        <v>2030</v>
      </c>
      <c r="O65" s="1047">
        <v>2592</v>
      </c>
      <c r="P65" s="1047">
        <f t="shared" si="5"/>
        <v>5184</v>
      </c>
      <c r="Q65" s="1047">
        <v>56240</v>
      </c>
      <c r="R65" s="245" t="s">
        <v>12263</v>
      </c>
      <c r="S65" s="245" t="s">
        <v>12240</v>
      </c>
      <c r="T65" s="245" t="s">
        <v>8270</v>
      </c>
      <c r="U65" s="245" t="s">
        <v>8223</v>
      </c>
      <c r="V65" s="245" t="s">
        <v>12540</v>
      </c>
      <c r="W65" s="245" t="s">
        <v>1919</v>
      </c>
      <c r="X65" s="247" t="s">
        <v>1857</v>
      </c>
      <c r="Y65" s="887" t="s">
        <v>12686</v>
      </c>
    </row>
    <row r="66" spans="1:25" s="264" customFormat="1" ht="22" customHeight="1">
      <c r="A66" s="245">
        <v>51</v>
      </c>
      <c r="B66" s="246" t="s">
        <v>1456</v>
      </c>
      <c r="C66" s="245" t="s">
        <v>1452</v>
      </c>
      <c r="D66" s="245" t="s">
        <v>1812</v>
      </c>
      <c r="E66" s="245" t="s">
        <v>6194</v>
      </c>
      <c r="F66" s="245" t="s">
        <v>6120</v>
      </c>
      <c r="G66" s="245" t="s">
        <v>6192</v>
      </c>
      <c r="H66" s="245" t="s">
        <v>6171</v>
      </c>
      <c r="I66" s="245">
        <f t="shared" si="0"/>
        <v>192</v>
      </c>
      <c r="J66" s="245">
        <f t="shared" si="4"/>
        <v>36800</v>
      </c>
      <c r="K66" s="245">
        <f t="shared" si="1"/>
        <v>112</v>
      </c>
      <c r="L66" s="338">
        <f t="shared" si="2"/>
        <v>1.7142857142857142</v>
      </c>
      <c r="M66" s="338">
        <f t="shared" si="3"/>
        <v>328.57142857142856</v>
      </c>
      <c r="N66" s="245" t="s">
        <v>2029</v>
      </c>
      <c r="O66" s="1047">
        <v>2654</v>
      </c>
      <c r="P66" s="1047">
        <f t="shared" si="5"/>
        <v>5308</v>
      </c>
      <c r="Q66" s="1047">
        <v>57000</v>
      </c>
      <c r="R66" s="245" t="s">
        <v>12263</v>
      </c>
      <c r="S66" s="245" t="s">
        <v>12240</v>
      </c>
      <c r="T66" s="245" t="s">
        <v>8270</v>
      </c>
      <c r="U66" s="245" t="s">
        <v>8217</v>
      </c>
      <c r="V66" s="245" t="s">
        <v>12541</v>
      </c>
      <c r="W66" s="245" t="s">
        <v>1919</v>
      </c>
      <c r="X66" s="246" t="s">
        <v>1880</v>
      </c>
      <c r="Y66" s="887" t="s">
        <v>12686</v>
      </c>
    </row>
    <row r="67" spans="1:25" s="264" customFormat="1" ht="22" customHeight="1">
      <c r="A67" s="245">
        <v>52</v>
      </c>
      <c r="B67" s="246" t="s">
        <v>1457</v>
      </c>
      <c r="C67" s="245" t="s">
        <v>1452</v>
      </c>
      <c r="D67" s="245" t="s">
        <v>1812</v>
      </c>
      <c r="E67" s="245" t="s">
        <v>6190</v>
      </c>
      <c r="F67" s="245" t="s">
        <v>6120</v>
      </c>
      <c r="G67" s="245" t="s">
        <v>6141</v>
      </c>
      <c r="H67" s="245" t="s">
        <v>6171</v>
      </c>
      <c r="I67" s="245">
        <f t="shared" si="0"/>
        <v>182</v>
      </c>
      <c r="J67" s="245">
        <f t="shared" si="4"/>
        <v>32200</v>
      </c>
      <c r="K67" s="245">
        <f t="shared" si="1"/>
        <v>98</v>
      </c>
      <c r="L67" s="338">
        <f t="shared" si="2"/>
        <v>1.8571428571428572</v>
      </c>
      <c r="M67" s="338">
        <f t="shared" si="3"/>
        <v>328.57142857142856</v>
      </c>
      <c r="N67" s="245" t="s">
        <v>2033</v>
      </c>
      <c r="O67" s="1047">
        <v>2715</v>
      </c>
      <c r="P67" s="1047">
        <f t="shared" si="5"/>
        <v>5430</v>
      </c>
      <c r="Q67" s="1047">
        <v>57760</v>
      </c>
      <c r="R67" s="245" t="s">
        <v>12263</v>
      </c>
      <c r="S67" s="245" t="s">
        <v>12240</v>
      </c>
      <c r="T67" s="245" t="s">
        <v>8270</v>
      </c>
      <c r="U67" s="245" t="s">
        <v>12729</v>
      </c>
      <c r="V67" s="245" t="s">
        <v>12542</v>
      </c>
      <c r="W67" s="245" t="s">
        <v>1919</v>
      </c>
      <c r="X67" s="247" t="s">
        <v>1858</v>
      </c>
      <c r="Y67" s="887" t="s">
        <v>12730</v>
      </c>
    </row>
    <row r="68" spans="1:25" s="264" customFormat="1" ht="22" customHeight="1">
      <c r="A68" s="245">
        <v>53</v>
      </c>
      <c r="B68" s="246" t="s">
        <v>1458</v>
      </c>
      <c r="C68" s="245" t="s">
        <v>1452</v>
      </c>
      <c r="D68" s="245" t="s">
        <v>1812</v>
      </c>
      <c r="E68" s="245" t="s">
        <v>6125</v>
      </c>
      <c r="F68" s="245" t="s">
        <v>6120</v>
      </c>
      <c r="G68" s="245" t="s">
        <v>6192</v>
      </c>
      <c r="H68" s="245" t="s">
        <v>6174</v>
      </c>
      <c r="I68" s="245">
        <f t="shared" si="0"/>
        <v>180</v>
      </c>
      <c r="J68" s="245">
        <f t="shared" si="4"/>
        <v>36000</v>
      </c>
      <c r="K68" s="245">
        <f t="shared" si="1"/>
        <v>105</v>
      </c>
      <c r="L68" s="338">
        <f t="shared" si="2"/>
        <v>1.7142857142857142</v>
      </c>
      <c r="M68" s="338">
        <f t="shared" si="3"/>
        <v>342.85714285714283</v>
      </c>
      <c r="N68" s="245" t="s">
        <v>2046</v>
      </c>
      <c r="O68" s="1047">
        <v>2776</v>
      </c>
      <c r="P68" s="1047">
        <f t="shared" si="5"/>
        <v>5552</v>
      </c>
      <c r="Q68" s="1047">
        <v>58520</v>
      </c>
      <c r="R68" s="245" t="s">
        <v>12263</v>
      </c>
      <c r="S68" s="245" t="s">
        <v>12240</v>
      </c>
      <c r="T68" s="245" t="s">
        <v>8270</v>
      </c>
      <c r="U68" s="245" t="s">
        <v>8223</v>
      </c>
      <c r="V68" s="245" t="s">
        <v>12543</v>
      </c>
      <c r="W68" s="245" t="s">
        <v>1919</v>
      </c>
      <c r="X68" s="246" t="s">
        <v>1881</v>
      </c>
      <c r="Y68" s="887" t="s">
        <v>12686</v>
      </c>
    </row>
    <row r="69" spans="1:25" s="264" customFormat="1" ht="22" customHeight="1">
      <c r="A69" s="245">
        <v>54</v>
      </c>
      <c r="B69" s="246" t="s">
        <v>1459</v>
      </c>
      <c r="C69" s="245" t="s">
        <v>1452</v>
      </c>
      <c r="D69" s="245" t="s">
        <v>1812</v>
      </c>
      <c r="E69" s="245" t="s">
        <v>6125</v>
      </c>
      <c r="F69" s="245" t="s">
        <v>6120</v>
      </c>
      <c r="G69" s="245" t="s">
        <v>6141</v>
      </c>
      <c r="H69" s="245" t="s">
        <v>6175</v>
      </c>
      <c r="I69" s="245">
        <f t="shared" si="0"/>
        <v>195</v>
      </c>
      <c r="J69" s="245">
        <f t="shared" si="4"/>
        <v>37500</v>
      </c>
      <c r="K69" s="245">
        <f t="shared" si="1"/>
        <v>105</v>
      </c>
      <c r="L69" s="338">
        <f t="shared" si="2"/>
        <v>1.8571428571428572</v>
      </c>
      <c r="M69" s="338">
        <f t="shared" si="3"/>
        <v>357.14285714285717</v>
      </c>
      <c r="N69" s="245" t="s">
        <v>2028</v>
      </c>
      <c r="O69" s="1047">
        <v>2838</v>
      </c>
      <c r="P69" s="1047">
        <f t="shared" si="5"/>
        <v>5676</v>
      </c>
      <c r="Q69" s="1047">
        <v>59280</v>
      </c>
      <c r="R69" s="245" t="s">
        <v>12263</v>
      </c>
      <c r="S69" s="245" t="s">
        <v>12240</v>
      </c>
      <c r="T69" s="245" t="s">
        <v>8270</v>
      </c>
      <c r="U69" s="245" t="s">
        <v>8223</v>
      </c>
      <c r="V69" s="245" t="s">
        <v>12544</v>
      </c>
      <c r="W69" s="245" t="s">
        <v>1919</v>
      </c>
      <c r="X69" s="246" t="s">
        <v>1882</v>
      </c>
      <c r="Y69" s="887" t="s">
        <v>12686</v>
      </c>
    </row>
    <row r="70" spans="1:25" s="264" customFormat="1" ht="22" customHeight="1">
      <c r="A70" s="245">
        <v>55</v>
      </c>
      <c r="B70" s="246" t="s">
        <v>1460</v>
      </c>
      <c r="C70" s="245" t="s">
        <v>1452</v>
      </c>
      <c r="D70" s="245" t="s">
        <v>1812</v>
      </c>
      <c r="E70" s="245" t="s">
        <v>6195</v>
      </c>
      <c r="F70" s="245" t="s">
        <v>6120</v>
      </c>
      <c r="G70" s="245" t="s">
        <v>6141</v>
      </c>
      <c r="H70" s="245" t="s">
        <v>6176</v>
      </c>
      <c r="I70" s="245">
        <f t="shared" si="0"/>
        <v>221</v>
      </c>
      <c r="J70" s="245">
        <f t="shared" si="4"/>
        <v>42500</v>
      </c>
      <c r="K70" s="245">
        <f t="shared" si="1"/>
        <v>119</v>
      </c>
      <c r="L70" s="338">
        <f t="shared" si="2"/>
        <v>1.8571428571428572</v>
      </c>
      <c r="M70" s="338">
        <f t="shared" si="3"/>
        <v>357.14285714285717</v>
      </c>
      <c r="N70" s="245" t="s">
        <v>2034</v>
      </c>
      <c r="O70" s="1047">
        <v>2899</v>
      </c>
      <c r="P70" s="1047">
        <f t="shared" si="5"/>
        <v>5798</v>
      </c>
      <c r="Q70" s="1047">
        <v>60040</v>
      </c>
      <c r="R70" s="245" t="s">
        <v>12263</v>
      </c>
      <c r="S70" s="245" t="s">
        <v>12240</v>
      </c>
      <c r="T70" s="245" t="s">
        <v>8270</v>
      </c>
      <c r="U70" s="245" t="s">
        <v>8223</v>
      </c>
      <c r="V70" s="245" t="s">
        <v>12545</v>
      </c>
      <c r="W70" s="245" t="s">
        <v>1919</v>
      </c>
      <c r="X70" s="247" t="s">
        <v>1859</v>
      </c>
      <c r="Y70" s="887" t="s">
        <v>12686</v>
      </c>
    </row>
    <row r="71" spans="1:25" s="264" customFormat="1" ht="22" customHeight="1">
      <c r="A71" s="245">
        <v>56</v>
      </c>
      <c r="B71" s="246" t="s">
        <v>1461</v>
      </c>
      <c r="C71" s="245" t="s">
        <v>1452</v>
      </c>
      <c r="D71" s="245" t="s">
        <v>1812</v>
      </c>
      <c r="E71" s="245" t="s">
        <v>6195</v>
      </c>
      <c r="F71" s="245" t="s">
        <v>6135</v>
      </c>
      <c r="G71" s="245" t="s">
        <v>6190</v>
      </c>
      <c r="H71" s="245" t="s">
        <v>6166</v>
      </c>
      <c r="I71" s="245">
        <f t="shared" si="0"/>
        <v>238</v>
      </c>
      <c r="J71" s="245">
        <f t="shared" si="4"/>
        <v>44200</v>
      </c>
      <c r="K71" s="245">
        <f t="shared" si="1"/>
        <v>136</v>
      </c>
      <c r="L71" s="338">
        <f t="shared" si="2"/>
        <v>1.75</v>
      </c>
      <c r="M71" s="338">
        <f t="shared" si="3"/>
        <v>325</v>
      </c>
      <c r="N71" s="245" t="s">
        <v>2036</v>
      </c>
      <c r="O71" s="1047">
        <v>2961</v>
      </c>
      <c r="P71" s="1047">
        <f t="shared" si="5"/>
        <v>5922</v>
      </c>
      <c r="Q71" s="1047">
        <v>60800</v>
      </c>
      <c r="R71" s="245" t="s">
        <v>12263</v>
      </c>
      <c r="S71" s="245" t="s">
        <v>12240</v>
      </c>
      <c r="T71" s="245" t="s">
        <v>8270</v>
      </c>
      <c r="U71" s="245" t="s">
        <v>12727</v>
      </c>
      <c r="V71" s="245" t="s">
        <v>12558</v>
      </c>
      <c r="W71" s="245" t="s">
        <v>1919</v>
      </c>
      <c r="X71" s="247" t="s">
        <v>1860</v>
      </c>
      <c r="Y71" s="887" t="s">
        <v>12728</v>
      </c>
    </row>
    <row r="72" spans="1:25" s="264" customFormat="1" ht="22" customHeight="1">
      <c r="A72" s="245">
        <v>57</v>
      </c>
      <c r="B72" s="246" t="s">
        <v>1462</v>
      </c>
      <c r="C72" s="245" t="s">
        <v>1452</v>
      </c>
      <c r="D72" s="245" t="s">
        <v>1812</v>
      </c>
      <c r="E72" s="245" t="s">
        <v>6125</v>
      </c>
      <c r="F72" s="245" t="s">
        <v>6135</v>
      </c>
      <c r="G72" s="245" t="s">
        <v>6190</v>
      </c>
      <c r="H72" s="245" t="s">
        <v>6177</v>
      </c>
      <c r="I72" s="245">
        <f t="shared" si="0"/>
        <v>210</v>
      </c>
      <c r="J72" s="245">
        <f t="shared" si="4"/>
        <v>40500</v>
      </c>
      <c r="K72" s="245">
        <f t="shared" si="1"/>
        <v>120</v>
      </c>
      <c r="L72" s="338">
        <f t="shared" si="2"/>
        <v>1.75</v>
      </c>
      <c r="M72" s="338">
        <f t="shared" si="3"/>
        <v>337.5</v>
      </c>
      <c r="N72" s="245" t="s">
        <v>2035</v>
      </c>
      <c r="O72" s="1047">
        <v>3022</v>
      </c>
      <c r="P72" s="1047">
        <f t="shared" si="5"/>
        <v>6044</v>
      </c>
      <c r="Q72" s="1047">
        <v>61560</v>
      </c>
      <c r="R72" s="245" t="s">
        <v>12263</v>
      </c>
      <c r="S72" s="245" t="s">
        <v>12240</v>
      </c>
      <c r="T72" s="245" t="s">
        <v>8270</v>
      </c>
      <c r="U72" s="245" t="s">
        <v>8223</v>
      </c>
      <c r="V72" s="245" t="s">
        <v>12559</v>
      </c>
      <c r="W72" s="245" t="s">
        <v>1919</v>
      </c>
      <c r="X72" s="247" t="s">
        <v>1861</v>
      </c>
      <c r="Y72" s="887" t="s">
        <v>12686</v>
      </c>
    </row>
    <row r="73" spans="1:25" s="264" customFormat="1" ht="22" customHeight="1">
      <c r="A73" s="245">
        <v>58</v>
      </c>
      <c r="B73" s="246" t="s">
        <v>1463</v>
      </c>
      <c r="C73" s="245" t="s">
        <v>1452</v>
      </c>
      <c r="D73" s="245" t="s">
        <v>1812</v>
      </c>
      <c r="E73" s="245" t="s">
        <v>6194</v>
      </c>
      <c r="F73" s="245" t="s">
        <v>6135</v>
      </c>
      <c r="G73" s="245" t="s">
        <v>6125</v>
      </c>
      <c r="H73" s="245" t="s">
        <v>6178</v>
      </c>
      <c r="I73" s="245">
        <f t="shared" si="0"/>
        <v>240</v>
      </c>
      <c r="J73" s="245">
        <f t="shared" si="4"/>
        <v>44800</v>
      </c>
      <c r="K73" s="245">
        <f t="shared" si="1"/>
        <v>128</v>
      </c>
      <c r="L73" s="338">
        <f t="shared" si="2"/>
        <v>1.875</v>
      </c>
      <c r="M73" s="338">
        <f t="shared" si="3"/>
        <v>350</v>
      </c>
      <c r="N73" s="245" t="s">
        <v>2037</v>
      </c>
      <c r="O73" s="1047">
        <v>3084</v>
      </c>
      <c r="P73" s="1047">
        <f t="shared" si="5"/>
        <v>6168</v>
      </c>
      <c r="Q73" s="1047">
        <v>62320</v>
      </c>
      <c r="R73" s="245" t="s">
        <v>12263</v>
      </c>
      <c r="S73" s="245" t="s">
        <v>12240</v>
      </c>
      <c r="T73" s="245" t="s">
        <v>8270</v>
      </c>
      <c r="U73" s="245" t="s">
        <v>8223</v>
      </c>
      <c r="V73" s="245" t="s">
        <v>12560</v>
      </c>
      <c r="W73" s="245" t="s">
        <v>1919</v>
      </c>
      <c r="X73" s="247" t="s">
        <v>1862</v>
      </c>
      <c r="Y73" s="887" t="s">
        <v>12686</v>
      </c>
    </row>
    <row r="74" spans="1:25" s="264" customFormat="1" ht="22" customHeight="1">
      <c r="A74" s="245">
        <v>59</v>
      </c>
      <c r="B74" s="246" t="s">
        <v>1464</v>
      </c>
      <c r="C74" s="245" t="s">
        <v>1452</v>
      </c>
      <c r="D74" s="245" t="s">
        <v>1812</v>
      </c>
      <c r="E74" s="245" t="s">
        <v>6125</v>
      </c>
      <c r="F74" s="245" t="s">
        <v>6137</v>
      </c>
      <c r="G74" s="245" t="s">
        <v>6194</v>
      </c>
      <c r="H74" s="245" t="s">
        <v>6179</v>
      </c>
      <c r="I74" s="245">
        <f t="shared" si="0"/>
        <v>240</v>
      </c>
      <c r="J74" s="245">
        <f t="shared" si="4"/>
        <v>43500</v>
      </c>
      <c r="K74" s="245">
        <f t="shared" si="1"/>
        <v>135</v>
      </c>
      <c r="L74" s="338">
        <f t="shared" si="2"/>
        <v>1.7777777777777777</v>
      </c>
      <c r="M74" s="338">
        <f t="shared" si="3"/>
        <v>322.22222222222223</v>
      </c>
      <c r="N74" s="245" t="s">
        <v>2038</v>
      </c>
      <c r="O74" s="1047">
        <v>3145</v>
      </c>
      <c r="P74" s="1047">
        <f t="shared" si="5"/>
        <v>6290</v>
      </c>
      <c r="Q74" s="1047">
        <v>63080</v>
      </c>
      <c r="R74" s="245" t="s">
        <v>12263</v>
      </c>
      <c r="S74" s="245" t="s">
        <v>12240</v>
      </c>
      <c r="T74" s="245" t="s">
        <v>8270</v>
      </c>
      <c r="U74" s="245" t="s">
        <v>8217</v>
      </c>
      <c r="V74" s="245" t="s">
        <v>12546</v>
      </c>
      <c r="W74" s="245" t="s">
        <v>1919</v>
      </c>
      <c r="X74" s="246" t="s">
        <v>1863</v>
      </c>
      <c r="Y74" s="887" t="s">
        <v>12686</v>
      </c>
    </row>
    <row r="75" spans="1:25" s="264" customFormat="1" ht="22" customHeight="1">
      <c r="A75" s="245">
        <v>60</v>
      </c>
      <c r="B75" s="246" t="s">
        <v>1465</v>
      </c>
      <c r="C75" s="245" t="s">
        <v>1452</v>
      </c>
      <c r="D75" s="245" t="s">
        <v>1812</v>
      </c>
      <c r="E75" s="245">
        <v>16</v>
      </c>
      <c r="F75" s="245" t="s">
        <v>6137</v>
      </c>
      <c r="G75" s="245" t="s">
        <v>6191</v>
      </c>
      <c r="H75" s="245" t="s">
        <v>6180</v>
      </c>
      <c r="I75" s="245">
        <f t="shared" si="0"/>
        <v>288</v>
      </c>
      <c r="J75" s="245">
        <f t="shared" si="4"/>
        <v>49600</v>
      </c>
      <c r="K75" s="245">
        <f t="shared" si="1"/>
        <v>144</v>
      </c>
      <c r="L75" s="338">
        <f t="shared" si="2"/>
        <v>2</v>
      </c>
      <c r="M75" s="338">
        <f t="shared" si="3"/>
        <v>344.44444444444446</v>
      </c>
      <c r="N75" s="245" t="s">
        <v>2039</v>
      </c>
      <c r="O75" s="1047">
        <v>3212</v>
      </c>
      <c r="P75" s="1047">
        <f t="shared" si="5"/>
        <v>6424</v>
      </c>
      <c r="Q75" s="1047">
        <v>63840</v>
      </c>
      <c r="R75" s="245" t="s">
        <v>12263</v>
      </c>
      <c r="S75" s="245" t="s">
        <v>12240</v>
      </c>
      <c r="T75" s="245" t="s">
        <v>8270</v>
      </c>
      <c r="U75" s="245" t="s">
        <v>12725</v>
      </c>
      <c r="V75" s="245" t="s">
        <v>12561</v>
      </c>
      <c r="W75" s="245" t="s">
        <v>1919</v>
      </c>
      <c r="X75" s="246" t="s">
        <v>1864</v>
      </c>
      <c r="Y75" s="887" t="s">
        <v>12726</v>
      </c>
    </row>
    <row r="76" spans="1:25" s="264" customFormat="1" ht="22" customHeight="1">
      <c r="A76" s="245">
        <v>61</v>
      </c>
      <c r="B76" s="246" t="s">
        <v>1466</v>
      </c>
      <c r="C76" s="245" t="s">
        <v>1452</v>
      </c>
      <c r="D76" s="245" t="s">
        <v>1812</v>
      </c>
      <c r="E76" s="245" t="s">
        <v>6198</v>
      </c>
      <c r="F76" s="245" t="s">
        <v>6141</v>
      </c>
      <c r="G76" s="245" t="s">
        <v>6138</v>
      </c>
      <c r="H76" s="245" t="s">
        <v>6181</v>
      </c>
      <c r="I76" s="245">
        <f t="shared" si="0"/>
        <v>800</v>
      </c>
      <c r="J76" s="245">
        <f t="shared" si="4"/>
        <v>160000</v>
      </c>
      <c r="K76" s="245">
        <f t="shared" si="1"/>
        <v>520</v>
      </c>
      <c r="L76" s="338">
        <f t="shared" si="2"/>
        <v>1.5384615384615385</v>
      </c>
      <c r="M76" s="338">
        <f t="shared" si="3"/>
        <v>307.69230769230768</v>
      </c>
      <c r="N76" s="245" t="s">
        <v>2040</v>
      </c>
      <c r="O76" s="1047">
        <v>3296</v>
      </c>
      <c r="P76" s="1047">
        <f t="shared" si="5"/>
        <v>6592</v>
      </c>
      <c r="Q76" s="1047">
        <v>64600</v>
      </c>
      <c r="R76" s="245" t="s">
        <v>12263</v>
      </c>
      <c r="S76" s="245" t="s">
        <v>12240</v>
      </c>
      <c r="T76" s="245" t="s">
        <v>8270</v>
      </c>
      <c r="U76" s="245" t="s">
        <v>12724</v>
      </c>
      <c r="V76" s="245" t="s">
        <v>12554</v>
      </c>
      <c r="W76" s="245" t="s">
        <v>1919</v>
      </c>
      <c r="X76" s="246" t="s">
        <v>1865</v>
      </c>
      <c r="Y76" s="887" t="s">
        <v>12690</v>
      </c>
    </row>
    <row r="77" spans="1:25" s="264" customFormat="1" ht="22" customHeight="1">
      <c r="A77" s="234">
        <v>62</v>
      </c>
      <c r="B77" s="235" t="s">
        <v>1467</v>
      </c>
      <c r="C77" s="234" t="s">
        <v>1468</v>
      </c>
      <c r="D77" s="234">
        <v>60</v>
      </c>
      <c r="E77" s="234">
        <v>12</v>
      </c>
      <c r="F77" s="234" t="s">
        <v>6135</v>
      </c>
      <c r="G77" s="234" t="s">
        <v>6190</v>
      </c>
      <c r="H77" s="234" t="s">
        <v>6182</v>
      </c>
      <c r="I77" s="234">
        <f t="shared" si="0"/>
        <v>168</v>
      </c>
      <c r="J77" s="234">
        <f t="shared" si="4"/>
        <v>36000</v>
      </c>
      <c r="K77" s="234">
        <f t="shared" si="1"/>
        <v>96</v>
      </c>
      <c r="L77" s="333">
        <f t="shared" si="2"/>
        <v>1.75</v>
      </c>
      <c r="M77" s="333">
        <f t="shared" si="3"/>
        <v>375</v>
      </c>
      <c r="N77" s="234" t="s">
        <v>2052</v>
      </c>
      <c r="O77" s="1043">
        <v>3369</v>
      </c>
      <c r="P77" s="1043">
        <f t="shared" si="5"/>
        <v>6738</v>
      </c>
      <c r="Q77" s="1043">
        <v>68210</v>
      </c>
      <c r="R77" s="234" t="s">
        <v>12263</v>
      </c>
      <c r="S77" s="234" t="s">
        <v>12240</v>
      </c>
      <c r="T77" s="234" t="s">
        <v>8269</v>
      </c>
      <c r="U77" s="234" t="s">
        <v>12722</v>
      </c>
      <c r="V77" s="234" t="s">
        <v>12547</v>
      </c>
      <c r="W77" s="234" t="s">
        <v>1917</v>
      </c>
      <c r="X77" s="235" t="s">
        <v>1866</v>
      </c>
      <c r="Y77" s="887" t="s">
        <v>12723</v>
      </c>
    </row>
    <row r="78" spans="1:25" s="264" customFormat="1" ht="22" customHeight="1">
      <c r="A78" s="234">
        <v>63</v>
      </c>
      <c r="B78" s="235" t="s">
        <v>1469</v>
      </c>
      <c r="C78" s="234" t="s">
        <v>1468</v>
      </c>
      <c r="D78" s="234" t="s">
        <v>1812</v>
      </c>
      <c r="E78" s="234">
        <v>18</v>
      </c>
      <c r="F78" s="234" t="s">
        <v>6136</v>
      </c>
      <c r="G78" s="234" t="s">
        <v>6125</v>
      </c>
      <c r="H78" s="234" t="s">
        <v>6180</v>
      </c>
      <c r="I78" s="234">
        <f t="shared" si="0"/>
        <v>270</v>
      </c>
      <c r="J78" s="234">
        <f t="shared" si="4"/>
        <v>55800</v>
      </c>
      <c r="K78" s="234">
        <f t="shared" si="1"/>
        <v>144</v>
      </c>
      <c r="L78" s="333">
        <f t="shared" si="2"/>
        <v>1.875</v>
      </c>
      <c r="M78" s="333">
        <f t="shared" si="3"/>
        <v>387.5</v>
      </c>
      <c r="N78" s="234" t="s">
        <v>2050</v>
      </c>
      <c r="O78" s="1043">
        <v>3441</v>
      </c>
      <c r="P78" s="1043">
        <f t="shared" si="5"/>
        <v>6882</v>
      </c>
      <c r="Q78" s="1043">
        <v>71820</v>
      </c>
      <c r="R78" s="234" t="s">
        <v>12263</v>
      </c>
      <c r="S78" s="234" t="s">
        <v>12240</v>
      </c>
      <c r="T78" s="234" t="s">
        <v>8269</v>
      </c>
      <c r="U78" s="234" t="s">
        <v>8217</v>
      </c>
      <c r="V78" s="234" t="s">
        <v>12555</v>
      </c>
      <c r="W78" s="234" t="s">
        <v>1917</v>
      </c>
      <c r="X78" s="248" t="s">
        <v>1867</v>
      </c>
      <c r="Y78" s="887" t="s">
        <v>12686</v>
      </c>
    </row>
    <row r="79" spans="1:25" s="264" customFormat="1" ht="22" customHeight="1">
      <c r="A79" s="234">
        <v>64</v>
      </c>
      <c r="B79" s="235" t="s">
        <v>1470</v>
      </c>
      <c r="C79" s="234" t="s">
        <v>1468</v>
      </c>
      <c r="D79" s="234" t="s">
        <v>1812</v>
      </c>
      <c r="E79" s="234" t="s">
        <v>6138</v>
      </c>
      <c r="F79" s="234" t="s">
        <v>6137</v>
      </c>
      <c r="G79" s="234" t="s">
        <v>6125</v>
      </c>
      <c r="H79" s="234" t="s">
        <v>6183</v>
      </c>
      <c r="I79" s="234">
        <f t="shared" si="0"/>
        <v>300</v>
      </c>
      <c r="J79" s="234">
        <f t="shared" si="4"/>
        <v>64000</v>
      </c>
      <c r="K79" s="234">
        <f t="shared" si="1"/>
        <v>180</v>
      </c>
      <c r="L79" s="333">
        <f t="shared" si="2"/>
        <v>1.6666666666666667</v>
      </c>
      <c r="M79" s="333">
        <f t="shared" si="3"/>
        <v>355.55555555555554</v>
      </c>
      <c r="N79" s="234" t="s">
        <v>2051</v>
      </c>
      <c r="O79" s="1043">
        <v>3515</v>
      </c>
      <c r="P79" s="1043">
        <f t="shared" si="5"/>
        <v>7030</v>
      </c>
      <c r="Q79" s="1043">
        <v>75430</v>
      </c>
      <c r="R79" s="234" t="s">
        <v>12263</v>
      </c>
      <c r="S79" s="234" t="s">
        <v>12240</v>
      </c>
      <c r="T79" s="234" t="s">
        <v>8269</v>
      </c>
      <c r="U79" s="234" t="s">
        <v>12720</v>
      </c>
      <c r="V79" s="234" t="s">
        <v>12556</v>
      </c>
      <c r="W79" s="234" t="s">
        <v>1917</v>
      </c>
      <c r="X79" s="235" t="s">
        <v>1883</v>
      </c>
      <c r="Y79" s="887" t="s">
        <v>12721</v>
      </c>
    </row>
    <row r="80" spans="1:25" s="264" customFormat="1" ht="22" customHeight="1">
      <c r="A80" s="234">
        <v>65</v>
      </c>
      <c r="B80" s="235" t="s">
        <v>1471</v>
      </c>
      <c r="C80" s="234" t="s">
        <v>1468</v>
      </c>
      <c r="D80" s="234" t="s">
        <v>1812</v>
      </c>
      <c r="E80" s="234">
        <v>20</v>
      </c>
      <c r="F80" s="234" t="s">
        <v>6137</v>
      </c>
      <c r="G80" s="234" t="s">
        <v>6194</v>
      </c>
      <c r="H80" s="234" t="s">
        <v>6184</v>
      </c>
      <c r="I80" s="234">
        <f t="shared" ref="I80:I86" si="6">E80*G80</f>
        <v>320</v>
      </c>
      <c r="J80" s="234">
        <f t="shared" si="4"/>
        <v>66000</v>
      </c>
      <c r="K80" s="234">
        <f t="shared" ref="K80:K86" si="7">E80*F80</f>
        <v>180</v>
      </c>
      <c r="L80" s="333">
        <f t="shared" ref="L80:L86" si="8">G80/F80</f>
        <v>1.7777777777777777</v>
      </c>
      <c r="M80" s="333">
        <f t="shared" ref="M80:M86" si="9">H80/F80</f>
        <v>366.66666666666669</v>
      </c>
      <c r="N80" s="234" t="s">
        <v>2047</v>
      </c>
      <c r="O80" s="1043">
        <v>3587</v>
      </c>
      <c r="P80" s="1043">
        <f t="shared" si="5"/>
        <v>7174</v>
      </c>
      <c r="Q80" s="1043">
        <v>79040</v>
      </c>
      <c r="R80" s="234" t="s">
        <v>12263</v>
      </c>
      <c r="S80" s="234" t="s">
        <v>12240</v>
      </c>
      <c r="T80" s="234" t="s">
        <v>8269</v>
      </c>
      <c r="U80" s="234" t="s">
        <v>8222</v>
      </c>
      <c r="V80" s="234" t="s">
        <v>12548</v>
      </c>
      <c r="W80" s="234" t="s">
        <v>1917</v>
      </c>
      <c r="X80" s="235" t="s">
        <v>1884</v>
      </c>
      <c r="Y80" s="887" t="s">
        <v>12686</v>
      </c>
    </row>
    <row r="81" spans="1:25" s="264" customFormat="1" ht="22" customHeight="1">
      <c r="A81" s="234">
        <v>66</v>
      </c>
      <c r="B81" s="235" t="s">
        <v>1472</v>
      </c>
      <c r="C81" s="234" t="s">
        <v>1468</v>
      </c>
      <c r="D81" s="234" t="s">
        <v>1812</v>
      </c>
      <c r="E81" s="234" t="s">
        <v>6191</v>
      </c>
      <c r="F81" s="234" t="s">
        <v>6121</v>
      </c>
      <c r="G81" s="234" t="s">
        <v>6138</v>
      </c>
      <c r="H81" s="234" t="s">
        <v>6185</v>
      </c>
      <c r="I81" s="234">
        <f t="shared" si="6"/>
        <v>360</v>
      </c>
      <c r="J81" s="234">
        <f t="shared" ref="J81:J86" si="10">H81*E81</f>
        <v>63000</v>
      </c>
      <c r="K81" s="234">
        <f t="shared" si="7"/>
        <v>180</v>
      </c>
      <c r="L81" s="333">
        <f t="shared" si="8"/>
        <v>2</v>
      </c>
      <c r="M81" s="333">
        <f t="shared" si="9"/>
        <v>350</v>
      </c>
      <c r="N81" s="234" t="s">
        <v>2045</v>
      </c>
      <c r="O81" s="1043">
        <v>3659</v>
      </c>
      <c r="P81" s="1043">
        <f t="shared" ref="P81:P86" si="11">O81*2</f>
        <v>7318</v>
      </c>
      <c r="Q81" s="1043">
        <v>82650</v>
      </c>
      <c r="R81" s="234" t="s">
        <v>12263</v>
      </c>
      <c r="S81" s="234" t="s">
        <v>12240</v>
      </c>
      <c r="T81" s="234" t="s">
        <v>8269</v>
      </c>
      <c r="U81" s="234" t="s">
        <v>12718</v>
      </c>
      <c r="V81" s="234" t="s">
        <v>12557</v>
      </c>
      <c r="W81" s="234" t="s">
        <v>1917</v>
      </c>
      <c r="X81" s="235" t="s">
        <v>1868</v>
      </c>
      <c r="Y81" s="887" t="s">
        <v>12719</v>
      </c>
    </row>
    <row r="82" spans="1:25" s="264" customFormat="1" ht="22" customHeight="1">
      <c r="A82" s="234">
        <v>67</v>
      </c>
      <c r="B82" s="235" t="s">
        <v>1473</v>
      </c>
      <c r="C82" s="234" t="s">
        <v>1468</v>
      </c>
      <c r="D82" s="234" t="s">
        <v>1812</v>
      </c>
      <c r="E82" s="234" t="s">
        <v>6191</v>
      </c>
      <c r="F82" s="234" t="s">
        <v>6125</v>
      </c>
      <c r="G82" s="234" t="s">
        <v>6196</v>
      </c>
      <c r="H82" s="234" t="s">
        <v>6181</v>
      </c>
      <c r="I82" s="234">
        <f t="shared" si="6"/>
        <v>414</v>
      </c>
      <c r="J82" s="234">
        <f t="shared" si="10"/>
        <v>72000</v>
      </c>
      <c r="K82" s="234">
        <f t="shared" si="7"/>
        <v>270</v>
      </c>
      <c r="L82" s="333">
        <f t="shared" si="8"/>
        <v>1.5333333333333334</v>
      </c>
      <c r="M82" s="333">
        <f t="shared" si="9"/>
        <v>266.66666666666669</v>
      </c>
      <c r="N82" s="234" t="s">
        <v>2048</v>
      </c>
      <c r="O82" s="1043">
        <v>3732</v>
      </c>
      <c r="P82" s="1043">
        <f t="shared" si="11"/>
        <v>7464</v>
      </c>
      <c r="Q82" s="1043">
        <v>86260</v>
      </c>
      <c r="R82" s="234" t="s">
        <v>12263</v>
      </c>
      <c r="S82" s="234" t="s">
        <v>12240</v>
      </c>
      <c r="T82" s="234" t="s">
        <v>8269</v>
      </c>
      <c r="U82" s="234" t="s">
        <v>8225</v>
      </c>
      <c r="V82" s="234" t="s">
        <v>12549</v>
      </c>
      <c r="W82" s="234" t="s">
        <v>1917</v>
      </c>
      <c r="X82" s="235" t="s">
        <v>1869</v>
      </c>
      <c r="Y82" s="887" t="s">
        <v>12712</v>
      </c>
    </row>
    <row r="83" spans="1:25" s="264" customFormat="1" ht="22" customHeight="1">
      <c r="A83" s="234">
        <v>68</v>
      </c>
      <c r="B83" s="235" t="s">
        <v>1474</v>
      </c>
      <c r="C83" s="234" t="s">
        <v>1468</v>
      </c>
      <c r="D83" s="234" t="s">
        <v>1812</v>
      </c>
      <c r="E83" s="234">
        <v>30</v>
      </c>
      <c r="F83" s="234" t="s">
        <v>6138</v>
      </c>
      <c r="G83" s="234" t="s">
        <v>6140</v>
      </c>
      <c r="H83" s="234" t="s">
        <v>6186</v>
      </c>
      <c r="I83" s="234">
        <f t="shared" si="6"/>
        <v>750</v>
      </c>
      <c r="J83" s="234">
        <f t="shared" si="10"/>
        <v>150000</v>
      </c>
      <c r="K83" s="234">
        <f t="shared" si="7"/>
        <v>600</v>
      </c>
      <c r="L83" s="333">
        <f t="shared" si="8"/>
        <v>1.25</v>
      </c>
      <c r="M83" s="333">
        <f t="shared" si="9"/>
        <v>250</v>
      </c>
      <c r="N83" s="234" t="s">
        <v>2049</v>
      </c>
      <c r="O83" s="1043">
        <v>3804</v>
      </c>
      <c r="P83" s="1043">
        <f t="shared" si="11"/>
        <v>7608</v>
      </c>
      <c r="Q83" s="1043">
        <v>89870</v>
      </c>
      <c r="R83" s="234" t="s">
        <v>12263</v>
      </c>
      <c r="S83" s="234" t="s">
        <v>12240</v>
      </c>
      <c r="T83" s="234" t="s">
        <v>8269</v>
      </c>
      <c r="U83" s="234" t="s">
        <v>12713</v>
      </c>
      <c r="V83" s="234" t="s">
        <v>12553</v>
      </c>
      <c r="W83" s="234" t="s">
        <v>1917</v>
      </c>
      <c r="X83" s="235" t="s">
        <v>1870</v>
      </c>
      <c r="Y83" s="887" t="s">
        <v>12714</v>
      </c>
    </row>
    <row r="84" spans="1:25" s="264" customFormat="1" ht="22" customHeight="1">
      <c r="A84" s="234">
        <v>69</v>
      </c>
      <c r="B84" s="235" t="s">
        <v>1475</v>
      </c>
      <c r="C84" s="234" t="s">
        <v>1468</v>
      </c>
      <c r="D84" s="234" t="s">
        <v>1812</v>
      </c>
      <c r="E84" s="234" t="s">
        <v>6199</v>
      </c>
      <c r="F84" s="234" t="s">
        <v>6140</v>
      </c>
      <c r="G84" s="234" t="s">
        <v>6139</v>
      </c>
      <c r="H84" s="234" t="s">
        <v>6187</v>
      </c>
      <c r="I84" s="234">
        <f t="shared" si="6"/>
        <v>1500</v>
      </c>
      <c r="J84" s="234">
        <f t="shared" si="10"/>
        <v>300000</v>
      </c>
      <c r="K84" s="234">
        <f t="shared" si="7"/>
        <v>1250</v>
      </c>
      <c r="L84" s="333">
        <f t="shared" si="8"/>
        <v>1.2</v>
      </c>
      <c r="M84" s="333">
        <f t="shared" si="9"/>
        <v>240</v>
      </c>
      <c r="N84" s="234" t="s">
        <v>2043</v>
      </c>
      <c r="O84" s="1043">
        <v>3877</v>
      </c>
      <c r="P84" s="1043">
        <f t="shared" si="11"/>
        <v>7754</v>
      </c>
      <c r="Q84" s="1043">
        <v>93480</v>
      </c>
      <c r="R84" s="234" t="s">
        <v>12263</v>
      </c>
      <c r="S84" s="234" t="s">
        <v>12240</v>
      </c>
      <c r="T84" s="234" t="s">
        <v>8269</v>
      </c>
      <c r="U84" s="234" t="s">
        <v>12715</v>
      </c>
      <c r="V84" s="234" t="s">
        <v>12550</v>
      </c>
      <c r="W84" s="234" t="s">
        <v>1917</v>
      </c>
      <c r="X84" s="235" t="s">
        <v>1871</v>
      </c>
      <c r="Y84" s="887" t="s">
        <v>12712</v>
      </c>
    </row>
    <row r="85" spans="1:25" s="264" customFormat="1" ht="22" customHeight="1">
      <c r="A85" s="234">
        <v>70</v>
      </c>
      <c r="B85" s="235" t="s">
        <v>1476</v>
      </c>
      <c r="C85" s="234" t="s">
        <v>1468</v>
      </c>
      <c r="D85" s="234" t="s">
        <v>1812</v>
      </c>
      <c r="E85" s="234" t="s">
        <v>6200</v>
      </c>
      <c r="F85" s="234" t="s">
        <v>6140</v>
      </c>
      <c r="G85" s="234" t="s">
        <v>6197</v>
      </c>
      <c r="H85" s="234" t="s">
        <v>6188</v>
      </c>
      <c r="I85" s="234">
        <f t="shared" si="6"/>
        <v>2450</v>
      </c>
      <c r="J85" s="234">
        <f t="shared" si="10"/>
        <v>560000</v>
      </c>
      <c r="K85" s="234">
        <f t="shared" si="7"/>
        <v>1750</v>
      </c>
      <c r="L85" s="333">
        <f t="shared" si="8"/>
        <v>1.4</v>
      </c>
      <c r="M85" s="333">
        <f t="shared" si="9"/>
        <v>320</v>
      </c>
      <c r="N85" s="234" t="s">
        <v>2044</v>
      </c>
      <c r="O85" s="1043">
        <v>3944</v>
      </c>
      <c r="P85" s="1043">
        <f t="shared" si="11"/>
        <v>7888</v>
      </c>
      <c r="Q85" s="1043">
        <v>97090</v>
      </c>
      <c r="R85" s="234" t="s">
        <v>12263</v>
      </c>
      <c r="S85" s="234" t="s">
        <v>12240</v>
      </c>
      <c r="T85" s="234" t="s">
        <v>8269</v>
      </c>
      <c r="U85" s="234" t="s">
        <v>12716</v>
      </c>
      <c r="V85" s="234" t="s">
        <v>12551</v>
      </c>
      <c r="W85" s="234" t="s">
        <v>1917</v>
      </c>
      <c r="X85" s="235" t="s">
        <v>1872</v>
      </c>
      <c r="Y85" s="887" t="s">
        <v>12717</v>
      </c>
    </row>
    <row r="86" spans="1:25" s="264" customFormat="1" ht="22" customHeight="1">
      <c r="A86" s="234">
        <v>71</v>
      </c>
      <c r="B86" s="235" t="s">
        <v>1477</v>
      </c>
      <c r="C86" s="234" t="s">
        <v>1468</v>
      </c>
      <c r="D86" s="234" t="s">
        <v>1812</v>
      </c>
      <c r="E86" s="234" t="s">
        <v>6201</v>
      </c>
      <c r="F86" s="234" t="s">
        <v>6139</v>
      </c>
      <c r="G86" s="234" t="s">
        <v>6198</v>
      </c>
      <c r="H86" s="234" t="s">
        <v>6189</v>
      </c>
      <c r="I86" s="234">
        <f t="shared" si="6"/>
        <v>4000</v>
      </c>
      <c r="J86" s="234">
        <f t="shared" si="10"/>
        <v>1000000</v>
      </c>
      <c r="K86" s="234">
        <f t="shared" si="7"/>
        <v>3000</v>
      </c>
      <c r="L86" s="333">
        <f t="shared" si="8"/>
        <v>1.3333333333333333</v>
      </c>
      <c r="M86" s="333">
        <f t="shared" si="9"/>
        <v>333.33333333333331</v>
      </c>
      <c r="N86" s="234" t="s">
        <v>2042</v>
      </c>
      <c r="O86" s="1043">
        <v>4023</v>
      </c>
      <c r="P86" s="1043">
        <f t="shared" si="11"/>
        <v>8046</v>
      </c>
      <c r="Q86" s="1043">
        <v>100700</v>
      </c>
      <c r="R86" s="234" t="s">
        <v>12263</v>
      </c>
      <c r="S86" s="234" t="s">
        <v>12240</v>
      </c>
      <c r="T86" s="234" t="s">
        <v>8269</v>
      </c>
      <c r="U86" s="234" t="s">
        <v>8224</v>
      </c>
      <c r="V86" s="234" t="s">
        <v>12552</v>
      </c>
      <c r="W86" s="234" t="s">
        <v>1916</v>
      </c>
      <c r="X86" s="235" t="s">
        <v>1873</v>
      </c>
      <c r="Y86" s="887" t="s">
        <v>12717</v>
      </c>
    </row>
    <row r="87" spans="1:25">
      <c r="V87" s="264"/>
    </row>
    <row r="88" spans="1:25" s="250" customFormat="1">
      <c r="A88" s="323" t="s">
        <v>1478</v>
      </c>
      <c r="B88" s="249"/>
      <c r="C88" s="249"/>
      <c r="D88" s="249"/>
      <c r="E88" s="249"/>
      <c r="F88" s="249"/>
      <c r="G88" s="249"/>
      <c r="H88" s="249"/>
      <c r="I88" s="249"/>
      <c r="J88" s="249"/>
      <c r="K88" s="249"/>
      <c r="L88" s="339"/>
      <c r="M88" s="339"/>
      <c r="T88" s="637"/>
      <c r="U88" s="251"/>
      <c r="V88" s="251"/>
      <c r="W88" s="271"/>
    </row>
    <row r="89" spans="1:25" s="250" customFormat="1">
      <c r="A89" s="323" t="s">
        <v>1479</v>
      </c>
      <c r="B89" s="249"/>
      <c r="C89" s="249"/>
      <c r="D89" s="249"/>
      <c r="E89" s="249"/>
      <c r="F89" s="249"/>
      <c r="G89" s="249"/>
      <c r="H89" s="249"/>
      <c r="I89" s="249"/>
      <c r="J89" s="249"/>
      <c r="K89" s="249"/>
      <c r="L89" s="339"/>
      <c r="M89" s="339"/>
      <c r="T89" s="637"/>
      <c r="U89" s="251"/>
      <c r="V89" s="251"/>
      <c r="W89" s="271"/>
    </row>
    <row r="90" spans="1:25" s="250" customFormat="1">
      <c r="A90" s="323" t="s">
        <v>1480</v>
      </c>
      <c r="B90" s="249"/>
      <c r="C90" s="249"/>
      <c r="D90" s="249"/>
      <c r="E90" s="249"/>
      <c r="F90" s="249"/>
      <c r="G90" s="249"/>
      <c r="H90" s="249"/>
      <c r="I90" s="249"/>
      <c r="J90" s="249"/>
      <c r="K90" s="249"/>
      <c r="L90" s="339"/>
      <c r="M90" s="339"/>
      <c r="T90" s="637"/>
      <c r="U90" s="251"/>
      <c r="V90" s="251"/>
      <c r="W90" s="271"/>
    </row>
    <row r="91" spans="1:25" s="250" customFormat="1">
      <c r="A91" s="323" t="s">
        <v>1481</v>
      </c>
      <c r="B91" s="249"/>
      <c r="C91" s="249"/>
      <c r="D91" s="249"/>
      <c r="E91" s="249"/>
      <c r="F91" s="249"/>
      <c r="G91" s="249"/>
      <c r="H91" s="249"/>
      <c r="I91" s="249"/>
      <c r="J91" s="249"/>
      <c r="K91" s="249"/>
      <c r="L91" s="339"/>
      <c r="M91" s="339"/>
      <c r="T91" s="637"/>
      <c r="U91" s="251"/>
      <c r="V91" s="251"/>
      <c r="W91" s="271"/>
    </row>
    <row r="92" spans="1:25" s="250" customFormat="1">
      <c r="A92" s="323" t="s">
        <v>1482</v>
      </c>
      <c r="B92" s="249"/>
      <c r="C92" s="249"/>
      <c r="D92" s="249"/>
      <c r="E92" s="249"/>
      <c r="F92" s="249"/>
      <c r="G92" s="249"/>
      <c r="H92" s="249"/>
      <c r="I92" s="249"/>
      <c r="J92" s="249"/>
      <c r="K92" s="249"/>
      <c r="L92" s="339"/>
      <c r="M92" s="339"/>
      <c r="T92" s="637"/>
      <c r="U92" s="251"/>
      <c r="V92" s="251"/>
      <c r="W92" s="271"/>
    </row>
    <row r="93" spans="1:25" s="250" customFormat="1">
      <c r="A93" s="323" t="s">
        <v>1483</v>
      </c>
      <c r="B93" s="249"/>
      <c r="C93" s="249"/>
      <c r="D93" s="249"/>
      <c r="E93" s="249"/>
      <c r="F93" s="249"/>
      <c r="G93" s="249"/>
      <c r="H93" s="249"/>
      <c r="I93" s="249"/>
      <c r="J93" s="249"/>
      <c r="K93" s="249"/>
      <c r="L93" s="339"/>
      <c r="M93" s="339"/>
      <c r="T93" s="637"/>
      <c r="U93" s="251"/>
      <c r="V93" s="251"/>
      <c r="W93" s="271"/>
    </row>
    <row r="94" spans="1:25" s="250" customFormat="1">
      <c r="L94" s="332"/>
      <c r="M94" s="332"/>
      <c r="T94" s="637"/>
      <c r="U94" s="251"/>
      <c r="V94" s="251"/>
      <c r="W94" s="271"/>
    </row>
    <row r="95" spans="1:25" s="250" customFormat="1">
      <c r="L95" s="332"/>
      <c r="M95" s="332"/>
      <c r="T95" s="637"/>
      <c r="U95" s="251"/>
      <c r="V95" s="251"/>
      <c r="W95" s="271"/>
    </row>
    <row r="97" spans="12:23">
      <c r="L97" s="233"/>
      <c r="M97" s="233"/>
      <c r="T97" s="264" t="s">
        <v>2779</v>
      </c>
      <c r="U97" s="233"/>
      <c r="V97" s="233"/>
      <c r="W97" s="233"/>
    </row>
    <row r="98" spans="12:23">
      <c r="L98" s="233"/>
      <c r="M98" s="233"/>
      <c r="T98" s="264" t="s">
        <v>2782</v>
      </c>
      <c r="U98" s="233"/>
      <c r="V98" s="233"/>
      <c r="W98" s="233"/>
    </row>
    <row r="99" spans="12:23" ht="28">
      <c r="L99" s="233"/>
      <c r="M99" s="233"/>
      <c r="T99" s="264" t="s">
        <v>2780</v>
      </c>
      <c r="U99" s="233"/>
      <c r="V99" s="233"/>
      <c r="W99" s="233"/>
    </row>
    <row r="100" spans="12:23" ht="28">
      <c r="L100" s="233"/>
      <c r="M100" s="233"/>
      <c r="T100" s="264" t="s">
        <v>2783</v>
      </c>
      <c r="U100" s="233"/>
      <c r="V100" s="233"/>
      <c r="W100" s="233"/>
    </row>
    <row r="101" spans="12:23" ht="28">
      <c r="L101" s="233"/>
      <c r="M101" s="233"/>
      <c r="T101" s="264" t="s">
        <v>2781</v>
      </c>
      <c r="U101" s="233"/>
      <c r="V101" s="233"/>
      <c r="W101" s="233"/>
    </row>
    <row r="105" spans="12:23" ht="28">
      <c r="L105" s="233"/>
      <c r="M105" s="233"/>
      <c r="T105" s="264" t="s">
        <v>2785</v>
      </c>
      <c r="U105" s="233"/>
      <c r="V105" s="233"/>
      <c r="W105" s="233"/>
    </row>
    <row r="106" spans="12:23" ht="28">
      <c r="L106" s="233"/>
      <c r="M106" s="233"/>
      <c r="T106" s="264" t="s">
        <v>2786</v>
      </c>
      <c r="U106" s="233"/>
      <c r="V106" s="233"/>
      <c r="W106" s="233"/>
    </row>
  </sheetData>
  <phoneticPr fontId="28" type="noConversion"/>
  <conditionalFormatting sqref="N1:N1048576">
    <cfRule type="duplicateValues" dxfId="84" priority="1"/>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workbookViewId="0">
      <selection activeCell="D33" sqref="D33"/>
    </sheetView>
  </sheetViews>
  <sheetFormatPr baseColWidth="10" defaultColWidth="8.83203125" defaultRowHeight="14"/>
  <cols>
    <col min="1" max="2" width="8.83203125" style="219"/>
    <col min="3" max="3" width="62.33203125" style="219" customWidth="1"/>
    <col min="4" max="4" width="28.83203125" style="219" customWidth="1"/>
    <col min="5" max="16384" width="8.83203125" style="219"/>
  </cols>
  <sheetData>
    <row r="1" spans="1:6" s="256" customFormat="1">
      <c r="A1" s="256" t="s">
        <v>1580</v>
      </c>
    </row>
    <row r="2" spans="1:6">
      <c r="A2" s="219" t="s">
        <v>12168</v>
      </c>
    </row>
    <row r="3" spans="1:6">
      <c r="A3" s="435" t="s">
        <v>12169</v>
      </c>
      <c r="B3" s="435"/>
      <c r="C3" s="435"/>
      <c r="D3" s="435"/>
      <c r="E3" s="435"/>
      <c r="F3" s="435"/>
    </row>
    <row r="4" spans="1:6">
      <c r="A4" s="347" t="s">
        <v>12170</v>
      </c>
      <c r="B4" s="435"/>
      <c r="C4" s="435"/>
      <c r="D4" s="435"/>
      <c r="E4" s="435"/>
      <c r="F4" s="435"/>
    </row>
    <row r="5" spans="1:6">
      <c r="A5" s="435"/>
      <c r="B5" s="435"/>
      <c r="C5" s="435"/>
      <c r="D5" s="435"/>
      <c r="E5" s="435"/>
      <c r="F5" s="435"/>
    </row>
    <row r="6" spans="1:6" s="271" customFormat="1">
      <c r="A6" s="628" t="s">
        <v>1583</v>
      </c>
      <c r="B6" s="628" t="s">
        <v>1582</v>
      </c>
      <c r="C6" s="628" t="s">
        <v>1584</v>
      </c>
      <c r="D6" s="628" t="s">
        <v>11750</v>
      </c>
      <c r="E6" s="627"/>
      <c r="F6" s="627"/>
    </row>
    <row r="7" spans="1:6" s="271" customFormat="1">
      <c r="A7" s="1053" t="s">
        <v>1586</v>
      </c>
      <c r="B7" s="1053" t="s">
        <v>11647</v>
      </c>
      <c r="C7" s="1054" t="s">
        <v>12330</v>
      </c>
      <c r="D7" s="1054" t="s">
        <v>11753</v>
      </c>
      <c r="E7" s="627"/>
      <c r="F7" s="627"/>
    </row>
    <row r="8" spans="1:6" s="271" customFormat="1">
      <c r="A8" s="1053" t="s">
        <v>1586</v>
      </c>
      <c r="B8" s="1053" t="s">
        <v>11650</v>
      </c>
      <c r="C8" s="1054" t="s">
        <v>12163</v>
      </c>
      <c r="D8" s="1054" t="s">
        <v>11754</v>
      </c>
      <c r="E8" s="627"/>
      <c r="F8" s="627"/>
    </row>
    <row r="9" spans="1:6" s="271" customFormat="1">
      <c r="A9" s="1053" t="s">
        <v>1585</v>
      </c>
      <c r="B9" s="1053" t="s">
        <v>10428</v>
      </c>
      <c r="C9" s="1054" t="s">
        <v>12164</v>
      </c>
      <c r="D9" s="1054" t="s">
        <v>11755</v>
      </c>
      <c r="E9" s="627"/>
      <c r="F9" s="627"/>
    </row>
    <row r="10" spans="1:6" s="271" customFormat="1">
      <c r="A10" s="1053" t="s">
        <v>1547</v>
      </c>
      <c r="B10" s="1053" t="s">
        <v>12161</v>
      </c>
      <c r="C10" s="1054" t="s">
        <v>12165</v>
      </c>
      <c r="D10" s="1054" t="s">
        <v>11756</v>
      </c>
      <c r="E10" s="627"/>
      <c r="F10" s="627"/>
    </row>
    <row r="11" spans="1:6" s="271" customFormat="1">
      <c r="A11" s="1053" t="s">
        <v>1587</v>
      </c>
      <c r="B11" s="1053" t="s">
        <v>1588</v>
      </c>
      <c r="C11" s="1054" t="s">
        <v>12166</v>
      </c>
      <c r="D11" s="1054" t="s">
        <v>11751</v>
      </c>
      <c r="E11" s="627"/>
      <c r="F11" s="627"/>
    </row>
    <row r="12" spans="1:6" s="271" customFormat="1">
      <c r="A12" s="1053" t="s">
        <v>1587</v>
      </c>
      <c r="B12" s="1053" t="s">
        <v>12162</v>
      </c>
      <c r="C12" s="1054" t="s">
        <v>12167</v>
      </c>
      <c r="D12" s="1054" t="s">
        <v>11752</v>
      </c>
      <c r="E12" s="627"/>
      <c r="F12" s="627"/>
    </row>
    <row r="13" spans="1:6">
      <c r="A13" s="435"/>
      <c r="B13" s="435"/>
      <c r="C13" s="347"/>
      <c r="D13" s="435"/>
      <c r="E13" s="435"/>
      <c r="F13" s="435"/>
    </row>
    <row r="15" spans="1:6">
      <c r="A15" s="256" t="s">
        <v>1581</v>
      </c>
    </row>
    <row r="16" spans="1:6">
      <c r="A16" s="219" t="s">
        <v>12171</v>
      </c>
    </row>
    <row r="17" spans="1:4">
      <c r="A17" s="1052" t="s">
        <v>12172</v>
      </c>
      <c r="B17" s="347"/>
      <c r="C17" s="347"/>
      <c r="D17" s="347"/>
    </row>
    <row r="18" spans="1:4">
      <c r="A18" s="347" t="s">
        <v>12173</v>
      </c>
      <c r="B18" s="347"/>
      <c r="C18" s="347"/>
      <c r="D18" s="347"/>
    </row>
    <row r="19" spans="1:4">
      <c r="A19" s="347" t="s">
        <v>12174</v>
      </c>
      <c r="B19" s="347"/>
      <c r="C19" s="347"/>
      <c r="D19" s="347"/>
    </row>
    <row r="20" spans="1:4">
      <c r="A20" s="347" t="s">
        <v>12175</v>
      </c>
      <c r="B20" s="347"/>
      <c r="C20" s="347"/>
      <c r="D20" s="347"/>
    </row>
    <row r="21" spans="1:4">
      <c r="A21" s="347" t="s">
        <v>12176</v>
      </c>
      <c r="B21" s="347"/>
      <c r="C21" s="347"/>
      <c r="D21" s="347"/>
    </row>
    <row r="22" spans="1:4">
      <c r="A22" s="347"/>
      <c r="B22" s="347"/>
      <c r="C22" s="347"/>
      <c r="D22" s="347"/>
    </row>
    <row r="23" spans="1:4">
      <c r="A23" s="347"/>
      <c r="B23" s="347"/>
      <c r="C23" s="347"/>
      <c r="D23" s="347"/>
    </row>
  </sheetData>
  <phoneticPr fontId="15" type="noConversion"/>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
  <sheetViews>
    <sheetView workbookViewId="0">
      <selection activeCell="H27" sqref="H27"/>
    </sheetView>
  </sheetViews>
  <sheetFormatPr baseColWidth="10" defaultColWidth="8.83203125" defaultRowHeight="14"/>
  <cols>
    <col min="1" max="1" width="8.83203125" style="219"/>
    <col min="2" max="11" width="13" style="219" customWidth="1"/>
    <col min="12" max="16384" width="8.83203125" style="219"/>
  </cols>
  <sheetData>
    <row r="1" spans="1:11" s="256" customFormat="1">
      <c r="A1" s="256" t="s">
        <v>1561</v>
      </c>
    </row>
    <row r="2" spans="1:11">
      <c r="A2" s="219" t="s">
        <v>1579</v>
      </c>
    </row>
    <row r="3" spans="1:11">
      <c r="A3" s="435" t="s">
        <v>11642</v>
      </c>
      <c r="B3" s="347"/>
      <c r="C3" s="347"/>
      <c r="D3" s="347"/>
      <c r="E3" s="347"/>
      <c r="F3" s="347"/>
      <c r="G3" s="347"/>
      <c r="H3" s="347"/>
      <c r="I3" s="347"/>
      <c r="J3" s="347"/>
      <c r="K3" s="347"/>
    </row>
    <row r="4" spans="1:11">
      <c r="A4" s="347" t="s">
        <v>1562</v>
      </c>
      <c r="B4" s="347"/>
      <c r="C4" s="347"/>
      <c r="D4" s="347"/>
      <c r="E4" s="347"/>
      <c r="F4" s="347"/>
      <c r="G4" s="347"/>
      <c r="H4" s="347"/>
      <c r="I4" s="347"/>
      <c r="J4" s="347"/>
      <c r="K4" s="347"/>
    </row>
    <row r="5" spans="1:11">
      <c r="A5" s="347" t="s">
        <v>1594</v>
      </c>
      <c r="B5" s="347"/>
      <c r="C5" s="347"/>
      <c r="D5" s="347"/>
      <c r="E5" s="347"/>
      <c r="F5" s="347"/>
      <c r="G5" s="347"/>
      <c r="H5" s="347"/>
      <c r="I5" s="347"/>
      <c r="J5" s="347"/>
      <c r="K5" s="347"/>
    </row>
    <row r="6" spans="1:11">
      <c r="A6" s="347" t="s">
        <v>1621</v>
      </c>
      <c r="B6" s="347"/>
      <c r="C6" s="347"/>
      <c r="D6" s="347"/>
      <c r="E6" s="347"/>
      <c r="F6" s="347"/>
      <c r="G6" s="347"/>
      <c r="H6" s="347"/>
      <c r="I6" s="347"/>
      <c r="J6" s="347"/>
      <c r="K6" s="347"/>
    </row>
    <row r="7" spans="1:11">
      <c r="A7" s="347" t="s">
        <v>11641</v>
      </c>
      <c r="B7" s="347"/>
      <c r="C7" s="347"/>
      <c r="D7" s="347"/>
      <c r="E7" s="347"/>
      <c r="F7" s="347"/>
      <c r="G7" s="347"/>
      <c r="H7" s="347"/>
      <c r="I7" s="347"/>
      <c r="J7" s="347"/>
      <c r="K7" s="347"/>
    </row>
    <row r="8" spans="1:11">
      <c r="A8" s="347"/>
      <c r="B8" s="347"/>
      <c r="C8" s="347"/>
      <c r="D8" s="347"/>
      <c r="E8" s="347"/>
      <c r="F8" s="347"/>
      <c r="G8" s="347"/>
      <c r="H8" s="347"/>
      <c r="I8" s="347"/>
      <c r="J8" s="347"/>
      <c r="K8" s="347"/>
    </row>
    <row r="9" spans="1:11">
      <c r="A9" s="647" t="s">
        <v>1563</v>
      </c>
      <c r="B9" s="347"/>
      <c r="C9" s="347"/>
      <c r="D9" s="347"/>
      <c r="E9" s="347"/>
      <c r="F9" s="347"/>
      <c r="G9" s="347"/>
      <c r="H9" s="347"/>
      <c r="I9" s="347"/>
      <c r="J9" s="347"/>
      <c r="K9" s="347"/>
    </row>
    <row r="10" spans="1:11">
      <c r="A10" s="347" t="s">
        <v>11851</v>
      </c>
      <c r="B10" s="347"/>
      <c r="C10" s="347"/>
      <c r="D10" s="347"/>
      <c r="E10" s="347"/>
      <c r="F10" s="347"/>
      <c r="G10" s="347"/>
      <c r="H10" s="347"/>
      <c r="I10" s="347"/>
      <c r="J10" s="347"/>
      <c r="K10" s="347"/>
    </row>
    <row r="11" spans="1:11">
      <c r="A11" s="347" t="s">
        <v>11852</v>
      </c>
      <c r="B11" s="347"/>
      <c r="C11" s="347"/>
      <c r="D11" s="347"/>
      <c r="E11" s="347"/>
      <c r="F11" s="347"/>
      <c r="G11" s="347"/>
      <c r="H11" s="347"/>
      <c r="I11" s="347"/>
      <c r="J11" s="347"/>
      <c r="K11" s="347"/>
    </row>
    <row r="12" spans="1:11">
      <c r="A12" s="347" t="s">
        <v>11853</v>
      </c>
      <c r="B12" s="347"/>
      <c r="C12" s="347"/>
      <c r="D12" s="347"/>
      <c r="E12" s="347"/>
      <c r="F12" s="347"/>
      <c r="G12" s="347"/>
      <c r="H12" s="347"/>
      <c r="I12" s="347"/>
      <c r="J12" s="347"/>
      <c r="K12" s="347"/>
    </row>
    <row r="13" spans="1:11">
      <c r="A13" s="347" t="s">
        <v>11854</v>
      </c>
      <c r="B13" s="347"/>
      <c r="C13" s="347"/>
      <c r="D13" s="347"/>
      <c r="E13" s="347"/>
      <c r="F13" s="347"/>
      <c r="G13" s="347"/>
      <c r="H13" s="347"/>
      <c r="I13" s="347"/>
      <c r="J13" s="347"/>
      <c r="K13" s="347"/>
    </row>
    <row r="14" spans="1:11">
      <c r="A14" s="347" t="s">
        <v>11855</v>
      </c>
      <c r="B14" s="347"/>
      <c r="C14" s="347"/>
      <c r="D14" s="347"/>
      <c r="E14" s="347"/>
      <c r="F14" s="347"/>
      <c r="G14" s="347"/>
      <c r="H14" s="347"/>
      <c r="I14" s="347"/>
      <c r="J14" s="347"/>
      <c r="K14" s="347"/>
    </row>
    <row r="15" spans="1:11">
      <c r="A15" s="435" t="s">
        <v>11862</v>
      </c>
      <c r="B15" s="347"/>
      <c r="C15" s="347"/>
      <c r="D15" s="347"/>
      <c r="E15" s="347"/>
      <c r="F15" s="347"/>
      <c r="G15" s="347"/>
      <c r="H15" s="347"/>
      <c r="I15" s="347"/>
      <c r="J15" s="347"/>
      <c r="K15" s="347"/>
    </row>
    <row r="16" spans="1:11">
      <c r="A16" s="435" t="s">
        <v>11992</v>
      </c>
      <c r="B16" s="347"/>
      <c r="C16" s="347"/>
      <c r="D16" s="347"/>
      <c r="E16" s="347"/>
      <c r="F16" s="347"/>
      <c r="G16" s="347"/>
      <c r="H16" s="347"/>
      <c r="I16" s="347"/>
      <c r="J16" s="347"/>
      <c r="K16" s="347"/>
    </row>
    <row r="17" spans="1:11">
      <c r="A17" s="347"/>
      <c r="B17" s="347"/>
      <c r="C17" s="347"/>
      <c r="D17" s="347"/>
      <c r="E17" s="347"/>
      <c r="F17" s="347"/>
      <c r="G17" s="347"/>
      <c r="H17" s="347"/>
      <c r="I17" s="347"/>
      <c r="J17" s="347"/>
      <c r="K17" s="347"/>
    </row>
    <row r="18" spans="1:11">
      <c r="A18" s="628" t="s">
        <v>1565</v>
      </c>
      <c r="B18" s="628" t="s">
        <v>1571</v>
      </c>
      <c r="C18" s="628" t="s">
        <v>1569</v>
      </c>
      <c r="D18" s="628" t="s">
        <v>1572</v>
      </c>
      <c r="E18" s="628" t="s">
        <v>1570</v>
      </c>
      <c r="F18" s="628" t="s">
        <v>1573</v>
      </c>
      <c r="G18" s="628" t="s">
        <v>1576</v>
      </c>
      <c r="H18" s="628" t="s">
        <v>1574</v>
      </c>
      <c r="I18" s="628" t="s">
        <v>1577</v>
      </c>
      <c r="J18" s="628" t="s">
        <v>1575</v>
      </c>
      <c r="K18" s="628" t="s">
        <v>1578</v>
      </c>
    </row>
    <row r="19" spans="1:11">
      <c r="A19" s="627" t="s">
        <v>12360</v>
      </c>
      <c r="B19" s="627" t="s">
        <v>12144</v>
      </c>
      <c r="C19" s="627" t="s">
        <v>12146</v>
      </c>
      <c r="D19" s="627" t="s">
        <v>12152</v>
      </c>
      <c r="E19" s="627" t="s">
        <v>12153</v>
      </c>
      <c r="F19" s="627" t="s">
        <v>12152</v>
      </c>
      <c r="G19" s="627" t="s">
        <v>12153</v>
      </c>
      <c r="H19" s="627" t="s">
        <v>12152</v>
      </c>
      <c r="I19" s="627" t="s">
        <v>12153</v>
      </c>
      <c r="J19" s="627" t="s">
        <v>12152</v>
      </c>
      <c r="K19" s="627" t="s">
        <v>12153</v>
      </c>
    </row>
    <row r="20" spans="1:11">
      <c r="A20" s="627" t="s">
        <v>1567</v>
      </c>
      <c r="B20" s="627" t="s">
        <v>12145</v>
      </c>
      <c r="C20" s="627" t="s">
        <v>12147</v>
      </c>
      <c r="D20" s="627" t="s">
        <v>12149</v>
      </c>
      <c r="E20" s="627" t="s">
        <v>12155</v>
      </c>
      <c r="F20" s="627" t="s">
        <v>12149</v>
      </c>
      <c r="G20" s="627" t="s">
        <v>12155</v>
      </c>
      <c r="H20" s="627" t="s">
        <v>12149</v>
      </c>
      <c r="I20" s="627" t="s">
        <v>12155</v>
      </c>
      <c r="J20" s="627" t="s">
        <v>12149</v>
      </c>
      <c r="K20" s="627" t="s">
        <v>12155</v>
      </c>
    </row>
    <row r="21" spans="1:11">
      <c r="A21" s="627" t="s">
        <v>1566</v>
      </c>
      <c r="B21" s="627" t="s">
        <v>12150</v>
      </c>
      <c r="C21" s="627" t="s">
        <v>12148</v>
      </c>
      <c r="D21" s="627" t="s">
        <v>12151</v>
      </c>
      <c r="E21" s="627" t="s">
        <v>12154</v>
      </c>
      <c r="F21" s="627" t="s">
        <v>12151</v>
      </c>
      <c r="G21" s="627" t="s">
        <v>12154</v>
      </c>
      <c r="H21" s="627" t="s">
        <v>12151</v>
      </c>
      <c r="I21" s="627" t="s">
        <v>12154</v>
      </c>
      <c r="J21" s="627" t="s">
        <v>12151</v>
      </c>
      <c r="K21" s="627" t="s">
        <v>12154</v>
      </c>
    </row>
    <row r="22" spans="1:11">
      <c r="A22" s="347"/>
      <c r="B22" s="627"/>
      <c r="C22" s="347"/>
      <c r="D22" s="627"/>
      <c r="E22" s="347"/>
      <c r="F22" s="627"/>
      <c r="G22" s="347"/>
      <c r="H22" s="627"/>
      <c r="I22" s="347"/>
      <c r="J22" s="627"/>
      <c r="K22" s="347"/>
    </row>
    <row r="23" spans="1:11">
      <c r="A23" s="647" t="s">
        <v>1564</v>
      </c>
      <c r="B23" s="347"/>
      <c r="C23" s="347"/>
      <c r="D23" s="347"/>
      <c r="E23" s="347"/>
      <c r="F23" s="347"/>
      <c r="G23" s="347"/>
      <c r="H23" s="347"/>
      <c r="I23" s="347"/>
      <c r="J23" s="347"/>
      <c r="K23" s="347"/>
    </row>
    <row r="24" spans="1:11">
      <c r="A24" s="435" t="s">
        <v>11856</v>
      </c>
      <c r="B24" s="347"/>
      <c r="C24" s="347"/>
      <c r="D24" s="347"/>
      <c r="E24" s="347"/>
      <c r="F24" s="347"/>
      <c r="G24" s="347"/>
      <c r="H24" s="347"/>
      <c r="I24" s="347"/>
      <c r="J24" s="347"/>
      <c r="K24" s="347"/>
    </row>
    <row r="25" spans="1:11">
      <c r="A25" s="347" t="s">
        <v>11857</v>
      </c>
      <c r="B25" s="347"/>
      <c r="C25" s="347"/>
      <c r="D25" s="347"/>
      <c r="E25" s="347"/>
      <c r="F25" s="347"/>
      <c r="G25" s="347"/>
      <c r="H25" s="347"/>
      <c r="I25" s="347"/>
      <c r="J25" s="347"/>
      <c r="K25" s="347"/>
    </row>
    <row r="26" spans="1:11">
      <c r="A26" s="347" t="s">
        <v>11859</v>
      </c>
      <c r="B26" s="347"/>
      <c r="C26" s="347"/>
      <c r="D26" s="347"/>
      <c r="E26" s="347"/>
      <c r="F26" s="347"/>
      <c r="G26" s="347"/>
      <c r="H26" s="347"/>
      <c r="I26" s="347"/>
      <c r="J26" s="347"/>
      <c r="K26" s="347"/>
    </row>
    <row r="27" spans="1:11">
      <c r="A27" s="347" t="s">
        <v>11858</v>
      </c>
      <c r="B27" s="347"/>
      <c r="C27" s="347"/>
      <c r="D27" s="347"/>
      <c r="E27" s="347"/>
      <c r="F27" s="347"/>
      <c r="G27" s="347"/>
      <c r="H27" s="347"/>
      <c r="I27" s="347"/>
      <c r="J27" s="347"/>
      <c r="K27" s="347"/>
    </row>
    <row r="28" spans="1:11">
      <c r="A28" s="347" t="s">
        <v>11861</v>
      </c>
      <c r="B28" s="347"/>
      <c r="C28" s="347"/>
      <c r="D28" s="347"/>
      <c r="E28" s="347"/>
      <c r="F28" s="347"/>
      <c r="G28" s="347"/>
      <c r="H28" s="347"/>
      <c r="I28" s="347"/>
      <c r="J28" s="347"/>
      <c r="K28" s="347"/>
    </row>
    <row r="29" spans="1:11">
      <c r="A29" s="347" t="s">
        <v>11860</v>
      </c>
      <c r="B29" s="347"/>
      <c r="C29" s="347"/>
      <c r="D29" s="347"/>
      <c r="E29" s="347"/>
      <c r="F29" s="347"/>
      <c r="G29" s="347"/>
      <c r="H29" s="347"/>
      <c r="I29" s="347"/>
      <c r="J29" s="347"/>
      <c r="K29" s="347"/>
    </row>
  </sheetData>
  <phoneticPr fontId="15" type="noConversion"/>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
  <sheetViews>
    <sheetView topLeftCell="A34" zoomScale="85" zoomScaleNormal="85" zoomScalePageLayoutView="85" workbookViewId="0">
      <selection activeCell="E41" sqref="E41"/>
    </sheetView>
  </sheetViews>
  <sheetFormatPr baseColWidth="10" defaultColWidth="8.83203125" defaultRowHeight="14"/>
  <cols>
    <col min="1" max="1" width="10.6640625" style="277" customWidth="1"/>
    <col min="2" max="6" width="10.6640625" style="279" customWidth="1"/>
    <col min="7" max="7" width="10.6640625" style="288" customWidth="1"/>
    <col min="8" max="8" width="10.6640625" style="277" customWidth="1"/>
    <col min="9" max="9" width="10.6640625" style="288" customWidth="1"/>
    <col min="10" max="10" width="10.6640625" style="277" customWidth="1"/>
    <col min="11" max="11" width="10.6640625" style="288" customWidth="1"/>
    <col min="12" max="12" width="10.6640625" style="277" customWidth="1"/>
    <col min="13" max="13" width="10.6640625" style="288" customWidth="1"/>
    <col min="14" max="14" width="10.6640625" style="277" customWidth="1"/>
    <col min="15" max="15" width="10.6640625" style="288" customWidth="1"/>
    <col min="16" max="16" width="10.6640625" style="277" customWidth="1"/>
    <col min="17" max="16384" width="8.83203125" style="277"/>
  </cols>
  <sheetData>
    <row r="1" spans="1:16">
      <c r="A1" s="280" t="s">
        <v>1688</v>
      </c>
      <c r="B1" s="287" t="s">
        <v>1683</v>
      </c>
      <c r="C1" s="287" t="s">
        <v>1684</v>
      </c>
      <c r="D1" s="287" t="s">
        <v>1685</v>
      </c>
      <c r="E1" s="287" t="s">
        <v>1686</v>
      </c>
      <c r="F1" s="287" t="s">
        <v>1687</v>
      </c>
      <c r="G1" s="287" t="s">
        <v>1722</v>
      </c>
      <c r="H1" s="280" t="s">
        <v>1674</v>
      </c>
      <c r="I1" s="287" t="s">
        <v>1675</v>
      </c>
      <c r="J1" s="280" t="s">
        <v>1676</v>
      </c>
      <c r="K1" s="287" t="s">
        <v>1677</v>
      </c>
      <c r="L1" s="280" t="s">
        <v>1678</v>
      </c>
      <c r="M1" s="287" t="s">
        <v>1679</v>
      </c>
      <c r="N1" s="280" t="s">
        <v>1680</v>
      </c>
      <c r="O1" s="287" t="s">
        <v>1681</v>
      </c>
      <c r="P1" s="280" t="s">
        <v>1682</v>
      </c>
    </row>
    <row r="2" spans="1:16">
      <c r="A2" s="280">
        <v>1</v>
      </c>
      <c r="B2" s="284">
        <v>0</v>
      </c>
      <c r="C2" s="284">
        <v>0</v>
      </c>
      <c r="D2" s="284">
        <v>0</v>
      </c>
      <c r="E2" s="1055">
        <v>0</v>
      </c>
      <c r="F2" s="1055">
        <v>0</v>
      </c>
      <c r="G2" s="284">
        <v>50</v>
      </c>
      <c r="H2" s="284">
        <v>10</v>
      </c>
      <c r="I2" s="284">
        <v>50</v>
      </c>
      <c r="J2" s="280">
        <v>15</v>
      </c>
      <c r="K2" s="284">
        <v>50</v>
      </c>
      <c r="L2" s="280">
        <v>20</v>
      </c>
      <c r="M2" s="284">
        <v>50</v>
      </c>
      <c r="N2" s="280">
        <v>25</v>
      </c>
      <c r="O2" s="284">
        <v>50</v>
      </c>
      <c r="P2" s="280">
        <v>25</v>
      </c>
    </row>
    <row r="3" spans="1:16">
      <c r="A3" s="280">
        <v>2</v>
      </c>
      <c r="B3" s="284">
        <f t="shared" ref="B3:B66" si="0">B2+G2</f>
        <v>50</v>
      </c>
      <c r="C3" s="284">
        <f t="shared" ref="C3:C66" si="1">C2+I2</f>
        <v>50</v>
      </c>
      <c r="D3" s="284">
        <f t="shared" ref="D3:D66" si="2">D2+K2</f>
        <v>50</v>
      </c>
      <c r="E3" s="1055">
        <f t="shared" ref="E3:E66" si="3">E2+M2</f>
        <v>50</v>
      </c>
      <c r="F3" s="1055">
        <f t="shared" ref="F3:F66" si="4">F2+O2</f>
        <v>50</v>
      </c>
      <c r="G3" s="284">
        <f t="shared" ref="G3:G66" si="5">G2+H2</f>
        <v>60</v>
      </c>
      <c r="H3" s="284">
        <v>10</v>
      </c>
      <c r="I3" s="284">
        <f t="shared" ref="I3:I66" si="6">I2+J2</f>
        <v>65</v>
      </c>
      <c r="J3" s="280">
        <v>15</v>
      </c>
      <c r="K3" s="284">
        <f t="shared" ref="K3:K66" si="7">K2+L2</f>
        <v>70</v>
      </c>
      <c r="L3" s="280">
        <v>20</v>
      </c>
      <c r="M3" s="284">
        <f t="shared" ref="M3:M66" si="8">M2+N2</f>
        <v>75</v>
      </c>
      <c r="N3" s="280">
        <v>25</v>
      </c>
      <c r="O3" s="284">
        <f t="shared" ref="O3:O66" si="9">O2+P2</f>
        <v>75</v>
      </c>
      <c r="P3" s="280">
        <v>26</v>
      </c>
    </row>
    <row r="4" spans="1:16">
      <c r="A4" s="280">
        <v>3</v>
      </c>
      <c r="B4" s="284">
        <f t="shared" si="0"/>
        <v>110</v>
      </c>
      <c r="C4" s="284">
        <f t="shared" si="1"/>
        <v>115</v>
      </c>
      <c r="D4" s="284">
        <f t="shared" si="2"/>
        <v>120</v>
      </c>
      <c r="E4" s="1055">
        <f t="shared" si="3"/>
        <v>125</v>
      </c>
      <c r="F4" s="1055">
        <f t="shared" si="4"/>
        <v>125</v>
      </c>
      <c r="G4" s="284">
        <f t="shared" si="5"/>
        <v>70</v>
      </c>
      <c r="H4" s="284">
        <v>10</v>
      </c>
      <c r="I4" s="284">
        <f t="shared" si="6"/>
        <v>80</v>
      </c>
      <c r="J4" s="280">
        <v>15</v>
      </c>
      <c r="K4" s="284">
        <f t="shared" si="7"/>
        <v>90</v>
      </c>
      <c r="L4" s="280">
        <v>20</v>
      </c>
      <c r="M4" s="284">
        <f t="shared" si="8"/>
        <v>100</v>
      </c>
      <c r="N4" s="280">
        <v>25</v>
      </c>
      <c r="O4" s="284">
        <f t="shared" si="9"/>
        <v>101</v>
      </c>
      <c r="P4" s="280">
        <v>27</v>
      </c>
    </row>
    <row r="5" spans="1:16">
      <c r="A5" s="280">
        <v>4</v>
      </c>
      <c r="B5" s="284">
        <f t="shared" si="0"/>
        <v>180</v>
      </c>
      <c r="C5" s="284">
        <f t="shared" si="1"/>
        <v>195</v>
      </c>
      <c r="D5" s="284">
        <f t="shared" si="2"/>
        <v>210</v>
      </c>
      <c r="E5" s="1055">
        <f t="shared" si="3"/>
        <v>225</v>
      </c>
      <c r="F5" s="1055">
        <f t="shared" si="4"/>
        <v>226</v>
      </c>
      <c r="G5" s="284">
        <f t="shared" si="5"/>
        <v>80</v>
      </c>
      <c r="H5" s="284">
        <v>10</v>
      </c>
      <c r="I5" s="284">
        <f t="shared" si="6"/>
        <v>95</v>
      </c>
      <c r="J5" s="280">
        <v>15</v>
      </c>
      <c r="K5" s="284">
        <f t="shared" si="7"/>
        <v>110</v>
      </c>
      <c r="L5" s="280">
        <v>20</v>
      </c>
      <c r="M5" s="284">
        <f t="shared" si="8"/>
        <v>125</v>
      </c>
      <c r="N5" s="280">
        <v>25</v>
      </c>
      <c r="O5" s="284">
        <f t="shared" si="9"/>
        <v>128</v>
      </c>
      <c r="P5" s="280">
        <v>28</v>
      </c>
    </row>
    <row r="6" spans="1:16">
      <c r="A6" s="280">
        <v>5</v>
      </c>
      <c r="B6" s="284">
        <f t="shared" si="0"/>
        <v>260</v>
      </c>
      <c r="C6" s="284">
        <f t="shared" si="1"/>
        <v>290</v>
      </c>
      <c r="D6" s="284">
        <f t="shared" si="2"/>
        <v>320</v>
      </c>
      <c r="E6" s="1055">
        <f t="shared" si="3"/>
        <v>350</v>
      </c>
      <c r="F6" s="1055">
        <f t="shared" si="4"/>
        <v>354</v>
      </c>
      <c r="G6" s="284">
        <f t="shared" si="5"/>
        <v>90</v>
      </c>
      <c r="H6" s="284">
        <v>10</v>
      </c>
      <c r="I6" s="284">
        <f t="shared" si="6"/>
        <v>110</v>
      </c>
      <c r="J6" s="280">
        <v>15</v>
      </c>
      <c r="K6" s="284">
        <f t="shared" si="7"/>
        <v>130</v>
      </c>
      <c r="L6" s="280">
        <v>20</v>
      </c>
      <c r="M6" s="284">
        <f t="shared" si="8"/>
        <v>150</v>
      </c>
      <c r="N6" s="280">
        <v>25</v>
      </c>
      <c r="O6" s="284">
        <f t="shared" si="9"/>
        <v>156</v>
      </c>
      <c r="P6" s="280">
        <v>29</v>
      </c>
    </row>
    <row r="7" spans="1:16">
      <c r="A7" s="280">
        <v>6</v>
      </c>
      <c r="B7" s="284">
        <f t="shared" si="0"/>
        <v>350</v>
      </c>
      <c r="C7" s="284">
        <f t="shared" si="1"/>
        <v>400</v>
      </c>
      <c r="D7" s="284">
        <f t="shared" si="2"/>
        <v>450</v>
      </c>
      <c r="E7" s="1055">
        <f t="shared" si="3"/>
        <v>500</v>
      </c>
      <c r="F7" s="1055">
        <f t="shared" si="4"/>
        <v>510</v>
      </c>
      <c r="G7" s="284">
        <f t="shared" si="5"/>
        <v>100</v>
      </c>
      <c r="H7" s="284">
        <v>10</v>
      </c>
      <c r="I7" s="284">
        <f t="shared" si="6"/>
        <v>125</v>
      </c>
      <c r="J7" s="280">
        <v>15</v>
      </c>
      <c r="K7" s="284">
        <f t="shared" si="7"/>
        <v>150</v>
      </c>
      <c r="L7" s="280">
        <v>20</v>
      </c>
      <c r="M7" s="284">
        <f t="shared" si="8"/>
        <v>175</v>
      </c>
      <c r="N7" s="280">
        <v>25</v>
      </c>
      <c r="O7" s="284">
        <f t="shared" si="9"/>
        <v>185</v>
      </c>
      <c r="P7" s="280">
        <v>30</v>
      </c>
    </row>
    <row r="8" spans="1:16">
      <c r="A8" s="280">
        <v>7</v>
      </c>
      <c r="B8" s="284">
        <f t="shared" si="0"/>
        <v>450</v>
      </c>
      <c r="C8" s="284">
        <f t="shared" si="1"/>
        <v>525</v>
      </c>
      <c r="D8" s="284">
        <f t="shared" si="2"/>
        <v>600</v>
      </c>
      <c r="E8" s="1055">
        <f t="shared" si="3"/>
        <v>675</v>
      </c>
      <c r="F8" s="1055">
        <f t="shared" si="4"/>
        <v>695</v>
      </c>
      <c r="G8" s="284">
        <f t="shared" si="5"/>
        <v>110</v>
      </c>
      <c r="H8" s="284">
        <v>10</v>
      </c>
      <c r="I8" s="284">
        <f t="shared" si="6"/>
        <v>140</v>
      </c>
      <c r="J8" s="280">
        <v>15</v>
      </c>
      <c r="K8" s="284">
        <f t="shared" si="7"/>
        <v>170</v>
      </c>
      <c r="L8" s="280">
        <v>20</v>
      </c>
      <c r="M8" s="284">
        <f t="shared" si="8"/>
        <v>200</v>
      </c>
      <c r="N8" s="280">
        <v>25</v>
      </c>
      <c r="O8" s="284">
        <f t="shared" si="9"/>
        <v>215</v>
      </c>
      <c r="P8" s="280">
        <v>31</v>
      </c>
    </row>
    <row r="9" spans="1:16">
      <c r="A9" s="280">
        <v>8</v>
      </c>
      <c r="B9" s="284">
        <f t="shared" si="0"/>
        <v>560</v>
      </c>
      <c r="C9" s="284">
        <f t="shared" si="1"/>
        <v>665</v>
      </c>
      <c r="D9" s="284">
        <f t="shared" si="2"/>
        <v>770</v>
      </c>
      <c r="E9" s="1055">
        <f t="shared" si="3"/>
        <v>875</v>
      </c>
      <c r="F9" s="1055">
        <f t="shared" si="4"/>
        <v>910</v>
      </c>
      <c r="G9" s="284">
        <f t="shared" si="5"/>
        <v>120</v>
      </c>
      <c r="H9" s="284">
        <v>10</v>
      </c>
      <c r="I9" s="284">
        <f t="shared" si="6"/>
        <v>155</v>
      </c>
      <c r="J9" s="280">
        <v>15</v>
      </c>
      <c r="K9" s="284">
        <f t="shared" si="7"/>
        <v>190</v>
      </c>
      <c r="L9" s="280">
        <v>20</v>
      </c>
      <c r="M9" s="284">
        <f t="shared" si="8"/>
        <v>225</v>
      </c>
      <c r="N9" s="280">
        <v>25</v>
      </c>
      <c r="O9" s="284">
        <f t="shared" si="9"/>
        <v>246</v>
      </c>
      <c r="P9" s="280">
        <v>32</v>
      </c>
    </row>
    <row r="10" spans="1:16">
      <c r="A10" s="280">
        <v>9</v>
      </c>
      <c r="B10" s="284">
        <f t="shared" si="0"/>
        <v>680</v>
      </c>
      <c r="C10" s="284">
        <f t="shared" si="1"/>
        <v>820</v>
      </c>
      <c r="D10" s="284">
        <f t="shared" si="2"/>
        <v>960</v>
      </c>
      <c r="E10" s="1055">
        <f t="shared" si="3"/>
        <v>1100</v>
      </c>
      <c r="F10" s="1055">
        <f t="shared" si="4"/>
        <v>1156</v>
      </c>
      <c r="G10" s="284">
        <f t="shared" si="5"/>
        <v>130</v>
      </c>
      <c r="H10" s="284">
        <v>10</v>
      </c>
      <c r="I10" s="284">
        <f t="shared" si="6"/>
        <v>170</v>
      </c>
      <c r="J10" s="280">
        <v>15</v>
      </c>
      <c r="K10" s="284">
        <f t="shared" si="7"/>
        <v>210</v>
      </c>
      <c r="L10" s="280">
        <v>20</v>
      </c>
      <c r="M10" s="284">
        <f t="shared" si="8"/>
        <v>250</v>
      </c>
      <c r="N10" s="280">
        <v>25</v>
      </c>
      <c r="O10" s="284">
        <f t="shared" si="9"/>
        <v>278</v>
      </c>
      <c r="P10" s="280">
        <v>33</v>
      </c>
    </row>
    <row r="11" spans="1:16">
      <c r="A11" s="280">
        <v>10</v>
      </c>
      <c r="B11" s="284">
        <f t="shared" si="0"/>
        <v>810</v>
      </c>
      <c r="C11" s="284">
        <f t="shared" si="1"/>
        <v>990</v>
      </c>
      <c r="D11" s="284">
        <f t="shared" si="2"/>
        <v>1170</v>
      </c>
      <c r="E11" s="1055">
        <f t="shared" si="3"/>
        <v>1350</v>
      </c>
      <c r="F11" s="1055">
        <f t="shared" si="4"/>
        <v>1434</v>
      </c>
      <c r="G11" s="284">
        <f t="shared" si="5"/>
        <v>140</v>
      </c>
      <c r="H11" s="284">
        <v>10</v>
      </c>
      <c r="I11" s="284">
        <f t="shared" si="6"/>
        <v>185</v>
      </c>
      <c r="J11" s="280">
        <v>15</v>
      </c>
      <c r="K11" s="284">
        <f t="shared" si="7"/>
        <v>230</v>
      </c>
      <c r="L11" s="280">
        <v>20</v>
      </c>
      <c r="M11" s="284">
        <f t="shared" si="8"/>
        <v>275</v>
      </c>
      <c r="N11" s="280">
        <v>25</v>
      </c>
      <c r="O11" s="284">
        <f t="shared" si="9"/>
        <v>311</v>
      </c>
      <c r="P11" s="280">
        <v>34</v>
      </c>
    </row>
    <row r="12" spans="1:16">
      <c r="A12" s="280">
        <v>11</v>
      </c>
      <c r="B12" s="284">
        <f t="shared" si="0"/>
        <v>950</v>
      </c>
      <c r="C12" s="284">
        <f t="shared" si="1"/>
        <v>1175</v>
      </c>
      <c r="D12" s="284">
        <f t="shared" si="2"/>
        <v>1400</v>
      </c>
      <c r="E12" s="1055">
        <f t="shared" si="3"/>
        <v>1625</v>
      </c>
      <c r="F12" s="1055">
        <f t="shared" si="4"/>
        <v>1745</v>
      </c>
      <c r="G12" s="284">
        <f t="shared" si="5"/>
        <v>150</v>
      </c>
      <c r="H12" s="284">
        <v>10</v>
      </c>
      <c r="I12" s="284">
        <f t="shared" si="6"/>
        <v>200</v>
      </c>
      <c r="J12" s="280">
        <v>15</v>
      </c>
      <c r="K12" s="284">
        <f t="shared" si="7"/>
        <v>250</v>
      </c>
      <c r="L12" s="280">
        <v>20</v>
      </c>
      <c r="M12" s="284">
        <f t="shared" si="8"/>
        <v>300</v>
      </c>
      <c r="N12" s="280">
        <v>25</v>
      </c>
      <c r="O12" s="284">
        <f t="shared" si="9"/>
        <v>345</v>
      </c>
      <c r="P12" s="280">
        <v>35</v>
      </c>
    </row>
    <row r="13" spans="1:16">
      <c r="A13" s="280">
        <v>12</v>
      </c>
      <c r="B13" s="284">
        <f t="shared" si="0"/>
        <v>1100</v>
      </c>
      <c r="C13" s="284">
        <f t="shared" si="1"/>
        <v>1375</v>
      </c>
      <c r="D13" s="284">
        <f t="shared" si="2"/>
        <v>1650</v>
      </c>
      <c r="E13" s="1055">
        <f t="shared" si="3"/>
        <v>1925</v>
      </c>
      <c r="F13" s="1055">
        <f t="shared" si="4"/>
        <v>2090</v>
      </c>
      <c r="G13" s="284">
        <f t="shared" si="5"/>
        <v>160</v>
      </c>
      <c r="H13" s="284">
        <v>10</v>
      </c>
      <c r="I13" s="284">
        <f t="shared" si="6"/>
        <v>215</v>
      </c>
      <c r="J13" s="280">
        <v>15</v>
      </c>
      <c r="K13" s="284">
        <f t="shared" si="7"/>
        <v>270</v>
      </c>
      <c r="L13" s="280">
        <v>20</v>
      </c>
      <c r="M13" s="284">
        <f t="shared" si="8"/>
        <v>325</v>
      </c>
      <c r="N13" s="280">
        <v>25</v>
      </c>
      <c r="O13" s="284">
        <f t="shared" si="9"/>
        <v>380</v>
      </c>
      <c r="P13" s="280">
        <v>36</v>
      </c>
    </row>
    <row r="14" spans="1:16">
      <c r="A14" s="280">
        <v>13</v>
      </c>
      <c r="B14" s="284">
        <f t="shared" si="0"/>
        <v>1260</v>
      </c>
      <c r="C14" s="284">
        <f t="shared" si="1"/>
        <v>1590</v>
      </c>
      <c r="D14" s="284">
        <f t="shared" si="2"/>
        <v>1920</v>
      </c>
      <c r="E14" s="1055">
        <f t="shared" si="3"/>
        <v>2250</v>
      </c>
      <c r="F14" s="1055">
        <f t="shared" si="4"/>
        <v>2470</v>
      </c>
      <c r="G14" s="284">
        <f t="shared" si="5"/>
        <v>170</v>
      </c>
      <c r="H14" s="284">
        <v>10</v>
      </c>
      <c r="I14" s="284">
        <f t="shared" si="6"/>
        <v>230</v>
      </c>
      <c r="J14" s="280">
        <v>15</v>
      </c>
      <c r="K14" s="284">
        <f t="shared" si="7"/>
        <v>290</v>
      </c>
      <c r="L14" s="280">
        <v>20</v>
      </c>
      <c r="M14" s="284">
        <f t="shared" si="8"/>
        <v>350</v>
      </c>
      <c r="N14" s="280">
        <v>25</v>
      </c>
      <c r="O14" s="284">
        <f t="shared" si="9"/>
        <v>416</v>
      </c>
      <c r="P14" s="280">
        <v>37</v>
      </c>
    </row>
    <row r="15" spans="1:16">
      <c r="A15" s="280">
        <v>14</v>
      </c>
      <c r="B15" s="284">
        <f t="shared" si="0"/>
        <v>1430</v>
      </c>
      <c r="C15" s="284">
        <f t="shared" si="1"/>
        <v>1820</v>
      </c>
      <c r="D15" s="284">
        <f t="shared" si="2"/>
        <v>2210</v>
      </c>
      <c r="E15" s="1055">
        <f t="shared" si="3"/>
        <v>2600</v>
      </c>
      <c r="F15" s="1055">
        <f t="shared" si="4"/>
        <v>2886</v>
      </c>
      <c r="G15" s="284">
        <f t="shared" si="5"/>
        <v>180</v>
      </c>
      <c r="H15" s="284">
        <v>10</v>
      </c>
      <c r="I15" s="284">
        <f t="shared" si="6"/>
        <v>245</v>
      </c>
      <c r="J15" s="280">
        <v>15</v>
      </c>
      <c r="K15" s="284">
        <f t="shared" si="7"/>
        <v>310</v>
      </c>
      <c r="L15" s="280">
        <v>20</v>
      </c>
      <c r="M15" s="284">
        <f t="shared" si="8"/>
        <v>375</v>
      </c>
      <c r="N15" s="280">
        <v>25</v>
      </c>
      <c r="O15" s="284">
        <f t="shared" si="9"/>
        <v>453</v>
      </c>
      <c r="P15" s="280">
        <v>38</v>
      </c>
    </row>
    <row r="16" spans="1:16">
      <c r="A16" s="280">
        <v>15</v>
      </c>
      <c r="B16" s="284">
        <f t="shared" si="0"/>
        <v>1610</v>
      </c>
      <c r="C16" s="284">
        <f t="shared" si="1"/>
        <v>2065</v>
      </c>
      <c r="D16" s="284">
        <f t="shared" si="2"/>
        <v>2520</v>
      </c>
      <c r="E16" s="1055">
        <f t="shared" si="3"/>
        <v>2975</v>
      </c>
      <c r="F16" s="1055">
        <f t="shared" si="4"/>
        <v>3339</v>
      </c>
      <c r="G16" s="284">
        <f t="shared" si="5"/>
        <v>190</v>
      </c>
      <c r="H16" s="284">
        <v>10</v>
      </c>
      <c r="I16" s="284">
        <f t="shared" si="6"/>
        <v>260</v>
      </c>
      <c r="J16" s="280">
        <v>15</v>
      </c>
      <c r="K16" s="284">
        <f t="shared" si="7"/>
        <v>330</v>
      </c>
      <c r="L16" s="280">
        <v>20</v>
      </c>
      <c r="M16" s="284">
        <f t="shared" si="8"/>
        <v>400</v>
      </c>
      <c r="N16" s="280">
        <v>25</v>
      </c>
      <c r="O16" s="284">
        <f t="shared" si="9"/>
        <v>491</v>
      </c>
      <c r="P16" s="280">
        <v>39</v>
      </c>
    </row>
    <row r="17" spans="1:16">
      <c r="A17" s="280">
        <v>16</v>
      </c>
      <c r="B17" s="284">
        <f t="shared" si="0"/>
        <v>1800</v>
      </c>
      <c r="C17" s="284">
        <f t="shared" si="1"/>
        <v>2325</v>
      </c>
      <c r="D17" s="284">
        <f t="shared" si="2"/>
        <v>2850</v>
      </c>
      <c r="E17" s="1055">
        <f t="shared" si="3"/>
        <v>3375</v>
      </c>
      <c r="F17" s="1055">
        <f t="shared" si="4"/>
        <v>3830</v>
      </c>
      <c r="G17" s="284">
        <f t="shared" si="5"/>
        <v>200</v>
      </c>
      <c r="H17" s="284">
        <v>10</v>
      </c>
      <c r="I17" s="284">
        <f t="shared" si="6"/>
        <v>275</v>
      </c>
      <c r="J17" s="280">
        <v>15</v>
      </c>
      <c r="K17" s="284">
        <f t="shared" si="7"/>
        <v>350</v>
      </c>
      <c r="L17" s="280">
        <v>20</v>
      </c>
      <c r="M17" s="284">
        <f t="shared" si="8"/>
        <v>425</v>
      </c>
      <c r="N17" s="280">
        <v>25</v>
      </c>
      <c r="O17" s="284">
        <f t="shared" si="9"/>
        <v>530</v>
      </c>
      <c r="P17" s="280">
        <v>40</v>
      </c>
    </row>
    <row r="18" spans="1:16">
      <c r="A18" s="280">
        <v>17</v>
      </c>
      <c r="B18" s="284">
        <f t="shared" si="0"/>
        <v>2000</v>
      </c>
      <c r="C18" s="284">
        <f t="shared" si="1"/>
        <v>2600</v>
      </c>
      <c r="D18" s="284">
        <f t="shared" si="2"/>
        <v>3200</v>
      </c>
      <c r="E18" s="1055">
        <f t="shared" si="3"/>
        <v>3800</v>
      </c>
      <c r="F18" s="1055">
        <f t="shared" si="4"/>
        <v>4360</v>
      </c>
      <c r="G18" s="284">
        <f t="shared" si="5"/>
        <v>210</v>
      </c>
      <c r="H18" s="284">
        <v>10</v>
      </c>
      <c r="I18" s="284">
        <f t="shared" si="6"/>
        <v>290</v>
      </c>
      <c r="J18" s="280">
        <v>15</v>
      </c>
      <c r="K18" s="284">
        <f t="shared" si="7"/>
        <v>370</v>
      </c>
      <c r="L18" s="280">
        <v>20</v>
      </c>
      <c r="M18" s="284">
        <f t="shared" si="8"/>
        <v>450</v>
      </c>
      <c r="N18" s="280">
        <v>25</v>
      </c>
      <c r="O18" s="284">
        <f t="shared" si="9"/>
        <v>570</v>
      </c>
      <c r="P18" s="280">
        <v>41</v>
      </c>
    </row>
    <row r="19" spans="1:16">
      <c r="A19" s="280">
        <v>18</v>
      </c>
      <c r="B19" s="284">
        <f t="shared" si="0"/>
        <v>2210</v>
      </c>
      <c r="C19" s="284">
        <f t="shared" si="1"/>
        <v>2890</v>
      </c>
      <c r="D19" s="284">
        <f t="shared" si="2"/>
        <v>3570</v>
      </c>
      <c r="E19" s="1055">
        <f t="shared" si="3"/>
        <v>4250</v>
      </c>
      <c r="F19" s="1055">
        <f t="shared" si="4"/>
        <v>4930</v>
      </c>
      <c r="G19" s="284">
        <f t="shared" si="5"/>
        <v>220</v>
      </c>
      <c r="H19" s="284">
        <v>10</v>
      </c>
      <c r="I19" s="284">
        <f t="shared" si="6"/>
        <v>305</v>
      </c>
      <c r="J19" s="280">
        <v>15</v>
      </c>
      <c r="K19" s="284">
        <f t="shared" si="7"/>
        <v>390</v>
      </c>
      <c r="L19" s="280">
        <v>20</v>
      </c>
      <c r="M19" s="284">
        <f t="shared" si="8"/>
        <v>475</v>
      </c>
      <c r="N19" s="280">
        <v>25</v>
      </c>
      <c r="O19" s="284">
        <f t="shared" si="9"/>
        <v>611</v>
      </c>
      <c r="P19" s="280">
        <v>42</v>
      </c>
    </row>
    <row r="20" spans="1:16">
      <c r="A20" s="280">
        <v>19</v>
      </c>
      <c r="B20" s="284">
        <f t="shared" si="0"/>
        <v>2430</v>
      </c>
      <c r="C20" s="284">
        <f t="shared" si="1"/>
        <v>3195</v>
      </c>
      <c r="D20" s="284">
        <f t="shared" si="2"/>
        <v>3960</v>
      </c>
      <c r="E20" s="1055">
        <f t="shared" si="3"/>
        <v>4725</v>
      </c>
      <c r="F20" s="1055">
        <f t="shared" si="4"/>
        <v>5541</v>
      </c>
      <c r="G20" s="284">
        <f t="shared" si="5"/>
        <v>230</v>
      </c>
      <c r="H20" s="284">
        <v>10</v>
      </c>
      <c r="I20" s="284">
        <f t="shared" si="6"/>
        <v>320</v>
      </c>
      <c r="J20" s="280">
        <v>15</v>
      </c>
      <c r="K20" s="284">
        <f t="shared" si="7"/>
        <v>410</v>
      </c>
      <c r="L20" s="280">
        <v>20</v>
      </c>
      <c r="M20" s="284">
        <f t="shared" si="8"/>
        <v>500</v>
      </c>
      <c r="N20" s="280">
        <v>25</v>
      </c>
      <c r="O20" s="284">
        <f t="shared" si="9"/>
        <v>653</v>
      </c>
      <c r="P20" s="280">
        <v>43</v>
      </c>
    </row>
    <row r="21" spans="1:16">
      <c r="A21" s="280">
        <v>20</v>
      </c>
      <c r="B21" s="284">
        <f t="shared" si="0"/>
        <v>2660</v>
      </c>
      <c r="C21" s="284">
        <f t="shared" si="1"/>
        <v>3515</v>
      </c>
      <c r="D21" s="284">
        <f t="shared" si="2"/>
        <v>4370</v>
      </c>
      <c r="E21" s="1055">
        <f t="shared" si="3"/>
        <v>5225</v>
      </c>
      <c r="F21" s="1055">
        <f t="shared" si="4"/>
        <v>6194</v>
      </c>
      <c r="G21" s="284">
        <f t="shared" si="5"/>
        <v>240</v>
      </c>
      <c r="H21" s="284">
        <v>10</v>
      </c>
      <c r="I21" s="284">
        <f t="shared" si="6"/>
        <v>335</v>
      </c>
      <c r="J21" s="280">
        <v>15</v>
      </c>
      <c r="K21" s="284">
        <f t="shared" si="7"/>
        <v>430</v>
      </c>
      <c r="L21" s="280">
        <v>20</v>
      </c>
      <c r="M21" s="284">
        <f t="shared" si="8"/>
        <v>525</v>
      </c>
      <c r="N21" s="280">
        <v>25</v>
      </c>
      <c r="O21" s="284">
        <f t="shared" si="9"/>
        <v>696</v>
      </c>
      <c r="P21" s="280">
        <v>44</v>
      </c>
    </row>
    <row r="22" spans="1:16">
      <c r="A22" s="280">
        <v>21</v>
      </c>
      <c r="B22" s="284">
        <f t="shared" si="0"/>
        <v>2900</v>
      </c>
      <c r="C22" s="284">
        <f t="shared" si="1"/>
        <v>3850</v>
      </c>
      <c r="D22" s="284">
        <f t="shared" si="2"/>
        <v>4800</v>
      </c>
      <c r="E22" s="1055">
        <f t="shared" si="3"/>
        <v>5750</v>
      </c>
      <c r="F22" s="1055">
        <f t="shared" si="4"/>
        <v>6890</v>
      </c>
      <c r="G22" s="284">
        <f t="shared" si="5"/>
        <v>250</v>
      </c>
      <c r="H22" s="284">
        <v>10</v>
      </c>
      <c r="I22" s="284">
        <f t="shared" si="6"/>
        <v>350</v>
      </c>
      <c r="J22" s="280">
        <v>15</v>
      </c>
      <c r="K22" s="284">
        <f t="shared" si="7"/>
        <v>450</v>
      </c>
      <c r="L22" s="280">
        <v>20</v>
      </c>
      <c r="M22" s="284">
        <f t="shared" si="8"/>
        <v>550</v>
      </c>
      <c r="N22" s="280">
        <v>25</v>
      </c>
      <c r="O22" s="284">
        <f t="shared" si="9"/>
        <v>740</v>
      </c>
      <c r="P22" s="280">
        <v>45</v>
      </c>
    </row>
    <row r="23" spans="1:16">
      <c r="A23" s="280">
        <v>22</v>
      </c>
      <c r="B23" s="284">
        <f t="shared" si="0"/>
        <v>3150</v>
      </c>
      <c r="C23" s="284">
        <f t="shared" si="1"/>
        <v>4200</v>
      </c>
      <c r="D23" s="284">
        <f t="shared" si="2"/>
        <v>5250</v>
      </c>
      <c r="E23" s="1055">
        <f t="shared" si="3"/>
        <v>6300</v>
      </c>
      <c r="F23" s="1055">
        <f t="shared" si="4"/>
        <v>7630</v>
      </c>
      <c r="G23" s="284">
        <f t="shared" si="5"/>
        <v>260</v>
      </c>
      <c r="H23" s="284">
        <v>10</v>
      </c>
      <c r="I23" s="284">
        <f t="shared" si="6"/>
        <v>365</v>
      </c>
      <c r="J23" s="280">
        <v>15</v>
      </c>
      <c r="K23" s="284">
        <f t="shared" si="7"/>
        <v>470</v>
      </c>
      <c r="L23" s="280">
        <v>20</v>
      </c>
      <c r="M23" s="284">
        <f t="shared" si="8"/>
        <v>575</v>
      </c>
      <c r="N23" s="280">
        <v>25</v>
      </c>
      <c r="O23" s="284">
        <f t="shared" si="9"/>
        <v>785</v>
      </c>
      <c r="P23" s="280">
        <v>46</v>
      </c>
    </row>
    <row r="24" spans="1:16">
      <c r="A24" s="280">
        <v>23</v>
      </c>
      <c r="B24" s="284">
        <f t="shared" si="0"/>
        <v>3410</v>
      </c>
      <c r="C24" s="284">
        <f t="shared" si="1"/>
        <v>4565</v>
      </c>
      <c r="D24" s="284">
        <f t="shared" si="2"/>
        <v>5720</v>
      </c>
      <c r="E24" s="1055">
        <f t="shared" si="3"/>
        <v>6875</v>
      </c>
      <c r="F24" s="1055">
        <f t="shared" si="4"/>
        <v>8415</v>
      </c>
      <c r="G24" s="284">
        <f t="shared" si="5"/>
        <v>270</v>
      </c>
      <c r="H24" s="284">
        <v>10</v>
      </c>
      <c r="I24" s="284">
        <f t="shared" si="6"/>
        <v>380</v>
      </c>
      <c r="J24" s="280">
        <v>15</v>
      </c>
      <c r="K24" s="284">
        <f t="shared" si="7"/>
        <v>490</v>
      </c>
      <c r="L24" s="280">
        <v>20</v>
      </c>
      <c r="M24" s="284">
        <f t="shared" si="8"/>
        <v>600</v>
      </c>
      <c r="N24" s="280">
        <v>25</v>
      </c>
      <c r="O24" s="284">
        <f t="shared" si="9"/>
        <v>831</v>
      </c>
      <c r="P24" s="280">
        <v>47</v>
      </c>
    </row>
    <row r="25" spans="1:16">
      <c r="A25" s="280">
        <v>24</v>
      </c>
      <c r="B25" s="284">
        <f t="shared" si="0"/>
        <v>3680</v>
      </c>
      <c r="C25" s="284">
        <f t="shared" si="1"/>
        <v>4945</v>
      </c>
      <c r="D25" s="284">
        <f t="shared" si="2"/>
        <v>6210</v>
      </c>
      <c r="E25" s="1055">
        <f t="shared" si="3"/>
        <v>7475</v>
      </c>
      <c r="F25" s="1055">
        <f t="shared" si="4"/>
        <v>9246</v>
      </c>
      <c r="G25" s="284">
        <f t="shared" si="5"/>
        <v>280</v>
      </c>
      <c r="H25" s="284">
        <v>10</v>
      </c>
      <c r="I25" s="284">
        <f t="shared" si="6"/>
        <v>395</v>
      </c>
      <c r="J25" s="280">
        <v>15</v>
      </c>
      <c r="K25" s="284">
        <f t="shared" si="7"/>
        <v>510</v>
      </c>
      <c r="L25" s="280">
        <v>20</v>
      </c>
      <c r="M25" s="284">
        <f t="shared" si="8"/>
        <v>625</v>
      </c>
      <c r="N25" s="280">
        <v>25</v>
      </c>
      <c r="O25" s="284">
        <f t="shared" si="9"/>
        <v>878</v>
      </c>
      <c r="P25" s="280">
        <v>48</v>
      </c>
    </row>
    <row r="26" spans="1:16">
      <c r="A26" s="280">
        <v>25</v>
      </c>
      <c r="B26" s="284">
        <f t="shared" si="0"/>
        <v>3960</v>
      </c>
      <c r="C26" s="284">
        <f t="shared" si="1"/>
        <v>5340</v>
      </c>
      <c r="D26" s="284">
        <f t="shared" si="2"/>
        <v>6720</v>
      </c>
      <c r="E26" s="1055">
        <f t="shared" si="3"/>
        <v>8100</v>
      </c>
      <c r="F26" s="1055">
        <f t="shared" si="4"/>
        <v>10124</v>
      </c>
      <c r="G26" s="284">
        <f t="shared" si="5"/>
        <v>290</v>
      </c>
      <c r="H26" s="284">
        <v>10</v>
      </c>
      <c r="I26" s="284">
        <f t="shared" si="6"/>
        <v>410</v>
      </c>
      <c r="J26" s="280">
        <v>15</v>
      </c>
      <c r="K26" s="284">
        <f t="shared" si="7"/>
        <v>530</v>
      </c>
      <c r="L26" s="280">
        <v>20</v>
      </c>
      <c r="M26" s="284">
        <f t="shared" si="8"/>
        <v>650</v>
      </c>
      <c r="N26" s="280">
        <v>25</v>
      </c>
      <c r="O26" s="284">
        <f t="shared" si="9"/>
        <v>926</v>
      </c>
      <c r="P26" s="280">
        <v>49</v>
      </c>
    </row>
    <row r="27" spans="1:16">
      <c r="A27" s="280">
        <v>26</v>
      </c>
      <c r="B27" s="284">
        <f t="shared" si="0"/>
        <v>4250</v>
      </c>
      <c r="C27" s="284">
        <f t="shared" si="1"/>
        <v>5750</v>
      </c>
      <c r="D27" s="284">
        <f t="shared" si="2"/>
        <v>7250</v>
      </c>
      <c r="E27" s="1055">
        <f t="shared" si="3"/>
        <v>8750</v>
      </c>
      <c r="F27" s="1055">
        <f t="shared" si="4"/>
        <v>11050</v>
      </c>
      <c r="G27" s="284">
        <f t="shared" si="5"/>
        <v>300</v>
      </c>
      <c r="H27" s="284">
        <v>10</v>
      </c>
      <c r="I27" s="284">
        <f t="shared" si="6"/>
        <v>425</v>
      </c>
      <c r="J27" s="280">
        <v>15</v>
      </c>
      <c r="K27" s="284">
        <f t="shared" si="7"/>
        <v>550</v>
      </c>
      <c r="L27" s="280">
        <v>20</v>
      </c>
      <c r="M27" s="284">
        <f t="shared" si="8"/>
        <v>675</v>
      </c>
      <c r="N27" s="280">
        <v>25</v>
      </c>
      <c r="O27" s="284">
        <f t="shared" si="9"/>
        <v>975</v>
      </c>
      <c r="P27" s="280">
        <v>50</v>
      </c>
    </row>
    <row r="28" spans="1:16">
      <c r="A28" s="280">
        <v>27</v>
      </c>
      <c r="B28" s="284">
        <f t="shared" si="0"/>
        <v>4550</v>
      </c>
      <c r="C28" s="284">
        <f t="shared" si="1"/>
        <v>6175</v>
      </c>
      <c r="D28" s="284">
        <f t="shared" si="2"/>
        <v>7800</v>
      </c>
      <c r="E28" s="1055">
        <f t="shared" si="3"/>
        <v>9425</v>
      </c>
      <c r="F28" s="1055">
        <f t="shared" si="4"/>
        <v>12025</v>
      </c>
      <c r="G28" s="284">
        <f t="shared" si="5"/>
        <v>310</v>
      </c>
      <c r="H28" s="284">
        <v>10</v>
      </c>
      <c r="I28" s="284">
        <f t="shared" si="6"/>
        <v>440</v>
      </c>
      <c r="J28" s="280">
        <v>15</v>
      </c>
      <c r="K28" s="284">
        <f t="shared" si="7"/>
        <v>570</v>
      </c>
      <c r="L28" s="280">
        <v>20</v>
      </c>
      <c r="M28" s="284">
        <f t="shared" si="8"/>
        <v>700</v>
      </c>
      <c r="N28" s="280">
        <v>25</v>
      </c>
      <c r="O28" s="284">
        <f t="shared" si="9"/>
        <v>1025</v>
      </c>
      <c r="P28" s="280">
        <v>51</v>
      </c>
    </row>
    <row r="29" spans="1:16">
      <c r="A29" s="280">
        <v>28</v>
      </c>
      <c r="B29" s="284">
        <f t="shared" si="0"/>
        <v>4860</v>
      </c>
      <c r="C29" s="284">
        <f t="shared" si="1"/>
        <v>6615</v>
      </c>
      <c r="D29" s="284">
        <f t="shared" si="2"/>
        <v>8370</v>
      </c>
      <c r="E29" s="1055">
        <f t="shared" si="3"/>
        <v>10125</v>
      </c>
      <c r="F29" s="1055">
        <f t="shared" si="4"/>
        <v>13050</v>
      </c>
      <c r="G29" s="284">
        <f t="shared" si="5"/>
        <v>320</v>
      </c>
      <c r="H29" s="284">
        <v>10</v>
      </c>
      <c r="I29" s="284">
        <f t="shared" si="6"/>
        <v>455</v>
      </c>
      <c r="J29" s="280">
        <v>15</v>
      </c>
      <c r="K29" s="284">
        <f t="shared" si="7"/>
        <v>590</v>
      </c>
      <c r="L29" s="280">
        <v>20</v>
      </c>
      <c r="M29" s="284">
        <f t="shared" si="8"/>
        <v>725</v>
      </c>
      <c r="N29" s="280">
        <v>25</v>
      </c>
      <c r="O29" s="284">
        <f t="shared" si="9"/>
        <v>1076</v>
      </c>
      <c r="P29" s="280">
        <v>52</v>
      </c>
    </row>
    <row r="30" spans="1:16">
      <c r="A30" s="280">
        <v>29</v>
      </c>
      <c r="B30" s="284">
        <f t="shared" si="0"/>
        <v>5180</v>
      </c>
      <c r="C30" s="284">
        <f t="shared" si="1"/>
        <v>7070</v>
      </c>
      <c r="D30" s="284">
        <f t="shared" si="2"/>
        <v>8960</v>
      </c>
      <c r="E30" s="1055">
        <f t="shared" si="3"/>
        <v>10850</v>
      </c>
      <c r="F30" s="1055">
        <f t="shared" si="4"/>
        <v>14126</v>
      </c>
      <c r="G30" s="284">
        <f t="shared" si="5"/>
        <v>330</v>
      </c>
      <c r="H30" s="284">
        <v>10</v>
      </c>
      <c r="I30" s="284">
        <f t="shared" si="6"/>
        <v>470</v>
      </c>
      <c r="J30" s="280">
        <v>15</v>
      </c>
      <c r="K30" s="284">
        <f t="shared" si="7"/>
        <v>610</v>
      </c>
      <c r="L30" s="280">
        <v>20</v>
      </c>
      <c r="M30" s="284">
        <f t="shared" si="8"/>
        <v>750</v>
      </c>
      <c r="N30" s="280">
        <v>25</v>
      </c>
      <c r="O30" s="284">
        <f t="shared" si="9"/>
        <v>1128</v>
      </c>
      <c r="P30" s="280">
        <v>53</v>
      </c>
    </row>
    <row r="31" spans="1:16">
      <c r="A31" s="280">
        <v>30</v>
      </c>
      <c r="B31" s="284">
        <f t="shared" si="0"/>
        <v>5510</v>
      </c>
      <c r="C31" s="284">
        <f t="shared" si="1"/>
        <v>7540</v>
      </c>
      <c r="D31" s="284">
        <f t="shared" si="2"/>
        <v>9570</v>
      </c>
      <c r="E31" s="1055">
        <f t="shared" si="3"/>
        <v>11600</v>
      </c>
      <c r="F31" s="1055">
        <f t="shared" si="4"/>
        <v>15254</v>
      </c>
      <c r="G31" s="284">
        <f t="shared" si="5"/>
        <v>340</v>
      </c>
      <c r="H31" s="284">
        <v>10</v>
      </c>
      <c r="I31" s="284">
        <f t="shared" si="6"/>
        <v>485</v>
      </c>
      <c r="J31" s="280">
        <v>15</v>
      </c>
      <c r="K31" s="284">
        <f t="shared" si="7"/>
        <v>630</v>
      </c>
      <c r="L31" s="280">
        <v>20</v>
      </c>
      <c r="M31" s="284">
        <f t="shared" si="8"/>
        <v>775</v>
      </c>
      <c r="N31" s="280">
        <v>25</v>
      </c>
      <c r="O31" s="284">
        <f t="shared" si="9"/>
        <v>1181</v>
      </c>
      <c r="P31" s="280">
        <v>54</v>
      </c>
    </row>
    <row r="32" spans="1:16">
      <c r="A32" s="280">
        <v>31</v>
      </c>
      <c r="B32" s="284">
        <f t="shared" si="0"/>
        <v>5850</v>
      </c>
      <c r="C32" s="284">
        <f t="shared" si="1"/>
        <v>8025</v>
      </c>
      <c r="D32" s="284">
        <f t="shared" si="2"/>
        <v>10200</v>
      </c>
      <c r="E32" s="1055">
        <f t="shared" si="3"/>
        <v>12375</v>
      </c>
      <c r="F32" s="1055">
        <f t="shared" si="4"/>
        <v>16435</v>
      </c>
      <c r="G32" s="284">
        <f t="shared" si="5"/>
        <v>350</v>
      </c>
      <c r="H32" s="284">
        <v>10</v>
      </c>
      <c r="I32" s="284">
        <f t="shared" si="6"/>
        <v>500</v>
      </c>
      <c r="J32" s="280">
        <v>15</v>
      </c>
      <c r="K32" s="284">
        <f t="shared" si="7"/>
        <v>650</v>
      </c>
      <c r="L32" s="280">
        <v>20</v>
      </c>
      <c r="M32" s="284">
        <f t="shared" si="8"/>
        <v>800</v>
      </c>
      <c r="N32" s="280">
        <v>25</v>
      </c>
      <c r="O32" s="284">
        <f t="shared" si="9"/>
        <v>1235</v>
      </c>
      <c r="P32" s="280">
        <v>55</v>
      </c>
    </row>
    <row r="33" spans="1:16">
      <c r="A33" s="280">
        <v>32</v>
      </c>
      <c r="B33" s="284">
        <f t="shared" si="0"/>
        <v>6200</v>
      </c>
      <c r="C33" s="284">
        <f t="shared" si="1"/>
        <v>8525</v>
      </c>
      <c r="D33" s="284">
        <f t="shared" si="2"/>
        <v>10850</v>
      </c>
      <c r="E33" s="1055">
        <f t="shared" si="3"/>
        <v>13175</v>
      </c>
      <c r="F33" s="1055">
        <f t="shared" si="4"/>
        <v>17670</v>
      </c>
      <c r="G33" s="284">
        <f t="shared" si="5"/>
        <v>360</v>
      </c>
      <c r="H33" s="284">
        <v>10</v>
      </c>
      <c r="I33" s="284">
        <f t="shared" si="6"/>
        <v>515</v>
      </c>
      <c r="J33" s="280">
        <v>15</v>
      </c>
      <c r="K33" s="284">
        <f t="shared" si="7"/>
        <v>670</v>
      </c>
      <c r="L33" s="280">
        <v>20</v>
      </c>
      <c r="M33" s="284">
        <f t="shared" si="8"/>
        <v>825</v>
      </c>
      <c r="N33" s="280">
        <v>25</v>
      </c>
      <c r="O33" s="284">
        <f t="shared" si="9"/>
        <v>1290</v>
      </c>
      <c r="P33" s="280">
        <v>56</v>
      </c>
    </row>
    <row r="34" spans="1:16">
      <c r="A34" s="280">
        <v>33</v>
      </c>
      <c r="B34" s="284">
        <f t="shared" si="0"/>
        <v>6560</v>
      </c>
      <c r="C34" s="284">
        <f t="shared" si="1"/>
        <v>9040</v>
      </c>
      <c r="D34" s="284">
        <f t="shared" si="2"/>
        <v>11520</v>
      </c>
      <c r="E34" s="1055">
        <f t="shared" si="3"/>
        <v>14000</v>
      </c>
      <c r="F34" s="1055">
        <f t="shared" si="4"/>
        <v>18960</v>
      </c>
      <c r="G34" s="284">
        <f t="shared" si="5"/>
        <v>370</v>
      </c>
      <c r="H34" s="284">
        <v>10</v>
      </c>
      <c r="I34" s="284">
        <f t="shared" si="6"/>
        <v>530</v>
      </c>
      <c r="J34" s="280">
        <v>15</v>
      </c>
      <c r="K34" s="284">
        <f t="shared" si="7"/>
        <v>690</v>
      </c>
      <c r="L34" s="280">
        <v>20</v>
      </c>
      <c r="M34" s="284">
        <f t="shared" si="8"/>
        <v>850</v>
      </c>
      <c r="N34" s="280">
        <v>25</v>
      </c>
      <c r="O34" s="284">
        <f t="shared" si="9"/>
        <v>1346</v>
      </c>
      <c r="P34" s="280">
        <v>57</v>
      </c>
    </row>
    <row r="35" spans="1:16">
      <c r="A35" s="280">
        <v>34</v>
      </c>
      <c r="B35" s="284">
        <f t="shared" si="0"/>
        <v>6930</v>
      </c>
      <c r="C35" s="284">
        <f t="shared" si="1"/>
        <v>9570</v>
      </c>
      <c r="D35" s="284">
        <f t="shared" si="2"/>
        <v>12210</v>
      </c>
      <c r="E35" s="1055">
        <f t="shared" si="3"/>
        <v>14850</v>
      </c>
      <c r="F35" s="1055">
        <f t="shared" si="4"/>
        <v>20306</v>
      </c>
      <c r="G35" s="284">
        <f t="shared" si="5"/>
        <v>380</v>
      </c>
      <c r="H35" s="284">
        <v>10</v>
      </c>
      <c r="I35" s="284">
        <f t="shared" si="6"/>
        <v>545</v>
      </c>
      <c r="J35" s="280">
        <v>15</v>
      </c>
      <c r="K35" s="284">
        <f t="shared" si="7"/>
        <v>710</v>
      </c>
      <c r="L35" s="280">
        <v>20</v>
      </c>
      <c r="M35" s="284">
        <f t="shared" si="8"/>
        <v>875</v>
      </c>
      <c r="N35" s="280">
        <v>25</v>
      </c>
      <c r="O35" s="284">
        <f t="shared" si="9"/>
        <v>1403</v>
      </c>
      <c r="P35" s="280">
        <v>58</v>
      </c>
    </row>
    <row r="36" spans="1:16">
      <c r="A36" s="280">
        <v>35</v>
      </c>
      <c r="B36" s="284">
        <f t="shared" si="0"/>
        <v>7310</v>
      </c>
      <c r="C36" s="284">
        <f t="shared" si="1"/>
        <v>10115</v>
      </c>
      <c r="D36" s="284">
        <f t="shared" si="2"/>
        <v>12920</v>
      </c>
      <c r="E36" s="1055">
        <f t="shared" si="3"/>
        <v>15725</v>
      </c>
      <c r="F36" s="1055">
        <f t="shared" si="4"/>
        <v>21709</v>
      </c>
      <c r="G36" s="284">
        <f t="shared" si="5"/>
        <v>390</v>
      </c>
      <c r="H36" s="284">
        <v>10</v>
      </c>
      <c r="I36" s="284">
        <f t="shared" si="6"/>
        <v>560</v>
      </c>
      <c r="J36" s="280">
        <v>15</v>
      </c>
      <c r="K36" s="284">
        <f t="shared" si="7"/>
        <v>730</v>
      </c>
      <c r="L36" s="280">
        <v>20</v>
      </c>
      <c r="M36" s="284">
        <f t="shared" si="8"/>
        <v>900</v>
      </c>
      <c r="N36" s="280">
        <v>25</v>
      </c>
      <c r="O36" s="284">
        <f t="shared" si="9"/>
        <v>1461</v>
      </c>
      <c r="P36" s="280">
        <v>59</v>
      </c>
    </row>
    <row r="37" spans="1:16">
      <c r="A37" s="280">
        <v>36</v>
      </c>
      <c r="B37" s="284">
        <f t="shared" si="0"/>
        <v>7700</v>
      </c>
      <c r="C37" s="284">
        <f t="shared" si="1"/>
        <v>10675</v>
      </c>
      <c r="D37" s="284">
        <f t="shared" si="2"/>
        <v>13650</v>
      </c>
      <c r="E37" s="1055">
        <f t="shared" si="3"/>
        <v>16625</v>
      </c>
      <c r="F37" s="1055">
        <f t="shared" si="4"/>
        <v>23170</v>
      </c>
      <c r="G37" s="284">
        <f t="shared" si="5"/>
        <v>400</v>
      </c>
      <c r="H37" s="284">
        <v>10</v>
      </c>
      <c r="I37" s="284">
        <f t="shared" si="6"/>
        <v>575</v>
      </c>
      <c r="J37" s="280">
        <v>15</v>
      </c>
      <c r="K37" s="284">
        <f t="shared" si="7"/>
        <v>750</v>
      </c>
      <c r="L37" s="280">
        <v>20</v>
      </c>
      <c r="M37" s="284">
        <f t="shared" si="8"/>
        <v>925</v>
      </c>
      <c r="N37" s="280">
        <v>25</v>
      </c>
      <c r="O37" s="284">
        <f t="shared" si="9"/>
        <v>1520</v>
      </c>
      <c r="P37" s="280">
        <v>60</v>
      </c>
    </row>
    <row r="38" spans="1:16">
      <c r="A38" s="280">
        <v>37</v>
      </c>
      <c r="B38" s="284">
        <f t="shared" si="0"/>
        <v>8100</v>
      </c>
      <c r="C38" s="284">
        <f t="shared" si="1"/>
        <v>11250</v>
      </c>
      <c r="D38" s="284">
        <f t="shared" si="2"/>
        <v>14400</v>
      </c>
      <c r="E38" s="1055">
        <f t="shared" si="3"/>
        <v>17550</v>
      </c>
      <c r="F38" s="1055">
        <f t="shared" si="4"/>
        <v>24690</v>
      </c>
      <c r="G38" s="284">
        <f t="shared" si="5"/>
        <v>410</v>
      </c>
      <c r="H38" s="284">
        <v>10</v>
      </c>
      <c r="I38" s="284">
        <f t="shared" si="6"/>
        <v>590</v>
      </c>
      <c r="J38" s="280">
        <v>15</v>
      </c>
      <c r="K38" s="284">
        <f t="shared" si="7"/>
        <v>770</v>
      </c>
      <c r="L38" s="280">
        <v>20</v>
      </c>
      <c r="M38" s="284">
        <f t="shared" si="8"/>
        <v>950</v>
      </c>
      <c r="N38" s="280">
        <v>25</v>
      </c>
      <c r="O38" s="284">
        <f t="shared" si="9"/>
        <v>1580</v>
      </c>
      <c r="P38" s="280">
        <v>61</v>
      </c>
    </row>
    <row r="39" spans="1:16">
      <c r="A39" s="280">
        <v>38</v>
      </c>
      <c r="B39" s="284">
        <f t="shared" si="0"/>
        <v>8510</v>
      </c>
      <c r="C39" s="284">
        <f t="shared" si="1"/>
        <v>11840</v>
      </c>
      <c r="D39" s="284">
        <f t="shared" si="2"/>
        <v>15170</v>
      </c>
      <c r="E39" s="1055">
        <f t="shared" si="3"/>
        <v>18500</v>
      </c>
      <c r="F39" s="1055">
        <f t="shared" si="4"/>
        <v>26270</v>
      </c>
      <c r="G39" s="284">
        <f t="shared" si="5"/>
        <v>420</v>
      </c>
      <c r="H39" s="284">
        <v>10</v>
      </c>
      <c r="I39" s="284">
        <f t="shared" si="6"/>
        <v>605</v>
      </c>
      <c r="J39" s="280">
        <v>15</v>
      </c>
      <c r="K39" s="284">
        <f t="shared" si="7"/>
        <v>790</v>
      </c>
      <c r="L39" s="280">
        <v>20</v>
      </c>
      <c r="M39" s="284">
        <f t="shared" si="8"/>
        <v>975</v>
      </c>
      <c r="N39" s="280">
        <v>25</v>
      </c>
      <c r="O39" s="284">
        <f t="shared" si="9"/>
        <v>1641</v>
      </c>
      <c r="P39" s="280">
        <v>62</v>
      </c>
    </row>
    <row r="40" spans="1:16">
      <c r="A40" s="280">
        <v>39</v>
      </c>
      <c r="B40" s="284">
        <f t="shared" si="0"/>
        <v>8930</v>
      </c>
      <c r="C40" s="284">
        <f t="shared" si="1"/>
        <v>12445</v>
      </c>
      <c r="D40" s="284">
        <f t="shared" si="2"/>
        <v>15960</v>
      </c>
      <c r="E40" s="1055">
        <f t="shared" si="3"/>
        <v>19475</v>
      </c>
      <c r="F40" s="1055">
        <f t="shared" si="4"/>
        <v>27911</v>
      </c>
      <c r="G40" s="284">
        <f t="shared" si="5"/>
        <v>430</v>
      </c>
      <c r="H40" s="284">
        <v>10</v>
      </c>
      <c r="I40" s="284">
        <f t="shared" si="6"/>
        <v>620</v>
      </c>
      <c r="J40" s="280">
        <v>15</v>
      </c>
      <c r="K40" s="284">
        <f t="shared" si="7"/>
        <v>810</v>
      </c>
      <c r="L40" s="280">
        <v>20</v>
      </c>
      <c r="M40" s="284">
        <f t="shared" si="8"/>
        <v>1000</v>
      </c>
      <c r="N40" s="280">
        <v>25</v>
      </c>
      <c r="O40" s="284">
        <f t="shared" si="9"/>
        <v>1703</v>
      </c>
      <c r="P40" s="280">
        <v>63</v>
      </c>
    </row>
    <row r="41" spans="1:16">
      <c r="A41" s="280">
        <v>40</v>
      </c>
      <c r="B41" s="284">
        <f t="shared" si="0"/>
        <v>9360</v>
      </c>
      <c r="C41" s="284">
        <f t="shared" si="1"/>
        <v>13065</v>
      </c>
      <c r="D41" s="284">
        <f t="shared" si="2"/>
        <v>16770</v>
      </c>
      <c r="E41" s="1055">
        <f t="shared" si="3"/>
        <v>20475</v>
      </c>
      <c r="F41" s="1055">
        <f t="shared" si="4"/>
        <v>29614</v>
      </c>
      <c r="G41" s="284">
        <f t="shared" si="5"/>
        <v>440</v>
      </c>
      <c r="H41" s="284">
        <v>10</v>
      </c>
      <c r="I41" s="284">
        <f t="shared" si="6"/>
        <v>635</v>
      </c>
      <c r="J41" s="280">
        <v>15</v>
      </c>
      <c r="K41" s="284">
        <f t="shared" si="7"/>
        <v>830</v>
      </c>
      <c r="L41" s="280">
        <v>20</v>
      </c>
      <c r="M41" s="284">
        <f t="shared" si="8"/>
        <v>1025</v>
      </c>
      <c r="N41" s="280">
        <v>25</v>
      </c>
      <c r="O41" s="284">
        <f t="shared" si="9"/>
        <v>1766</v>
      </c>
      <c r="P41" s="280">
        <v>64</v>
      </c>
    </row>
    <row r="42" spans="1:16">
      <c r="A42" s="280">
        <v>41</v>
      </c>
      <c r="B42" s="284">
        <f t="shared" si="0"/>
        <v>9800</v>
      </c>
      <c r="C42" s="284">
        <f t="shared" si="1"/>
        <v>13700</v>
      </c>
      <c r="D42" s="284">
        <f t="shared" si="2"/>
        <v>17600</v>
      </c>
      <c r="E42" s="1055">
        <f t="shared" si="3"/>
        <v>21500</v>
      </c>
      <c r="F42" s="1055">
        <f t="shared" si="4"/>
        <v>31380</v>
      </c>
      <c r="G42" s="284">
        <f t="shared" si="5"/>
        <v>450</v>
      </c>
      <c r="H42" s="284">
        <v>10</v>
      </c>
      <c r="I42" s="284">
        <f t="shared" si="6"/>
        <v>650</v>
      </c>
      <c r="J42" s="280">
        <v>15</v>
      </c>
      <c r="K42" s="284">
        <f t="shared" si="7"/>
        <v>850</v>
      </c>
      <c r="L42" s="280">
        <v>20</v>
      </c>
      <c r="M42" s="284">
        <f t="shared" si="8"/>
        <v>1050</v>
      </c>
      <c r="N42" s="280">
        <v>25</v>
      </c>
      <c r="O42" s="284">
        <f t="shared" si="9"/>
        <v>1830</v>
      </c>
      <c r="P42" s="280">
        <v>65</v>
      </c>
    </row>
    <row r="43" spans="1:16">
      <c r="A43" s="280">
        <v>42</v>
      </c>
      <c r="B43" s="284">
        <f t="shared" si="0"/>
        <v>10250</v>
      </c>
      <c r="C43" s="284">
        <f t="shared" si="1"/>
        <v>14350</v>
      </c>
      <c r="D43" s="284">
        <f t="shared" si="2"/>
        <v>18450</v>
      </c>
      <c r="E43" s="1055">
        <f t="shared" si="3"/>
        <v>22550</v>
      </c>
      <c r="F43" s="1055">
        <f t="shared" si="4"/>
        <v>33210</v>
      </c>
      <c r="G43" s="284">
        <f t="shared" si="5"/>
        <v>460</v>
      </c>
      <c r="H43" s="284">
        <v>10</v>
      </c>
      <c r="I43" s="284">
        <f t="shared" si="6"/>
        <v>665</v>
      </c>
      <c r="J43" s="280">
        <v>15</v>
      </c>
      <c r="K43" s="284">
        <f t="shared" si="7"/>
        <v>870</v>
      </c>
      <c r="L43" s="280">
        <v>20</v>
      </c>
      <c r="M43" s="284">
        <f t="shared" si="8"/>
        <v>1075</v>
      </c>
      <c r="N43" s="280">
        <v>25</v>
      </c>
      <c r="O43" s="284">
        <f t="shared" si="9"/>
        <v>1895</v>
      </c>
      <c r="P43" s="280">
        <v>66</v>
      </c>
    </row>
    <row r="44" spans="1:16">
      <c r="A44" s="280">
        <v>43</v>
      </c>
      <c r="B44" s="284">
        <f t="shared" si="0"/>
        <v>10710</v>
      </c>
      <c r="C44" s="284">
        <f t="shared" si="1"/>
        <v>15015</v>
      </c>
      <c r="D44" s="284">
        <f t="shared" si="2"/>
        <v>19320</v>
      </c>
      <c r="E44" s="1055">
        <f t="shared" si="3"/>
        <v>23625</v>
      </c>
      <c r="F44" s="1055">
        <f t="shared" si="4"/>
        <v>35105</v>
      </c>
      <c r="G44" s="284">
        <f t="shared" si="5"/>
        <v>470</v>
      </c>
      <c r="H44" s="284">
        <v>10</v>
      </c>
      <c r="I44" s="284">
        <f t="shared" si="6"/>
        <v>680</v>
      </c>
      <c r="J44" s="280">
        <v>15</v>
      </c>
      <c r="K44" s="284">
        <f t="shared" si="7"/>
        <v>890</v>
      </c>
      <c r="L44" s="280">
        <v>20</v>
      </c>
      <c r="M44" s="284">
        <f t="shared" si="8"/>
        <v>1100</v>
      </c>
      <c r="N44" s="280">
        <v>25</v>
      </c>
      <c r="O44" s="284">
        <f t="shared" si="9"/>
        <v>1961</v>
      </c>
      <c r="P44" s="280">
        <v>67</v>
      </c>
    </row>
    <row r="45" spans="1:16">
      <c r="A45" s="280">
        <v>44</v>
      </c>
      <c r="B45" s="284">
        <f t="shared" si="0"/>
        <v>11180</v>
      </c>
      <c r="C45" s="284">
        <f t="shared" si="1"/>
        <v>15695</v>
      </c>
      <c r="D45" s="284">
        <f t="shared" si="2"/>
        <v>20210</v>
      </c>
      <c r="E45" s="1055">
        <f t="shared" si="3"/>
        <v>24725</v>
      </c>
      <c r="F45" s="1055">
        <f t="shared" si="4"/>
        <v>37066</v>
      </c>
      <c r="G45" s="284">
        <f t="shared" si="5"/>
        <v>480</v>
      </c>
      <c r="H45" s="284">
        <v>10</v>
      </c>
      <c r="I45" s="284">
        <f t="shared" si="6"/>
        <v>695</v>
      </c>
      <c r="J45" s="280">
        <v>15</v>
      </c>
      <c r="K45" s="284">
        <f t="shared" si="7"/>
        <v>910</v>
      </c>
      <c r="L45" s="280">
        <v>20</v>
      </c>
      <c r="M45" s="284">
        <f t="shared" si="8"/>
        <v>1125</v>
      </c>
      <c r="N45" s="280">
        <v>25</v>
      </c>
      <c r="O45" s="284">
        <f t="shared" si="9"/>
        <v>2028</v>
      </c>
      <c r="P45" s="280">
        <v>68</v>
      </c>
    </row>
    <row r="46" spans="1:16">
      <c r="A46" s="280">
        <v>45</v>
      </c>
      <c r="B46" s="284">
        <f t="shared" si="0"/>
        <v>11660</v>
      </c>
      <c r="C46" s="284">
        <f t="shared" si="1"/>
        <v>16390</v>
      </c>
      <c r="D46" s="284">
        <f t="shared" si="2"/>
        <v>21120</v>
      </c>
      <c r="E46" s="1055">
        <f t="shared" si="3"/>
        <v>25850</v>
      </c>
      <c r="F46" s="1055">
        <f t="shared" si="4"/>
        <v>39094</v>
      </c>
      <c r="G46" s="284">
        <f t="shared" si="5"/>
        <v>490</v>
      </c>
      <c r="H46" s="284">
        <v>10</v>
      </c>
      <c r="I46" s="284">
        <f t="shared" si="6"/>
        <v>710</v>
      </c>
      <c r="J46" s="280">
        <v>15</v>
      </c>
      <c r="K46" s="284">
        <f t="shared" si="7"/>
        <v>930</v>
      </c>
      <c r="L46" s="280">
        <v>20</v>
      </c>
      <c r="M46" s="284">
        <f t="shared" si="8"/>
        <v>1150</v>
      </c>
      <c r="N46" s="280">
        <v>25</v>
      </c>
      <c r="O46" s="284">
        <f t="shared" si="9"/>
        <v>2096</v>
      </c>
      <c r="P46" s="280">
        <v>69</v>
      </c>
    </row>
    <row r="47" spans="1:16">
      <c r="A47" s="280">
        <v>46</v>
      </c>
      <c r="B47" s="284">
        <f t="shared" si="0"/>
        <v>12150</v>
      </c>
      <c r="C47" s="284">
        <f t="shared" si="1"/>
        <v>17100</v>
      </c>
      <c r="D47" s="284">
        <f t="shared" si="2"/>
        <v>22050</v>
      </c>
      <c r="E47" s="1055">
        <f t="shared" si="3"/>
        <v>27000</v>
      </c>
      <c r="F47" s="1055">
        <f t="shared" si="4"/>
        <v>41190</v>
      </c>
      <c r="G47" s="284">
        <f t="shared" si="5"/>
        <v>500</v>
      </c>
      <c r="H47" s="284">
        <v>10</v>
      </c>
      <c r="I47" s="284">
        <f t="shared" si="6"/>
        <v>725</v>
      </c>
      <c r="J47" s="280">
        <v>15</v>
      </c>
      <c r="K47" s="284">
        <f t="shared" si="7"/>
        <v>950</v>
      </c>
      <c r="L47" s="280">
        <v>20</v>
      </c>
      <c r="M47" s="284">
        <f t="shared" si="8"/>
        <v>1175</v>
      </c>
      <c r="N47" s="280">
        <v>25</v>
      </c>
      <c r="O47" s="284">
        <f t="shared" si="9"/>
        <v>2165</v>
      </c>
      <c r="P47" s="280">
        <v>70</v>
      </c>
    </row>
    <row r="48" spans="1:16">
      <c r="A48" s="280">
        <v>47</v>
      </c>
      <c r="B48" s="284">
        <f t="shared" si="0"/>
        <v>12650</v>
      </c>
      <c r="C48" s="284">
        <f t="shared" si="1"/>
        <v>17825</v>
      </c>
      <c r="D48" s="284">
        <f t="shared" si="2"/>
        <v>23000</v>
      </c>
      <c r="E48" s="1055">
        <f t="shared" si="3"/>
        <v>28175</v>
      </c>
      <c r="F48" s="1055">
        <f t="shared" si="4"/>
        <v>43355</v>
      </c>
      <c r="G48" s="284">
        <f t="shared" si="5"/>
        <v>510</v>
      </c>
      <c r="H48" s="284">
        <v>10</v>
      </c>
      <c r="I48" s="284">
        <f t="shared" si="6"/>
        <v>740</v>
      </c>
      <c r="J48" s="280">
        <v>15</v>
      </c>
      <c r="K48" s="284">
        <f t="shared" si="7"/>
        <v>970</v>
      </c>
      <c r="L48" s="280">
        <v>20</v>
      </c>
      <c r="M48" s="284">
        <f t="shared" si="8"/>
        <v>1200</v>
      </c>
      <c r="N48" s="280">
        <v>25</v>
      </c>
      <c r="O48" s="284">
        <f t="shared" si="9"/>
        <v>2235</v>
      </c>
      <c r="P48" s="280">
        <v>71</v>
      </c>
    </row>
    <row r="49" spans="1:16">
      <c r="A49" s="280">
        <v>48</v>
      </c>
      <c r="B49" s="284">
        <f t="shared" si="0"/>
        <v>13160</v>
      </c>
      <c r="C49" s="284">
        <f t="shared" si="1"/>
        <v>18565</v>
      </c>
      <c r="D49" s="284">
        <f t="shared" si="2"/>
        <v>23970</v>
      </c>
      <c r="E49" s="1055">
        <f t="shared" si="3"/>
        <v>29375</v>
      </c>
      <c r="F49" s="1055">
        <f t="shared" si="4"/>
        <v>45590</v>
      </c>
      <c r="G49" s="284">
        <f t="shared" si="5"/>
        <v>520</v>
      </c>
      <c r="H49" s="284">
        <v>10</v>
      </c>
      <c r="I49" s="284">
        <f t="shared" si="6"/>
        <v>755</v>
      </c>
      <c r="J49" s="280">
        <v>15</v>
      </c>
      <c r="K49" s="284">
        <f t="shared" si="7"/>
        <v>990</v>
      </c>
      <c r="L49" s="280">
        <v>20</v>
      </c>
      <c r="M49" s="284">
        <f t="shared" si="8"/>
        <v>1225</v>
      </c>
      <c r="N49" s="280">
        <v>25</v>
      </c>
      <c r="O49" s="284">
        <f t="shared" si="9"/>
        <v>2306</v>
      </c>
      <c r="P49" s="280">
        <v>72</v>
      </c>
    </row>
    <row r="50" spans="1:16">
      <c r="A50" s="280">
        <v>49</v>
      </c>
      <c r="B50" s="284">
        <f t="shared" si="0"/>
        <v>13680</v>
      </c>
      <c r="C50" s="284">
        <f t="shared" si="1"/>
        <v>19320</v>
      </c>
      <c r="D50" s="284">
        <f t="shared" si="2"/>
        <v>24960</v>
      </c>
      <c r="E50" s="1055">
        <f t="shared" si="3"/>
        <v>30600</v>
      </c>
      <c r="F50" s="1055">
        <f t="shared" si="4"/>
        <v>47896</v>
      </c>
      <c r="G50" s="284">
        <f t="shared" si="5"/>
        <v>530</v>
      </c>
      <c r="H50" s="284">
        <v>10</v>
      </c>
      <c r="I50" s="284">
        <f t="shared" si="6"/>
        <v>770</v>
      </c>
      <c r="J50" s="280">
        <v>15</v>
      </c>
      <c r="K50" s="284">
        <f t="shared" si="7"/>
        <v>1010</v>
      </c>
      <c r="L50" s="280">
        <v>20</v>
      </c>
      <c r="M50" s="284">
        <f t="shared" si="8"/>
        <v>1250</v>
      </c>
      <c r="N50" s="280">
        <v>25</v>
      </c>
      <c r="O50" s="284">
        <f t="shared" si="9"/>
        <v>2378</v>
      </c>
      <c r="P50" s="280">
        <v>73</v>
      </c>
    </row>
    <row r="51" spans="1:16" s="278" customFormat="1">
      <c r="A51" s="282">
        <v>50</v>
      </c>
      <c r="B51" s="284">
        <f t="shared" si="0"/>
        <v>14210</v>
      </c>
      <c r="C51" s="284">
        <f t="shared" si="1"/>
        <v>20090</v>
      </c>
      <c r="D51" s="284">
        <f t="shared" si="2"/>
        <v>25970</v>
      </c>
      <c r="E51" s="1055">
        <f t="shared" si="3"/>
        <v>31850</v>
      </c>
      <c r="F51" s="1055">
        <f t="shared" si="4"/>
        <v>50274</v>
      </c>
      <c r="G51" s="284">
        <f t="shared" si="5"/>
        <v>540</v>
      </c>
      <c r="H51" s="284">
        <v>50</v>
      </c>
      <c r="I51" s="284">
        <f t="shared" si="6"/>
        <v>785</v>
      </c>
      <c r="J51" s="284">
        <v>60</v>
      </c>
      <c r="K51" s="284">
        <f t="shared" si="7"/>
        <v>1030</v>
      </c>
      <c r="L51" s="284">
        <v>80</v>
      </c>
      <c r="M51" s="284">
        <f t="shared" si="8"/>
        <v>1275</v>
      </c>
      <c r="N51" s="284">
        <v>100</v>
      </c>
      <c r="O51" s="284">
        <f t="shared" si="9"/>
        <v>2451</v>
      </c>
      <c r="P51" s="284">
        <v>140</v>
      </c>
    </row>
    <row r="52" spans="1:16">
      <c r="A52" s="280">
        <v>51</v>
      </c>
      <c r="B52" s="284">
        <f t="shared" si="0"/>
        <v>14750</v>
      </c>
      <c r="C52" s="284">
        <f t="shared" si="1"/>
        <v>20875</v>
      </c>
      <c r="D52" s="284">
        <f t="shared" si="2"/>
        <v>27000</v>
      </c>
      <c r="E52" s="1055">
        <f t="shared" si="3"/>
        <v>33125</v>
      </c>
      <c r="F52" s="1055">
        <f t="shared" si="4"/>
        <v>52725</v>
      </c>
      <c r="G52" s="284">
        <f t="shared" si="5"/>
        <v>590</v>
      </c>
      <c r="H52" s="284">
        <v>50</v>
      </c>
      <c r="I52" s="284">
        <f t="shared" si="6"/>
        <v>845</v>
      </c>
      <c r="J52" s="284">
        <v>60</v>
      </c>
      <c r="K52" s="284">
        <f t="shared" si="7"/>
        <v>1110</v>
      </c>
      <c r="L52" s="284">
        <v>80</v>
      </c>
      <c r="M52" s="284">
        <f t="shared" si="8"/>
        <v>1375</v>
      </c>
      <c r="N52" s="284">
        <v>104</v>
      </c>
      <c r="O52" s="284">
        <f t="shared" si="9"/>
        <v>2591</v>
      </c>
      <c r="P52" s="284">
        <v>143</v>
      </c>
    </row>
    <row r="53" spans="1:16">
      <c r="A53" s="280">
        <v>52</v>
      </c>
      <c r="B53" s="284">
        <f t="shared" si="0"/>
        <v>15340</v>
      </c>
      <c r="C53" s="284">
        <f t="shared" si="1"/>
        <v>21720</v>
      </c>
      <c r="D53" s="284">
        <f t="shared" si="2"/>
        <v>28110</v>
      </c>
      <c r="E53" s="1055">
        <f t="shared" si="3"/>
        <v>34500</v>
      </c>
      <c r="F53" s="1055">
        <f t="shared" si="4"/>
        <v>55316</v>
      </c>
      <c r="G53" s="284">
        <f t="shared" si="5"/>
        <v>640</v>
      </c>
      <c r="H53" s="284">
        <v>50</v>
      </c>
      <c r="I53" s="284">
        <f t="shared" si="6"/>
        <v>905</v>
      </c>
      <c r="J53" s="284">
        <v>60</v>
      </c>
      <c r="K53" s="284">
        <f t="shared" si="7"/>
        <v>1190</v>
      </c>
      <c r="L53" s="284">
        <v>80</v>
      </c>
      <c r="M53" s="284">
        <f t="shared" si="8"/>
        <v>1479</v>
      </c>
      <c r="N53" s="284">
        <v>108</v>
      </c>
      <c r="O53" s="284">
        <f t="shared" si="9"/>
        <v>2734</v>
      </c>
      <c r="P53" s="284">
        <v>146</v>
      </c>
    </row>
    <row r="54" spans="1:16">
      <c r="A54" s="280">
        <v>53</v>
      </c>
      <c r="B54" s="284">
        <f t="shared" si="0"/>
        <v>15980</v>
      </c>
      <c r="C54" s="284">
        <f t="shared" si="1"/>
        <v>22625</v>
      </c>
      <c r="D54" s="284">
        <f t="shared" si="2"/>
        <v>29300</v>
      </c>
      <c r="E54" s="1055">
        <f t="shared" si="3"/>
        <v>35979</v>
      </c>
      <c r="F54" s="1055">
        <f t="shared" si="4"/>
        <v>58050</v>
      </c>
      <c r="G54" s="284">
        <f t="shared" si="5"/>
        <v>690</v>
      </c>
      <c r="H54" s="284">
        <v>50</v>
      </c>
      <c r="I54" s="284">
        <f t="shared" si="6"/>
        <v>965</v>
      </c>
      <c r="J54" s="284">
        <v>60</v>
      </c>
      <c r="K54" s="284">
        <f t="shared" si="7"/>
        <v>1270</v>
      </c>
      <c r="L54" s="284">
        <v>80</v>
      </c>
      <c r="M54" s="284">
        <f t="shared" si="8"/>
        <v>1587</v>
      </c>
      <c r="N54" s="284">
        <v>112</v>
      </c>
      <c r="O54" s="284">
        <f t="shared" si="9"/>
        <v>2880</v>
      </c>
      <c r="P54" s="284">
        <v>149</v>
      </c>
    </row>
    <row r="55" spans="1:16">
      <c r="A55" s="280">
        <v>54</v>
      </c>
      <c r="B55" s="284">
        <f t="shared" si="0"/>
        <v>16670</v>
      </c>
      <c r="C55" s="284">
        <f t="shared" si="1"/>
        <v>23590</v>
      </c>
      <c r="D55" s="284">
        <f t="shared" si="2"/>
        <v>30570</v>
      </c>
      <c r="E55" s="1055">
        <f t="shared" si="3"/>
        <v>37566</v>
      </c>
      <c r="F55" s="1055">
        <f t="shared" si="4"/>
        <v>60930</v>
      </c>
      <c r="G55" s="284">
        <f t="shared" si="5"/>
        <v>740</v>
      </c>
      <c r="H55" s="284">
        <v>50</v>
      </c>
      <c r="I55" s="284">
        <f t="shared" si="6"/>
        <v>1025</v>
      </c>
      <c r="J55" s="284">
        <v>60</v>
      </c>
      <c r="K55" s="284">
        <f t="shared" si="7"/>
        <v>1350</v>
      </c>
      <c r="L55" s="284">
        <v>80</v>
      </c>
      <c r="M55" s="284">
        <f t="shared" si="8"/>
        <v>1699</v>
      </c>
      <c r="N55" s="284">
        <v>116</v>
      </c>
      <c r="O55" s="284">
        <f t="shared" si="9"/>
        <v>3029</v>
      </c>
      <c r="P55" s="284">
        <v>152</v>
      </c>
    </row>
    <row r="56" spans="1:16">
      <c r="A56" s="280">
        <v>55</v>
      </c>
      <c r="B56" s="284">
        <f t="shared" si="0"/>
        <v>17410</v>
      </c>
      <c r="C56" s="284">
        <f t="shared" si="1"/>
        <v>24615</v>
      </c>
      <c r="D56" s="284">
        <f t="shared" si="2"/>
        <v>31920</v>
      </c>
      <c r="E56" s="1055">
        <f t="shared" si="3"/>
        <v>39265</v>
      </c>
      <c r="F56" s="1055">
        <f t="shared" si="4"/>
        <v>63959</v>
      </c>
      <c r="G56" s="284">
        <f t="shared" si="5"/>
        <v>790</v>
      </c>
      <c r="H56" s="284">
        <v>50</v>
      </c>
      <c r="I56" s="284">
        <f t="shared" si="6"/>
        <v>1085</v>
      </c>
      <c r="J56" s="284">
        <v>60</v>
      </c>
      <c r="K56" s="284">
        <f t="shared" si="7"/>
        <v>1430</v>
      </c>
      <c r="L56" s="284">
        <v>80</v>
      </c>
      <c r="M56" s="284">
        <f t="shared" si="8"/>
        <v>1815</v>
      </c>
      <c r="N56" s="284">
        <v>120</v>
      </c>
      <c r="O56" s="284">
        <f t="shared" si="9"/>
        <v>3181</v>
      </c>
      <c r="P56" s="284">
        <v>155</v>
      </c>
    </row>
    <row r="57" spans="1:16">
      <c r="A57" s="280">
        <v>56</v>
      </c>
      <c r="B57" s="284">
        <f t="shared" si="0"/>
        <v>18200</v>
      </c>
      <c r="C57" s="284">
        <f t="shared" si="1"/>
        <v>25700</v>
      </c>
      <c r="D57" s="284">
        <f t="shared" si="2"/>
        <v>33350</v>
      </c>
      <c r="E57" s="1055">
        <f t="shared" si="3"/>
        <v>41080</v>
      </c>
      <c r="F57" s="1055">
        <f t="shared" si="4"/>
        <v>67140</v>
      </c>
      <c r="G57" s="284">
        <f t="shared" si="5"/>
        <v>840</v>
      </c>
      <c r="H57" s="284">
        <v>50</v>
      </c>
      <c r="I57" s="284">
        <f t="shared" si="6"/>
        <v>1145</v>
      </c>
      <c r="J57" s="284">
        <v>60</v>
      </c>
      <c r="K57" s="284">
        <f t="shared" si="7"/>
        <v>1510</v>
      </c>
      <c r="L57" s="284">
        <v>80</v>
      </c>
      <c r="M57" s="284">
        <f t="shared" si="8"/>
        <v>1935</v>
      </c>
      <c r="N57" s="284">
        <v>124</v>
      </c>
      <c r="O57" s="284">
        <f t="shared" si="9"/>
        <v>3336</v>
      </c>
      <c r="P57" s="284">
        <v>158</v>
      </c>
    </row>
    <row r="58" spans="1:16">
      <c r="A58" s="280">
        <v>57</v>
      </c>
      <c r="B58" s="284">
        <f t="shared" si="0"/>
        <v>19040</v>
      </c>
      <c r="C58" s="284">
        <f t="shared" si="1"/>
        <v>26845</v>
      </c>
      <c r="D58" s="284">
        <f t="shared" si="2"/>
        <v>34860</v>
      </c>
      <c r="E58" s="1055">
        <f t="shared" si="3"/>
        <v>43015</v>
      </c>
      <c r="F58" s="1055">
        <f t="shared" si="4"/>
        <v>70476</v>
      </c>
      <c r="G58" s="284">
        <f t="shared" si="5"/>
        <v>890</v>
      </c>
      <c r="H58" s="284">
        <v>50</v>
      </c>
      <c r="I58" s="284">
        <f t="shared" si="6"/>
        <v>1205</v>
      </c>
      <c r="J58" s="284">
        <v>60</v>
      </c>
      <c r="K58" s="284">
        <f t="shared" si="7"/>
        <v>1590</v>
      </c>
      <c r="L58" s="284">
        <v>80</v>
      </c>
      <c r="M58" s="284">
        <f t="shared" si="8"/>
        <v>2059</v>
      </c>
      <c r="N58" s="284">
        <v>128</v>
      </c>
      <c r="O58" s="284">
        <f t="shared" si="9"/>
        <v>3494</v>
      </c>
      <c r="P58" s="284">
        <v>161</v>
      </c>
    </row>
    <row r="59" spans="1:16">
      <c r="A59" s="280">
        <v>58</v>
      </c>
      <c r="B59" s="284">
        <f t="shared" si="0"/>
        <v>19930</v>
      </c>
      <c r="C59" s="284">
        <f t="shared" si="1"/>
        <v>28050</v>
      </c>
      <c r="D59" s="284">
        <f t="shared" si="2"/>
        <v>36450</v>
      </c>
      <c r="E59" s="1055">
        <f t="shared" si="3"/>
        <v>45074</v>
      </c>
      <c r="F59" s="1055">
        <f t="shared" si="4"/>
        <v>73970</v>
      </c>
      <c r="G59" s="284">
        <f t="shared" si="5"/>
        <v>940</v>
      </c>
      <c r="H59" s="284">
        <v>50</v>
      </c>
      <c r="I59" s="284">
        <f t="shared" si="6"/>
        <v>1265</v>
      </c>
      <c r="J59" s="284">
        <v>60</v>
      </c>
      <c r="K59" s="284">
        <f t="shared" si="7"/>
        <v>1670</v>
      </c>
      <c r="L59" s="284">
        <v>80</v>
      </c>
      <c r="M59" s="284">
        <f t="shared" si="8"/>
        <v>2187</v>
      </c>
      <c r="N59" s="284">
        <v>132</v>
      </c>
      <c r="O59" s="284">
        <f t="shared" si="9"/>
        <v>3655</v>
      </c>
      <c r="P59" s="284">
        <v>164</v>
      </c>
    </row>
    <row r="60" spans="1:16">
      <c r="A60" s="280">
        <v>59</v>
      </c>
      <c r="B60" s="284">
        <f t="shared" si="0"/>
        <v>20870</v>
      </c>
      <c r="C60" s="284">
        <f t="shared" si="1"/>
        <v>29315</v>
      </c>
      <c r="D60" s="284">
        <f t="shared" si="2"/>
        <v>38120</v>
      </c>
      <c r="E60" s="1055">
        <f t="shared" si="3"/>
        <v>47261</v>
      </c>
      <c r="F60" s="1055">
        <f t="shared" si="4"/>
        <v>77625</v>
      </c>
      <c r="G60" s="284">
        <f t="shared" si="5"/>
        <v>990</v>
      </c>
      <c r="H60" s="284">
        <v>50</v>
      </c>
      <c r="I60" s="284">
        <f t="shared" si="6"/>
        <v>1325</v>
      </c>
      <c r="J60" s="284">
        <v>60</v>
      </c>
      <c r="K60" s="284">
        <f t="shared" si="7"/>
        <v>1750</v>
      </c>
      <c r="L60" s="284">
        <v>80</v>
      </c>
      <c r="M60" s="284">
        <f t="shared" si="8"/>
        <v>2319</v>
      </c>
      <c r="N60" s="284">
        <v>136</v>
      </c>
      <c r="O60" s="284">
        <f t="shared" si="9"/>
        <v>3819</v>
      </c>
      <c r="P60" s="284">
        <v>167</v>
      </c>
    </row>
    <row r="61" spans="1:16" s="278" customFormat="1">
      <c r="A61" s="282">
        <v>60</v>
      </c>
      <c r="B61" s="284">
        <f t="shared" si="0"/>
        <v>21860</v>
      </c>
      <c r="C61" s="284">
        <f t="shared" si="1"/>
        <v>30640</v>
      </c>
      <c r="D61" s="284">
        <f t="shared" si="2"/>
        <v>39870</v>
      </c>
      <c r="E61" s="1055">
        <f t="shared" si="3"/>
        <v>49580</v>
      </c>
      <c r="F61" s="1055">
        <f t="shared" si="4"/>
        <v>81444</v>
      </c>
      <c r="G61" s="284">
        <f t="shared" si="5"/>
        <v>1040</v>
      </c>
      <c r="H61" s="284">
        <v>50</v>
      </c>
      <c r="I61" s="284">
        <f t="shared" si="6"/>
        <v>1385</v>
      </c>
      <c r="J61" s="284">
        <v>60</v>
      </c>
      <c r="K61" s="284">
        <f t="shared" si="7"/>
        <v>1830</v>
      </c>
      <c r="L61" s="284">
        <v>80</v>
      </c>
      <c r="M61" s="284">
        <f t="shared" si="8"/>
        <v>2455</v>
      </c>
      <c r="N61" s="284">
        <v>140</v>
      </c>
      <c r="O61" s="284">
        <f t="shared" si="9"/>
        <v>3986</v>
      </c>
      <c r="P61" s="284">
        <v>190</v>
      </c>
    </row>
    <row r="62" spans="1:16">
      <c r="A62" s="280">
        <v>61</v>
      </c>
      <c r="B62" s="284">
        <f t="shared" si="0"/>
        <v>22900</v>
      </c>
      <c r="C62" s="284">
        <f t="shared" si="1"/>
        <v>32025</v>
      </c>
      <c r="D62" s="284">
        <f t="shared" si="2"/>
        <v>41700</v>
      </c>
      <c r="E62" s="1055">
        <f t="shared" si="3"/>
        <v>52035</v>
      </c>
      <c r="F62" s="1055">
        <f t="shared" si="4"/>
        <v>85430</v>
      </c>
      <c r="G62" s="284">
        <f t="shared" si="5"/>
        <v>1090</v>
      </c>
      <c r="H62" s="284">
        <v>50</v>
      </c>
      <c r="I62" s="284">
        <f t="shared" si="6"/>
        <v>1445</v>
      </c>
      <c r="J62" s="284">
        <v>60</v>
      </c>
      <c r="K62" s="284">
        <f t="shared" si="7"/>
        <v>1910</v>
      </c>
      <c r="L62" s="284">
        <v>80</v>
      </c>
      <c r="M62" s="284">
        <f t="shared" si="8"/>
        <v>2595</v>
      </c>
      <c r="N62" s="284">
        <v>144</v>
      </c>
      <c r="O62" s="284">
        <f t="shared" si="9"/>
        <v>4176</v>
      </c>
      <c r="P62" s="284">
        <v>194</v>
      </c>
    </row>
    <row r="63" spans="1:16">
      <c r="A63" s="280">
        <v>62</v>
      </c>
      <c r="B63" s="284">
        <f t="shared" si="0"/>
        <v>23990</v>
      </c>
      <c r="C63" s="284">
        <f t="shared" si="1"/>
        <v>33470</v>
      </c>
      <c r="D63" s="284">
        <f t="shared" si="2"/>
        <v>43610</v>
      </c>
      <c r="E63" s="1055">
        <f t="shared" si="3"/>
        <v>54630</v>
      </c>
      <c r="F63" s="1055">
        <f t="shared" si="4"/>
        <v>89606</v>
      </c>
      <c r="G63" s="284">
        <f t="shared" si="5"/>
        <v>1140</v>
      </c>
      <c r="H63" s="284">
        <v>50</v>
      </c>
      <c r="I63" s="284">
        <f t="shared" si="6"/>
        <v>1505</v>
      </c>
      <c r="J63" s="284">
        <v>60</v>
      </c>
      <c r="K63" s="284">
        <f t="shared" si="7"/>
        <v>1990</v>
      </c>
      <c r="L63" s="284">
        <v>80</v>
      </c>
      <c r="M63" s="284">
        <f t="shared" si="8"/>
        <v>2739</v>
      </c>
      <c r="N63" s="284">
        <v>148</v>
      </c>
      <c r="O63" s="284">
        <f t="shared" si="9"/>
        <v>4370</v>
      </c>
      <c r="P63" s="284">
        <v>198</v>
      </c>
    </row>
    <row r="64" spans="1:16">
      <c r="A64" s="280">
        <v>63</v>
      </c>
      <c r="B64" s="284">
        <f t="shared" si="0"/>
        <v>25130</v>
      </c>
      <c r="C64" s="284">
        <f t="shared" si="1"/>
        <v>34975</v>
      </c>
      <c r="D64" s="284">
        <f t="shared" si="2"/>
        <v>45600</v>
      </c>
      <c r="E64" s="1055">
        <f t="shared" si="3"/>
        <v>57369</v>
      </c>
      <c r="F64" s="1055">
        <f t="shared" si="4"/>
        <v>93976</v>
      </c>
      <c r="G64" s="284">
        <f t="shared" si="5"/>
        <v>1190</v>
      </c>
      <c r="H64" s="284">
        <v>50</v>
      </c>
      <c r="I64" s="284">
        <f t="shared" si="6"/>
        <v>1565</v>
      </c>
      <c r="J64" s="284">
        <v>60</v>
      </c>
      <c r="K64" s="284">
        <f t="shared" si="7"/>
        <v>2070</v>
      </c>
      <c r="L64" s="284">
        <v>80</v>
      </c>
      <c r="M64" s="284">
        <f t="shared" si="8"/>
        <v>2887</v>
      </c>
      <c r="N64" s="284">
        <v>152</v>
      </c>
      <c r="O64" s="284">
        <f t="shared" si="9"/>
        <v>4568</v>
      </c>
      <c r="P64" s="284">
        <v>202</v>
      </c>
    </row>
    <row r="65" spans="1:16">
      <c r="A65" s="280">
        <v>64</v>
      </c>
      <c r="B65" s="284">
        <f t="shared" si="0"/>
        <v>26320</v>
      </c>
      <c r="C65" s="284">
        <f t="shared" si="1"/>
        <v>36540</v>
      </c>
      <c r="D65" s="284">
        <f t="shared" si="2"/>
        <v>47670</v>
      </c>
      <c r="E65" s="1055">
        <f t="shared" si="3"/>
        <v>60256</v>
      </c>
      <c r="F65" s="1055">
        <f t="shared" si="4"/>
        <v>98544</v>
      </c>
      <c r="G65" s="284">
        <f t="shared" si="5"/>
        <v>1240</v>
      </c>
      <c r="H65" s="284">
        <v>50</v>
      </c>
      <c r="I65" s="284">
        <f t="shared" si="6"/>
        <v>1625</v>
      </c>
      <c r="J65" s="284">
        <v>60</v>
      </c>
      <c r="K65" s="284">
        <f t="shared" si="7"/>
        <v>2150</v>
      </c>
      <c r="L65" s="284">
        <v>80</v>
      </c>
      <c r="M65" s="284">
        <f t="shared" si="8"/>
        <v>3039</v>
      </c>
      <c r="N65" s="284">
        <v>156</v>
      </c>
      <c r="O65" s="284">
        <f t="shared" si="9"/>
        <v>4770</v>
      </c>
      <c r="P65" s="284">
        <v>206</v>
      </c>
    </row>
    <row r="66" spans="1:16">
      <c r="A66" s="280">
        <v>65</v>
      </c>
      <c r="B66" s="284">
        <f t="shared" si="0"/>
        <v>27560</v>
      </c>
      <c r="C66" s="284">
        <f t="shared" si="1"/>
        <v>38165</v>
      </c>
      <c r="D66" s="284">
        <f t="shared" si="2"/>
        <v>49820</v>
      </c>
      <c r="E66" s="1055">
        <f t="shared" si="3"/>
        <v>63295</v>
      </c>
      <c r="F66" s="1055">
        <f t="shared" si="4"/>
        <v>103314</v>
      </c>
      <c r="G66" s="284">
        <f t="shared" si="5"/>
        <v>1290</v>
      </c>
      <c r="H66" s="284">
        <v>50</v>
      </c>
      <c r="I66" s="284">
        <f t="shared" si="6"/>
        <v>1685</v>
      </c>
      <c r="J66" s="284">
        <v>60</v>
      </c>
      <c r="K66" s="284">
        <f t="shared" si="7"/>
        <v>2230</v>
      </c>
      <c r="L66" s="284">
        <v>80</v>
      </c>
      <c r="M66" s="284">
        <f t="shared" si="8"/>
        <v>3195</v>
      </c>
      <c r="N66" s="284">
        <v>160</v>
      </c>
      <c r="O66" s="284">
        <f t="shared" si="9"/>
        <v>4976</v>
      </c>
      <c r="P66" s="284">
        <v>210</v>
      </c>
    </row>
    <row r="67" spans="1:16">
      <c r="A67" s="280">
        <v>66</v>
      </c>
      <c r="B67" s="284">
        <f t="shared" ref="B67:B100" si="10">B66+G66</f>
        <v>28850</v>
      </c>
      <c r="C67" s="284">
        <f t="shared" ref="C67:C100" si="11">C66+I66</f>
        <v>39850</v>
      </c>
      <c r="D67" s="284">
        <f t="shared" ref="D67:D100" si="12">D66+K66</f>
        <v>52050</v>
      </c>
      <c r="E67" s="1055">
        <f t="shared" ref="E67:E100" si="13">E66+M66</f>
        <v>66490</v>
      </c>
      <c r="F67" s="1055">
        <f t="shared" ref="F67:F100" si="14">F66+O66</f>
        <v>108290</v>
      </c>
      <c r="G67" s="284">
        <f t="shared" ref="G67:G100" si="15">G66+H66</f>
        <v>1340</v>
      </c>
      <c r="H67" s="284">
        <v>50</v>
      </c>
      <c r="I67" s="284">
        <f t="shared" ref="I67:I100" si="16">I66+J66</f>
        <v>1745</v>
      </c>
      <c r="J67" s="284">
        <v>60</v>
      </c>
      <c r="K67" s="284">
        <f t="shared" ref="K67:K100" si="17">K66+L66</f>
        <v>2310</v>
      </c>
      <c r="L67" s="284">
        <v>80</v>
      </c>
      <c r="M67" s="284">
        <f t="shared" ref="M67:M100" si="18">M66+N66</f>
        <v>3355</v>
      </c>
      <c r="N67" s="284">
        <v>164</v>
      </c>
      <c r="O67" s="284">
        <f t="shared" ref="O67:O100" si="19">O66+P66</f>
        <v>5186</v>
      </c>
      <c r="P67" s="284">
        <v>214</v>
      </c>
    </row>
    <row r="68" spans="1:16">
      <c r="A68" s="280">
        <v>67</v>
      </c>
      <c r="B68" s="284">
        <f t="shared" si="10"/>
        <v>30190</v>
      </c>
      <c r="C68" s="284">
        <f t="shared" si="11"/>
        <v>41595</v>
      </c>
      <c r="D68" s="284">
        <f t="shared" si="12"/>
        <v>54360</v>
      </c>
      <c r="E68" s="1055">
        <f t="shared" si="13"/>
        <v>69845</v>
      </c>
      <c r="F68" s="1055">
        <f t="shared" si="14"/>
        <v>113476</v>
      </c>
      <c r="G68" s="284">
        <f t="shared" si="15"/>
        <v>1390</v>
      </c>
      <c r="H68" s="284">
        <v>50</v>
      </c>
      <c r="I68" s="284">
        <f t="shared" si="16"/>
        <v>1805</v>
      </c>
      <c r="J68" s="284">
        <v>60</v>
      </c>
      <c r="K68" s="284">
        <f t="shared" si="17"/>
        <v>2390</v>
      </c>
      <c r="L68" s="284">
        <v>80</v>
      </c>
      <c r="M68" s="284">
        <f t="shared" si="18"/>
        <v>3519</v>
      </c>
      <c r="N68" s="284">
        <v>168</v>
      </c>
      <c r="O68" s="284">
        <f t="shared" si="19"/>
        <v>5400</v>
      </c>
      <c r="P68" s="284">
        <v>218</v>
      </c>
    </row>
    <row r="69" spans="1:16">
      <c r="A69" s="280">
        <v>68</v>
      </c>
      <c r="B69" s="284">
        <f t="shared" si="10"/>
        <v>31580</v>
      </c>
      <c r="C69" s="284">
        <f t="shared" si="11"/>
        <v>43400</v>
      </c>
      <c r="D69" s="284">
        <f t="shared" si="12"/>
        <v>56750</v>
      </c>
      <c r="E69" s="1055">
        <f t="shared" si="13"/>
        <v>73364</v>
      </c>
      <c r="F69" s="1055">
        <f t="shared" si="14"/>
        <v>118876</v>
      </c>
      <c r="G69" s="284">
        <f t="shared" si="15"/>
        <v>1440</v>
      </c>
      <c r="H69" s="284">
        <v>50</v>
      </c>
      <c r="I69" s="284">
        <f t="shared" si="16"/>
        <v>1865</v>
      </c>
      <c r="J69" s="284">
        <v>60</v>
      </c>
      <c r="K69" s="284">
        <f t="shared" si="17"/>
        <v>2470</v>
      </c>
      <c r="L69" s="284">
        <v>80</v>
      </c>
      <c r="M69" s="284">
        <f t="shared" si="18"/>
        <v>3687</v>
      </c>
      <c r="N69" s="284">
        <v>172</v>
      </c>
      <c r="O69" s="284">
        <f t="shared" si="19"/>
        <v>5618</v>
      </c>
      <c r="P69" s="284">
        <v>222</v>
      </c>
    </row>
    <row r="70" spans="1:16">
      <c r="A70" s="280">
        <v>69</v>
      </c>
      <c r="B70" s="284">
        <f t="shared" si="10"/>
        <v>33020</v>
      </c>
      <c r="C70" s="284">
        <f t="shared" si="11"/>
        <v>45265</v>
      </c>
      <c r="D70" s="284">
        <f t="shared" si="12"/>
        <v>59220</v>
      </c>
      <c r="E70" s="1055">
        <f t="shared" si="13"/>
        <v>77051</v>
      </c>
      <c r="F70" s="1055">
        <f t="shared" si="14"/>
        <v>124494</v>
      </c>
      <c r="G70" s="284">
        <f t="shared" si="15"/>
        <v>1490</v>
      </c>
      <c r="H70" s="284">
        <v>50</v>
      </c>
      <c r="I70" s="284">
        <f t="shared" si="16"/>
        <v>1925</v>
      </c>
      <c r="J70" s="284">
        <v>60</v>
      </c>
      <c r="K70" s="284">
        <f t="shared" si="17"/>
        <v>2550</v>
      </c>
      <c r="L70" s="284">
        <v>80</v>
      </c>
      <c r="M70" s="284">
        <f t="shared" si="18"/>
        <v>3859</v>
      </c>
      <c r="N70" s="284">
        <v>176</v>
      </c>
      <c r="O70" s="284">
        <f t="shared" si="19"/>
        <v>5840</v>
      </c>
      <c r="P70" s="284">
        <v>226</v>
      </c>
    </row>
    <row r="71" spans="1:16" s="278" customFormat="1">
      <c r="A71" s="282">
        <v>70</v>
      </c>
      <c r="B71" s="284">
        <f t="shared" si="10"/>
        <v>34510</v>
      </c>
      <c r="C71" s="284">
        <f t="shared" si="11"/>
        <v>47190</v>
      </c>
      <c r="D71" s="284">
        <f t="shared" si="12"/>
        <v>61770</v>
      </c>
      <c r="E71" s="1055">
        <f t="shared" si="13"/>
        <v>80910</v>
      </c>
      <c r="F71" s="1055">
        <f t="shared" si="14"/>
        <v>130334</v>
      </c>
      <c r="G71" s="284">
        <f t="shared" si="15"/>
        <v>1540</v>
      </c>
      <c r="H71" s="284">
        <v>50</v>
      </c>
      <c r="I71" s="284">
        <f t="shared" si="16"/>
        <v>1985</v>
      </c>
      <c r="J71" s="284">
        <v>60</v>
      </c>
      <c r="K71" s="284">
        <f t="shared" si="17"/>
        <v>2630</v>
      </c>
      <c r="L71" s="284">
        <v>80</v>
      </c>
      <c r="M71" s="284">
        <f t="shared" si="18"/>
        <v>4035</v>
      </c>
      <c r="N71" s="284">
        <v>180</v>
      </c>
      <c r="O71" s="284">
        <f t="shared" si="19"/>
        <v>6066</v>
      </c>
      <c r="P71" s="284">
        <v>250</v>
      </c>
    </row>
    <row r="72" spans="1:16">
      <c r="A72" s="280">
        <v>71</v>
      </c>
      <c r="B72" s="284">
        <f t="shared" si="10"/>
        <v>36050</v>
      </c>
      <c r="C72" s="284">
        <f t="shared" si="11"/>
        <v>49175</v>
      </c>
      <c r="D72" s="284">
        <f t="shared" si="12"/>
        <v>64400</v>
      </c>
      <c r="E72" s="1055">
        <f t="shared" si="13"/>
        <v>84945</v>
      </c>
      <c r="F72" s="1055">
        <f t="shared" si="14"/>
        <v>136400</v>
      </c>
      <c r="G72" s="284">
        <f t="shared" si="15"/>
        <v>1590</v>
      </c>
      <c r="H72" s="284">
        <v>50</v>
      </c>
      <c r="I72" s="284">
        <f t="shared" si="16"/>
        <v>2045</v>
      </c>
      <c r="J72" s="284">
        <v>60</v>
      </c>
      <c r="K72" s="284">
        <f t="shared" si="17"/>
        <v>2710</v>
      </c>
      <c r="L72" s="284">
        <v>80</v>
      </c>
      <c r="M72" s="284">
        <f t="shared" si="18"/>
        <v>4215</v>
      </c>
      <c r="N72" s="284">
        <v>184</v>
      </c>
      <c r="O72" s="284">
        <f t="shared" si="19"/>
        <v>6316</v>
      </c>
      <c r="P72" s="284">
        <v>255</v>
      </c>
    </row>
    <row r="73" spans="1:16">
      <c r="A73" s="280">
        <v>72</v>
      </c>
      <c r="B73" s="284">
        <f t="shared" si="10"/>
        <v>37640</v>
      </c>
      <c r="C73" s="284">
        <f t="shared" si="11"/>
        <v>51220</v>
      </c>
      <c r="D73" s="284">
        <f t="shared" si="12"/>
        <v>67110</v>
      </c>
      <c r="E73" s="1055">
        <f t="shared" si="13"/>
        <v>89160</v>
      </c>
      <c r="F73" s="1055">
        <f t="shared" si="14"/>
        <v>142716</v>
      </c>
      <c r="G73" s="284">
        <f t="shared" si="15"/>
        <v>1640</v>
      </c>
      <c r="H73" s="284">
        <v>50</v>
      </c>
      <c r="I73" s="284">
        <f t="shared" si="16"/>
        <v>2105</v>
      </c>
      <c r="J73" s="284">
        <v>60</v>
      </c>
      <c r="K73" s="284">
        <f t="shared" si="17"/>
        <v>2790</v>
      </c>
      <c r="L73" s="284">
        <v>80</v>
      </c>
      <c r="M73" s="284">
        <f t="shared" si="18"/>
        <v>4399</v>
      </c>
      <c r="N73" s="284">
        <v>188</v>
      </c>
      <c r="O73" s="284">
        <f t="shared" si="19"/>
        <v>6571</v>
      </c>
      <c r="P73" s="284">
        <v>260</v>
      </c>
    </row>
    <row r="74" spans="1:16">
      <c r="A74" s="280">
        <v>73</v>
      </c>
      <c r="B74" s="284">
        <f t="shared" si="10"/>
        <v>39280</v>
      </c>
      <c r="C74" s="284">
        <f t="shared" si="11"/>
        <v>53325</v>
      </c>
      <c r="D74" s="284">
        <f t="shared" si="12"/>
        <v>69900</v>
      </c>
      <c r="E74" s="1055">
        <f t="shared" si="13"/>
        <v>93559</v>
      </c>
      <c r="F74" s="1055">
        <f t="shared" si="14"/>
        <v>149287</v>
      </c>
      <c r="G74" s="284">
        <f t="shared" si="15"/>
        <v>1690</v>
      </c>
      <c r="H74" s="284">
        <v>50</v>
      </c>
      <c r="I74" s="284">
        <f t="shared" si="16"/>
        <v>2165</v>
      </c>
      <c r="J74" s="284">
        <v>60</v>
      </c>
      <c r="K74" s="284">
        <f t="shared" si="17"/>
        <v>2870</v>
      </c>
      <c r="L74" s="284">
        <v>80</v>
      </c>
      <c r="M74" s="284">
        <f t="shared" si="18"/>
        <v>4587</v>
      </c>
      <c r="N74" s="284">
        <v>192</v>
      </c>
      <c r="O74" s="284">
        <f t="shared" si="19"/>
        <v>6831</v>
      </c>
      <c r="P74" s="284">
        <v>265</v>
      </c>
    </row>
    <row r="75" spans="1:16">
      <c r="A75" s="280">
        <v>74</v>
      </c>
      <c r="B75" s="284">
        <f t="shared" si="10"/>
        <v>40970</v>
      </c>
      <c r="C75" s="284">
        <f t="shared" si="11"/>
        <v>55490</v>
      </c>
      <c r="D75" s="284">
        <f t="shared" si="12"/>
        <v>72770</v>
      </c>
      <c r="E75" s="1055">
        <f t="shared" si="13"/>
        <v>98146</v>
      </c>
      <c r="F75" s="1055">
        <f t="shared" si="14"/>
        <v>156118</v>
      </c>
      <c r="G75" s="284">
        <f t="shared" si="15"/>
        <v>1740</v>
      </c>
      <c r="H75" s="284">
        <v>50</v>
      </c>
      <c r="I75" s="284">
        <f t="shared" si="16"/>
        <v>2225</v>
      </c>
      <c r="J75" s="284">
        <v>60</v>
      </c>
      <c r="K75" s="284">
        <f t="shared" si="17"/>
        <v>2950</v>
      </c>
      <c r="L75" s="284">
        <v>80</v>
      </c>
      <c r="M75" s="284">
        <f t="shared" si="18"/>
        <v>4779</v>
      </c>
      <c r="N75" s="284">
        <v>196</v>
      </c>
      <c r="O75" s="284">
        <f t="shared" si="19"/>
        <v>7096</v>
      </c>
      <c r="P75" s="284">
        <v>270</v>
      </c>
    </row>
    <row r="76" spans="1:16">
      <c r="A76" s="280">
        <v>75</v>
      </c>
      <c r="B76" s="284">
        <f t="shared" si="10"/>
        <v>42710</v>
      </c>
      <c r="C76" s="284">
        <f t="shared" si="11"/>
        <v>57715</v>
      </c>
      <c r="D76" s="284">
        <f t="shared" si="12"/>
        <v>75720</v>
      </c>
      <c r="E76" s="1055">
        <f t="shared" si="13"/>
        <v>102925</v>
      </c>
      <c r="F76" s="1055">
        <f t="shared" si="14"/>
        <v>163214</v>
      </c>
      <c r="G76" s="284">
        <f t="shared" si="15"/>
        <v>1790</v>
      </c>
      <c r="H76" s="284">
        <v>50</v>
      </c>
      <c r="I76" s="284">
        <f t="shared" si="16"/>
        <v>2285</v>
      </c>
      <c r="J76" s="284">
        <v>60</v>
      </c>
      <c r="K76" s="284">
        <f t="shared" si="17"/>
        <v>3030</v>
      </c>
      <c r="L76" s="284">
        <v>80</v>
      </c>
      <c r="M76" s="284">
        <f t="shared" si="18"/>
        <v>4975</v>
      </c>
      <c r="N76" s="284">
        <v>200</v>
      </c>
      <c r="O76" s="284">
        <f t="shared" si="19"/>
        <v>7366</v>
      </c>
      <c r="P76" s="284">
        <v>275</v>
      </c>
    </row>
    <row r="77" spans="1:16">
      <c r="A77" s="280">
        <v>76</v>
      </c>
      <c r="B77" s="284">
        <f t="shared" si="10"/>
        <v>44500</v>
      </c>
      <c r="C77" s="284">
        <f t="shared" si="11"/>
        <v>60000</v>
      </c>
      <c r="D77" s="284">
        <f t="shared" si="12"/>
        <v>78750</v>
      </c>
      <c r="E77" s="1055">
        <f t="shared" si="13"/>
        <v>107900</v>
      </c>
      <c r="F77" s="1055">
        <f t="shared" si="14"/>
        <v>170580</v>
      </c>
      <c r="G77" s="284">
        <f t="shared" si="15"/>
        <v>1840</v>
      </c>
      <c r="H77" s="284">
        <v>50</v>
      </c>
      <c r="I77" s="284">
        <f t="shared" si="16"/>
        <v>2345</v>
      </c>
      <c r="J77" s="284">
        <v>60</v>
      </c>
      <c r="K77" s="284">
        <f t="shared" si="17"/>
        <v>3110</v>
      </c>
      <c r="L77" s="284">
        <v>80</v>
      </c>
      <c r="M77" s="284">
        <f t="shared" si="18"/>
        <v>5175</v>
      </c>
      <c r="N77" s="284">
        <v>204</v>
      </c>
      <c r="O77" s="284">
        <f t="shared" si="19"/>
        <v>7641</v>
      </c>
      <c r="P77" s="284">
        <v>280</v>
      </c>
    </row>
    <row r="78" spans="1:16">
      <c r="A78" s="280">
        <v>77</v>
      </c>
      <c r="B78" s="284">
        <f t="shared" si="10"/>
        <v>46340</v>
      </c>
      <c r="C78" s="284">
        <f t="shared" si="11"/>
        <v>62345</v>
      </c>
      <c r="D78" s="284">
        <f t="shared" si="12"/>
        <v>81860</v>
      </c>
      <c r="E78" s="1055">
        <f t="shared" si="13"/>
        <v>113075</v>
      </c>
      <c r="F78" s="1055">
        <f t="shared" si="14"/>
        <v>178221</v>
      </c>
      <c r="G78" s="284">
        <f t="shared" si="15"/>
        <v>1890</v>
      </c>
      <c r="H78" s="284">
        <v>50</v>
      </c>
      <c r="I78" s="284">
        <f t="shared" si="16"/>
        <v>2405</v>
      </c>
      <c r="J78" s="284">
        <v>60</v>
      </c>
      <c r="K78" s="284">
        <f t="shared" si="17"/>
        <v>3190</v>
      </c>
      <c r="L78" s="284">
        <v>80</v>
      </c>
      <c r="M78" s="284">
        <f t="shared" si="18"/>
        <v>5379</v>
      </c>
      <c r="N78" s="284">
        <v>208</v>
      </c>
      <c r="O78" s="284">
        <f t="shared" si="19"/>
        <v>7921</v>
      </c>
      <c r="P78" s="284">
        <v>285</v>
      </c>
    </row>
    <row r="79" spans="1:16">
      <c r="A79" s="280">
        <v>78</v>
      </c>
      <c r="B79" s="284">
        <f t="shared" si="10"/>
        <v>48230</v>
      </c>
      <c r="C79" s="284">
        <f t="shared" si="11"/>
        <v>64750</v>
      </c>
      <c r="D79" s="284">
        <f t="shared" si="12"/>
        <v>85050</v>
      </c>
      <c r="E79" s="1055">
        <f t="shared" si="13"/>
        <v>118454</v>
      </c>
      <c r="F79" s="1055">
        <f t="shared" si="14"/>
        <v>186142</v>
      </c>
      <c r="G79" s="284">
        <f t="shared" si="15"/>
        <v>1940</v>
      </c>
      <c r="H79" s="284">
        <v>50</v>
      </c>
      <c r="I79" s="284">
        <f t="shared" si="16"/>
        <v>2465</v>
      </c>
      <c r="J79" s="284">
        <v>60</v>
      </c>
      <c r="K79" s="284">
        <f t="shared" si="17"/>
        <v>3270</v>
      </c>
      <c r="L79" s="284">
        <v>80</v>
      </c>
      <c r="M79" s="284">
        <f t="shared" si="18"/>
        <v>5587</v>
      </c>
      <c r="N79" s="284">
        <v>212</v>
      </c>
      <c r="O79" s="284">
        <f t="shared" si="19"/>
        <v>8206</v>
      </c>
      <c r="P79" s="284">
        <v>290</v>
      </c>
    </row>
    <row r="80" spans="1:16" s="286" customFormat="1">
      <c r="A80" s="284">
        <v>79</v>
      </c>
      <c r="B80" s="284">
        <f t="shared" si="10"/>
        <v>50170</v>
      </c>
      <c r="C80" s="284">
        <f t="shared" si="11"/>
        <v>67215</v>
      </c>
      <c r="D80" s="284">
        <f t="shared" si="12"/>
        <v>88320</v>
      </c>
      <c r="E80" s="1055">
        <f t="shared" si="13"/>
        <v>124041</v>
      </c>
      <c r="F80" s="1055">
        <f t="shared" si="14"/>
        <v>194348</v>
      </c>
      <c r="G80" s="284">
        <f t="shared" si="15"/>
        <v>1990</v>
      </c>
      <c r="H80" s="284">
        <v>50</v>
      </c>
      <c r="I80" s="284">
        <f t="shared" si="16"/>
        <v>2525</v>
      </c>
      <c r="J80" s="284">
        <v>60</v>
      </c>
      <c r="K80" s="284">
        <f t="shared" si="17"/>
        <v>3350</v>
      </c>
      <c r="L80" s="284">
        <v>80</v>
      </c>
      <c r="M80" s="284">
        <f t="shared" si="18"/>
        <v>5799</v>
      </c>
      <c r="N80" s="284">
        <v>216</v>
      </c>
      <c r="O80" s="284">
        <f t="shared" si="19"/>
        <v>8496</v>
      </c>
      <c r="P80" s="284">
        <v>295</v>
      </c>
    </row>
    <row r="81" spans="1:16" s="278" customFormat="1">
      <c r="A81" s="282">
        <v>80</v>
      </c>
      <c r="B81" s="284">
        <f t="shared" si="10"/>
        <v>52160</v>
      </c>
      <c r="C81" s="284">
        <f t="shared" si="11"/>
        <v>69740</v>
      </c>
      <c r="D81" s="284">
        <f t="shared" si="12"/>
        <v>91670</v>
      </c>
      <c r="E81" s="1055">
        <f t="shared" si="13"/>
        <v>129840</v>
      </c>
      <c r="F81" s="1055">
        <f t="shared" si="14"/>
        <v>202844</v>
      </c>
      <c r="G81" s="284">
        <f t="shared" si="15"/>
        <v>2040</v>
      </c>
      <c r="H81" s="284">
        <v>50</v>
      </c>
      <c r="I81" s="284">
        <f t="shared" si="16"/>
        <v>2585</v>
      </c>
      <c r="J81" s="284">
        <v>60</v>
      </c>
      <c r="K81" s="284">
        <f t="shared" si="17"/>
        <v>3430</v>
      </c>
      <c r="L81" s="284">
        <v>80</v>
      </c>
      <c r="M81" s="284">
        <f t="shared" si="18"/>
        <v>6015</v>
      </c>
      <c r="N81" s="284">
        <v>220</v>
      </c>
      <c r="O81" s="284">
        <f t="shared" si="19"/>
        <v>8791</v>
      </c>
      <c r="P81" s="284">
        <v>330</v>
      </c>
    </row>
    <row r="82" spans="1:16">
      <c r="A82" s="280">
        <v>81</v>
      </c>
      <c r="B82" s="284">
        <f t="shared" si="10"/>
        <v>54200</v>
      </c>
      <c r="C82" s="284">
        <f t="shared" si="11"/>
        <v>72325</v>
      </c>
      <c r="D82" s="284">
        <f t="shared" si="12"/>
        <v>95100</v>
      </c>
      <c r="E82" s="1055">
        <f t="shared" si="13"/>
        <v>135855</v>
      </c>
      <c r="F82" s="1055">
        <f t="shared" si="14"/>
        <v>211635</v>
      </c>
      <c r="G82" s="284">
        <f t="shared" si="15"/>
        <v>2090</v>
      </c>
      <c r="H82" s="284">
        <v>50</v>
      </c>
      <c r="I82" s="284">
        <f t="shared" si="16"/>
        <v>2645</v>
      </c>
      <c r="J82" s="284">
        <v>60</v>
      </c>
      <c r="K82" s="284">
        <f t="shared" si="17"/>
        <v>3510</v>
      </c>
      <c r="L82" s="284">
        <v>80</v>
      </c>
      <c r="M82" s="284">
        <f t="shared" si="18"/>
        <v>6235</v>
      </c>
      <c r="N82" s="284">
        <v>224</v>
      </c>
      <c r="O82" s="284">
        <f t="shared" si="19"/>
        <v>9121</v>
      </c>
      <c r="P82" s="284">
        <v>340</v>
      </c>
    </row>
    <row r="83" spans="1:16">
      <c r="A83" s="280">
        <v>82</v>
      </c>
      <c r="B83" s="284">
        <f t="shared" si="10"/>
        <v>56290</v>
      </c>
      <c r="C83" s="284">
        <f t="shared" si="11"/>
        <v>74970</v>
      </c>
      <c r="D83" s="284">
        <f t="shared" si="12"/>
        <v>98610</v>
      </c>
      <c r="E83" s="1055">
        <f t="shared" si="13"/>
        <v>142090</v>
      </c>
      <c r="F83" s="1055">
        <f t="shared" si="14"/>
        <v>220756</v>
      </c>
      <c r="G83" s="284">
        <f t="shared" si="15"/>
        <v>2140</v>
      </c>
      <c r="H83" s="284">
        <v>50</v>
      </c>
      <c r="I83" s="284">
        <f t="shared" si="16"/>
        <v>2705</v>
      </c>
      <c r="J83" s="284">
        <v>60</v>
      </c>
      <c r="K83" s="284">
        <f t="shared" si="17"/>
        <v>3590</v>
      </c>
      <c r="L83" s="284">
        <v>80</v>
      </c>
      <c r="M83" s="284">
        <f t="shared" si="18"/>
        <v>6459</v>
      </c>
      <c r="N83" s="284">
        <v>228</v>
      </c>
      <c r="O83" s="284">
        <f t="shared" si="19"/>
        <v>9461</v>
      </c>
      <c r="P83" s="284">
        <v>350</v>
      </c>
    </row>
    <row r="84" spans="1:16">
      <c r="A84" s="280">
        <v>83</v>
      </c>
      <c r="B84" s="284">
        <f t="shared" si="10"/>
        <v>58430</v>
      </c>
      <c r="C84" s="284">
        <f t="shared" si="11"/>
        <v>77675</v>
      </c>
      <c r="D84" s="284">
        <f t="shared" si="12"/>
        <v>102200</v>
      </c>
      <c r="E84" s="1055">
        <f t="shared" si="13"/>
        <v>148549</v>
      </c>
      <c r="F84" s="1055">
        <f t="shared" si="14"/>
        <v>230217</v>
      </c>
      <c r="G84" s="284">
        <f t="shared" si="15"/>
        <v>2190</v>
      </c>
      <c r="H84" s="284">
        <v>50</v>
      </c>
      <c r="I84" s="284">
        <f t="shared" si="16"/>
        <v>2765</v>
      </c>
      <c r="J84" s="284">
        <v>60</v>
      </c>
      <c r="K84" s="284">
        <f t="shared" si="17"/>
        <v>3670</v>
      </c>
      <c r="L84" s="284">
        <v>80</v>
      </c>
      <c r="M84" s="284">
        <f t="shared" si="18"/>
        <v>6687</v>
      </c>
      <c r="N84" s="284">
        <v>232</v>
      </c>
      <c r="O84" s="284">
        <f t="shared" si="19"/>
        <v>9811</v>
      </c>
      <c r="P84" s="284">
        <v>360</v>
      </c>
    </row>
    <row r="85" spans="1:16">
      <c r="A85" s="280">
        <v>84</v>
      </c>
      <c r="B85" s="284">
        <f t="shared" si="10"/>
        <v>60620</v>
      </c>
      <c r="C85" s="284">
        <f t="shared" si="11"/>
        <v>80440</v>
      </c>
      <c r="D85" s="284">
        <f t="shared" si="12"/>
        <v>105870</v>
      </c>
      <c r="E85" s="1055">
        <f t="shared" si="13"/>
        <v>155236</v>
      </c>
      <c r="F85" s="1055">
        <f t="shared" si="14"/>
        <v>240028</v>
      </c>
      <c r="G85" s="284">
        <f t="shared" si="15"/>
        <v>2240</v>
      </c>
      <c r="H85" s="284">
        <v>50</v>
      </c>
      <c r="I85" s="284">
        <f t="shared" si="16"/>
        <v>2825</v>
      </c>
      <c r="J85" s="284">
        <v>60</v>
      </c>
      <c r="K85" s="284">
        <f t="shared" si="17"/>
        <v>3750</v>
      </c>
      <c r="L85" s="284">
        <v>80</v>
      </c>
      <c r="M85" s="284">
        <f t="shared" si="18"/>
        <v>6919</v>
      </c>
      <c r="N85" s="284">
        <v>236</v>
      </c>
      <c r="O85" s="284">
        <f t="shared" si="19"/>
        <v>10171</v>
      </c>
      <c r="P85" s="284">
        <v>370</v>
      </c>
    </row>
    <row r="86" spans="1:16">
      <c r="A86" s="280">
        <v>85</v>
      </c>
      <c r="B86" s="284">
        <f t="shared" si="10"/>
        <v>62860</v>
      </c>
      <c r="C86" s="284">
        <f t="shared" si="11"/>
        <v>83265</v>
      </c>
      <c r="D86" s="284">
        <f t="shared" si="12"/>
        <v>109620</v>
      </c>
      <c r="E86" s="1055">
        <f t="shared" si="13"/>
        <v>162155</v>
      </c>
      <c r="F86" s="1055">
        <f t="shared" si="14"/>
        <v>250199</v>
      </c>
      <c r="G86" s="284">
        <f t="shared" si="15"/>
        <v>2290</v>
      </c>
      <c r="H86" s="284">
        <v>50</v>
      </c>
      <c r="I86" s="284">
        <f t="shared" si="16"/>
        <v>2885</v>
      </c>
      <c r="J86" s="284">
        <v>60</v>
      </c>
      <c r="K86" s="284">
        <f t="shared" si="17"/>
        <v>3830</v>
      </c>
      <c r="L86" s="284">
        <v>80</v>
      </c>
      <c r="M86" s="284">
        <f t="shared" si="18"/>
        <v>7155</v>
      </c>
      <c r="N86" s="284">
        <v>240</v>
      </c>
      <c r="O86" s="284">
        <f t="shared" si="19"/>
        <v>10541</v>
      </c>
      <c r="P86" s="284">
        <v>380</v>
      </c>
    </row>
    <row r="87" spans="1:16">
      <c r="A87" s="280">
        <v>86</v>
      </c>
      <c r="B87" s="284">
        <f t="shared" si="10"/>
        <v>65150</v>
      </c>
      <c r="C87" s="284">
        <f t="shared" si="11"/>
        <v>86150</v>
      </c>
      <c r="D87" s="284">
        <f t="shared" si="12"/>
        <v>113450</v>
      </c>
      <c r="E87" s="1055">
        <f t="shared" si="13"/>
        <v>169310</v>
      </c>
      <c r="F87" s="1055">
        <f t="shared" si="14"/>
        <v>260740</v>
      </c>
      <c r="G87" s="284">
        <f t="shared" si="15"/>
        <v>2340</v>
      </c>
      <c r="H87" s="284">
        <v>50</v>
      </c>
      <c r="I87" s="284">
        <f t="shared" si="16"/>
        <v>2945</v>
      </c>
      <c r="J87" s="284">
        <v>60</v>
      </c>
      <c r="K87" s="284">
        <f t="shared" si="17"/>
        <v>3910</v>
      </c>
      <c r="L87" s="284">
        <v>80</v>
      </c>
      <c r="M87" s="284">
        <f t="shared" si="18"/>
        <v>7395</v>
      </c>
      <c r="N87" s="284">
        <v>244</v>
      </c>
      <c r="O87" s="284">
        <f t="shared" si="19"/>
        <v>10921</v>
      </c>
      <c r="P87" s="284">
        <v>390</v>
      </c>
    </row>
    <row r="88" spans="1:16">
      <c r="A88" s="280">
        <v>87</v>
      </c>
      <c r="B88" s="284">
        <f t="shared" si="10"/>
        <v>67490</v>
      </c>
      <c r="C88" s="284">
        <f t="shared" si="11"/>
        <v>89095</v>
      </c>
      <c r="D88" s="284">
        <f t="shared" si="12"/>
        <v>117360</v>
      </c>
      <c r="E88" s="1055">
        <f t="shared" si="13"/>
        <v>176705</v>
      </c>
      <c r="F88" s="1055">
        <f t="shared" si="14"/>
        <v>271661</v>
      </c>
      <c r="G88" s="284">
        <f t="shared" si="15"/>
        <v>2390</v>
      </c>
      <c r="H88" s="284">
        <v>50</v>
      </c>
      <c r="I88" s="284">
        <f t="shared" si="16"/>
        <v>3005</v>
      </c>
      <c r="J88" s="284">
        <v>60</v>
      </c>
      <c r="K88" s="284">
        <f t="shared" si="17"/>
        <v>3990</v>
      </c>
      <c r="L88" s="284">
        <v>80</v>
      </c>
      <c r="M88" s="284">
        <f t="shared" si="18"/>
        <v>7639</v>
      </c>
      <c r="N88" s="284">
        <v>248</v>
      </c>
      <c r="O88" s="284">
        <f t="shared" si="19"/>
        <v>11311</v>
      </c>
      <c r="P88" s="284">
        <v>400</v>
      </c>
    </row>
    <row r="89" spans="1:16">
      <c r="A89" s="280">
        <v>88</v>
      </c>
      <c r="B89" s="284">
        <f t="shared" si="10"/>
        <v>69880</v>
      </c>
      <c r="C89" s="284">
        <f t="shared" si="11"/>
        <v>92100</v>
      </c>
      <c r="D89" s="284">
        <f t="shared" si="12"/>
        <v>121350</v>
      </c>
      <c r="E89" s="1055">
        <f t="shared" si="13"/>
        <v>184344</v>
      </c>
      <c r="F89" s="1055">
        <f t="shared" si="14"/>
        <v>282972</v>
      </c>
      <c r="G89" s="284">
        <f t="shared" si="15"/>
        <v>2440</v>
      </c>
      <c r="H89" s="284">
        <v>50</v>
      </c>
      <c r="I89" s="284">
        <f t="shared" si="16"/>
        <v>3065</v>
      </c>
      <c r="J89" s="284">
        <v>60</v>
      </c>
      <c r="K89" s="284">
        <f t="shared" si="17"/>
        <v>4070</v>
      </c>
      <c r="L89" s="284">
        <v>80</v>
      </c>
      <c r="M89" s="284">
        <f t="shared" si="18"/>
        <v>7887</v>
      </c>
      <c r="N89" s="284">
        <v>252</v>
      </c>
      <c r="O89" s="284">
        <f t="shared" si="19"/>
        <v>11711</v>
      </c>
      <c r="P89" s="284">
        <v>410</v>
      </c>
    </row>
    <row r="90" spans="1:16" s="286" customFormat="1">
      <c r="A90" s="284">
        <v>89</v>
      </c>
      <c r="B90" s="284">
        <f t="shared" si="10"/>
        <v>72320</v>
      </c>
      <c r="C90" s="284">
        <f t="shared" si="11"/>
        <v>95165</v>
      </c>
      <c r="D90" s="284">
        <f t="shared" si="12"/>
        <v>125420</v>
      </c>
      <c r="E90" s="1055">
        <f t="shared" si="13"/>
        <v>192231</v>
      </c>
      <c r="F90" s="1055">
        <f t="shared" si="14"/>
        <v>294683</v>
      </c>
      <c r="G90" s="284">
        <f t="shared" si="15"/>
        <v>2490</v>
      </c>
      <c r="H90" s="284">
        <v>50</v>
      </c>
      <c r="I90" s="284">
        <f t="shared" si="16"/>
        <v>3125</v>
      </c>
      <c r="J90" s="284">
        <v>60</v>
      </c>
      <c r="K90" s="284">
        <f t="shared" si="17"/>
        <v>4150</v>
      </c>
      <c r="L90" s="284">
        <v>80</v>
      </c>
      <c r="M90" s="284">
        <f t="shared" si="18"/>
        <v>8139</v>
      </c>
      <c r="N90" s="284">
        <v>256</v>
      </c>
      <c r="O90" s="284">
        <f t="shared" si="19"/>
        <v>12121</v>
      </c>
      <c r="P90" s="284">
        <v>420</v>
      </c>
    </row>
    <row r="91" spans="1:16" s="278" customFormat="1">
      <c r="A91" s="282">
        <v>90</v>
      </c>
      <c r="B91" s="284">
        <f t="shared" si="10"/>
        <v>74810</v>
      </c>
      <c r="C91" s="284">
        <f t="shared" si="11"/>
        <v>98290</v>
      </c>
      <c r="D91" s="284">
        <f t="shared" si="12"/>
        <v>129570</v>
      </c>
      <c r="E91" s="1055">
        <f t="shared" si="13"/>
        <v>200370</v>
      </c>
      <c r="F91" s="1055">
        <f t="shared" si="14"/>
        <v>306804</v>
      </c>
      <c r="G91" s="284">
        <f t="shared" si="15"/>
        <v>2540</v>
      </c>
      <c r="H91" s="284">
        <v>50</v>
      </c>
      <c r="I91" s="284">
        <f t="shared" si="16"/>
        <v>3185</v>
      </c>
      <c r="J91" s="284">
        <v>60</v>
      </c>
      <c r="K91" s="284">
        <f t="shared" si="17"/>
        <v>4230</v>
      </c>
      <c r="L91" s="284">
        <v>80</v>
      </c>
      <c r="M91" s="284">
        <f t="shared" si="18"/>
        <v>8395</v>
      </c>
      <c r="N91" s="284">
        <v>260</v>
      </c>
      <c r="O91" s="284">
        <f t="shared" si="19"/>
        <v>12541</v>
      </c>
      <c r="P91" s="284">
        <v>500</v>
      </c>
    </row>
    <row r="92" spans="1:16">
      <c r="A92" s="280">
        <v>91</v>
      </c>
      <c r="B92" s="284">
        <f t="shared" si="10"/>
        <v>77350</v>
      </c>
      <c r="C92" s="284">
        <f t="shared" si="11"/>
        <v>101475</v>
      </c>
      <c r="D92" s="284">
        <f t="shared" si="12"/>
        <v>133800</v>
      </c>
      <c r="E92" s="1055">
        <f t="shared" si="13"/>
        <v>208765</v>
      </c>
      <c r="F92" s="1055">
        <f t="shared" si="14"/>
        <v>319345</v>
      </c>
      <c r="G92" s="284">
        <f t="shared" si="15"/>
        <v>2590</v>
      </c>
      <c r="H92" s="284">
        <v>50</v>
      </c>
      <c r="I92" s="284">
        <f t="shared" si="16"/>
        <v>3245</v>
      </c>
      <c r="J92" s="284">
        <v>60</v>
      </c>
      <c r="K92" s="284">
        <f t="shared" si="17"/>
        <v>4310</v>
      </c>
      <c r="L92" s="284">
        <v>80</v>
      </c>
      <c r="M92" s="284">
        <f t="shared" si="18"/>
        <v>8655</v>
      </c>
      <c r="N92" s="284">
        <v>264</v>
      </c>
      <c r="O92" s="284">
        <f t="shared" si="19"/>
        <v>13041</v>
      </c>
      <c r="P92" s="284">
        <v>550</v>
      </c>
    </row>
    <row r="93" spans="1:16">
      <c r="A93" s="280">
        <v>92</v>
      </c>
      <c r="B93" s="284">
        <f t="shared" si="10"/>
        <v>79940</v>
      </c>
      <c r="C93" s="284">
        <f t="shared" si="11"/>
        <v>104720</v>
      </c>
      <c r="D93" s="284">
        <f t="shared" si="12"/>
        <v>138110</v>
      </c>
      <c r="E93" s="1055">
        <f t="shared" si="13"/>
        <v>217420</v>
      </c>
      <c r="F93" s="1055">
        <f t="shared" si="14"/>
        <v>332386</v>
      </c>
      <c r="G93" s="284">
        <f t="shared" si="15"/>
        <v>2640</v>
      </c>
      <c r="H93" s="284">
        <v>50</v>
      </c>
      <c r="I93" s="284">
        <f t="shared" si="16"/>
        <v>3305</v>
      </c>
      <c r="J93" s="284">
        <v>60</v>
      </c>
      <c r="K93" s="284">
        <f t="shared" si="17"/>
        <v>4390</v>
      </c>
      <c r="L93" s="284">
        <v>80</v>
      </c>
      <c r="M93" s="284">
        <f t="shared" si="18"/>
        <v>8919</v>
      </c>
      <c r="N93" s="284">
        <v>268</v>
      </c>
      <c r="O93" s="284">
        <f t="shared" si="19"/>
        <v>13591</v>
      </c>
      <c r="P93" s="284">
        <v>600</v>
      </c>
    </row>
    <row r="94" spans="1:16">
      <c r="A94" s="280">
        <v>93</v>
      </c>
      <c r="B94" s="284">
        <f t="shared" si="10"/>
        <v>82580</v>
      </c>
      <c r="C94" s="284">
        <f t="shared" si="11"/>
        <v>108025</v>
      </c>
      <c r="D94" s="284">
        <f t="shared" si="12"/>
        <v>142500</v>
      </c>
      <c r="E94" s="1055">
        <f t="shared" si="13"/>
        <v>226339</v>
      </c>
      <c r="F94" s="1055">
        <f t="shared" si="14"/>
        <v>345977</v>
      </c>
      <c r="G94" s="284">
        <f t="shared" si="15"/>
        <v>2690</v>
      </c>
      <c r="H94" s="284">
        <v>50</v>
      </c>
      <c r="I94" s="284">
        <f t="shared" si="16"/>
        <v>3365</v>
      </c>
      <c r="J94" s="284">
        <v>60</v>
      </c>
      <c r="K94" s="284">
        <f t="shared" si="17"/>
        <v>4470</v>
      </c>
      <c r="L94" s="284">
        <v>80</v>
      </c>
      <c r="M94" s="284">
        <f t="shared" si="18"/>
        <v>9187</v>
      </c>
      <c r="N94" s="284">
        <v>272</v>
      </c>
      <c r="O94" s="284">
        <f t="shared" si="19"/>
        <v>14191</v>
      </c>
      <c r="P94" s="284">
        <v>650</v>
      </c>
    </row>
    <row r="95" spans="1:16">
      <c r="A95" s="280">
        <v>94</v>
      </c>
      <c r="B95" s="284">
        <f t="shared" si="10"/>
        <v>85270</v>
      </c>
      <c r="C95" s="284">
        <f t="shared" si="11"/>
        <v>111390</v>
      </c>
      <c r="D95" s="284">
        <f t="shared" si="12"/>
        <v>146970</v>
      </c>
      <c r="E95" s="1055">
        <f t="shared" si="13"/>
        <v>235526</v>
      </c>
      <c r="F95" s="1055">
        <f t="shared" si="14"/>
        <v>360168</v>
      </c>
      <c r="G95" s="284">
        <f t="shared" si="15"/>
        <v>2740</v>
      </c>
      <c r="H95" s="284">
        <v>50</v>
      </c>
      <c r="I95" s="284">
        <f t="shared" si="16"/>
        <v>3425</v>
      </c>
      <c r="J95" s="284">
        <v>60</v>
      </c>
      <c r="K95" s="284">
        <f t="shared" si="17"/>
        <v>4550</v>
      </c>
      <c r="L95" s="284">
        <v>80</v>
      </c>
      <c r="M95" s="284">
        <f t="shared" si="18"/>
        <v>9459</v>
      </c>
      <c r="N95" s="284">
        <v>276</v>
      </c>
      <c r="O95" s="284">
        <f t="shared" si="19"/>
        <v>14841</v>
      </c>
      <c r="P95" s="284">
        <v>700</v>
      </c>
    </row>
    <row r="96" spans="1:16">
      <c r="A96" s="280">
        <v>95</v>
      </c>
      <c r="B96" s="284">
        <f t="shared" si="10"/>
        <v>88010</v>
      </c>
      <c r="C96" s="284">
        <f t="shared" si="11"/>
        <v>114815</v>
      </c>
      <c r="D96" s="284">
        <f t="shared" si="12"/>
        <v>151520</v>
      </c>
      <c r="E96" s="1055">
        <f t="shared" si="13"/>
        <v>244985</v>
      </c>
      <c r="F96" s="1055">
        <f t="shared" si="14"/>
        <v>375009</v>
      </c>
      <c r="G96" s="284">
        <f t="shared" si="15"/>
        <v>2790</v>
      </c>
      <c r="H96" s="284">
        <v>50</v>
      </c>
      <c r="I96" s="284">
        <f t="shared" si="16"/>
        <v>3485</v>
      </c>
      <c r="J96" s="284">
        <v>60</v>
      </c>
      <c r="K96" s="284">
        <f t="shared" si="17"/>
        <v>4630</v>
      </c>
      <c r="L96" s="284">
        <v>80</v>
      </c>
      <c r="M96" s="284">
        <f t="shared" si="18"/>
        <v>9735</v>
      </c>
      <c r="N96" s="284">
        <v>280</v>
      </c>
      <c r="O96" s="284">
        <f t="shared" si="19"/>
        <v>15541</v>
      </c>
      <c r="P96" s="284">
        <v>750</v>
      </c>
    </row>
    <row r="97" spans="1:16">
      <c r="A97" s="280">
        <v>96</v>
      </c>
      <c r="B97" s="284">
        <f t="shared" si="10"/>
        <v>90800</v>
      </c>
      <c r="C97" s="284">
        <f t="shared" si="11"/>
        <v>118300</v>
      </c>
      <c r="D97" s="284">
        <f t="shared" si="12"/>
        <v>156150</v>
      </c>
      <c r="E97" s="1055">
        <f t="shared" si="13"/>
        <v>254720</v>
      </c>
      <c r="F97" s="1055">
        <f t="shared" si="14"/>
        <v>390550</v>
      </c>
      <c r="G97" s="284">
        <f t="shared" si="15"/>
        <v>2840</v>
      </c>
      <c r="H97" s="284">
        <v>50</v>
      </c>
      <c r="I97" s="284">
        <f t="shared" si="16"/>
        <v>3545</v>
      </c>
      <c r="J97" s="284">
        <v>60</v>
      </c>
      <c r="K97" s="284">
        <f t="shared" si="17"/>
        <v>4710</v>
      </c>
      <c r="L97" s="284">
        <v>80</v>
      </c>
      <c r="M97" s="284">
        <f t="shared" si="18"/>
        <v>10015</v>
      </c>
      <c r="N97" s="284">
        <v>284</v>
      </c>
      <c r="O97" s="284">
        <f t="shared" si="19"/>
        <v>16291</v>
      </c>
      <c r="P97" s="284">
        <v>800</v>
      </c>
    </row>
    <row r="98" spans="1:16">
      <c r="A98" s="280">
        <v>97</v>
      </c>
      <c r="B98" s="284">
        <f t="shared" si="10"/>
        <v>93640</v>
      </c>
      <c r="C98" s="284">
        <f t="shared" si="11"/>
        <v>121845</v>
      </c>
      <c r="D98" s="284">
        <f t="shared" si="12"/>
        <v>160860</v>
      </c>
      <c r="E98" s="1055">
        <f t="shared" si="13"/>
        <v>264735</v>
      </c>
      <c r="F98" s="1055">
        <f t="shared" si="14"/>
        <v>406841</v>
      </c>
      <c r="G98" s="284">
        <f t="shared" si="15"/>
        <v>2890</v>
      </c>
      <c r="H98" s="284">
        <v>50</v>
      </c>
      <c r="I98" s="284">
        <f t="shared" si="16"/>
        <v>3605</v>
      </c>
      <c r="J98" s="284">
        <v>60</v>
      </c>
      <c r="K98" s="284">
        <f t="shared" si="17"/>
        <v>4790</v>
      </c>
      <c r="L98" s="284">
        <v>80</v>
      </c>
      <c r="M98" s="284">
        <f t="shared" si="18"/>
        <v>10299</v>
      </c>
      <c r="N98" s="284">
        <v>288</v>
      </c>
      <c r="O98" s="284">
        <f t="shared" si="19"/>
        <v>17091</v>
      </c>
      <c r="P98" s="284">
        <v>850</v>
      </c>
    </row>
    <row r="99" spans="1:16">
      <c r="A99" s="280">
        <v>98</v>
      </c>
      <c r="B99" s="284">
        <f t="shared" si="10"/>
        <v>96530</v>
      </c>
      <c r="C99" s="284">
        <f t="shared" si="11"/>
        <v>125450</v>
      </c>
      <c r="D99" s="284">
        <f t="shared" si="12"/>
        <v>165650</v>
      </c>
      <c r="E99" s="1055">
        <f t="shared" si="13"/>
        <v>275034</v>
      </c>
      <c r="F99" s="1055">
        <f t="shared" si="14"/>
        <v>423932</v>
      </c>
      <c r="G99" s="284">
        <f t="shared" si="15"/>
        <v>2940</v>
      </c>
      <c r="H99" s="284">
        <v>50</v>
      </c>
      <c r="I99" s="284">
        <f t="shared" si="16"/>
        <v>3665</v>
      </c>
      <c r="J99" s="284">
        <v>60</v>
      </c>
      <c r="K99" s="284">
        <f t="shared" si="17"/>
        <v>4870</v>
      </c>
      <c r="L99" s="284">
        <v>80</v>
      </c>
      <c r="M99" s="284">
        <f t="shared" si="18"/>
        <v>10587</v>
      </c>
      <c r="N99" s="284">
        <v>292</v>
      </c>
      <c r="O99" s="284">
        <f t="shared" si="19"/>
        <v>17941</v>
      </c>
      <c r="P99" s="284">
        <v>900</v>
      </c>
    </row>
    <row r="100" spans="1:16" s="278" customFormat="1">
      <c r="A100" s="282">
        <v>99</v>
      </c>
      <c r="B100" s="284">
        <f t="shared" si="10"/>
        <v>99470</v>
      </c>
      <c r="C100" s="284">
        <f t="shared" si="11"/>
        <v>129115</v>
      </c>
      <c r="D100" s="284">
        <f t="shared" si="12"/>
        <v>170520</v>
      </c>
      <c r="E100" s="1055">
        <f t="shared" si="13"/>
        <v>285621</v>
      </c>
      <c r="F100" s="1055">
        <f t="shared" si="14"/>
        <v>441873</v>
      </c>
      <c r="G100" s="284">
        <f t="shared" si="15"/>
        <v>2990</v>
      </c>
      <c r="H100" s="284">
        <v>50</v>
      </c>
      <c r="I100" s="284">
        <f t="shared" si="16"/>
        <v>3725</v>
      </c>
      <c r="J100" s="284">
        <v>60</v>
      </c>
      <c r="K100" s="284">
        <f t="shared" si="17"/>
        <v>4950</v>
      </c>
      <c r="L100" s="284">
        <v>80</v>
      </c>
      <c r="M100" s="284">
        <f t="shared" si="18"/>
        <v>10879</v>
      </c>
      <c r="N100" s="284">
        <v>296</v>
      </c>
      <c r="O100" s="284">
        <f t="shared" si="19"/>
        <v>18841</v>
      </c>
      <c r="P100" s="284">
        <v>950</v>
      </c>
    </row>
  </sheetData>
  <phoneticPr fontId="15" type="noConversion"/>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7"/>
  <sheetViews>
    <sheetView topLeftCell="A10" workbookViewId="0">
      <selection activeCell="A29" sqref="A29:J29"/>
    </sheetView>
  </sheetViews>
  <sheetFormatPr baseColWidth="10" defaultColWidth="8.83203125" defaultRowHeight="14"/>
  <cols>
    <col min="1" max="13" width="11.6640625" customWidth="1"/>
  </cols>
  <sheetData>
    <row r="1" spans="1:25" s="319" customFormat="1" ht="12.75" customHeight="1">
      <c r="A1" s="311" t="s">
        <v>4678</v>
      </c>
      <c r="B1" s="321"/>
      <c r="C1" s="321"/>
      <c r="D1" s="320"/>
      <c r="E1" s="321"/>
      <c r="F1" s="320"/>
      <c r="G1" s="321"/>
      <c r="H1" s="320"/>
      <c r="I1" s="321"/>
      <c r="J1" s="353"/>
      <c r="K1" s="354"/>
      <c r="L1" s="353"/>
      <c r="M1" s="354"/>
      <c r="N1" s="353"/>
      <c r="O1" s="354"/>
      <c r="P1" s="382"/>
      <c r="Q1" s="382"/>
      <c r="R1" s="382"/>
      <c r="T1" s="209"/>
      <c r="U1" s="209"/>
      <c r="V1" s="209"/>
      <c r="W1" s="209"/>
      <c r="X1" s="209"/>
      <c r="Y1" s="209"/>
    </row>
    <row r="2" spans="1:25" s="319" customFormat="1">
      <c r="A2" s="281" t="s">
        <v>1802</v>
      </c>
      <c r="B2" s="281" t="s">
        <v>4325</v>
      </c>
      <c r="C2" s="281" t="s">
        <v>1779</v>
      </c>
      <c r="D2" s="281" t="s">
        <v>1780</v>
      </c>
      <c r="E2" s="281" t="s">
        <v>1781</v>
      </c>
      <c r="F2" s="281" t="s">
        <v>1782</v>
      </c>
      <c r="G2" s="281" t="s">
        <v>2754</v>
      </c>
      <c r="H2" s="946" t="s">
        <v>2756</v>
      </c>
      <c r="I2" s="946"/>
      <c r="J2" s="946" t="s">
        <v>1800</v>
      </c>
      <c r="K2" s="946" t="s">
        <v>2088</v>
      </c>
      <c r="L2" s="281" t="s">
        <v>2757</v>
      </c>
      <c r="M2" s="353"/>
      <c r="N2" s="354"/>
      <c r="O2" s="353"/>
      <c r="P2" s="354"/>
      <c r="Q2" s="382"/>
      <c r="R2" s="382"/>
      <c r="T2" s="209"/>
      <c r="U2" s="209"/>
      <c r="V2" s="209"/>
      <c r="W2" s="209"/>
      <c r="X2" s="209"/>
      <c r="Y2" s="209"/>
    </row>
    <row r="3" spans="1:25" s="319" customFormat="1">
      <c r="A3" s="947" t="s">
        <v>1791</v>
      </c>
      <c r="B3" s="1023">
        <v>0.1</v>
      </c>
      <c r="C3" s="1023">
        <v>0.3</v>
      </c>
      <c r="D3" s="1023">
        <v>0.6</v>
      </c>
      <c r="E3" s="948">
        <v>0</v>
      </c>
      <c r="F3" s="948">
        <v>0</v>
      </c>
      <c r="G3" s="287" t="s">
        <v>2755</v>
      </c>
      <c r="H3" s="949" t="s">
        <v>2765</v>
      </c>
      <c r="I3" s="362"/>
      <c r="J3" s="950" t="s">
        <v>8807</v>
      </c>
      <c r="K3" s="951" t="s">
        <v>8808</v>
      </c>
      <c r="L3" s="952" t="s">
        <v>2758</v>
      </c>
      <c r="M3" s="353"/>
      <c r="N3" s="354"/>
      <c r="O3" s="353"/>
      <c r="P3" s="354"/>
      <c r="Q3" s="382"/>
      <c r="R3" s="382"/>
      <c r="T3" s="209"/>
      <c r="U3" s="209"/>
      <c r="V3" s="209"/>
      <c r="W3" s="209"/>
      <c r="X3" s="209"/>
      <c r="Y3" s="209"/>
    </row>
    <row r="4" spans="1:25" s="319" customFormat="1">
      <c r="A4" s="947" t="s">
        <v>1790</v>
      </c>
      <c r="B4" s="972">
        <v>5.0000000000000001E-3</v>
      </c>
      <c r="C4" s="972">
        <v>0.35</v>
      </c>
      <c r="D4" s="972">
        <v>0.245</v>
      </c>
      <c r="E4" s="948">
        <v>0.4</v>
      </c>
      <c r="F4" s="948">
        <v>0</v>
      </c>
      <c r="G4" s="287" t="s">
        <v>2763</v>
      </c>
      <c r="H4" s="949" t="s">
        <v>2764</v>
      </c>
      <c r="I4" s="362"/>
      <c r="J4" s="362" t="s">
        <v>1803</v>
      </c>
      <c r="K4" s="362" t="s">
        <v>1601</v>
      </c>
      <c r="L4" s="952" t="s">
        <v>2759</v>
      </c>
      <c r="M4" s="353"/>
      <c r="N4" s="354"/>
      <c r="O4" s="353"/>
      <c r="P4" s="354"/>
      <c r="Q4" s="382"/>
      <c r="R4" s="382"/>
      <c r="T4" s="209"/>
      <c r="U4" s="209"/>
      <c r="V4" s="209"/>
      <c r="W4" s="209"/>
      <c r="X4" s="209"/>
      <c r="Y4" s="209"/>
    </row>
    <row r="5" spans="1:25" s="319" customFormat="1">
      <c r="A5" s="947" t="s">
        <v>1921</v>
      </c>
      <c r="B5" s="948">
        <v>5.0000000000000001E-3</v>
      </c>
      <c r="C5" s="948">
        <v>0.35</v>
      </c>
      <c r="D5" s="948">
        <v>0.245</v>
      </c>
      <c r="E5" s="948">
        <v>0.4</v>
      </c>
      <c r="F5" s="948">
        <v>0</v>
      </c>
      <c r="G5" s="287" t="s">
        <v>2219</v>
      </c>
      <c r="H5" s="949" t="s">
        <v>2766</v>
      </c>
      <c r="I5" s="362"/>
      <c r="J5" s="362" t="s">
        <v>1803</v>
      </c>
      <c r="K5" s="362" t="s">
        <v>1601</v>
      </c>
      <c r="L5" s="952" t="s">
        <v>2760</v>
      </c>
      <c r="M5" s="353"/>
      <c r="N5" s="321" t="s">
        <v>2553</v>
      </c>
      <c r="O5" s="353"/>
      <c r="P5" s="354"/>
      <c r="Q5" s="382"/>
      <c r="R5" s="382"/>
      <c r="T5" s="209"/>
      <c r="U5" s="209"/>
      <c r="V5" s="209"/>
      <c r="W5" s="209"/>
      <c r="X5" s="209"/>
      <c r="Y5" s="209"/>
    </row>
    <row r="6" spans="1:25" s="319" customFormat="1">
      <c r="A6" s="947" t="s">
        <v>1798</v>
      </c>
      <c r="B6" s="948">
        <v>5.0000000000000001E-3</v>
      </c>
      <c r="C6" s="948">
        <v>0.35</v>
      </c>
      <c r="D6" s="948">
        <v>0.245</v>
      </c>
      <c r="E6" s="948">
        <v>0.4</v>
      </c>
      <c r="F6" s="948">
        <v>0</v>
      </c>
      <c r="G6" s="287" t="s">
        <v>2767</v>
      </c>
      <c r="H6" s="949" t="s">
        <v>2768</v>
      </c>
      <c r="I6" s="362"/>
      <c r="J6" s="362" t="s">
        <v>1803</v>
      </c>
      <c r="K6" s="362" t="s">
        <v>1601</v>
      </c>
      <c r="L6" s="952" t="s">
        <v>2761</v>
      </c>
      <c r="M6" s="353"/>
      <c r="N6" s="321" t="s">
        <v>2554</v>
      </c>
      <c r="O6" s="353"/>
      <c r="P6" s="354"/>
      <c r="Q6" s="382"/>
      <c r="R6" s="382"/>
      <c r="T6" s="209"/>
      <c r="U6" s="209"/>
      <c r="V6" s="209"/>
      <c r="W6" s="209"/>
      <c r="X6" s="209"/>
      <c r="Y6" s="209"/>
    </row>
    <row r="7" spans="1:25" s="319" customFormat="1">
      <c r="A7" s="947" t="s">
        <v>1799</v>
      </c>
      <c r="B7" s="948">
        <v>5.0000000000000001E-3</v>
      </c>
      <c r="C7" s="948">
        <v>0.35</v>
      </c>
      <c r="D7" s="948">
        <v>0.245</v>
      </c>
      <c r="E7" s="948">
        <v>0.4</v>
      </c>
      <c r="F7" s="948">
        <v>0</v>
      </c>
      <c r="G7" s="287" t="s">
        <v>2769</v>
      </c>
      <c r="H7" s="949" t="s">
        <v>2770</v>
      </c>
      <c r="I7" s="362"/>
      <c r="J7" s="362" t="s">
        <v>1803</v>
      </c>
      <c r="K7" s="362" t="s">
        <v>1601</v>
      </c>
      <c r="L7" s="952" t="s">
        <v>2762</v>
      </c>
      <c r="M7" s="353"/>
      <c r="N7" s="354"/>
      <c r="O7" s="353"/>
      <c r="P7" s="354"/>
      <c r="Q7" s="382"/>
      <c r="R7" s="382"/>
      <c r="T7" s="209"/>
      <c r="U7" s="209"/>
      <c r="V7" s="209"/>
      <c r="W7" s="209"/>
      <c r="X7" s="209"/>
      <c r="Y7" s="209"/>
    </row>
    <row r="8" spans="1:25" s="250" customFormat="1">
      <c r="K8" s="355"/>
      <c r="L8" s="355"/>
      <c r="M8" s="355"/>
      <c r="N8" s="355"/>
      <c r="O8" s="355"/>
      <c r="P8" s="355"/>
      <c r="Q8" s="355"/>
      <c r="R8" s="355"/>
    </row>
    <row r="11" spans="1:25">
      <c r="A11" s="630" t="s">
        <v>5694</v>
      </c>
      <c r="D11" t="s">
        <v>8809</v>
      </c>
      <c r="F11" t="s">
        <v>8810</v>
      </c>
    </row>
    <row r="12" spans="1:25">
      <c r="A12" s="631" t="s">
        <v>5656</v>
      </c>
    </row>
    <row r="13" spans="1:25">
      <c r="A13" t="s">
        <v>5659</v>
      </c>
      <c r="B13" t="s">
        <v>5701</v>
      </c>
      <c r="C13" t="s">
        <v>5661</v>
      </c>
      <c r="D13" t="s">
        <v>5662</v>
      </c>
      <c r="E13" t="s">
        <v>5663</v>
      </c>
      <c r="F13" t="s">
        <v>5664</v>
      </c>
      <c r="G13" t="s">
        <v>5667</v>
      </c>
      <c r="H13" t="s">
        <v>5668</v>
      </c>
      <c r="I13" t="s">
        <v>5669</v>
      </c>
    </row>
    <row r="14" spans="1:25">
      <c r="A14" t="s">
        <v>5665</v>
      </c>
      <c r="B14" t="s">
        <v>5666</v>
      </c>
      <c r="C14" t="s">
        <v>5677</v>
      </c>
      <c r="D14" t="s">
        <v>5678</v>
      </c>
      <c r="E14" t="s">
        <v>5696</v>
      </c>
    </row>
    <row r="15" spans="1:25">
      <c r="A15" s="631" t="s">
        <v>5657</v>
      </c>
    </row>
    <row r="16" spans="1:25">
      <c r="A16" t="s">
        <v>5670</v>
      </c>
      <c r="B16" t="s">
        <v>5671</v>
      </c>
      <c r="C16" t="s">
        <v>5672</v>
      </c>
      <c r="D16" t="s">
        <v>5673</v>
      </c>
      <c r="E16" t="s">
        <v>5676</v>
      </c>
      <c r="F16" t="s">
        <v>5679</v>
      </c>
      <c r="G16" t="s">
        <v>5680</v>
      </c>
      <c r="H16" t="s">
        <v>5684</v>
      </c>
      <c r="I16" t="s">
        <v>5686</v>
      </c>
    </row>
    <row r="17" spans="1:10">
      <c r="A17" t="s">
        <v>5675</v>
      </c>
      <c r="B17" t="s">
        <v>5688</v>
      </c>
      <c r="C17" t="s">
        <v>5674</v>
      </c>
      <c r="D17" t="s">
        <v>5697</v>
      </c>
    </row>
    <row r="18" spans="1:10">
      <c r="A18" s="631" t="s">
        <v>5658</v>
      </c>
    </row>
    <row r="19" spans="1:10">
      <c r="A19" t="s">
        <v>5681</v>
      </c>
      <c r="B19" t="s">
        <v>5682</v>
      </c>
      <c r="C19" t="s">
        <v>5683</v>
      </c>
      <c r="D19" t="s">
        <v>5685</v>
      </c>
      <c r="E19" t="s">
        <v>5687</v>
      </c>
    </row>
    <row r="20" spans="1:10">
      <c r="A20" t="s">
        <v>5689</v>
      </c>
      <c r="B20" t="s">
        <v>5690</v>
      </c>
      <c r="C20" t="s">
        <v>5691</v>
      </c>
      <c r="D20" t="s">
        <v>5692</v>
      </c>
      <c r="E20" t="s">
        <v>5693</v>
      </c>
    </row>
    <row r="22" spans="1:10">
      <c r="A22" s="630" t="s">
        <v>5695</v>
      </c>
      <c r="B22" s="630" t="s">
        <v>5700</v>
      </c>
    </row>
    <row r="23" spans="1:10" ht="29.25" customHeight="1">
      <c r="A23" s="1166" t="s">
        <v>6093</v>
      </c>
      <c r="B23" s="1166"/>
      <c r="C23" s="1166"/>
      <c r="D23" s="1166"/>
      <c r="E23" s="1166"/>
      <c r="F23" s="1166"/>
      <c r="G23" s="1166"/>
      <c r="H23" s="1166"/>
      <c r="I23" s="1166"/>
      <c r="J23" s="1166"/>
    </row>
    <row r="24" spans="1:10">
      <c r="A24" s="864" t="s">
        <v>5659</v>
      </c>
      <c r="B24" s="865" t="s">
        <v>5661</v>
      </c>
      <c r="C24" s="865" t="s">
        <v>5660</v>
      </c>
      <c r="D24" s="865" t="s">
        <v>5702</v>
      </c>
      <c r="E24" s="865" t="s">
        <v>5697</v>
      </c>
    </row>
    <row r="25" spans="1:10">
      <c r="A25" t="s">
        <v>5703</v>
      </c>
      <c r="B25" t="s">
        <v>5698</v>
      </c>
      <c r="C25" t="s">
        <v>5699</v>
      </c>
      <c r="D25" t="s">
        <v>5704</v>
      </c>
      <c r="E25" t="s">
        <v>5705</v>
      </c>
    </row>
    <row r="28" spans="1:10">
      <c r="A28" s="630" t="s">
        <v>8651</v>
      </c>
      <c r="B28" s="630" t="s">
        <v>8652</v>
      </c>
    </row>
    <row r="29" spans="1:10" ht="36" customHeight="1">
      <c r="A29" s="1166" t="s">
        <v>8756</v>
      </c>
      <c r="B29" s="1166"/>
      <c r="C29" s="1166"/>
      <c r="D29" s="1166"/>
      <c r="E29" s="1166"/>
      <c r="F29" s="1166"/>
      <c r="G29" s="1166"/>
      <c r="H29" s="1166"/>
      <c r="I29" s="1166"/>
      <c r="J29" s="1166"/>
    </row>
    <row r="30" spans="1:10">
      <c r="A30" s="864" t="s">
        <v>8746</v>
      </c>
      <c r="B30" s="865" t="s">
        <v>8747</v>
      </c>
      <c r="C30" s="865" t="s">
        <v>8748</v>
      </c>
      <c r="D30" s="865" t="s">
        <v>8749</v>
      </c>
      <c r="E30" t="s">
        <v>8750</v>
      </c>
    </row>
    <row r="31" spans="1:10">
      <c r="A31" t="s">
        <v>8751</v>
      </c>
      <c r="B31" t="s">
        <v>8752</v>
      </c>
      <c r="C31" t="s">
        <v>8753</v>
      </c>
      <c r="D31" t="s">
        <v>8754</v>
      </c>
      <c r="E31" t="s">
        <v>8755</v>
      </c>
    </row>
    <row r="34" spans="1:10">
      <c r="A34" s="630" t="s">
        <v>9067</v>
      </c>
      <c r="B34" s="630" t="s">
        <v>9072</v>
      </c>
    </row>
    <row r="35" spans="1:10" ht="29.25" customHeight="1">
      <c r="A35" s="1166" t="s">
        <v>9077</v>
      </c>
      <c r="B35" s="1166"/>
      <c r="C35" s="1166"/>
      <c r="D35" s="1166"/>
      <c r="E35" s="1166"/>
      <c r="F35" s="1166"/>
      <c r="G35" s="1166"/>
      <c r="H35" s="1166"/>
      <c r="I35" s="1166"/>
      <c r="J35" s="1166"/>
    </row>
    <row r="36" spans="1:10">
      <c r="A36" s="864" t="s">
        <v>9068</v>
      </c>
      <c r="B36" s="865" t="s">
        <v>9076</v>
      </c>
      <c r="C36" s="865" t="s">
        <v>9069</v>
      </c>
      <c r="D36" s="865" t="s">
        <v>9070</v>
      </c>
    </row>
    <row r="37" spans="1:10">
      <c r="A37" t="s">
        <v>9071</v>
      </c>
      <c r="B37" t="s">
        <v>9073</v>
      </c>
      <c r="C37" t="s">
        <v>9074</v>
      </c>
      <c r="D37" t="s">
        <v>9075</v>
      </c>
      <c r="E37" t="s">
        <v>9078</v>
      </c>
      <c r="F37" t="s">
        <v>9079</v>
      </c>
    </row>
  </sheetData>
  <mergeCells count="3">
    <mergeCell ref="A23:J23"/>
    <mergeCell ref="A29:J29"/>
    <mergeCell ref="A35:J35"/>
  </mergeCells>
  <phoneticPr fontId="15" type="noConversion"/>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9"/>
  <sheetViews>
    <sheetView workbookViewId="0">
      <selection activeCell="L34" sqref="L34"/>
    </sheetView>
  </sheetViews>
  <sheetFormatPr baseColWidth="10" defaultColWidth="8.83203125" defaultRowHeight="14"/>
  <cols>
    <col min="1" max="16384" width="8.83203125" style="219"/>
  </cols>
  <sheetData>
    <row r="1" spans="1:5">
      <c r="A1" s="256" t="s">
        <v>1535</v>
      </c>
    </row>
    <row r="2" spans="1:5">
      <c r="A2" s="219" t="s">
        <v>8456</v>
      </c>
    </row>
    <row r="3" spans="1:5">
      <c r="A3" s="219" t="s">
        <v>8457</v>
      </c>
    </row>
    <row r="4" spans="1:5">
      <c r="A4" s="219" t="s">
        <v>8458</v>
      </c>
    </row>
    <row r="5" spans="1:5">
      <c r="A5" s="219" t="s">
        <v>8459</v>
      </c>
    </row>
    <row r="6" spans="1:5">
      <c r="A6" s="219" t="s">
        <v>8460</v>
      </c>
    </row>
    <row r="7" spans="1:5">
      <c r="A7" s="219" t="s">
        <v>8461</v>
      </c>
    </row>
    <row r="9" spans="1:5">
      <c r="A9" s="219" t="s">
        <v>1536</v>
      </c>
    </row>
    <row r="10" spans="1:5">
      <c r="A10" s="397" t="s">
        <v>2097</v>
      </c>
    </row>
    <row r="12" spans="1:5">
      <c r="A12" s="219" t="s">
        <v>5003</v>
      </c>
    </row>
    <row r="13" spans="1:5">
      <c r="A13" s="397" t="s">
        <v>12615</v>
      </c>
    </row>
    <row r="15" spans="1:5">
      <c r="A15" s="271" t="s">
        <v>1537</v>
      </c>
      <c r="B15" s="271" t="s">
        <v>1565</v>
      </c>
      <c r="C15" s="271" t="s">
        <v>1538</v>
      </c>
      <c r="D15" s="271" t="s">
        <v>1539</v>
      </c>
      <c r="E15" s="271" t="s">
        <v>1540</v>
      </c>
    </row>
    <row r="16" spans="1:5" s="266" customFormat="1">
      <c r="A16" s="266">
        <v>99</v>
      </c>
      <c r="B16" s="266">
        <v>1</v>
      </c>
      <c r="C16" s="266">
        <v>1</v>
      </c>
      <c r="D16" s="266">
        <f>100*A16*B16*C16</f>
        <v>9900</v>
      </c>
      <c r="E16" s="266">
        <f>500*A16*B16*C16</f>
        <v>49500</v>
      </c>
    </row>
    <row r="18" spans="1:1">
      <c r="A18" s="258" t="s">
        <v>1973</v>
      </c>
    </row>
    <row r="19" spans="1:1">
      <c r="A19" s="219" t="s">
        <v>8449</v>
      </c>
    </row>
    <row r="20" spans="1:1">
      <c r="A20" s="219" t="s">
        <v>8450</v>
      </c>
    </row>
    <row r="21" spans="1:1">
      <c r="A21" s="219" t="s">
        <v>8451</v>
      </c>
    </row>
    <row r="23" spans="1:1">
      <c r="A23" s="397" t="s">
        <v>5002</v>
      </c>
    </row>
    <row r="24" spans="1:1" s="347" customFormat="1">
      <c r="A24" s="347" t="s">
        <v>8446</v>
      </c>
    </row>
    <row r="25" spans="1:1" s="347" customFormat="1">
      <c r="A25" s="347" t="s">
        <v>8447</v>
      </c>
    </row>
    <row r="26" spans="1:1" s="347" customFormat="1">
      <c r="A26" s="347" t="s">
        <v>8448</v>
      </c>
    </row>
    <row r="28" spans="1:1">
      <c r="A28" s="256" t="s">
        <v>5060</v>
      </c>
    </row>
    <row r="29" spans="1:1">
      <c r="A29" s="219" t="s">
        <v>8452</v>
      </c>
    </row>
    <row r="30" spans="1:1">
      <c r="A30" s="219" t="s">
        <v>8453</v>
      </c>
    </row>
    <row r="31" spans="1:1">
      <c r="A31" s="258" t="s">
        <v>8454</v>
      </c>
    </row>
    <row r="33" spans="1:14">
      <c r="A33" s="219" t="s">
        <v>8455</v>
      </c>
    </row>
    <row r="34" spans="1:14">
      <c r="A34" s="258" t="s">
        <v>1542</v>
      </c>
    </row>
    <row r="35" spans="1:14">
      <c r="A35" s="258"/>
    </row>
    <row r="36" spans="1:14">
      <c r="A36" s="219" t="s">
        <v>1723</v>
      </c>
    </row>
    <row r="37" spans="1:14" s="268" customFormat="1">
      <c r="A37" s="268" t="s">
        <v>1543</v>
      </c>
      <c r="B37" s="268" t="s">
        <v>1545</v>
      </c>
      <c r="C37" s="268" t="s">
        <v>1544</v>
      </c>
      <c r="D37" s="269" t="s">
        <v>1550</v>
      </c>
      <c r="E37" s="268" t="s">
        <v>1551</v>
      </c>
      <c r="F37" s="269" t="s">
        <v>1552</v>
      </c>
      <c r="G37" s="268" t="s">
        <v>1553</v>
      </c>
      <c r="H37" s="269" t="s">
        <v>1554</v>
      </c>
      <c r="I37" s="268" t="s">
        <v>1555</v>
      </c>
      <c r="J37" s="269" t="s">
        <v>1556</v>
      </c>
      <c r="K37" s="268" t="s">
        <v>1557</v>
      </c>
      <c r="L37" s="269" t="s">
        <v>1558</v>
      </c>
      <c r="M37" s="268" t="s">
        <v>1560</v>
      </c>
      <c r="N37" s="269" t="s">
        <v>1559</v>
      </c>
    </row>
    <row r="38" spans="1:14" s="266" customFormat="1">
      <c r="A38" s="266" t="s">
        <v>1546</v>
      </c>
      <c r="B38" s="266">
        <v>1000</v>
      </c>
      <c r="C38" s="266">
        <v>20</v>
      </c>
      <c r="D38" s="270">
        <f>B38+C38*49</f>
        <v>1980</v>
      </c>
      <c r="E38" s="266">
        <f>B38+C38*49+C38*49</f>
        <v>2960</v>
      </c>
      <c r="F38" s="270">
        <f>E38+C38*10</f>
        <v>3160</v>
      </c>
      <c r="G38" s="266">
        <f>E38+C38*10+C38*59</f>
        <v>4340</v>
      </c>
      <c r="H38" s="270">
        <f>G38+C38*10</f>
        <v>4540</v>
      </c>
      <c r="I38" s="266">
        <f>G38+C38*10+C38*69</f>
        <v>5920</v>
      </c>
      <c r="J38" s="270">
        <f>I38+C38*10</f>
        <v>6120</v>
      </c>
      <c r="K38" s="266">
        <f>I38+C38*10+C38*79</f>
        <v>7700</v>
      </c>
      <c r="L38" s="270">
        <f>K38+C38*10</f>
        <v>7900</v>
      </c>
      <c r="M38" s="266">
        <f>K38+C38*10+C38*89</f>
        <v>9680</v>
      </c>
      <c r="N38" s="270">
        <f>B38+C38*443</f>
        <v>9860</v>
      </c>
    </row>
    <row r="39" spans="1:14" s="266" customFormat="1">
      <c r="A39" s="266" t="s">
        <v>1547</v>
      </c>
      <c r="B39" s="266">
        <v>400</v>
      </c>
      <c r="C39" s="266">
        <v>8</v>
      </c>
      <c r="D39" s="270">
        <f t="shared" ref="D39:D42" si="0">B39+C39*49</f>
        <v>792</v>
      </c>
      <c r="E39" s="266">
        <f t="shared" ref="E39:E42" si="1">B39+C39*49+C39*49</f>
        <v>1184</v>
      </c>
      <c r="F39" s="270">
        <f t="shared" ref="F39:F42" si="2">E39+C39*10</f>
        <v>1264</v>
      </c>
      <c r="G39" s="266">
        <f t="shared" ref="G39:G42" si="3">E39+C39*10+C39*59</f>
        <v>1736</v>
      </c>
      <c r="H39" s="270">
        <f t="shared" ref="H39:H42" si="4">G39+C39*10</f>
        <v>1816</v>
      </c>
      <c r="I39" s="266">
        <f t="shared" ref="I39:I42" si="5">G39+C39*10+C39*69</f>
        <v>2368</v>
      </c>
      <c r="J39" s="270">
        <f t="shared" ref="J39:J42" si="6">I39+C39*10</f>
        <v>2448</v>
      </c>
      <c r="K39" s="266">
        <f t="shared" ref="K39:K42" si="7">I39+C39*10+C39*79</f>
        <v>3080</v>
      </c>
      <c r="L39" s="270">
        <f t="shared" ref="L39:L42" si="8">K39+C39*10</f>
        <v>3160</v>
      </c>
      <c r="M39" s="266">
        <f t="shared" ref="M39:M42" si="9">K39+C39*10+C39*89</f>
        <v>3872</v>
      </c>
      <c r="N39" s="270">
        <f t="shared" ref="N39:N42" si="10">B39+C39*443</f>
        <v>3944</v>
      </c>
    </row>
    <row r="40" spans="1:14" s="266" customFormat="1">
      <c r="A40" s="266" t="s">
        <v>1548</v>
      </c>
      <c r="B40" s="266">
        <v>200</v>
      </c>
      <c r="C40" s="266">
        <v>4</v>
      </c>
      <c r="D40" s="270">
        <f t="shared" si="0"/>
        <v>396</v>
      </c>
      <c r="E40" s="266">
        <f t="shared" si="1"/>
        <v>592</v>
      </c>
      <c r="F40" s="270">
        <f t="shared" si="2"/>
        <v>632</v>
      </c>
      <c r="G40" s="266">
        <f t="shared" si="3"/>
        <v>868</v>
      </c>
      <c r="H40" s="270">
        <f t="shared" si="4"/>
        <v>908</v>
      </c>
      <c r="I40" s="266">
        <f t="shared" si="5"/>
        <v>1184</v>
      </c>
      <c r="J40" s="270">
        <f t="shared" si="6"/>
        <v>1224</v>
      </c>
      <c r="K40" s="266">
        <f t="shared" si="7"/>
        <v>1540</v>
      </c>
      <c r="L40" s="270">
        <f t="shared" si="8"/>
        <v>1580</v>
      </c>
      <c r="M40" s="266">
        <f t="shared" si="9"/>
        <v>1936</v>
      </c>
      <c r="N40" s="270">
        <f t="shared" si="10"/>
        <v>1972</v>
      </c>
    </row>
    <row r="41" spans="1:14" s="266" customFormat="1">
      <c r="A41" s="266" t="s">
        <v>1586</v>
      </c>
      <c r="B41" s="266">
        <v>150</v>
      </c>
      <c r="C41" s="266">
        <v>4</v>
      </c>
      <c r="D41" s="270">
        <f t="shared" si="0"/>
        <v>346</v>
      </c>
      <c r="E41" s="266">
        <f t="shared" si="1"/>
        <v>542</v>
      </c>
      <c r="F41" s="270">
        <f t="shared" si="2"/>
        <v>582</v>
      </c>
      <c r="G41" s="266">
        <f t="shared" si="3"/>
        <v>818</v>
      </c>
      <c r="H41" s="270">
        <f t="shared" si="4"/>
        <v>858</v>
      </c>
      <c r="I41" s="266">
        <f t="shared" si="5"/>
        <v>1134</v>
      </c>
      <c r="J41" s="270">
        <f t="shared" si="6"/>
        <v>1174</v>
      </c>
      <c r="K41" s="266">
        <f t="shared" si="7"/>
        <v>1490</v>
      </c>
      <c r="L41" s="270">
        <f t="shared" si="8"/>
        <v>1530</v>
      </c>
      <c r="M41" s="266">
        <f t="shared" si="9"/>
        <v>1886</v>
      </c>
      <c r="N41" s="270">
        <f t="shared" si="10"/>
        <v>1922</v>
      </c>
    </row>
    <row r="42" spans="1:14" s="266" customFormat="1">
      <c r="A42" s="266" t="s">
        <v>1549</v>
      </c>
      <c r="B42" s="266">
        <v>150</v>
      </c>
      <c r="C42" s="266">
        <v>4</v>
      </c>
      <c r="D42" s="270">
        <f t="shared" si="0"/>
        <v>346</v>
      </c>
      <c r="E42" s="266">
        <f t="shared" si="1"/>
        <v>542</v>
      </c>
      <c r="F42" s="270">
        <f t="shared" si="2"/>
        <v>582</v>
      </c>
      <c r="G42" s="266">
        <f t="shared" si="3"/>
        <v>818</v>
      </c>
      <c r="H42" s="270">
        <f t="shared" si="4"/>
        <v>858</v>
      </c>
      <c r="I42" s="266">
        <f t="shared" si="5"/>
        <v>1134</v>
      </c>
      <c r="J42" s="270">
        <f t="shared" si="6"/>
        <v>1174</v>
      </c>
      <c r="K42" s="266">
        <f t="shared" si="7"/>
        <v>1490</v>
      </c>
      <c r="L42" s="270">
        <f t="shared" si="8"/>
        <v>1530</v>
      </c>
      <c r="M42" s="266">
        <f t="shared" si="9"/>
        <v>1886</v>
      </c>
      <c r="N42" s="270">
        <f t="shared" si="10"/>
        <v>1922</v>
      </c>
    </row>
    <row r="44" spans="1:14">
      <c r="A44" s="347" t="s">
        <v>8443</v>
      </c>
      <c r="B44" s="347"/>
      <c r="C44" s="347"/>
      <c r="D44" s="347"/>
      <c r="E44" s="347"/>
      <c r="F44" s="347"/>
      <c r="G44" s="347"/>
      <c r="H44" s="347"/>
      <c r="I44" s="347"/>
      <c r="J44" s="347"/>
      <c r="K44" s="347"/>
      <c r="L44" s="347"/>
    </row>
    <row r="45" spans="1:14">
      <c r="A45" s="347" t="s">
        <v>6523</v>
      </c>
      <c r="B45" s="385"/>
      <c r="C45" s="385"/>
      <c r="D45" s="385"/>
      <c r="E45" s="385"/>
      <c r="F45" s="385"/>
      <c r="G45" s="385"/>
      <c r="H45" s="385"/>
      <c r="I45" s="385"/>
      <c r="J45" s="385"/>
      <c r="K45" s="385"/>
      <c r="L45" s="347"/>
    </row>
    <row r="46" spans="1:14">
      <c r="A46" s="347" t="s">
        <v>8444</v>
      </c>
      <c r="B46" s="347"/>
      <c r="C46" s="347"/>
      <c r="D46" s="347"/>
      <c r="E46" s="347"/>
      <c r="F46" s="347"/>
      <c r="G46" s="347"/>
      <c r="H46" s="347"/>
      <c r="I46" s="347"/>
      <c r="J46" s="347"/>
      <c r="K46" s="347"/>
      <c r="L46" s="347"/>
    </row>
    <row r="47" spans="1:14">
      <c r="A47" s="347" t="s">
        <v>6524</v>
      </c>
      <c r="B47" s="347"/>
      <c r="C47" s="347"/>
      <c r="D47" s="347"/>
      <c r="E47" s="347"/>
      <c r="F47" s="347"/>
      <c r="G47" s="347"/>
      <c r="H47" s="347"/>
      <c r="I47" s="347"/>
      <c r="J47" s="347"/>
      <c r="K47" s="347"/>
      <c r="L47" s="347"/>
    </row>
    <row r="48" spans="1:14">
      <c r="A48" s="219" t="s">
        <v>8445</v>
      </c>
    </row>
    <row r="49" spans="1:9">
      <c r="A49" s="257" t="s">
        <v>1913</v>
      </c>
    </row>
    <row r="51" spans="1:9" s="209" customFormat="1"/>
    <row r="52" spans="1:9" s="209" customFormat="1">
      <c r="A52" s="265" t="s">
        <v>1541</v>
      </c>
    </row>
    <row r="53" spans="1:9" s="209" customFormat="1">
      <c r="A53" s="209" t="s">
        <v>8436</v>
      </c>
    </row>
    <row r="54" spans="1:9" s="209" customFormat="1">
      <c r="A54" s="209" t="s">
        <v>8437</v>
      </c>
    </row>
    <row r="55" spans="1:9" s="209" customFormat="1">
      <c r="A55" s="209" t="s">
        <v>8438</v>
      </c>
    </row>
    <row r="56" spans="1:9" s="209" customFormat="1">
      <c r="A56" s="209" t="s">
        <v>8439</v>
      </c>
    </row>
    <row r="57" spans="1:9" s="209" customFormat="1">
      <c r="A57" s="327" t="s">
        <v>8440</v>
      </c>
      <c r="B57" s="290"/>
      <c r="C57" s="290"/>
      <c r="D57" s="290"/>
      <c r="E57" s="290"/>
      <c r="F57" s="290"/>
      <c r="G57" s="290"/>
      <c r="H57" s="290"/>
      <c r="I57" s="290"/>
    </row>
    <row r="58" spans="1:9" s="209" customFormat="1">
      <c r="A58" s="209" t="s">
        <v>8441</v>
      </c>
    </row>
    <row r="59" spans="1:9">
      <c r="A59" s="219" t="s">
        <v>8442</v>
      </c>
    </row>
    <row r="61" spans="1:9">
      <c r="A61" s="397" t="s">
        <v>8757</v>
      </c>
    </row>
    <row r="62" spans="1:9">
      <c r="A62" s="219" t="s">
        <v>8761</v>
      </c>
    </row>
    <row r="63" spans="1:9">
      <c r="A63" s="219" t="s">
        <v>8758</v>
      </c>
    </row>
    <row r="64" spans="1:9">
      <c r="A64" s="219" t="s">
        <v>8759</v>
      </c>
    </row>
    <row r="65" spans="1:12">
      <c r="A65" s="219" t="s">
        <v>8760</v>
      </c>
    </row>
    <row r="67" spans="1:12">
      <c r="A67" s="219" t="s">
        <v>8762</v>
      </c>
    </row>
    <row r="68" spans="1:12">
      <c r="A68" s="219" t="s">
        <v>8763</v>
      </c>
    </row>
    <row r="70" spans="1:12">
      <c r="A70" s="265" t="s">
        <v>7541</v>
      </c>
    </row>
    <row r="71" spans="1:12">
      <c r="A71" s="209" t="s">
        <v>8431</v>
      </c>
    </row>
    <row r="72" spans="1:12">
      <c r="A72" s="219" t="s">
        <v>8432</v>
      </c>
    </row>
    <row r="73" spans="1:12">
      <c r="A73" s="219" t="s">
        <v>8433</v>
      </c>
    </row>
    <row r="75" spans="1:12">
      <c r="A75" s="347" t="s">
        <v>8435</v>
      </c>
      <c r="B75" s="347"/>
      <c r="C75" s="347"/>
      <c r="D75" s="347"/>
      <c r="E75" s="347"/>
      <c r="F75" s="347"/>
      <c r="G75" s="347"/>
      <c r="H75" s="347"/>
      <c r="I75" s="347"/>
      <c r="J75" s="347"/>
      <c r="K75" s="347"/>
      <c r="L75" s="347"/>
    </row>
    <row r="76" spans="1:12">
      <c r="A76" s="347" t="s">
        <v>7757</v>
      </c>
      <c r="B76" s="385"/>
      <c r="C76" s="385"/>
      <c r="D76" s="385"/>
      <c r="E76" s="385"/>
      <c r="F76" s="385"/>
      <c r="G76" s="385"/>
      <c r="H76" s="385"/>
      <c r="I76" s="385"/>
      <c r="J76" s="385"/>
      <c r="K76" s="385"/>
      <c r="L76" s="347"/>
    </row>
    <row r="77" spans="1:12">
      <c r="A77" s="347" t="s">
        <v>8434</v>
      </c>
      <c r="B77" s="347"/>
      <c r="C77" s="347"/>
      <c r="D77" s="347"/>
      <c r="E77" s="347"/>
      <c r="F77" s="347"/>
      <c r="G77" s="347"/>
      <c r="H77" s="347"/>
      <c r="I77" s="347"/>
    </row>
    <row r="78" spans="1:12">
      <c r="A78" s="347" t="s">
        <v>7758</v>
      </c>
      <c r="B78" s="347"/>
      <c r="C78" s="347"/>
      <c r="D78" s="347"/>
      <c r="E78" s="347"/>
      <c r="F78" s="347"/>
      <c r="G78" s="347"/>
      <c r="H78" s="347"/>
      <c r="I78" s="347"/>
    </row>
    <row r="80" spans="1:12">
      <c r="A80" s="219" t="s">
        <v>7542</v>
      </c>
    </row>
    <row r="81" spans="1:17">
      <c r="A81" s="219" t="s">
        <v>7543</v>
      </c>
    </row>
    <row r="82" spans="1:17">
      <c r="A82" s="219" t="s">
        <v>7544</v>
      </c>
    </row>
    <row r="83" spans="1:17">
      <c r="A83" s="219" t="s">
        <v>7545</v>
      </c>
    </row>
    <row r="84" spans="1:17">
      <c r="A84" s="219" t="s">
        <v>7546</v>
      </c>
    </row>
    <row r="88" spans="1:17">
      <c r="A88" s="256" t="s">
        <v>8430</v>
      </c>
      <c r="I88" s="268"/>
      <c r="J88" s="268"/>
      <c r="K88" s="268"/>
      <c r="O88" s="268"/>
      <c r="P88" s="268"/>
      <c r="Q88" s="268"/>
    </row>
    <row r="89" spans="1:17">
      <c r="A89" s="219" t="s">
        <v>8462</v>
      </c>
      <c r="I89" s="268"/>
      <c r="J89" s="268"/>
      <c r="K89" s="268"/>
      <c r="O89" s="268"/>
      <c r="P89" s="268"/>
      <c r="Q89" s="268"/>
    </row>
    <row r="90" spans="1:17">
      <c r="A90" s="219" t="s">
        <v>8463</v>
      </c>
      <c r="I90" s="268"/>
      <c r="J90" s="268"/>
      <c r="K90" s="268"/>
      <c r="O90" s="268"/>
      <c r="P90" s="268"/>
      <c r="Q90" s="268"/>
    </row>
    <row r="91" spans="1:17">
      <c r="A91" s="219" t="s">
        <v>8475</v>
      </c>
      <c r="I91" s="268"/>
      <c r="J91" s="268"/>
      <c r="K91" s="268"/>
      <c r="O91" s="268"/>
      <c r="P91" s="268"/>
      <c r="Q91" s="268"/>
    </row>
    <row r="92" spans="1:17">
      <c r="A92" s="219" t="s">
        <v>8476</v>
      </c>
      <c r="O92" s="268"/>
      <c r="P92" s="268"/>
      <c r="Q92" s="268"/>
    </row>
    <row r="93" spans="1:17">
      <c r="A93" s="219" t="s">
        <v>8486</v>
      </c>
      <c r="O93" s="271"/>
      <c r="P93" s="271"/>
      <c r="Q93" s="268"/>
    </row>
    <row r="94" spans="1:17">
      <c r="O94" s="271"/>
      <c r="P94" s="271"/>
      <c r="Q94" s="268"/>
    </row>
    <row r="95" spans="1:17">
      <c r="A95" s="397" t="s">
        <v>8494</v>
      </c>
      <c r="O95" s="271"/>
      <c r="P95" s="271"/>
      <c r="Q95" s="268"/>
    </row>
    <row r="96" spans="1:17" customFormat="1">
      <c r="A96" t="s">
        <v>8495</v>
      </c>
      <c r="O96" s="271"/>
      <c r="P96" s="271"/>
      <c r="Q96" s="268"/>
    </row>
    <row r="97" spans="1:17" customFormat="1">
      <c r="A97" s="219" t="s">
        <v>8509</v>
      </c>
      <c r="O97" s="271"/>
      <c r="P97" s="271"/>
      <c r="Q97" s="268"/>
    </row>
    <row r="98" spans="1:17">
      <c r="A98" s="219" t="s">
        <v>8510</v>
      </c>
      <c r="I98" s="268"/>
      <c r="J98" s="268"/>
      <c r="K98" s="268"/>
      <c r="O98" s="268"/>
      <c r="P98" s="268"/>
      <c r="Q98" s="268"/>
    </row>
    <row r="99" spans="1:17">
      <c r="A99" s="219" t="s">
        <v>8511</v>
      </c>
      <c r="O99" s="268"/>
      <c r="P99" s="268"/>
      <c r="Q99" s="268"/>
    </row>
    <row r="100" spans="1:17">
      <c r="I100" s="271"/>
      <c r="J100" s="271"/>
      <c r="K100" s="268"/>
      <c r="O100" s="271"/>
      <c r="P100" s="271"/>
      <c r="Q100" s="268"/>
    </row>
    <row r="101" spans="1:17">
      <c r="A101" s="256" t="s">
        <v>8465</v>
      </c>
      <c r="I101" s="271"/>
      <c r="J101" s="271"/>
      <c r="K101" s="268"/>
      <c r="O101" s="271"/>
      <c r="P101" s="271"/>
      <c r="Q101" s="268"/>
    </row>
    <row r="102" spans="1:17">
      <c r="A102" s="219" t="s">
        <v>8466</v>
      </c>
      <c r="I102" s="271"/>
      <c r="J102" s="271"/>
      <c r="K102" s="268"/>
      <c r="O102" s="271"/>
      <c r="P102" s="271"/>
      <c r="Q102" s="268"/>
    </row>
    <row r="103" spans="1:17">
      <c r="A103" s="219" t="s">
        <v>8464</v>
      </c>
      <c r="I103" s="271"/>
      <c r="J103" s="271"/>
      <c r="K103" s="268"/>
      <c r="O103" s="271"/>
      <c r="P103" s="271"/>
      <c r="Q103" s="268"/>
    </row>
    <row r="104" spans="1:17">
      <c r="A104" s="219" t="s">
        <v>8467</v>
      </c>
      <c r="I104" s="271"/>
      <c r="J104" s="271"/>
      <c r="K104" s="268"/>
      <c r="O104" s="271"/>
      <c r="P104" s="271"/>
      <c r="Q104" s="268"/>
    </row>
    <row r="105" spans="1:17">
      <c r="A105" s="219" t="s">
        <v>8468</v>
      </c>
      <c r="I105" s="271"/>
      <c r="J105" s="271"/>
      <c r="K105" s="268"/>
      <c r="O105" s="271"/>
      <c r="P105" s="271"/>
      <c r="Q105" s="268"/>
    </row>
    <row r="106" spans="1:17">
      <c r="A106" s="219" t="s">
        <v>8469</v>
      </c>
      <c r="I106" s="271"/>
      <c r="J106" s="271"/>
      <c r="K106" s="268"/>
      <c r="O106" s="271"/>
      <c r="P106" s="271"/>
      <c r="Q106" s="268"/>
    </row>
    <row r="107" spans="1:17">
      <c r="A107" s="219" t="s">
        <v>8470</v>
      </c>
      <c r="I107" s="271"/>
      <c r="J107" s="271"/>
      <c r="K107" s="268"/>
    </row>
    <row r="108" spans="1:17">
      <c r="A108" s="219" t="s">
        <v>8471</v>
      </c>
      <c r="I108" s="271"/>
      <c r="J108" s="271"/>
      <c r="K108" s="268"/>
    </row>
    <row r="109" spans="1:17">
      <c r="A109" s="219" t="s">
        <v>8472</v>
      </c>
    </row>
    <row r="110" spans="1:17">
      <c r="A110" s="219" t="s">
        <v>8473</v>
      </c>
    </row>
    <row r="111" spans="1:17">
      <c r="A111" s="219" t="s">
        <v>8474</v>
      </c>
    </row>
    <row r="112" spans="1:17">
      <c r="A112" s="219" t="s">
        <v>8493</v>
      </c>
    </row>
    <row r="115" spans="1:1">
      <c r="A115" s="256" t="s">
        <v>8501</v>
      </c>
    </row>
    <row r="116" spans="1:1">
      <c r="A116" s="219" t="s">
        <v>8502</v>
      </c>
    </row>
    <row r="117" spans="1:1">
      <c r="A117" s="219" t="s">
        <v>8503</v>
      </c>
    </row>
    <row r="118" spans="1:1">
      <c r="A118" s="219" t="s">
        <v>8504</v>
      </c>
    </row>
    <row r="119" spans="1:1">
      <c r="A119" s="219" t="s">
        <v>8505</v>
      </c>
    </row>
  </sheetData>
  <phoneticPr fontId="15" type="noConversion"/>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240"/>
  <sheetViews>
    <sheetView topLeftCell="L1" zoomScale="85" zoomScaleNormal="85" zoomScalePageLayoutView="85" workbookViewId="0">
      <pane ySplit="1" topLeftCell="A53" activePane="bottomLeft" state="frozen"/>
      <selection pane="bottomLeft" activeCell="A61" sqref="A61:XFD61"/>
    </sheetView>
  </sheetViews>
  <sheetFormatPr baseColWidth="10" defaultColWidth="24.1640625" defaultRowHeight="14"/>
  <cols>
    <col min="1" max="1" width="6.1640625" style="363" customWidth="1"/>
    <col min="2" max="2" width="10" style="363" customWidth="1"/>
    <col min="3" max="3" width="18.1640625" style="363" hidden="1" customWidth="1"/>
    <col min="4" max="6" width="8.6640625" style="363" customWidth="1"/>
    <col min="7" max="16" width="8.6640625" style="866" customWidth="1"/>
    <col min="17" max="17" width="8.6640625" style="363" customWidth="1"/>
    <col min="18" max="18" width="11.5" style="363" customWidth="1"/>
    <col min="19" max="19" width="10.1640625" style="363" customWidth="1"/>
    <col min="20" max="20" width="11.6640625" style="363" customWidth="1"/>
    <col min="21" max="21" width="11.5" style="363" customWidth="1"/>
    <col min="22" max="22" width="10.1640625" style="363" customWidth="1"/>
    <col min="23" max="23" width="11.6640625" style="363" customWidth="1"/>
    <col min="24" max="24" width="16.1640625" style="363" customWidth="1"/>
    <col min="25" max="25" width="18.5" style="363" customWidth="1"/>
    <col min="26" max="26" width="15.6640625" style="363" customWidth="1"/>
    <col min="27" max="27" width="16.1640625" style="363" customWidth="1"/>
    <col min="28" max="28" width="18.5" style="363" customWidth="1"/>
    <col min="29" max="30" width="15.6640625" style="363" customWidth="1"/>
    <col min="31" max="32" width="8.83203125" style="363" customWidth="1"/>
    <col min="33" max="35" width="8.1640625" style="363" customWidth="1"/>
    <col min="36" max="38" width="11.83203125" style="363" customWidth="1"/>
    <col min="39" max="40" width="8.83203125" style="363" customWidth="1"/>
    <col min="41" max="16384" width="24.1640625" style="363"/>
  </cols>
  <sheetData>
    <row r="1" spans="1:41">
      <c r="A1" s="363" t="s">
        <v>9153</v>
      </c>
      <c r="B1" s="363" t="s">
        <v>9154</v>
      </c>
      <c r="C1" s="363" t="s">
        <v>9155</v>
      </c>
      <c r="D1" s="363" t="s">
        <v>9156</v>
      </c>
      <c r="E1" s="363" t="s">
        <v>9157</v>
      </c>
      <c r="F1" s="363" t="s">
        <v>9158</v>
      </c>
      <c r="G1" s="866" t="s">
        <v>9159</v>
      </c>
      <c r="H1" s="866" t="s">
        <v>9160</v>
      </c>
      <c r="I1" s="866" t="s">
        <v>9161</v>
      </c>
      <c r="J1" s="866" t="s">
        <v>9162</v>
      </c>
      <c r="K1" s="866" t="s">
        <v>9163</v>
      </c>
      <c r="L1" s="866" t="s">
        <v>9164</v>
      </c>
      <c r="M1" s="866" t="s">
        <v>9165</v>
      </c>
      <c r="N1" s="866" t="s">
        <v>9166</v>
      </c>
      <c r="O1" s="866" t="s">
        <v>9167</v>
      </c>
      <c r="P1" s="866" t="s">
        <v>9168</v>
      </c>
      <c r="Q1" s="363" t="s">
        <v>9169</v>
      </c>
      <c r="R1" s="363" t="s">
        <v>9170</v>
      </c>
      <c r="S1" s="363" t="s">
        <v>9171</v>
      </c>
      <c r="T1" s="363" t="s">
        <v>9172</v>
      </c>
      <c r="U1" s="363" t="s">
        <v>9173</v>
      </c>
      <c r="V1" s="363" t="s">
        <v>9174</v>
      </c>
      <c r="W1" s="363" t="s">
        <v>9175</v>
      </c>
      <c r="X1" s="363" t="s">
        <v>9176</v>
      </c>
      <c r="Y1" s="363" t="s">
        <v>9177</v>
      </c>
      <c r="Z1" s="363" t="s">
        <v>9178</v>
      </c>
      <c r="AA1" s="363" t="s">
        <v>9179</v>
      </c>
      <c r="AB1" s="363" t="s">
        <v>9180</v>
      </c>
      <c r="AC1" s="363" t="s">
        <v>9181</v>
      </c>
      <c r="AD1" s="363" t="s">
        <v>11934</v>
      </c>
      <c r="AE1" s="363" t="s">
        <v>9182</v>
      </c>
      <c r="AF1" s="363" t="s">
        <v>9183</v>
      </c>
      <c r="AG1" s="363" t="s">
        <v>9184</v>
      </c>
      <c r="AH1" s="363" t="s">
        <v>9185</v>
      </c>
      <c r="AI1" s="363" t="s">
        <v>9186</v>
      </c>
      <c r="AJ1" s="363" t="s">
        <v>9187</v>
      </c>
      <c r="AK1" s="363" t="s">
        <v>9188</v>
      </c>
      <c r="AL1" s="363" t="s">
        <v>9189</v>
      </c>
      <c r="AM1" s="363" t="s">
        <v>9190</v>
      </c>
      <c r="AN1" s="363" t="s">
        <v>9191</v>
      </c>
    </row>
    <row r="2" spans="1:41">
      <c r="A2" s="889" t="s">
        <v>9192</v>
      </c>
      <c r="B2" s="889" t="s">
        <v>9193</v>
      </c>
      <c r="C2" s="1049" t="s">
        <v>9194</v>
      </c>
      <c r="D2" s="889">
        <v>5</v>
      </c>
      <c r="E2" s="889" t="s">
        <v>9195</v>
      </c>
      <c r="F2" s="889">
        <v>5</v>
      </c>
      <c r="G2" s="1050">
        <v>500</v>
      </c>
      <c r="H2" s="1050">
        <v>100</v>
      </c>
      <c r="I2" s="1050">
        <v>100</v>
      </c>
      <c r="J2" s="1050">
        <v>100</v>
      </c>
      <c r="K2" s="1050">
        <v>100</v>
      </c>
      <c r="L2" s="1050">
        <v>100</v>
      </c>
      <c r="M2" s="1050">
        <v>20</v>
      </c>
      <c r="N2" s="1050">
        <v>20</v>
      </c>
      <c r="O2" s="1050">
        <v>20</v>
      </c>
      <c r="P2" s="1050">
        <v>20</v>
      </c>
      <c r="Q2" s="889">
        <v>100</v>
      </c>
      <c r="R2" s="889">
        <v>0</v>
      </c>
      <c r="S2" s="889">
        <v>0</v>
      </c>
      <c r="T2" s="889">
        <v>0</v>
      </c>
      <c r="U2" s="889">
        <v>0</v>
      </c>
      <c r="V2" s="889">
        <v>0</v>
      </c>
      <c r="W2" s="889">
        <v>0</v>
      </c>
      <c r="X2" s="889">
        <v>0</v>
      </c>
      <c r="Y2" s="889">
        <v>0</v>
      </c>
      <c r="Z2" s="889">
        <v>0</v>
      </c>
      <c r="AA2" s="889">
        <v>0</v>
      </c>
      <c r="AB2" s="889">
        <v>0</v>
      </c>
      <c r="AC2" s="889">
        <v>0</v>
      </c>
      <c r="AD2" s="889"/>
      <c r="AE2" s="889" t="s">
        <v>11367</v>
      </c>
      <c r="AF2" s="889">
        <v>0</v>
      </c>
      <c r="AG2" s="889">
        <v>0</v>
      </c>
      <c r="AH2" s="889">
        <v>0</v>
      </c>
      <c r="AI2" s="889">
        <v>0</v>
      </c>
      <c r="AJ2" s="889">
        <v>0</v>
      </c>
      <c r="AK2" s="889">
        <v>0</v>
      </c>
      <c r="AL2" s="889">
        <v>0</v>
      </c>
      <c r="AM2" s="889"/>
      <c r="AN2" s="889">
        <v>1</v>
      </c>
    </row>
    <row r="3" spans="1:41">
      <c r="A3" s="889" t="s">
        <v>9196</v>
      </c>
      <c r="B3" s="889" t="s">
        <v>12897</v>
      </c>
      <c r="C3" s="1049" t="s">
        <v>12898</v>
      </c>
      <c r="D3" s="889" t="s">
        <v>1744</v>
      </c>
      <c r="E3" s="889" t="s">
        <v>9195</v>
      </c>
      <c r="F3" s="889" t="s">
        <v>1610</v>
      </c>
      <c r="G3" s="1050">
        <v>1350</v>
      </c>
      <c r="H3" s="1050">
        <v>350</v>
      </c>
      <c r="I3" s="1050">
        <v>240</v>
      </c>
      <c r="J3" s="1050">
        <v>100</v>
      </c>
      <c r="K3" s="1050">
        <v>100</v>
      </c>
      <c r="L3" s="1050">
        <v>250</v>
      </c>
      <c r="M3" s="1050">
        <v>70</v>
      </c>
      <c r="N3" s="1050">
        <v>40</v>
      </c>
      <c r="O3" s="1050">
        <v>30</v>
      </c>
      <c r="P3" s="1050">
        <v>30</v>
      </c>
      <c r="Q3" s="889" t="s">
        <v>12902</v>
      </c>
      <c r="R3" s="889" t="s">
        <v>1967</v>
      </c>
      <c r="S3" s="889" t="s">
        <v>4848</v>
      </c>
      <c r="T3" s="889" t="s">
        <v>1661</v>
      </c>
      <c r="U3" s="889" t="s">
        <v>4849</v>
      </c>
      <c r="V3" s="889" t="s">
        <v>4849</v>
      </c>
      <c r="W3" s="889" t="s">
        <v>4095</v>
      </c>
      <c r="X3" s="889" t="s">
        <v>5330</v>
      </c>
      <c r="Y3" s="889" t="s">
        <v>5427</v>
      </c>
      <c r="Z3" s="889" t="s">
        <v>5329</v>
      </c>
      <c r="AA3" s="889" t="s">
        <v>5820</v>
      </c>
      <c r="AB3" s="889" t="s">
        <v>5820</v>
      </c>
      <c r="AC3" s="889" t="s">
        <v>5820</v>
      </c>
      <c r="AD3" s="889" t="s">
        <v>12979</v>
      </c>
      <c r="AE3" s="1096" t="s">
        <v>1078</v>
      </c>
      <c r="AF3" s="889">
        <v>0</v>
      </c>
      <c r="AG3" s="889">
        <v>0</v>
      </c>
      <c r="AH3" s="889">
        <v>0</v>
      </c>
      <c r="AI3" s="889">
        <v>0</v>
      </c>
      <c r="AJ3" s="889">
        <v>0</v>
      </c>
      <c r="AK3" s="889">
        <v>0</v>
      </c>
      <c r="AL3" s="889">
        <v>0</v>
      </c>
      <c r="AM3" s="889"/>
      <c r="AN3" s="889" t="s">
        <v>12901</v>
      </c>
    </row>
    <row r="4" spans="1:41" s="1000" customFormat="1">
      <c r="A4" s="1096" t="s">
        <v>1568</v>
      </c>
      <c r="B4" s="1096" t="s">
        <v>13005</v>
      </c>
      <c r="C4" s="1097"/>
      <c r="D4" s="1096" t="s">
        <v>13006</v>
      </c>
      <c r="E4" s="1096" t="s">
        <v>9195</v>
      </c>
      <c r="F4" s="1096" t="s">
        <v>13007</v>
      </c>
      <c r="G4" s="1098">
        <v>1410</v>
      </c>
      <c r="H4" s="1098">
        <v>400</v>
      </c>
      <c r="I4" s="1098">
        <v>150</v>
      </c>
      <c r="J4" s="1098">
        <v>200</v>
      </c>
      <c r="K4" s="1098">
        <v>175</v>
      </c>
      <c r="L4" s="1098">
        <v>270</v>
      </c>
      <c r="M4" s="1098">
        <v>72</v>
      </c>
      <c r="N4" s="1098">
        <v>33</v>
      </c>
      <c r="O4" s="1098">
        <v>32</v>
      </c>
      <c r="P4" s="1098">
        <v>35</v>
      </c>
      <c r="Q4" s="1096" t="s">
        <v>13010</v>
      </c>
      <c r="R4" s="1096" t="s">
        <v>13022</v>
      </c>
      <c r="S4" s="1096" t="s">
        <v>13021</v>
      </c>
      <c r="T4" s="1096" t="s">
        <v>13022</v>
      </c>
      <c r="U4" s="1096" t="s">
        <v>13020</v>
      </c>
      <c r="V4" s="1096" t="s">
        <v>13020</v>
      </c>
      <c r="W4" s="1096" t="s">
        <v>13020</v>
      </c>
      <c r="X4" s="1096"/>
      <c r="Y4" s="1096"/>
      <c r="Z4" s="1096"/>
      <c r="AA4" s="1096" t="s">
        <v>13019</v>
      </c>
      <c r="AB4" s="1096" t="s">
        <v>13019</v>
      </c>
      <c r="AC4" s="1096" t="s">
        <v>13019</v>
      </c>
      <c r="AD4" s="1096" t="s">
        <v>13015</v>
      </c>
      <c r="AE4" s="1096" t="s">
        <v>13010</v>
      </c>
      <c r="AF4" s="1096" t="s">
        <v>13010</v>
      </c>
      <c r="AG4" s="1096" t="s">
        <v>13010</v>
      </c>
      <c r="AH4" s="1096" t="s">
        <v>13010</v>
      </c>
      <c r="AI4" s="1096" t="s">
        <v>13010</v>
      </c>
      <c r="AJ4" s="1096" t="s">
        <v>13010</v>
      </c>
      <c r="AK4" s="1096" t="s">
        <v>13010</v>
      </c>
      <c r="AL4" s="1096" t="s">
        <v>13010</v>
      </c>
      <c r="AM4" s="1096"/>
      <c r="AN4" s="1096" t="s">
        <v>13008</v>
      </c>
    </row>
    <row r="5" spans="1:41">
      <c r="A5" s="889" t="s">
        <v>9197</v>
      </c>
      <c r="B5" s="889" t="s">
        <v>9198</v>
      </c>
      <c r="C5" s="1049" t="s">
        <v>9199</v>
      </c>
      <c r="D5" s="889">
        <v>6</v>
      </c>
      <c r="E5" s="889" t="s">
        <v>9195</v>
      </c>
      <c r="F5" s="889">
        <v>1</v>
      </c>
      <c r="G5" s="1050">
        <v>1</v>
      </c>
      <c r="H5" s="1050">
        <v>1</v>
      </c>
      <c r="I5" s="1050">
        <v>1</v>
      </c>
      <c r="J5" s="1050">
        <v>1</v>
      </c>
      <c r="K5" s="1050">
        <v>1</v>
      </c>
      <c r="L5" s="1050">
        <v>0</v>
      </c>
      <c r="M5" s="1050">
        <v>0</v>
      </c>
      <c r="N5" s="1050">
        <v>0</v>
      </c>
      <c r="O5" s="1050">
        <v>0</v>
      </c>
      <c r="P5" s="1050">
        <v>0</v>
      </c>
      <c r="Q5" s="889">
        <v>300</v>
      </c>
      <c r="R5" s="889">
        <v>0</v>
      </c>
      <c r="S5" s="889">
        <v>0</v>
      </c>
      <c r="T5" s="889">
        <v>0</v>
      </c>
      <c r="U5" s="889">
        <v>0</v>
      </c>
      <c r="V5" s="889">
        <v>0</v>
      </c>
      <c r="W5" s="889">
        <v>0</v>
      </c>
      <c r="X5" s="889">
        <v>0</v>
      </c>
      <c r="Y5" s="889">
        <v>0</v>
      </c>
      <c r="Z5" s="889">
        <v>0</v>
      </c>
      <c r="AA5" s="889">
        <v>0</v>
      </c>
      <c r="AB5" s="889">
        <v>0</v>
      </c>
      <c r="AC5" s="889">
        <v>0</v>
      </c>
      <c r="AD5" s="889"/>
      <c r="AE5" s="889">
        <v>0</v>
      </c>
      <c r="AF5" s="889">
        <v>0</v>
      </c>
      <c r="AG5" s="889">
        <v>0</v>
      </c>
      <c r="AH5" s="889">
        <v>0</v>
      </c>
      <c r="AI5" s="889">
        <v>0</v>
      </c>
      <c r="AJ5" s="889">
        <v>0</v>
      </c>
      <c r="AK5" s="889">
        <v>0</v>
      </c>
      <c r="AL5" s="889">
        <v>0</v>
      </c>
      <c r="AM5" s="889"/>
      <c r="AN5" s="889">
        <v>1</v>
      </c>
      <c r="AO5" s="363" t="s">
        <v>9200</v>
      </c>
    </row>
    <row r="6" spans="1:41">
      <c r="A6" s="889" t="s">
        <v>9201</v>
      </c>
      <c r="B6" s="889" t="s">
        <v>9202</v>
      </c>
      <c r="C6" s="1049" t="s">
        <v>9203</v>
      </c>
      <c r="D6" s="889">
        <v>6</v>
      </c>
      <c r="E6" s="889" t="s">
        <v>9204</v>
      </c>
      <c r="F6" s="889">
        <v>2</v>
      </c>
      <c r="G6" s="1050">
        <v>1</v>
      </c>
      <c r="H6" s="1050">
        <v>1</v>
      </c>
      <c r="I6" s="1050">
        <v>1</v>
      </c>
      <c r="J6" s="1050">
        <v>1</v>
      </c>
      <c r="K6" s="1050">
        <v>1</v>
      </c>
      <c r="L6" s="1050">
        <v>0</v>
      </c>
      <c r="M6" s="1050">
        <v>0</v>
      </c>
      <c r="N6" s="1050">
        <v>0</v>
      </c>
      <c r="O6" s="1050">
        <v>0</v>
      </c>
      <c r="P6" s="1050">
        <v>0</v>
      </c>
      <c r="Q6" s="889">
        <v>1000</v>
      </c>
      <c r="R6" s="889">
        <v>0</v>
      </c>
      <c r="S6" s="889">
        <v>0</v>
      </c>
      <c r="T6" s="889">
        <v>0</v>
      </c>
      <c r="U6" s="889">
        <v>0</v>
      </c>
      <c r="V6" s="889">
        <v>0</v>
      </c>
      <c r="W6" s="889">
        <v>0</v>
      </c>
      <c r="X6" s="889">
        <v>0</v>
      </c>
      <c r="Y6" s="889">
        <v>0</v>
      </c>
      <c r="Z6" s="889">
        <v>0</v>
      </c>
      <c r="AA6" s="889">
        <v>0</v>
      </c>
      <c r="AB6" s="889">
        <v>0</v>
      </c>
      <c r="AC6" s="889">
        <v>0</v>
      </c>
      <c r="AD6" s="889"/>
      <c r="AE6" s="889">
        <v>0</v>
      </c>
      <c r="AF6" s="889">
        <v>1950</v>
      </c>
      <c r="AG6" s="889">
        <v>1950</v>
      </c>
      <c r="AH6" s="889">
        <v>1950</v>
      </c>
      <c r="AI6" s="889">
        <v>1950</v>
      </c>
      <c r="AJ6" s="889">
        <v>0</v>
      </c>
      <c r="AK6" s="889">
        <v>0</v>
      </c>
      <c r="AL6" s="889">
        <v>0</v>
      </c>
      <c r="AM6" s="889"/>
      <c r="AN6" s="889">
        <v>1</v>
      </c>
      <c r="AO6" s="363" t="s">
        <v>9205</v>
      </c>
    </row>
    <row r="7" spans="1:41">
      <c r="A7" s="889" t="s">
        <v>9206</v>
      </c>
      <c r="B7" s="889" t="s">
        <v>9207</v>
      </c>
      <c r="C7" s="1049" t="s">
        <v>9208</v>
      </c>
      <c r="D7" s="889">
        <v>6</v>
      </c>
      <c r="E7" s="889" t="s">
        <v>9209</v>
      </c>
      <c r="F7" s="889">
        <v>3</v>
      </c>
      <c r="G7" s="1050">
        <v>1</v>
      </c>
      <c r="H7" s="1050">
        <v>1</v>
      </c>
      <c r="I7" s="1050">
        <v>1</v>
      </c>
      <c r="J7" s="1050">
        <v>1</v>
      </c>
      <c r="K7" s="1050">
        <v>1</v>
      </c>
      <c r="L7" s="1050">
        <v>0</v>
      </c>
      <c r="M7" s="1050">
        <v>0</v>
      </c>
      <c r="N7" s="1050">
        <v>0</v>
      </c>
      <c r="O7" s="1050">
        <v>0</v>
      </c>
      <c r="P7" s="1050">
        <v>0</v>
      </c>
      <c r="Q7" s="889">
        <v>3000</v>
      </c>
      <c r="R7" s="889">
        <v>0</v>
      </c>
      <c r="S7" s="889">
        <v>0</v>
      </c>
      <c r="T7" s="889">
        <v>0</v>
      </c>
      <c r="U7" s="889">
        <v>0</v>
      </c>
      <c r="V7" s="889">
        <v>0</v>
      </c>
      <c r="W7" s="889">
        <v>0</v>
      </c>
      <c r="X7" s="889">
        <v>0</v>
      </c>
      <c r="Y7" s="889">
        <v>0</v>
      </c>
      <c r="Z7" s="889">
        <v>0</v>
      </c>
      <c r="AA7" s="889">
        <v>0</v>
      </c>
      <c r="AB7" s="889">
        <v>0</v>
      </c>
      <c r="AC7" s="889">
        <v>0</v>
      </c>
      <c r="AD7" s="889"/>
      <c r="AE7" s="889">
        <v>0</v>
      </c>
      <c r="AF7" s="889">
        <v>750</v>
      </c>
      <c r="AG7" s="889">
        <v>750</v>
      </c>
      <c r="AH7" s="889">
        <v>750</v>
      </c>
      <c r="AI7" s="889">
        <v>750</v>
      </c>
      <c r="AJ7" s="889">
        <v>0</v>
      </c>
      <c r="AK7" s="889">
        <v>0</v>
      </c>
      <c r="AL7" s="889">
        <v>0</v>
      </c>
      <c r="AM7" s="889"/>
      <c r="AN7" s="889">
        <v>1</v>
      </c>
      <c r="AO7" s="363" t="s">
        <v>9210</v>
      </c>
    </row>
    <row r="8" spans="1:41">
      <c r="A8" s="889" t="s">
        <v>9211</v>
      </c>
      <c r="B8" s="889" t="s">
        <v>9212</v>
      </c>
      <c r="C8" s="1049" t="s">
        <v>9213</v>
      </c>
      <c r="D8" s="889">
        <v>6</v>
      </c>
      <c r="E8" s="889" t="s">
        <v>9209</v>
      </c>
      <c r="F8" s="889">
        <v>4</v>
      </c>
      <c r="G8" s="1050">
        <v>1</v>
      </c>
      <c r="H8" s="1050">
        <v>1</v>
      </c>
      <c r="I8" s="1050">
        <v>1</v>
      </c>
      <c r="J8" s="1050">
        <v>1</v>
      </c>
      <c r="K8" s="1050">
        <v>1</v>
      </c>
      <c r="L8" s="1050">
        <v>0</v>
      </c>
      <c r="M8" s="1050">
        <v>0</v>
      </c>
      <c r="N8" s="1050">
        <v>0</v>
      </c>
      <c r="O8" s="1050">
        <v>0</v>
      </c>
      <c r="P8" s="1050">
        <v>0</v>
      </c>
      <c r="Q8" s="889">
        <v>10000</v>
      </c>
      <c r="R8" s="889">
        <v>0</v>
      </c>
      <c r="S8" s="889">
        <v>0</v>
      </c>
      <c r="T8" s="889">
        <v>0</v>
      </c>
      <c r="U8" s="889">
        <v>0</v>
      </c>
      <c r="V8" s="889">
        <v>0</v>
      </c>
      <c r="W8" s="889">
        <v>0</v>
      </c>
      <c r="X8" s="889">
        <v>0</v>
      </c>
      <c r="Y8" s="889">
        <v>0</v>
      </c>
      <c r="Z8" s="889">
        <v>0</v>
      </c>
      <c r="AA8" s="889">
        <v>0</v>
      </c>
      <c r="AB8" s="889">
        <v>0</v>
      </c>
      <c r="AC8" s="889">
        <v>0</v>
      </c>
      <c r="AD8" s="889"/>
      <c r="AE8" s="889">
        <v>0</v>
      </c>
      <c r="AF8" s="889" t="s">
        <v>11368</v>
      </c>
      <c r="AG8" s="889" t="s">
        <v>11368</v>
      </c>
      <c r="AH8" s="889" t="s">
        <v>11368</v>
      </c>
      <c r="AI8" s="889" t="s">
        <v>11368</v>
      </c>
      <c r="AJ8" s="889">
        <v>0</v>
      </c>
      <c r="AK8" s="889">
        <v>0</v>
      </c>
      <c r="AL8" s="889">
        <v>0</v>
      </c>
      <c r="AM8" s="889"/>
      <c r="AN8" s="889">
        <v>1</v>
      </c>
      <c r="AO8" s="363" t="s">
        <v>9210</v>
      </c>
    </row>
    <row r="9" spans="1:41">
      <c r="A9" s="889" t="s">
        <v>9214</v>
      </c>
      <c r="B9" s="889" t="s">
        <v>9215</v>
      </c>
      <c r="C9" s="1049" t="s">
        <v>9216</v>
      </c>
      <c r="D9" s="889">
        <v>6</v>
      </c>
      <c r="E9" s="889" t="s">
        <v>9209</v>
      </c>
      <c r="F9" s="889">
        <v>5</v>
      </c>
      <c r="G9" s="1050">
        <v>1</v>
      </c>
      <c r="H9" s="1050">
        <v>1</v>
      </c>
      <c r="I9" s="1050">
        <v>1</v>
      </c>
      <c r="J9" s="1050">
        <v>1</v>
      </c>
      <c r="K9" s="1050">
        <v>1</v>
      </c>
      <c r="L9" s="1050">
        <v>0</v>
      </c>
      <c r="M9" s="1050">
        <v>0</v>
      </c>
      <c r="N9" s="1050">
        <v>0</v>
      </c>
      <c r="O9" s="1050">
        <v>0</v>
      </c>
      <c r="P9" s="1050">
        <v>0</v>
      </c>
      <c r="Q9" s="889">
        <v>25000</v>
      </c>
      <c r="R9" s="889">
        <v>0</v>
      </c>
      <c r="S9" s="889">
        <v>0</v>
      </c>
      <c r="T9" s="889">
        <v>0</v>
      </c>
      <c r="U9" s="889">
        <v>0</v>
      </c>
      <c r="V9" s="889">
        <v>0</v>
      </c>
      <c r="W9" s="889">
        <v>0</v>
      </c>
      <c r="X9" s="889">
        <v>0</v>
      </c>
      <c r="Y9" s="889">
        <v>0</v>
      </c>
      <c r="Z9" s="889">
        <v>0</v>
      </c>
      <c r="AA9" s="889">
        <v>0</v>
      </c>
      <c r="AB9" s="889">
        <v>0</v>
      </c>
      <c r="AC9" s="889">
        <v>0</v>
      </c>
      <c r="AD9" s="889"/>
      <c r="AE9" s="889">
        <v>0</v>
      </c>
      <c r="AF9" s="889" t="s">
        <v>11369</v>
      </c>
      <c r="AG9" s="889" t="s">
        <v>11369</v>
      </c>
      <c r="AH9" s="889" t="s">
        <v>11369</v>
      </c>
      <c r="AI9" s="889" t="s">
        <v>11369</v>
      </c>
      <c r="AJ9" s="889">
        <v>0</v>
      </c>
      <c r="AK9" s="889">
        <v>0</v>
      </c>
      <c r="AL9" s="889">
        <v>0</v>
      </c>
      <c r="AM9" s="889"/>
      <c r="AN9" s="889">
        <v>1</v>
      </c>
      <c r="AO9" s="363" t="s">
        <v>9210</v>
      </c>
    </row>
    <row r="10" spans="1:41">
      <c r="A10" s="889" t="s">
        <v>9217</v>
      </c>
      <c r="B10" s="889" t="s">
        <v>12373</v>
      </c>
      <c r="C10" s="1049" t="s">
        <v>9218</v>
      </c>
      <c r="D10" s="889">
        <v>1</v>
      </c>
      <c r="E10" s="889" t="s">
        <v>9219</v>
      </c>
      <c r="F10" s="889">
        <v>5</v>
      </c>
      <c r="G10" s="1050">
        <v>1387.5</v>
      </c>
      <c r="H10" s="1050">
        <v>330</v>
      </c>
      <c r="I10" s="1050">
        <v>210</v>
      </c>
      <c r="J10" s="1050">
        <v>105</v>
      </c>
      <c r="K10" s="1050">
        <v>72</v>
      </c>
      <c r="L10" s="1050">
        <v>247.5</v>
      </c>
      <c r="M10" s="1050">
        <v>65</v>
      </c>
      <c r="N10" s="1050">
        <v>44</v>
      </c>
      <c r="O10" s="1050">
        <v>20</v>
      </c>
      <c r="P10" s="1050">
        <v>16</v>
      </c>
      <c r="Q10" s="889">
        <v>0</v>
      </c>
      <c r="R10" s="889" t="s">
        <v>1661</v>
      </c>
      <c r="S10" s="889" t="s">
        <v>9220</v>
      </c>
      <c r="T10" s="889" t="s">
        <v>9220</v>
      </c>
      <c r="U10" s="889" t="s">
        <v>9221</v>
      </c>
      <c r="V10" s="889" t="s">
        <v>1661</v>
      </c>
      <c r="W10" s="889" t="s">
        <v>9221</v>
      </c>
      <c r="X10" s="889" t="s">
        <v>9222</v>
      </c>
      <c r="Y10" s="889" t="s">
        <v>9223</v>
      </c>
      <c r="Z10" s="889" t="s">
        <v>9224</v>
      </c>
      <c r="AA10" s="889" t="s">
        <v>9225</v>
      </c>
      <c r="AB10" s="889" t="s">
        <v>9225</v>
      </c>
      <c r="AC10" s="889" t="s">
        <v>9225</v>
      </c>
      <c r="AD10" s="889" t="s">
        <v>1934</v>
      </c>
      <c r="AE10" s="889">
        <v>2</v>
      </c>
      <c r="AF10" s="889">
        <v>0</v>
      </c>
      <c r="AG10" s="889">
        <v>0</v>
      </c>
      <c r="AH10" s="889">
        <v>1</v>
      </c>
      <c r="AI10" s="889">
        <v>1</v>
      </c>
      <c r="AJ10" s="889">
        <v>0</v>
      </c>
      <c r="AK10" s="889">
        <v>0</v>
      </c>
      <c r="AL10" s="889">
        <v>0</v>
      </c>
      <c r="AM10" s="889"/>
      <c r="AN10" s="889">
        <v>2</v>
      </c>
    </row>
    <row r="11" spans="1:41">
      <c r="A11" s="889" t="s">
        <v>9226</v>
      </c>
      <c r="B11" s="889" t="s">
        <v>9227</v>
      </c>
      <c r="C11" s="1049" t="s">
        <v>9228</v>
      </c>
      <c r="D11" s="889">
        <v>1</v>
      </c>
      <c r="E11" s="889" t="s">
        <v>9229</v>
      </c>
      <c r="F11" s="889">
        <v>5</v>
      </c>
      <c r="G11" s="1050">
        <v>1277.5</v>
      </c>
      <c r="H11" s="1050">
        <v>360</v>
      </c>
      <c r="I11" s="1050">
        <v>180</v>
      </c>
      <c r="J11" s="1050">
        <v>145</v>
      </c>
      <c r="K11" s="1050">
        <v>64</v>
      </c>
      <c r="L11" s="1050">
        <v>230.5</v>
      </c>
      <c r="M11" s="1050">
        <v>68</v>
      </c>
      <c r="N11" s="1050">
        <v>42</v>
      </c>
      <c r="O11" s="1050">
        <v>28</v>
      </c>
      <c r="P11" s="1050">
        <v>14</v>
      </c>
      <c r="Q11" s="889">
        <v>0</v>
      </c>
      <c r="R11" s="889" t="s">
        <v>1661</v>
      </c>
      <c r="S11" s="889" t="s">
        <v>9220</v>
      </c>
      <c r="T11" s="889" t="s">
        <v>9220</v>
      </c>
      <c r="U11" s="889" t="s">
        <v>9221</v>
      </c>
      <c r="V11" s="889" t="s">
        <v>1661</v>
      </c>
      <c r="W11" s="889" t="s">
        <v>9221</v>
      </c>
      <c r="X11" s="889" t="s">
        <v>9230</v>
      </c>
      <c r="Y11" s="889" t="s">
        <v>9231</v>
      </c>
      <c r="Z11" s="889" t="s">
        <v>9232</v>
      </c>
      <c r="AA11" s="889" t="s">
        <v>9225</v>
      </c>
      <c r="AB11" s="889" t="s">
        <v>9225</v>
      </c>
      <c r="AC11" s="889" t="s">
        <v>9225</v>
      </c>
      <c r="AD11" s="889" t="s">
        <v>1935</v>
      </c>
      <c r="AE11" s="889">
        <v>2</v>
      </c>
      <c r="AF11" s="889">
        <v>1</v>
      </c>
      <c r="AG11" s="889">
        <v>0</v>
      </c>
      <c r="AH11" s="889">
        <v>0</v>
      </c>
      <c r="AI11" s="889">
        <v>1</v>
      </c>
      <c r="AJ11" s="889">
        <v>0</v>
      </c>
      <c r="AK11" s="889">
        <v>0</v>
      </c>
      <c r="AL11" s="889">
        <v>0</v>
      </c>
      <c r="AM11" s="889"/>
      <c r="AN11" s="889">
        <v>2</v>
      </c>
    </row>
    <row r="12" spans="1:41">
      <c r="A12" s="889" t="s">
        <v>9233</v>
      </c>
      <c r="B12" s="889" t="s">
        <v>9234</v>
      </c>
      <c r="C12" s="1049" t="s">
        <v>9235</v>
      </c>
      <c r="D12" s="889">
        <v>3</v>
      </c>
      <c r="E12" s="889" t="s">
        <v>9209</v>
      </c>
      <c r="F12" s="889">
        <v>5</v>
      </c>
      <c r="G12" s="1050">
        <v>1200</v>
      </c>
      <c r="H12" s="1050">
        <v>135</v>
      </c>
      <c r="I12" s="1050">
        <v>135</v>
      </c>
      <c r="J12" s="1050">
        <v>345</v>
      </c>
      <c r="K12" s="1050">
        <v>160</v>
      </c>
      <c r="L12" s="1050">
        <v>230</v>
      </c>
      <c r="M12" s="1050">
        <v>27</v>
      </c>
      <c r="N12" s="1050">
        <v>27</v>
      </c>
      <c r="O12" s="1050">
        <v>70</v>
      </c>
      <c r="P12" s="1050">
        <v>30</v>
      </c>
      <c r="Q12" s="889">
        <v>0</v>
      </c>
      <c r="R12" s="889" t="s">
        <v>1661</v>
      </c>
      <c r="S12" s="889" t="s">
        <v>9220</v>
      </c>
      <c r="T12" s="889" t="s">
        <v>9220</v>
      </c>
      <c r="U12" s="889" t="s">
        <v>9221</v>
      </c>
      <c r="V12" s="889" t="s">
        <v>1661</v>
      </c>
      <c r="W12" s="889" t="s">
        <v>9221</v>
      </c>
      <c r="X12" s="889" t="s">
        <v>9236</v>
      </c>
      <c r="Y12" s="889" t="s">
        <v>9237</v>
      </c>
      <c r="Z12" s="889" t="s">
        <v>9238</v>
      </c>
      <c r="AA12" s="889" t="s">
        <v>9239</v>
      </c>
      <c r="AB12" s="889" t="s">
        <v>9239</v>
      </c>
      <c r="AC12" s="889" t="s">
        <v>9239</v>
      </c>
      <c r="AD12" s="889" t="s">
        <v>1936</v>
      </c>
      <c r="AE12" s="889">
        <v>2</v>
      </c>
      <c r="AF12" s="889">
        <v>0</v>
      </c>
      <c r="AG12" s="889">
        <v>0</v>
      </c>
      <c r="AH12" s="889">
        <v>1</v>
      </c>
      <c r="AI12" s="889">
        <v>0</v>
      </c>
      <c r="AJ12" s="889">
        <v>0</v>
      </c>
      <c r="AK12" s="889">
        <v>0</v>
      </c>
      <c r="AL12" s="889">
        <v>0</v>
      </c>
      <c r="AM12" s="889"/>
      <c r="AN12" s="889">
        <v>2</v>
      </c>
    </row>
    <row r="13" spans="1:41">
      <c r="A13" s="889" t="s">
        <v>9240</v>
      </c>
      <c r="B13" s="889" t="s">
        <v>12985</v>
      </c>
      <c r="C13" s="1049" t="s">
        <v>9241</v>
      </c>
      <c r="D13" s="889">
        <v>2</v>
      </c>
      <c r="E13" s="889" t="s">
        <v>9242</v>
      </c>
      <c r="F13" s="889">
        <v>5</v>
      </c>
      <c r="G13" s="1050">
        <v>1575</v>
      </c>
      <c r="H13" s="1050">
        <v>250</v>
      </c>
      <c r="I13" s="1050">
        <v>330</v>
      </c>
      <c r="J13" s="1050">
        <v>195</v>
      </c>
      <c r="K13" s="1050">
        <v>25</v>
      </c>
      <c r="L13" s="1050">
        <v>280</v>
      </c>
      <c r="M13" s="1050">
        <v>52</v>
      </c>
      <c r="N13" s="1050">
        <v>60</v>
      </c>
      <c r="O13" s="1050">
        <v>31</v>
      </c>
      <c r="P13" s="1050">
        <v>4</v>
      </c>
      <c r="Q13" s="889">
        <v>0</v>
      </c>
      <c r="R13" s="889" t="s">
        <v>1661</v>
      </c>
      <c r="S13" s="889" t="s">
        <v>9243</v>
      </c>
      <c r="T13" s="889" t="s">
        <v>9243</v>
      </c>
      <c r="U13" s="889" t="s">
        <v>9244</v>
      </c>
      <c r="V13" s="889" t="s">
        <v>1661</v>
      </c>
      <c r="W13" s="889" t="s">
        <v>9244</v>
      </c>
      <c r="X13" s="889" t="s">
        <v>9245</v>
      </c>
      <c r="Y13" s="889" t="s">
        <v>9246</v>
      </c>
      <c r="Z13" s="889" t="s">
        <v>9247</v>
      </c>
      <c r="AA13" s="889" t="s">
        <v>9248</v>
      </c>
      <c r="AB13" s="889" t="s">
        <v>9248</v>
      </c>
      <c r="AC13" s="889" t="s">
        <v>9248</v>
      </c>
      <c r="AD13" s="889" t="s">
        <v>1937</v>
      </c>
      <c r="AE13" s="889">
        <v>2</v>
      </c>
      <c r="AF13" s="889">
        <v>1</v>
      </c>
      <c r="AG13" s="889">
        <v>0</v>
      </c>
      <c r="AH13" s="889">
        <v>0</v>
      </c>
      <c r="AI13" s="889">
        <v>0</v>
      </c>
      <c r="AJ13" s="889">
        <v>0</v>
      </c>
      <c r="AK13" s="889">
        <v>0</v>
      </c>
      <c r="AL13" s="889">
        <v>0</v>
      </c>
      <c r="AM13" s="889"/>
      <c r="AN13" s="889">
        <v>2</v>
      </c>
    </row>
    <row r="14" spans="1:41">
      <c r="A14" s="889" t="s">
        <v>9249</v>
      </c>
      <c r="B14" s="889" t="s">
        <v>9250</v>
      </c>
      <c r="C14" s="1049" t="s">
        <v>9251</v>
      </c>
      <c r="D14" s="889">
        <v>2</v>
      </c>
      <c r="E14" s="889" t="s">
        <v>9204</v>
      </c>
      <c r="F14" s="889">
        <v>5</v>
      </c>
      <c r="G14" s="1050">
        <v>1470</v>
      </c>
      <c r="H14" s="1050">
        <v>260</v>
      </c>
      <c r="I14" s="1050">
        <v>310</v>
      </c>
      <c r="J14" s="1050">
        <v>150</v>
      </c>
      <c r="K14" s="1050">
        <v>30</v>
      </c>
      <c r="L14" s="1050">
        <v>290</v>
      </c>
      <c r="M14" s="1050">
        <v>50</v>
      </c>
      <c r="N14" s="1050">
        <v>63</v>
      </c>
      <c r="O14" s="1050">
        <v>36</v>
      </c>
      <c r="P14" s="1050">
        <v>1</v>
      </c>
      <c r="Q14" s="889">
        <v>0</v>
      </c>
      <c r="R14" s="889" t="s">
        <v>1661</v>
      </c>
      <c r="S14" s="889" t="s">
        <v>9252</v>
      </c>
      <c r="T14" s="889" t="s">
        <v>9252</v>
      </c>
      <c r="U14" s="889" t="s">
        <v>9253</v>
      </c>
      <c r="V14" s="889" t="s">
        <v>1661</v>
      </c>
      <c r="W14" s="889" t="s">
        <v>9253</v>
      </c>
      <c r="X14" s="889" t="s">
        <v>9254</v>
      </c>
      <c r="Y14" s="889" t="s">
        <v>9255</v>
      </c>
      <c r="Z14" s="889" t="s">
        <v>9256</v>
      </c>
      <c r="AA14" s="889" t="s">
        <v>9257</v>
      </c>
      <c r="AB14" s="889" t="s">
        <v>9257</v>
      </c>
      <c r="AC14" s="889" t="s">
        <v>9257</v>
      </c>
      <c r="AD14" s="889" t="s">
        <v>1938</v>
      </c>
      <c r="AE14" s="889">
        <v>2</v>
      </c>
      <c r="AF14" s="889">
        <v>0</v>
      </c>
      <c r="AG14" s="889">
        <v>1</v>
      </c>
      <c r="AH14" s="889">
        <v>0</v>
      </c>
      <c r="AI14" s="889">
        <v>0</v>
      </c>
      <c r="AJ14" s="889">
        <v>0</v>
      </c>
      <c r="AK14" s="889">
        <v>0</v>
      </c>
      <c r="AL14" s="889">
        <v>0</v>
      </c>
      <c r="AM14" s="889"/>
      <c r="AN14" s="889">
        <v>2</v>
      </c>
    </row>
    <row r="15" spans="1:41">
      <c r="A15" s="889" t="s">
        <v>9258</v>
      </c>
      <c r="B15" s="889" t="s">
        <v>9259</v>
      </c>
      <c r="C15" s="1049" t="s">
        <v>9260</v>
      </c>
      <c r="D15" s="889">
        <v>4</v>
      </c>
      <c r="E15" s="889" t="s">
        <v>9261</v>
      </c>
      <c r="F15" s="889">
        <v>5</v>
      </c>
      <c r="G15" s="1050">
        <v>975</v>
      </c>
      <c r="H15" s="1050">
        <v>95</v>
      </c>
      <c r="I15" s="1050">
        <v>200</v>
      </c>
      <c r="J15" s="1050">
        <v>205</v>
      </c>
      <c r="K15" s="1050">
        <v>375</v>
      </c>
      <c r="L15" s="1050">
        <v>185</v>
      </c>
      <c r="M15" s="1050">
        <v>17</v>
      </c>
      <c r="N15" s="1050">
        <v>37</v>
      </c>
      <c r="O15" s="1050">
        <v>44</v>
      </c>
      <c r="P15" s="1050">
        <v>72</v>
      </c>
      <c r="Q15" s="889">
        <v>0</v>
      </c>
      <c r="R15" s="889" t="s">
        <v>1661</v>
      </c>
      <c r="S15" s="889" t="s">
        <v>9243</v>
      </c>
      <c r="T15" s="889" t="s">
        <v>9243</v>
      </c>
      <c r="U15" s="889" t="s">
        <v>9244</v>
      </c>
      <c r="V15" s="889" t="s">
        <v>1661</v>
      </c>
      <c r="W15" s="889" t="s">
        <v>9244</v>
      </c>
      <c r="X15" s="889" t="s">
        <v>9262</v>
      </c>
      <c r="Y15" s="889" t="s">
        <v>9263</v>
      </c>
      <c r="Z15" s="889" t="s">
        <v>9264</v>
      </c>
      <c r="AA15" s="889" t="s">
        <v>9265</v>
      </c>
      <c r="AB15" s="889" t="s">
        <v>9265</v>
      </c>
      <c r="AC15" s="889" t="s">
        <v>9265</v>
      </c>
      <c r="AD15" s="889" t="s">
        <v>1939</v>
      </c>
      <c r="AE15" s="889">
        <v>2</v>
      </c>
      <c r="AF15" s="889">
        <v>0</v>
      </c>
      <c r="AG15" s="889">
        <v>1</v>
      </c>
      <c r="AH15" s="889">
        <v>0</v>
      </c>
      <c r="AI15" s="889">
        <v>0</v>
      </c>
      <c r="AJ15" s="889">
        <v>0</v>
      </c>
      <c r="AK15" s="889">
        <v>0</v>
      </c>
      <c r="AL15" s="889">
        <v>0</v>
      </c>
      <c r="AM15" s="889"/>
      <c r="AN15" s="889">
        <v>2</v>
      </c>
    </row>
    <row r="16" spans="1:41">
      <c r="A16" s="889" t="s">
        <v>9266</v>
      </c>
      <c r="B16" s="889" t="s">
        <v>9267</v>
      </c>
      <c r="C16" s="1049" t="s">
        <v>9268</v>
      </c>
      <c r="D16" s="889">
        <v>2</v>
      </c>
      <c r="E16" s="889" t="s">
        <v>9269</v>
      </c>
      <c r="F16" s="889">
        <v>5</v>
      </c>
      <c r="G16" s="1050">
        <v>1375</v>
      </c>
      <c r="H16" s="1050">
        <v>237.5</v>
      </c>
      <c r="I16" s="1050">
        <v>275</v>
      </c>
      <c r="J16" s="1050">
        <v>175</v>
      </c>
      <c r="K16" s="1050">
        <v>25</v>
      </c>
      <c r="L16" s="1050">
        <v>275</v>
      </c>
      <c r="M16" s="1050">
        <v>47.5</v>
      </c>
      <c r="N16" s="1050">
        <v>55.000000000000007</v>
      </c>
      <c r="O16" s="1050">
        <v>35</v>
      </c>
      <c r="P16" s="1050">
        <v>5</v>
      </c>
      <c r="Q16" s="889">
        <v>0</v>
      </c>
      <c r="R16" s="889" t="s">
        <v>1661</v>
      </c>
      <c r="S16" s="889" t="s">
        <v>9270</v>
      </c>
      <c r="T16" s="889" t="s">
        <v>9270</v>
      </c>
      <c r="U16" s="889" t="s">
        <v>9271</v>
      </c>
      <c r="V16" s="889" t="s">
        <v>1661</v>
      </c>
      <c r="W16" s="889" t="s">
        <v>9271</v>
      </c>
      <c r="X16" s="889" t="s">
        <v>9272</v>
      </c>
      <c r="Y16" s="889" t="s">
        <v>9273</v>
      </c>
      <c r="Z16" s="889" t="s">
        <v>9274</v>
      </c>
      <c r="AA16" s="889" t="s">
        <v>9273</v>
      </c>
      <c r="AB16" s="889" t="s">
        <v>9273</v>
      </c>
      <c r="AC16" s="889" t="s">
        <v>9273</v>
      </c>
      <c r="AD16" s="889" t="s">
        <v>1940</v>
      </c>
      <c r="AE16" s="889">
        <v>10</v>
      </c>
      <c r="AF16" s="889">
        <v>0</v>
      </c>
      <c r="AG16" s="889">
        <v>0</v>
      </c>
      <c r="AH16" s="889">
        <v>50</v>
      </c>
      <c r="AI16" s="889">
        <v>0</v>
      </c>
      <c r="AJ16" s="889">
        <v>0</v>
      </c>
      <c r="AK16" s="889">
        <v>0</v>
      </c>
      <c r="AL16" s="889">
        <v>0</v>
      </c>
      <c r="AM16" s="889"/>
      <c r="AN16" s="889">
        <v>1</v>
      </c>
    </row>
    <row r="17" spans="1:40">
      <c r="A17" s="889" t="s">
        <v>9275</v>
      </c>
      <c r="B17" s="889" t="s">
        <v>12987</v>
      </c>
      <c r="C17" s="1049" t="s">
        <v>9276</v>
      </c>
      <c r="D17" s="889">
        <v>1</v>
      </c>
      <c r="E17" s="889" t="s">
        <v>9277</v>
      </c>
      <c r="F17" s="889">
        <v>5</v>
      </c>
      <c r="G17" s="1050">
        <v>1187.5</v>
      </c>
      <c r="H17" s="1050">
        <v>300</v>
      </c>
      <c r="I17" s="1050">
        <v>200</v>
      </c>
      <c r="J17" s="1050">
        <v>125</v>
      </c>
      <c r="K17" s="1050">
        <v>75</v>
      </c>
      <c r="L17" s="1050">
        <v>237.5</v>
      </c>
      <c r="M17" s="1050">
        <v>60</v>
      </c>
      <c r="N17" s="1050">
        <v>40</v>
      </c>
      <c r="O17" s="1050">
        <v>25</v>
      </c>
      <c r="P17" s="1050">
        <v>15</v>
      </c>
      <c r="Q17" s="889">
        <v>0</v>
      </c>
      <c r="R17" s="889" t="s">
        <v>1661</v>
      </c>
      <c r="S17" s="889" t="s">
        <v>9270</v>
      </c>
      <c r="T17" s="889" t="s">
        <v>9270</v>
      </c>
      <c r="U17" s="889" t="s">
        <v>9271</v>
      </c>
      <c r="V17" s="889" t="s">
        <v>1661</v>
      </c>
      <c r="W17" s="889" t="s">
        <v>9271</v>
      </c>
      <c r="X17" s="889" t="s">
        <v>9278</v>
      </c>
      <c r="Y17" s="889" t="s">
        <v>9279</v>
      </c>
      <c r="Z17" s="889" t="s">
        <v>9280</v>
      </c>
      <c r="AA17" s="889" t="s">
        <v>9279</v>
      </c>
      <c r="AB17" s="889" t="s">
        <v>9279</v>
      </c>
      <c r="AC17" s="889" t="s">
        <v>9279</v>
      </c>
      <c r="AD17" s="889" t="s">
        <v>1941</v>
      </c>
      <c r="AE17" s="889">
        <v>10</v>
      </c>
      <c r="AF17" s="889">
        <v>50</v>
      </c>
      <c r="AG17" s="889">
        <v>0</v>
      </c>
      <c r="AH17" s="889">
        <v>0</v>
      </c>
      <c r="AI17" s="889">
        <v>0</v>
      </c>
      <c r="AJ17" s="889">
        <v>0</v>
      </c>
      <c r="AK17" s="889">
        <v>0</v>
      </c>
      <c r="AL17" s="889">
        <v>0</v>
      </c>
      <c r="AM17" s="889"/>
      <c r="AN17" s="889">
        <v>1</v>
      </c>
    </row>
    <row r="18" spans="1:40">
      <c r="A18" s="889" t="s">
        <v>9281</v>
      </c>
      <c r="B18" s="889" t="s">
        <v>9282</v>
      </c>
      <c r="C18" s="1049" t="s">
        <v>9283</v>
      </c>
      <c r="D18" s="889">
        <v>2</v>
      </c>
      <c r="E18" s="889" t="s">
        <v>9284</v>
      </c>
      <c r="F18" s="889">
        <v>5</v>
      </c>
      <c r="G18" s="1050">
        <v>1360</v>
      </c>
      <c r="H18" s="1050">
        <v>245</v>
      </c>
      <c r="I18" s="1050">
        <v>290</v>
      </c>
      <c r="J18" s="1050">
        <v>140</v>
      </c>
      <c r="K18" s="1050">
        <v>26</v>
      </c>
      <c r="L18" s="1050">
        <v>277</v>
      </c>
      <c r="M18" s="1050">
        <v>50</v>
      </c>
      <c r="N18" s="1050">
        <v>54</v>
      </c>
      <c r="O18" s="1050">
        <v>30</v>
      </c>
      <c r="P18" s="1050">
        <v>5</v>
      </c>
      <c r="Q18" s="889">
        <v>0</v>
      </c>
      <c r="R18" s="889" t="s">
        <v>1661</v>
      </c>
      <c r="S18" s="889" t="s">
        <v>9270</v>
      </c>
      <c r="T18" s="889" t="s">
        <v>9270</v>
      </c>
      <c r="U18" s="889" t="s">
        <v>9271</v>
      </c>
      <c r="V18" s="889" t="s">
        <v>1661</v>
      </c>
      <c r="W18" s="889" t="s">
        <v>9271</v>
      </c>
      <c r="X18" s="889" t="s">
        <v>9285</v>
      </c>
      <c r="Y18" s="889" t="s">
        <v>9273</v>
      </c>
      <c r="Z18" s="889" t="s">
        <v>9286</v>
      </c>
      <c r="AA18" s="889" t="s">
        <v>9273</v>
      </c>
      <c r="AB18" s="889" t="s">
        <v>9273</v>
      </c>
      <c r="AC18" s="889" t="s">
        <v>9273</v>
      </c>
      <c r="AD18" s="889" t="s">
        <v>1942</v>
      </c>
      <c r="AE18" s="889">
        <v>10</v>
      </c>
      <c r="AF18" s="889">
        <v>0</v>
      </c>
      <c r="AG18" s="889">
        <v>0</v>
      </c>
      <c r="AH18" s="889">
        <v>50</v>
      </c>
      <c r="AI18" s="889">
        <v>0</v>
      </c>
      <c r="AJ18" s="889">
        <v>0</v>
      </c>
      <c r="AK18" s="889">
        <v>0</v>
      </c>
      <c r="AL18" s="889">
        <v>0</v>
      </c>
      <c r="AM18" s="889"/>
      <c r="AN18" s="889">
        <v>1</v>
      </c>
    </row>
    <row r="19" spans="1:40">
      <c r="A19" s="889" t="s">
        <v>9287</v>
      </c>
      <c r="B19" s="889" t="s">
        <v>12986</v>
      </c>
      <c r="C19" s="1049" t="s">
        <v>9288</v>
      </c>
      <c r="D19" s="889">
        <v>1</v>
      </c>
      <c r="E19" s="889" t="s">
        <v>9269</v>
      </c>
      <c r="F19" s="889">
        <v>5</v>
      </c>
      <c r="G19" s="1050">
        <v>1150</v>
      </c>
      <c r="H19" s="1050">
        <v>315</v>
      </c>
      <c r="I19" s="1050">
        <v>205</v>
      </c>
      <c r="J19" s="1050">
        <v>115</v>
      </c>
      <c r="K19" s="1050">
        <v>70</v>
      </c>
      <c r="L19" s="1050">
        <v>235</v>
      </c>
      <c r="M19" s="1050">
        <v>62</v>
      </c>
      <c r="N19" s="1050">
        <v>38</v>
      </c>
      <c r="O19" s="1050">
        <v>22</v>
      </c>
      <c r="P19" s="1050">
        <v>16</v>
      </c>
      <c r="Q19" s="889">
        <v>0</v>
      </c>
      <c r="R19" s="889" t="s">
        <v>1661</v>
      </c>
      <c r="S19" s="889" t="s">
        <v>9270</v>
      </c>
      <c r="T19" s="889" t="s">
        <v>9270</v>
      </c>
      <c r="U19" s="889" t="s">
        <v>9271</v>
      </c>
      <c r="V19" s="889" t="s">
        <v>1661</v>
      </c>
      <c r="W19" s="889" t="s">
        <v>9271</v>
      </c>
      <c r="X19" s="889" t="s">
        <v>9289</v>
      </c>
      <c r="Y19" s="889" t="s">
        <v>9279</v>
      </c>
      <c r="Z19" s="889" t="s">
        <v>9290</v>
      </c>
      <c r="AA19" s="889" t="s">
        <v>9279</v>
      </c>
      <c r="AB19" s="889" t="s">
        <v>9279</v>
      </c>
      <c r="AC19" s="889" t="s">
        <v>9279</v>
      </c>
      <c r="AD19" s="889" t="s">
        <v>1943</v>
      </c>
      <c r="AE19" s="889">
        <v>10</v>
      </c>
      <c r="AF19" s="889">
        <v>0</v>
      </c>
      <c r="AG19" s="889">
        <v>0</v>
      </c>
      <c r="AH19" s="889">
        <v>0</v>
      </c>
      <c r="AI19" s="889">
        <v>50</v>
      </c>
      <c r="AJ19" s="889">
        <v>0</v>
      </c>
      <c r="AK19" s="889">
        <v>0</v>
      </c>
      <c r="AL19" s="889">
        <v>0</v>
      </c>
      <c r="AM19" s="889"/>
      <c r="AN19" s="889">
        <v>1</v>
      </c>
    </row>
    <row r="20" spans="1:40">
      <c r="A20" s="889" t="s">
        <v>9291</v>
      </c>
      <c r="B20" s="889" t="s">
        <v>12980</v>
      </c>
      <c r="C20" s="1049" t="s">
        <v>9292</v>
      </c>
      <c r="D20" s="889">
        <v>2</v>
      </c>
      <c r="E20" s="889" t="s">
        <v>9277</v>
      </c>
      <c r="F20" s="889">
        <v>5</v>
      </c>
      <c r="G20" s="1050">
        <v>1400</v>
      </c>
      <c r="H20" s="1050">
        <v>235</v>
      </c>
      <c r="I20" s="1050">
        <v>270</v>
      </c>
      <c r="J20" s="1050">
        <v>200</v>
      </c>
      <c r="K20" s="1050">
        <v>24</v>
      </c>
      <c r="L20" s="1050">
        <v>273</v>
      </c>
      <c r="M20" s="1050">
        <v>47</v>
      </c>
      <c r="N20" s="1050">
        <v>55</v>
      </c>
      <c r="O20" s="1050">
        <v>32</v>
      </c>
      <c r="P20" s="1050">
        <v>5</v>
      </c>
      <c r="Q20" s="889">
        <v>0</v>
      </c>
      <c r="R20" s="889" t="s">
        <v>1661</v>
      </c>
      <c r="S20" s="889" t="s">
        <v>9270</v>
      </c>
      <c r="T20" s="889" t="s">
        <v>9270</v>
      </c>
      <c r="U20" s="889" t="s">
        <v>9271</v>
      </c>
      <c r="V20" s="889" t="s">
        <v>1661</v>
      </c>
      <c r="W20" s="889" t="s">
        <v>9271</v>
      </c>
      <c r="X20" s="889" t="s">
        <v>9293</v>
      </c>
      <c r="Y20" s="889" t="s">
        <v>9273</v>
      </c>
      <c r="Z20" s="889" t="s">
        <v>9294</v>
      </c>
      <c r="AA20" s="889" t="s">
        <v>9273</v>
      </c>
      <c r="AB20" s="889" t="s">
        <v>9273</v>
      </c>
      <c r="AC20" s="889" t="s">
        <v>9273</v>
      </c>
      <c r="AD20" s="889" t="s">
        <v>1944</v>
      </c>
      <c r="AE20" s="889">
        <v>10</v>
      </c>
      <c r="AF20" s="889">
        <v>0</v>
      </c>
      <c r="AG20" s="889">
        <v>0</v>
      </c>
      <c r="AH20" s="889">
        <v>50</v>
      </c>
      <c r="AI20" s="889">
        <v>0</v>
      </c>
      <c r="AJ20" s="889">
        <v>0</v>
      </c>
      <c r="AK20" s="889">
        <v>0</v>
      </c>
      <c r="AL20" s="889">
        <v>0</v>
      </c>
      <c r="AM20" s="889"/>
      <c r="AN20" s="889">
        <v>1</v>
      </c>
    </row>
    <row r="21" spans="1:40">
      <c r="A21" s="889" t="s">
        <v>9295</v>
      </c>
      <c r="B21" s="889" t="s">
        <v>12609</v>
      </c>
      <c r="C21" s="1049" t="s">
        <v>9296</v>
      </c>
      <c r="D21" s="889">
        <v>2</v>
      </c>
      <c r="E21" s="889" t="s">
        <v>9284</v>
      </c>
      <c r="F21" s="889">
        <v>5</v>
      </c>
      <c r="G21" s="1050">
        <v>1350</v>
      </c>
      <c r="H21" s="1050">
        <v>243</v>
      </c>
      <c r="I21" s="1050">
        <v>285</v>
      </c>
      <c r="J21" s="1050">
        <v>160</v>
      </c>
      <c r="K21" s="1050">
        <v>28</v>
      </c>
      <c r="L21" s="1050">
        <v>280</v>
      </c>
      <c r="M21" s="1050">
        <v>51</v>
      </c>
      <c r="N21" s="1050">
        <v>57</v>
      </c>
      <c r="O21" s="1050">
        <v>31</v>
      </c>
      <c r="P21" s="1050">
        <v>3</v>
      </c>
      <c r="Q21" s="889">
        <v>0</v>
      </c>
      <c r="R21" s="889" t="s">
        <v>1661</v>
      </c>
      <c r="S21" s="889" t="s">
        <v>9270</v>
      </c>
      <c r="T21" s="889" t="s">
        <v>9270</v>
      </c>
      <c r="U21" s="889" t="s">
        <v>9271</v>
      </c>
      <c r="V21" s="889" t="s">
        <v>1661</v>
      </c>
      <c r="W21" s="889" t="s">
        <v>9271</v>
      </c>
      <c r="X21" s="889" t="s">
        <v>9297</v>
      </c>
      <c r="Y21" s="889" t="s">
        <v>9273</v>
      </c>
      <c r="Z21" s="889" t="s">
        <v>9286</v>
      </c>
      <c r="AA21" s="889" t="s">
        <v>9273</v>
      </c>
      <c r="AB21" s="889" t="s">
        <v>9273</v>
      </c>
      <c r="AC21" s="889" t="s">
        <v>9273</v>
      </c>
      <c r="AD21" s="889" t="s">
        <v>1945</v>
      </c>
      <c r="AE21" s="889">
        <v>10</v>
      </c>
      <c r="AF21" s="889">
        <v>0</v>
      </c>
      <c r="AG21" s="889">
        <v>0</v>
      </c>
      <c r="AH21" s="889">
        <v>0</v>
      </c>
      <c r="AI21" s="889">
        <v>50</v>
      </c>
      <c r="AJ21" s="889">
        <v>0</v>
      </c>
      <c r="AK21" s="889">
        <v>0</v>
      </c>
      <c r="AL21" s="889">
        <v>0</v>
      </c>
      <c r="AM21" s="889"/>
      <c r="AN21" s="889">
        <v>1</v>
      </c>
    </row>
    <row r="22" spans="1:40">
      <c r="A22" s="889" t="s">
        <v>9298</v>
      </c>
      <c r="B22" s="889" t="s">
        <v>9299</v>
      </c>
      <c r="C22" s="1049" t="s">
        <v>9300</v>
      </c>
      <c r="D22" s="889">
        <v>3</v>
      </c>
      <c r="E22" s="889" t="s">
        <v>9195</v>
      </c>
      <c r="F22" s="889">
        <v>5</v>
      </c>
      <c r="G22" s="1050">
        <v>1125</v>
      </c>
      <c r="H22" s="1050">
        <v>125</v>
      </c>
      <c r="I22" s="1050">
        <v>125</v>
      </c>
      <c r="J22" s="1050">
        <v>325</v>
      </c>
      <c r="K22" s="1050">
        <v>187.5</v>
      </c>
      <c r="L22" s="1050">
        <v>225</v>
      </c>
      <c r="M22" s="1050">
        <v>25</v>
      </c>
      <c r="N22" s="1050">
        <v>25</v>
      </c>
      <c r="O22" s="1050">
        <v>65</v>
      </c>
      <c r="P22" s="1050">
        <v>37.5</v>
      </c>
      <c r="Q22" s="889">
        <v>0</v>
      </c>
      <c r="R22" s="889" t="s">
        <v>1661</v>
      </c>
      <c r="S22" s="889" t="s">
        <v>9243</v>
      </c>
      <c r="T22" s="889" t="s">
        <v>9243</v>
      </c>
      <c r="U22" s="889" t="s">
        <v>9244</v>
      </c>
      <c r="V22" s="889" t="s">
        <v>1661</v>
      </c>
      <c r="W22" s="889" t="s">
        <v>9244</v>
      </c>
      <c r="X22" s="889" t="s">
        <v>9301</v>
      </c>
      <c r="Y22" s="889" t="s">
        <v>9302</v>
      </c>
      <c r="Z22" s="889" t="s">
        <v>9303</v>
      </c>
      <c r="AA22" s="889" t="s">
        <v>9302</v>
      </c>
      <c r="AB22" s="889" t="s">
        <v>9302</v>
      </c>
      <c r="AC22" s="889" t="s">
        <v>9302</v>
      </c>
      <c r="AD22" s="889" t="s">
        <v>1946</v>
      </c>
      <c r="AE22" s="889">
        <v>10</v>
      </c>
      <c r="AF22" s="889">
        <v>0</v>
      </c>
      <c r="AG22" s="889">
        <v>0</v>
      </c>
      <c r="AH22" s="889">
        <v>0</v>
      </c>
      <c r="AI22" s="889">
        <v>50</v>
      </c>
      <c r="AJ22" s="889">
        <v>0</v>
      </c>
      <c r="AK22" s="889">
        <v>0</v>
      </c>
      <c r="AL22" s="889">
        <v>0</v>
      </c>
      <c r="AM22" s="889"/>
      <c r="AN22" s="889">
        <v>1</v>
      </c>
    </row>
    <row r="23" spans="1:40">
      <c r="A23" s="889" t="s">
        <v>9304</v>
      </c>
      <c r="B23" s="889" t="s">
        <v>12998</v>
      </c>
      <c r="C23" s="1049" t="s">
        <v>9305</v>
      </c>
      <c r="D23" s="889">
        <v>4</v>
      </c>
      <c r="E23" s="889" t="s">
        <v>9261</v>
      </c>
      <c r="F23" s="889">
        <v>5</v>
      </c>
      <c r="G23" s="1050">
        <v>895</v>
      </c>
      <c r="H23" s="1050">
        <v>80</v>
      </c>
      <c r="I23" s="1050">
        <v>185</v>
      </c>
      <c r="J23" s="1050">
        <v>215</v>
      </c>
      <c r="K23" s="1050">
        <v>335</v>
      </c>
      <c r="L23" s="1050">
        <v>180</v>
      </c>
      <c r="M23" s="1050">
        <v>16</v>
      </c>
      <c r="N23" s="1050">
        <v>34</v>
      </c>
      <c r="O23" s="1050">
        <v>43</v>
      </c>
      <c r="P23" s="1050">
        <v>64</v>
      </c>
      <c r="Q23" s="889">
        <v>0</v>
      </c>
      <c r="R23" s="889" t="s">
        <v>1661</v>
      </c>
      <c r="S23" s="889" t="s">
        <v>9243</v>
      </c>
      <c r="T23" s="889" t="s">
        <v>9243</v>
      </c>
      <c r="U23" s="889" t="s">
        <v>9244</v>
      </c>
      <c r="V23" s="889" t="s">
        <v>1661</v>
      </c>
      <c r="W23" s="889" t="s">
        <v>9244</v>
      </c>
      <c r="X23" s="889" t="s">
        <v>9306</v>
      </c>
      <c r="Y23" s="889" t="s">
        <v>9307</v>
      </c>
      <c r="Z23" s="889" t="s">
        <v>9308</v>
      </c>
      <c r="AA23" s="889" t="s">
        <v>9265</v>
      </c>
      <c r="AB23" s="889" t="s">
        <v>9265</v>
      </c>
      <c r="AC23" s="889" t="s">
        <v>9265</v>
      </c>
      <c r="AD23" s="889" t="s">
        <v>1947</v>
      </c>
      <c r="AE23" s="889">
        <v>10</v>
      </c>
      <c r="AF23" s="889">
        <v>0</v>
      </c>
      <c r="AG23" s="889">
        <v>50</v>
      </c>
      <c r="AH23" s="889">
        <v>0</v>
      </c>
      <c r="AI23" s="889">
        <v>0</v>
      </c>
      <c r="AJ23" s="889">
        <v>0</v>
      </c>
      <c r="AK23" s="889">
        <v>0</v>
      </c>
      <c r="AL23" s="889">
        <v>0</v>
      </c>
      <c r="AM23" s="889"/>
      <c r="AN23" s="889">
        <v>1</v>
      </c>
    </row>
    <row r="24" spans="1:40">
      <c r="A24" s="889" t="s">
        <v>9309</v>
      </c>
      <c r="B24" s="889" t="s">
        <v>9310</v>
      </c>
      <c r="C24" s="1049" t="s">
        <v>9311</v>
      </c>
      <c r="D24" s="889">
        <v>3</v>
      </c>
      <c r="E24" s="889" t="s">
        <v>9312</v>
      </c>
      <c r="F24" s="889">
        <v>5</v>
      </c>
      <c r="G24" s="1050">
        <v>1145</v>
      </c>
      <c r="H24" s="1050">
        <v>130</v>
      </c>
      <c r="I24" s="1050">
        <v>120</v>
      </c>
      <c r="J24" s="1050">
        <v>330</v>
      </c>
      <c r="K24" s="1050">
        <v>180</v>
      </c>
      <c r="L24" s="1050">
        <v>227</v>
      </c>
      <c r="M24" s="1050">
        <v>24</v>
      </c>
      <c r="N24" s="1050">
        <v>24</v>
      </c>
      <c r="O24" s="1050">
        <v>66</v>
      </c>
      <c r="P24" s="1050">
        <v>35</v>
      </c>
      <c r="Q24" s="889">
        <v>0</v>
      </c>
      <c r="R24" s="889" t="s">
        <v>1661</v>
      </c>
      <c r="S24" s="889" t="s">
        <v>9313</v>
      </c>
      <c r="T24" s="889" t="s">
        <v>9313</v>
      </c>
      <c r="U24" s="889" t="s">
        <v>9314</v>
      </c>
      <c r="V24" s="889" t="s">
        <v>1661</v>
      </c>
      <c r="W24" s="889" t="s">
        <v>9314</v>
      </c>
      <c r="X24" s="889" t="s">
        <v>9315</v>
      </c>
      <c r="Y24" s="889" t="s">
        <v>9316</v>
      </c>
      <c r="Z24" s="889" t="s">
        <v>9317</v>
      </c>
      <c r="AA24" s="889" t="s">
        <v>9316</v>
      </c>
      <c r="AB24" s="889" t="s">
        <v>9316</v>
      </c>
      <c r="AC24" s="889" t="s">
        <v>9316</v>
      </c>
      <c r="AD24" s="889" t="s">
        <v>1948</v>
      </c>
      <c r="AE24" s="889">
        <v>10</v>
      </c>
      <c r="AF24" s="889">
        <v>0</v>
      </c>
      <c r="AG24" s="889">
        <v>50</v>
      </c>
      <c r="AH24" s="889">
        <v>0</v>
      </c>
      <c r="AI24" s="889">
        <v>0</v>
      </c>
      <c r="AJ24" s="889">
        <v>0</v>
      </c>
      <c r="AK24" s="889">
        <v>0</v>
      </c>
      <c r="AL24" s="889">
        <v>0</v>
      </c>
      <c r="AM24" s="889"/>
      <c r="AN24" s="889">
        <v>1</v>
      </c>
    </row>
    <row r="25" spans="1:40">
      <c r="A25" s="889" t="s">
        <v>9318</v>
      </c>
      <c r="B25" s="889" t="s">
        <v>9319</v>
      </c>
      <c r="C25" s="1049" t="s">
        <v>9320</v>
      </c>
      <c r="D25" s="889">
        <v>1</v>
      </c>
      <c r="E25" s="889" t="s">
        <v>9204</v>
      </c>
      <c r="F25" s="889">
        <v>5</v>
      </c>
      <c r="G25" s="1050">
        <v>1220</v>
      </c>
      <c r="H25" s="1050">
        <v>285</v>
      </c>
      <c r="I25" s="1050">
        <v>208</v>
      </c>
      <c r="J25" s="1050">
        <v>110</v>
      </c>
      <c r="K25" s="1050">
        <v>65</v>
      </c>
      <c r="L25" s="1050">
        <v>230</v>
      </c>
      <c r="M25" s="1050">
        <v>59</v>
      </c>
      <c r="N25" s="1050">
        <v>45</v>
      </c>
      <c r="O25" s="1050">
        <v>22</v>
      </c>
      <c r="P25" s="1050">
        <v>14</v>
      </c>
      <c r="Q25" s="889">
        <v>0</v>
      </c>
      <c r="R25" s="889" t="s">
        <v>1661</v>
      </c>
      <c r="S25" s="889" t="s">
        <v>9252</v>
      </c>
      <c r="T25" s="889" t="s">
        <v>9252</v>
      </c>
      <c r="U25" s="889" t="s">
        <v>9253</v>
      </c>
      <c r="V25" s="889" t="s">
        <v>1661</v>
      </c>
      <c r="W25" s="889" t="s">
        <v>9253</v>
      </c>
      <c r="X25" s="889" t="s">
        <v>9321</v>
      </c>
      <c r="Y25" s="889" t="s">
        <v>9322</v>
      </c>
      <c r="Z25" s="889" t="s">
        <v>9323</v>
      </c>
      <c r="AA25" s="889" t="s">
        <v>9324</v>
      </c>
      <c r="AB25" s="889" t="s">
        <v>9324</v>
      </c>
      <c r="AC25" s="889" t="s">
        <v>9324</v>
      </c>
      <c r="AD25" s="889" t="s">
        <v>1949</v>
      </c>
      <c r="AE25" s="889">
        <v>10</v>
      </c>
      <c r="AF25" s="889">
        <v>50</v>
      </c>
      <c r="AG25" s="889">
        <v>0</v>
      </c>
      <c r="AH25" s="889">
        <v>0</v>
      </c>
      <c r="AI25" s="889">
        <v>0</v>
      </c>
      <c r="AJ25" s="889">
        <v>0</v>
      </c>
      <c r="AK25" s="889">
        <v>0</v>
      </c>
      <c r="AL25" s="889">
        <v>0</v>
      </c>
      <c r="AM25" s="889"/>
      <c r="AN25" s="889">
        <v>1</v>
      </c>
    </row>
    <row r="26" spans="1:40">
      <c r="A26" s="889" t="s">
        <v>9252</v>
      </c>
      <c r="B26" s="889" t="s">
        <v>9325</v>
      </c>
      <c r="C26" s="1049" t="s">
        <v>9326</v>
      </c>
      <c r="D26" s="889">
        <v>4</v>
      </c>
      <c r="E26" s="889" t="s">
        <v>9327</v>
      </c>
      <c r="F26" s="889">
        <v>5</v>
      </c>
      <c r="G26" s="1050">
        <v>875</v>
      </c>
      <c r="H26" s="1050">
        <v>75</v>
      </c>
      <c r="I26" s="1050">
        <v>175</v>
      </c>
      <c r="J26" s="1050">
        <v>225</v>
      </c>
      <c r="K26" s="1050">
        <v>325</v>
      </c>
      <c r="L26" s="1050">
        <v>175</v>
      </c>
      <c r="M26" s="1050">
        <v>15</v>
      </c>
      <c r="N26" s="1050">
        <v>35</v>
      </c>
      <c r="O26" s="1050">
        <v>45</v>
      </c>
      <c r="P26" s="1050">
        <v>65</v>
      </c>
      <c r="Q26" s="889">
        <v>0</v>
      </c>
      <c r="R26" s="889" t="s">
        <v>1661</v>
      </c>
      <c r="S26" s="889" t="s">
        <v>9252</v>
      </c>
      <c r="T26" s="889" t="s">
        <v>9252</v>
      </c>
      <c r="U26" s="889" t="s">
        <v>9253</v>
      </c>
      <c r="V26" s="889" t="s">
        <v>1661</v>
      </c>
      <c r="W26" s="889" t="s">
        <v>9253</v>
      </c>
      <c r="X26" s="889" t="s">
        <v>9328</v>
      </c>
      <c r="Y26" s="889" t="s">
        <v>9329</v>
      </c>
      <c r="Z26" s="889" t="s">
        <v>9330</v>
      </c>
      <c r="AA26" s="889" t="s">
        <v>9331</v>
      </c>
      <c r="AB26" s="889" t="s">
        <v>9331</v>
      </c>
      <c r="AC26" s="889" t="s">
        <v>9331</v>
      </c>
      <c r="AD26" s="889" t="s">
        <v>1950</v>
      </c>
      <c r="AE26" s="889">
        <v>10</v>
      </c>
      <c r="AF26" s="889">
        <v>0</v>
      </c>
      <c r="AG26" s="889">
        <v>50</v>
      </c>
      <c r="AH26" s="889">
        <v>0</v>
      </c>
      <c r="AI26" s="889">
        <v>0</v>
      </c>
      <c r="AJ26" s="889">
        <v>0</v>
      </c>
      <c r="AK26" s="889">
        <v>0</v>
      </c>
      <c r="AL26" s="889">
        <v>0</v>
      </c>
      <c r="AM26" s="889"/>
      <c r="AN26" s="889">
        <v>1</v>
      </c>
    </row>
    <row r="27" spans="1:40">
      <c r="A27" s="889" t="s">
        <v>9332</v>
      </c>
      <c r="B27" s="889" t="s">
        <v>9333</v>
      </c>
      <c r="C27" s="1049" t="s">
        <v>9334</v>
      </c>
      <c r="D27" s="889">
        <v>2</v>
      </c>
      <c r="E27" s="889" t="s">
        <v>9335</v>
      </c>
      <c r="F27" s="889">
        <v>5</v>
      </c>
      <c r="G27" s="1050">
        <v>1410</v>
      </c>
      <c r="H27" s="1050">
        <v>237</v>
      </c>
      <c r="I27" s="1050">
        <v>280</v>
      </c>
      <c r="J27" s="1050">
        <v>178</v>
      </c>
      <c r="K27" s="1050">
        <v>22</v>
      </c>
      <c r="L27" s="1050">
        <v>270</v>
      </c>
      <c r="M27" s="1050">
        <v>46</v>
      </c>
      <c r="N27" s="1050">
        <v>58</v>
      </c>
      <c r="O27" s="1050">
        <v>33</v>
      </c>
      <c r="P27" s="1050">
        <v>2</v>
      </c>
      <c r="Q27" s="889">
        <v>0</v>
      </c>
      <c r="R27" s="889" t="s">
        <v>1661</v>
      </c>
      <c r="S27" s="889" t="s">
        <v>9336</v>
      </c>
      <c r="T27" s="889" t="s">
        <v>9336</v>
      </c>
      <c r="U27" s="889" t="s">
        <v>9337</v>
      </c>
      <c r="V27" s="889" t="s">
        <v>1661</v>
      </c>
      <c r="W27" s="889" t="s">
        <v>9337</v>
      </c>
      <c r="X27" s="889" t="s">
        <v>9338</v>
      </c>
      <c r="Y27" s="889" t="s">
        <v>9339</v>
      </c>
      <c r="Z27" s="889" t="s">
        <v>9340</v>
      </c>
      <c r="AA27" s="889" t="s">
        <v>9339</v>
      </c>
      <c r="AB27" s="889" t="s">
        <v>9339</v>
      </c>
      <c r="AC27" s="889" t="s">
        <v>9339</v>
      </c>
      <c r="AD27" s="889" t="s">
        <v>1951</v>
      </c>
      <c r="AE27" s="889">
        <v>10</v>
      </c>
      <c r="AF27" s="889">
        <v>50</v>
      </c>
      <c r="AG27" s="889">
        <v>0</v>
      </c>
      <c r="AH27" s="889">
        <v>0</v>
      </c>
      <c r="AI27" s="889">
        <v>0</v>
      </c>
      <c r="AJ27" s="889">
        <v>0</v>
      </c>
      <c r="AK27" s="889">
        <v>0</v>
      </c>
      <c r="AL27" s="889">
        <v>0</v>
      </c>
      <c r="AM27" s="889"/>
      <c r="AN27" s="889">
        <v>1</v>
      </c>
    </row>
    <row r="28" spans="1:40">
      <c r="A28" s="889" t="s">
        <v>9341</v>
      </c>
      <c r="B28" s="889" t="s">
        <v>9342</v>
      </c>
      <c r="C28" s="1049" t="s">
        <v>9343</v>
      </c>
      <c r="D28" s="889">
        <v>1</v>
      </c>
      <c r="E28" s="889" t="s">
        <v>9209</v>
      </c>
      <c r="F28" s="889">
        <v>4</v>
      </c>
      <c r="G28" s="1050">
        <v>950</v>
      </c>
      <c r="H28" s="1050">
        <v>240</v>
      </c>
      <c r="I28" s="1050">
        <v>160</v>
      </c>
      <c r="J28" s="1050">
        <v>100</v>
      </c>
      <c r="K28" s="1050">
        <v>60</v>
      </c>
      <c r="L28" s="1050">
        <v>190</v>
      </c>
      <c r="M28" s="1050">
        <v>48</v>
      </c>
      <c r="N28" s="1050">
        <v>32</v>
      </c>
      <c r="O28" s="1050">
        <v>20</v>
      </c>
      <c r="P28" s="1050">
        <v>12</v>
      </c>
      <c r="Q28" s="889">
        <v>0</v>
      </c>
      <c r="R28" s="889" t="s">
        <v>1652</v>
      </c>
      <c r="S28" s="889" t="s">
        <v>9344</v>
      </c>
      <c r="T28" s="889" t="s">
        <v>9344</v>
      </c>
      <c r="U28" s="889" t="s">
        <v>9345</v>
      </c>
      <c r="V28" s="889" t="s">
        <v>4849</v>
      </c>
      <c r="W28" s="889" t="s">
        <v>9345</v>
      </c>
      <c r="X28" s="889" t="s">
        <v>9225</v>
      </c>
      <c r="Y28" s="889" t="s">
        <v>9225</v>
      </c>
      <c r="Z28" s="889" t="s">
        <v>9225</v>
      </c>
      <c r="AA28" s="889" t="s">
        <v>9225</v>
      </c>
      <c r="AB28" s="889" t="s">
        <v>9225</v>
      </c>
      <c r="AC28" s="889" t="s">
        <v>9225</v>
      </c>
      <c r="AD28" s="889" t="s">
        <v>1957</v>
      </c>
      <c r="AE28" s="889">
        <v>20</v>
      </c>
      <c r="AF28" s="889">
        <v>20</v>
      </c>
      <c r="AG28" s="889">
        <v>20</v>
      </c>
      <c r="AH28" s="889">
        <v>20</v>
      </c>
      <c r="AI28" s="889">
        <v>20</v>
      </c>
      <c r="AJ28" s="889">
        <v>0</v>
      </c>
      <c r="AK28" s="889">
        <v>0</v>
      </c>
      <c r="AL28" s="889">
        <v>0</v>
      </c>
      <c r="AM28" s="889"/>
      <c r="AN28" s="889">
        <v>1</v>
      </c>
    </row>
    <row r="29" spans="1:40">
      <c r="A29" s="889" t="s">
        <v>9346</v>
      </c>
      <c r="B29" s="889" t="s">
        <v>9347</v>
      </c>
      <c r="C29" s="1049" t="s">
        <v>9348</v>
      </c>
      <c r="D29" s="889">
        <v>2</v>
      </c>
      <c r="E29" s="889" t="s">
        <v>9229</v>
      </c>
      <c r="F29" s="889">
        <v>4</v>
      </c>
      <c r="G29" s="1050">
        <v>1100</v>
      </c>
      <c r="H29" s="1050">
        <v>190</v>
      </c>
      <c r="I29" s="1050">
        <v>220.00000000000003</v>
      </c>
      <c r="J29" s="1050">
        <v>140</v>
      </c>
      <c r="K29" s="1050">
        <v>20</v>
      </c>
      <c r="L29" s="1050">
        <v>220.00000000000003</v>
      </c>
      <c r="M29" s="1050">
        <v>38</v>
      </c>
      <c r="N29" s="1050">
        <v>44</v>
      </c>
      <c r="O29" s="1050">
        <v>28</v>
      </c>
      <c r="P29" s="1050">
        <v>4</v>
      </c>
      <c r="Q29" s="889">
        <v>0</v>
      </c>
      <c r="R29" s="889" t="s">
        <v>1652</v>
      </c>
      <c r="S29" s="889" t="s">
        <v>9344</v>
      </c>
      <c r="T29" s="889" t="s">
        <v>9344</v>
      </c>
      <c r="U29" s="889" t="s">
        <v>9345</v>
      </c>
      <c r="V29" s="889" t="s">
        <v>4849</v>
      </c>
      <c r="W29" s="889" t="s">
        <v>9345</v>
      </c>
      <c r="X29" s="889" t="s">
        <v>9349</v>
      </c>
      <c r="Y29" s="889" t="s">
        <v>9349</v>
      </c>
      <c r="Z29" s="889" t="s">
        <v>9349</v>
      </c>
      <c r="AA29" s="889" t="s">
        <v>9349</v>
      </c>
      <c r="AB29" s="889" t="s">
        <v>9349</v>
      </c>
      <c r="AC29" s="889" t="s">
        <v>9349</v>
      </c>
      <c r="AD29" s="889" t="s">
        <v>1958</v>
      </c>
      <c r="AE29" s="889">
        <v>20</v>
      </c>
      <c r="AF29" s="889">
        <v>20</v>
      </c>
      <c r="AG29" s="889">
        <v>20</v>
      </c>
      <c r="AH29" s="889">
        <v>20</v>
      </c>
      <c r="AI29" s="889">
        <v>20</v>
      </c>
      <c r="AJ29" s="889">
        <v>0</v>
      </c>
      <c r="AK29" s="889">
        <v>0</v>
      </c>
      <c r="AL29" s="889">
        <v>0</v>
      </c>
      <c r="AM29" s="889"/>
      <c r="AN29" s="889">
        <v>1</v>
      </c>
    </row>
    <row r="30" spans="1:40">
      <c r="A30" s="889" t="s">
        <v>9350</v>
      </c>
      <c r="B30" s="889" t="s">
        <v>9351</v>
      </c>
      <c r="C30" s="1049" t="s">
        <v>9352</v>
      </c>
      <c r="D30" s="889">
        <v>1</v>
      </c>
      <c r="E30" s="889" t="s">
        <v>9242</v>
      </c>
      <c r="F30" s="889">
        <v>4</v>
      </c>
      <c r="G30" s="1050">
        <v>951</v>
      </c>
      <c r="H30" s="1050">
        <v>239</v>
      </c>
      <c r="I30" s="1050">
        <v>161</v>
      </c>
      <c r="J30" s="1050">
        <v>102</v>
      </c>
      <c r="K30" s="1050">
        <v>58</v>
      </c>
      <c r="L30" s="1050">
        <v>192</v>
      </c>
      <c r="M30" s="1050">
        <v>47</v>
      </c>
      <c r="N30" s="1050">
        <v>33</v>
      </c>
      <c r="O30" s="1050">
        <v>19</v>
      </c>
      <c r="P30" s="1050">
        <v>11</v>
      </c>
      <c r="Q30" s="889">
        <v>0</v>
      </c>
      <c r="R30" s="889" t="s">
        <v>1652</v>
      </c>
      <c r="S30" s="889" t="s">
        <v>9353</v>
      </c>
      <c r="T30" s="889" t="s">
        <v>9353</v>
      </c>
      <c r="U30" s="889" t="s">
        <v>9354</v>
      </c>
      <c r="V30" s="889" t="s">
        <v>4849</v>
      </c>
      <c r="W30" s="889" t="s">
        <v>9354</v>
      </c>
      <c r="X30" s="889" t="s">
        <v>9324</v>
      </c>
      <c r="Y30" s="889" t="s">
        <v>9324</v>
      </c>
      <c r="Z30" s="889" t="s">
        <v>9324</v>
      </c>
      <c r="AA30" s="889" t="s">
        <v>9324</v>
      </c>
      <c r="AB30" s="889" t="s">
        <v>9324</v>
      </c>
      <c r="AC30" s="889" t="s">
        <v>9324</v>
      </c>
      <c r="AD30" s="889" t="s">
        <v>1959</v>
      </c>
      <c r="AE30" s="889">
        <v>20</v>
      </c>
      <c r="AF30" s="889">
        <v>20</v>
      </c>
      <c r="AG30" s="889">
        <v>20</v>
      </c>
      <c r="AH30" s="889">
        <v>20</v>
      </c>
      <c r="AI30" s="889">
        <v>20</v>
      </c>
      <c r="AJ30" s="889">
        <v>0</v>
      </c>
      <c r="AK30" s="889">
        <v>0</v>
      </c>
      <c r="AL30" s="889">
        <v>0</v>
      </c>
      <c r="AM30" s="889"/>
      <c r="AN30" s="889">
        <v>1</v>
      </c>
    </row>
    <row r="31" spans="1:40">
      <c r="A31" s="889" t="s">
        <v>9253</v>
      </c>
      <c r="B31" s="889" t="s">
        <v>9355</v>
      </c>
      <c r="C31" s="1049" t="s">
        <v>9356</v>
      </c>
      <c r="D31" s="889">
        <v>2</v>
      </c>
      <c r="E31" s="889" t="s">
        <v>9195</v>
      </c>
      <c r="F31" s="889">
        <v>4</v>
      </c>
      <c r="G31" s="1050">
        <v>1110</v>
      </c>
      <c r="H31" s="1050">
        <v>185</v>
      </c>
      <c r="I31" s="1050">
        <v>223</v>
      </c>
      <c r="J31" s="1050">
        <v>142</v>
      </c>
      <c r="K31" s="1050">
        <v>19</v>
      </c>
      <c r="L31" s="1050">
        <v>219</v>
      </c>
      <c r="M31" s="1050">
        <v>39</v>
      </c>
      <c r="N31" s="1050">
        <v>43</v>
      </c>
      <c r="O31" s="1050">
        <v>27</v>
      </c>
      <c r="P31" s="1050">
        <v>4</v>
      </c>
      <c r="Q31" s="889">
        <v>0</v>
      </c>
      <c r="R31" s="889" t="s">
        <v>1652</v>
      </c>
      <c r="S31" s="889" t="s">
        <v>9353</v>
      </c>
      <c r="T31" s="889" t="s">
        <v>9353</v>
      </c>
      <c r="U31" s="889" t="s">
        <v>9354</v>
      </c>
      <c r="V31" s="889" t="s">
        <v>4849</v>
      </c>
      <c r="W31" s="889" t="s">
        <v>9354</v>
      </c>
      <c r="X31" s="889" t="s">
        <v>9257</v>
      </c>
      <c r="Y31" s="889" t="s">
        <v>9257</v>
      </c>
      <c r="Z31" s="889" t="s">
        <v>9257</v>
      </c>
      <c r="AA31" s="889" t="s">
        <v>9257</v>
      </c>
      <c r="AB31" s="889" t="s">
        <v>9257</v>
      </c>
      <c r="AC31" s="889" t="s">
        <v>9257</v>
      </c>
      <c r="AD31" s="889" t="s">
        <v>1960</v>
      </c>
      <c r="AE31" s="889">
        <v>20</v>
      </c>
      <c r="AF31" s="889">
        <v>20</v>
      </c>
      <c r="AG31" s="889">
        <v>20</v>
      </c>
      <c r="AH31" s="889">
        <v>20</v>
      </c>
      <c r="AI31" s="889">
        <v>20</v>
      </c>
      <c r="AJ31" s="889">
        <v>0</v>
      </c>
      <c r="AK31" s="889">
        <v>0</v>
      </c>
      <c r="AL31" s="889">
        <v>0</v>
      </c>
      <c r="AM31" s="889"/>
      <c r="AN31" s="889">
        <v>1</v>
      </c>
    </row>
    <row r="32" spans="1:40">
      <c r="A32" s="889" t="s">
        <v>9357</v>
      </c>
      <c r="B32" s="889" t="s">
        <v>12372</v>
      </c>
      <c r="C32" s="1049" t="s">
        <v>9358</v>
      </c>
      <c r="D32" s="889">
        <v>1</v>
      </c>
      <c r="E32" s="889" t="s">
        <v>9261</v>
      </c>
      <c r="F32" s="889">
        <v>4</v>
      </c>
      <c r="G32" s="1050">
        <v>953</v>
      </c>
      <c r="H32" s="1050">
        <v>237</v>
      </c>
      <c r="I32" s="1050">
        <v>162</v>
      </c>
      <c r="J32" s="1050">
        <v>98</v>
      </c>
      <c r="K32" s="1050">
        <v>62</v>
      </c>
      <c r="L32" s="1050">
        <v>189</v>
      </c>
      <c r="M32" s="1050">
        <v>49</v>
      </c>
      <c r="N32" s="1050">
        <v>31</v>
      </c>
      <c r="O32" s="1050">
        <v>18</v>
      </c>
      <c r="P32" s="1050">
        <v>10</v>
      </c>
      <c r="Q32" s="889">
        <v>0</v>
      </c>
      <c r="R32" s="889" t="s">
        <v>1652</v>
      </c>
      <c r="S32" s="889" t="s">
        <v>9353</v>
      </c>
      <c r="T32" s="889" t="s">
        <v>9353</v>
      </c>
      <c r="U32" s="889" t="s">
        <v>9354</v>
      </c>
      <c r="V32" s="889" t="s">
        <v>4849</v>
      </c>
      <c r="W32" s="889" t="s">
        <v>9354</v>
      </c>
      <c r="X32" s="889" t="s">
        <v>9324</v>
      </c>
      <c r="Y32" s="889" t="s">
        <v>9324</v>
      </c>
      <c r="Z32" s="889" t="s">
        <v>9324</v>
      </c>
      <c r="AA32" s="889" t="s">
        <v>9324</v>
      </c>
      <c r="AB32" s="889" t="s">
        <v>9324</v>
      </c>
      <c r="AC32" s="889" t="s">
        <v>9324</v>
      </c>
      <c r="AD32" s="889" t="s">
        <v>1961</v>
      </c>
      <c r="AE32" s="889">
        <v>20</v>
      </c>
      <c r="AF32" s="889">
        <v>20</v>
      </c>
      <c r="AG32" s="889">
        <v>20</v>
      </c>
      <c r="AH32" s="889">
        <v>20</v>
      </c>
      <c r="AI32" s="889">
        <v>20</v>
      </c>
      <c r="AJ32" s="889">
        <v>0</v>
      </c>
      <c r="AK32" s="889">
        <v>0</v>
      </c>
      <c r="AL32" s="889">
        <v>0</v>
      </c>
      <c r="AM32" s="889"/>
      <c r="AN32" s="889">
        <v>1</v>
      </c>
    </row>
    <row r="33" spans="1:40">
      <c r="A33" s="889" t="s">
        <v>9359</v>
      </c>
      <c r="B33" s="889" t="s">
        <v>9360</v>
      </c>
      <c r="C33" s="1049" t="s">
        <v>9361</v>
      </c>
      <c r="D33" s="889">
        <v>4</v>
      </c>
      <c r="E33" s="889" t="s">
        <v>9242</v>
      </c>
      <c r="F33" s="889">
        <v>4</v>
      </c>
      <c r="G33" s="1050">
        <v>700</v>
      </c>
      <c r="H33" s="1050">
        <v>60</v>
      </c>
      <c r="I33" s="1050">
        <v>140</v>
      </c>
      <c r="J33" s="1050">
        <v>182</v>
      </c>
      <c r="K33" s="1050">
        <v>265</v>
      </c>
      <c r="L33" s="1050">
        <v>140</v>
      </c>
      <c r="M33" s="1050">
        <v>12</v>
      </c>
      <c r="N33" s="1050">
        <v>28</v>
      </c>
      <c r="O33" s="1050">
        <v>36</v>
      </c>
      <c r="P33" s="1050">
        <v>52</v>
      </c>
      <c r="Q33" s="889">
        <v>0</v>
      </c>
      <c r="R33" s="889" t="s">
        <v>1652</v>
      </c>
      <c r="S33" s="889" t="s">
        <v>9353</v>
      </c>
      <c r="T33" s="889" t="s">
        <v>9353</v>
      </c>
      <c r="U33" s="889" t="s">
        <v>9354</v>
      </c>
      <c r="V33" s="889" t="s">
        <v>4849</v>
      </c>
      <c r="W33" s="889" t="s">
        <v>9354</v>
      </c>
      <c r="X33" s="889" t="s">
        <v>9265</v>
      </c>
      <c r="Y33" s="889" t="s">
        <v>9265</v>
      </c>
      <c r="Z33" s="889" t="s">
        <v>9265</v>
      </c>
      <c r="AA33" s="889" t="s">
        <v>9265</v>
      </c>
      <c r="AB33" s="889" t="s">
        <v>9265</v>
      </c>
      <c r="AC33" s="889" t="s">
        <v>9265</v>
      </c>
      <c r="AD33" s="889" t="s">
        <v>1962</v>
      </c>
      <c r="AE33" s="889">
        <v>20</v>
      </c>
      <c r="AF33" s="889">
        <v>20</v>
      </c>
      <c r="AG33" s="889">
        <v>20</v>
      </c>
      <c r="AH33" s="889">
        <v>20</v>
      </c>
      <c r="AI33" s="889">
        <v>20</v>
      </c>
      <c r="AJ33" s="889">
        <v>0</v>
      </c>
      <c r="AK33" s="889">
        <v>0</v>
      </c>
      <c r="AL33" s="889">
        <v>0</v>
      </c>
      <c r="AM33" s="889"/>
      <c r="AN33" s="889">
        <v>1</v>
      </c>
    </row>
    <row r="34" spans="1:40">
      <c r="A34" s="889" t="s">
        <v>9362</v>
      </c>
      <c r="B34" s="889" t="s">
        <v>9363</v>
      </c>
      <c r="C34" s="1049" t="s">
        <v>9364</v>
      </c>
      <c r="D34" s="889">
        <v>3</v>
      </c>
      <c r="E34" s="889" t="s">
        <v>9204</v>
      </c>
      <c r="F34" s="889">
        <v>4</v>
      </c>
      <c r="G34" s="1050">
        <v>900</v>
      </c>
      <c r="H34" s="1050">
        <v>100</v>
      </c>
      <c r="I34" s="1050">
        <v>100</v>
      </c>
      <c r="J34" s="1050">
        <v>260</v>
      </c>
      <c r="K34" s="1050">
        <v>150</v>
      </c>
      <c r="L34" s="1050">
        <v>180</v>
      </c>
      <c r="M34" s="1050">
        <v>20</v>
      </c>
      <c r="N34" s="1050">
        <v>20</v>
      </c>
      <c r="O34" s="1050">
        <v>52</v>
      </c>
      <c r="P34" s="1050">
        <v>30</v>
      </c>
      <c r="Q34" s="889">
        <v>0</v>
      </c>
      <c r="R34" s="889" t="s">
        <v>1652</v>
      </c>
      <c r="S34" s="889" t="s">
        <v>9365</v>
      </c>
      <c r="T34" s="889" t="s">
        <v>9365</v>
      </c>
      <c r="U34" s="889" t="s">
        <v>9366</v>
      </c>
      <c r="V34" s="889" t="s">
        <v>4849</v>
      </c>
      <c r="W34" s="889" t="s">
        <v>9366</v>
      </c>
      <c r="X34" s="889" t="s">
        <v>9367</v>
      </c>
      <c r="Y34" s="889" t="s">
        <v>9367</v>
      </c>
      <c r="Z34" s="889" t="s">
        <v>9367</v>
      </c>
      <c r="AA34" s="889" t="s">
        <v>9367</v>
      </c>
      <c r="AB34" s="889" t="s">
        <v>9367</v>
      </c>
      <c r="AC34" s="889" t="s">
        <v>9367</v>
      </c>
      <c r="AD34" s="889" t="s">
        <v>1963</v>
      </c>
      <c r="AE34" s="889">
        <v>20</v>
      </c>
      <c r="AF34" s="889">
        <v>20</v>
      </c>
      <c r="AG34" s="889">
        <v>20</v>
      </c>
      <c r="AH34" s="889">
        <v>20</v>
      </c>
      <c r="AI34" s="889">
        <v>20</v>
      </c>
      <c r="AJ34" s="889">
        <v>0</v>
      </c>
      <c r="AK34" s="889">
        <v>0</v>
      </c>
      <c r="AL34" s="889">
        <v>0</v>
      </c>
      <c r="AM34" s="889"/>
      <c r="AN34" s="889">
        <v>1</v>
      </c>
    </row>
    <row r="35" spans="1:40">
      <c r="A35" s="889" t="s">
        <v>9368</v>
      </c>
      <c r="B35" s="889" t="s">
        <v>9369</v>
      </c>
      <c r="C35" s="1049" t="s">
        <v>9370</v>
      </c>
      <c r="D35" s="889">
        <v>2</v>
      </c>
      <c r="E35" s="889" t="s">
        <v>9327</v>
      </c>
      <c r="F35" s="889">
        <v>4</v>
      </c>
      <c r="G35" s="1050">
        <v>1090</v>
      </c>
      <c r="H35" s="1050">
        <v>193</v>
      </c>
      <c r="I35" s="1050">
        <v>217</v>
      </c>
      <c r="J35" s="1050">
        <v>138</v>
      </c>
      <c r="K35" s="1050">
        <v>18</v>
      </c>
      <c r="L35" s="1050">
        <v>221</v>
      </c>
      <c r="M35" s="1050">
        <v>38</v>
      </c>
      <c r="N35" s="1050">
        <v>44</v>
      </c>
      <c r="O35" s="1050">
        <v>26</v>
      </c>
      <c r="P35" s="1050">
        <v>4</v>
      </c>
      <c r="Q35" s="889">
        <v>0</v>
      </c>
      <c r="R35" s="889" t="s">
        <v>1652</v>
      </c>
      <c r="S35" s="889" t="s">
        <v>9365</v>
      </c>
      <c r="T35" s="889" t="s">
        <v>9365</v>
      </c>
      <c r="U35" s="889" t="s">
        <v>9366</v>
      </c>
      <c r="V35" s="889" t="s">
        <v>4849</v>
      </c>
      <c r="W35" s="889" t="s">
        <v>9366</v>
      </c>
      <c r="X35" s="889" t="s">
        <v>9248</v>
      </c>
      <c r="Y35" s="889" t="s">
        <v>9248</v>
      </c>
      <c r="Z35" s="889" t="s">
        <v>9248</v>
      </c>
      <c r="AA35" s="889" t="s">
        <v>9248</v>
      </c>
      <c r="AB35" s="889" t="s">
        <v>9248</v>
      </c>
      <c r="AC35" s="889" t="s">
        <v>9248</v>
      </c>
      <c r="AD35" s="889" t="s">
        <v>1964</v>
      </c>
      <c r="AE35" s="889">
        <v>20</v>
      </c>
      <c r="AF35" s="889">
        <v>20</v>
      </c>
      <c r="AG35" s="889">
        <v>20</v>
      </c>
      <c r="AH35" s="889">
        <v>20</v>
      </c>
      <c r="AI35" s="889">
        <v>20</v>
      </c>
      <c r="AJ35" s="889">
        <v>0</v>
      </c>
      <c r="AK35" s="889">
        <v>0</v>
      </c>
      <c r="AL35" s="889">
        <v>0</v>
      </c>
      <c r="AM35" s="889"/>
      <c r="AN35" s="889">
        <v>1</v>
      </c>
    </row>
    <row r="36" spans="1:40">
      <c r="A36" s="889" t="s">
        <v>9371</v>
      </c>
      <c r="B36" s="889" t="s">
        <v>9372</v>
      </c>
      <c r="C36" s="1049" t="s">
        <v>9373</v>
      </c>
      <c r="D36" s="889">
        <v>1</v>
      </c>
      <c r="E36" s="889" t="s">
        <v>9374</v>
      </c>
      <c r="F36" s="889">
        <v>4</v>
      </c>
      <c r="G36" s="1050">
        <v>955</v>
      </c>
      <c r="H36" s="1050">
        <v>235</v>
      </c>
      <c r="I36" s="1050">
        <v>163</v>
      </c>
      <c r="J36" s="1050">
        <v>104</v>
      </c>
      <c r="K36" s="1050">
        <v>56</v>
      </c>
      <c r="L36" s="1050">
        <v>194</v>
      </c>
      <c r="M36" s="1050">
        <v>46</v>
      </c>
      <c r="N36" s="1050">
        <v>34</v>
      </c>
      <c r="O36" s="1050">
        <v>21</v>
      </c>
      <c r="P36" s="1050">
        <v>12</v>
      </c>
      <c r="Q36" s="889">
        <v>0</v>
      </c>
      <c r="R36" s="889" t="s">
        <v>1652</v>
      </c>
      <c r="S36" s="889" t="s">
        <v>9365</v>
      </c>
      <c r="T36" s="889" t="s">
        <v>9365</v>
      </c>
      <c r="U36" s="889" t="s">
        <v>9366</v>
      </c>
      <c r="V36" s="889" t="s">
        <v>4849</v>
      </c>
      <c r="W36" s="889" t="s">
        <v>9366</v>
      </c>
      <c r="X36" s="889" t="s">
        <v>9321</v>
      </c>
      <c r="Y36" s="889" t="s">
        <v>9321</v>
      </c>
      <c r="Z36" s="889" t="s">
        <v>9321</v>
      </c>
      <c r="AA36" s="889" t="s">
        <v>9321</v>
      </c>
      <c r="AB36" s="889" t="s">
        <v>9321</v>
      </c>
      <c r="AC36" s="889" t="s">
        <v>9321</v>
      </c>
      <c r="AD36" s="889" t="s">
        <v>1965</v>
      </c>
      <c r="AE36" s="889">
        <v>20</v>
      </c>
      <c r="AF36" s="889">
        <v>20</v>
      </c>
      <c r="AG36" s="889">
        <v>20</v>
      </c>
      <c r="AH36" s="889">
        <v>20</v>
      </c>
      <c r="AI36" s="889">
        <v>20</v>
      </c>
      <c r="AJ36" s="889">
        <v>0</v>
      </c>
      <c r="AK36" s="889">
        <v>0</v>
      </c>
      <c r="AL36" s="889">
        <v>0</v>
      </c>
      <c r="AM36" s="889"/>
      <c r="AN36" s="889">
        <v>1</v>
      </c>
    </row>
    <row r="37" spans="1:40">
      <c r="A37" s="889" t="s">
        <v>9375</v>
      </c>
      <c r="B37" s="889" t="s">
        <v>9376</v>
      </c>
      <c r="C37" s="1049" t="s">
        <v>9377</v>
      </c>
      <c r="D37" s="889">
        <v>4</v>
      </c>
      <c r="E37" s="889" t="s">
        <v>9195</v>
      </c>
      <c r="F37" s="889">
        <v>4</v>
      </c>
      <c r="G37" s="1050">
        <v>710</v>
      </c>
      <c r="H37" s="1050">
        <v>58</v>
      </c>
      <c r="I37" s="1050">
        <v>138</v>
      </c>
      <c r="J37" s="1050">
        <v>178</v>
      </c>
      <c r="K37" s="1050">
        <v>258</v>
      </c>
      <c r="L37" s="1050">
        <v>142</v>
      </c>
      <c r="M37" s="1050">
        <v>11</v>
      </c>
      <c r="N37" s="1050">
        <v>26</v>
      </c>
      <c r="O37" s="1050">
        <v>38</v>
      </c>
      <c r="P37" s="1050">
        <v>53</v>
      </c>
      <c r="Q37" s="889">
        <v>0</v>
      </c>
      <c r="R37" s="889" t="s">
        <v>1652</v>
      </c>
      <c r="S37" s="889" t="s">
        <v>9353</v>
      </c>
      <c r="T37" s="889" t="s">
        <v>9353</v>
      </c>
      <c r="U37" s="889" t="s">
        <v>9354</v>
      </c>
      <c r="V37" s="889" t="s">
        <v>4849</v>
      </c>
      <c r="W37" s="889" t="s">
        <v>9354</v>
      </c>
      <c r="X37" s="889" t="s">
        <v>9265</v>
      </c>
      <c r="Y37" s="889" t="s">
        <v>9265</v>
      </c>
      <c r="Z37" s="889" t="s">
        <v>9265</v>
      </c>
      <c r="AA37" s="889" t="s">
        <v>9265</v>
      </c>
      <c r="AB37" s="889" t="s">
        <v>9265</v>
      </c>
      <c r="AC37" s="889" t="s">
        <v>9265</v>
      </c>
      <c r="AD37" s="889" t="s">
        <v>1966</v>
      </c>
      <c r="AE37" s="889">
        <v>20</v>
      </c>
      <c r="AF37" s="889">
        <v>20</v>
      </c>
      <c r="AG37" s="889">
        <v>20</v>
      </c>
      <c r="AH37" s="889">
        <v>20</v>
      </c>
      <c r="AI37" s="889">
        <v>20</v>
      </c>
      <c r="AJ37" s="889">
        <v>0</v>
      </c>
      <c r="AK37" s="889">
        <v>0</v>
      </c>
      <c r="AL37" s="889">
        <v>0</v>
      </c>
      <c r="AM37" s="889"/>
      <c r="AN37" s="889">
        <v>1</v>
      </c>
    </row>
    <row r="38" spans="1:40">
      <c r="A38" s="889" t="s">
        <v>9264</v>
      </c>
      <c r="B38" s="889" t="s">
        <v>9378</v>
      </c>
      <c r="C38" s="1049" t="s">
        <v>9379</v>
      </c>
      <c r="D38" s="889">
        <v>3</v>
      </c>
      <c r="E38" s="889" t="s">
        <v>9261</v>
      </c>
      <c r="F38" s="889">
        <v>4</v>
      </c>
      <c r="G38" s="1050">
        <v>910</v>
      </c>
      <c r="H38" s="1050">
        <v>95</v>
      </c>
      <c r="I38" s="1050">
        <v>103</v>
      </c>
      <c r="J38" s="1050">
        <v>265</v>
      </c>
      <c r="K38" s="1050">
        <v>140</v>
      </c>
      <c r="L38" s="1050">
        <v>183</v>
      </c>
      <c r="M38" s="1050">
        <v>19</v>
      </c>
      <c r="N38" s="1050">
        <v>19</v>
      </c>
      <c r="O38" s="1050">
        <v>53</v>
      </c>
      <c r="P38" s="1050">
        <v>30</v>
      </c>
      <c r="Q38" s="889">
        <v>0</v>
      </c>
      <c r="R38" s="889" t="s">
        <v>1652</v>
      </c>
      <c r="S38" s="889" t="s">
        <v>9353</v>
      </c>
      <c r="T38" s="889" t="s">
        <v>9353</v>
      </c>
      <c r="U38" s="889" t="s">
        <v>9354</v>
      </c>
      <c r="V38" s="889" t="s">
        <v>4849</v>
      </c>
      <c r="W38" s="889" t="s">
        <v>9354</v>
      </c>
      <c r="X38" s="889" t="s">
        <v>9302</v>
      </c>
      <c r="Y38" s="889" t="s">
        <v>9302</v>
      </c>
      <c r="Z38" s="889" t="s">
        <v>9302</v>
      </c>
      <c r="AA38" s="889" t="s">
        <v>9302</v>
      </c>
      <c r="AB38" s="889" t="s">
        <v>9302</v>
      </c>
      <c r="AC38" s="889" t="s">
        <v>9302</v>
      </c>
      <c r="AD38" s="889" t="s">
        <v>11819</v>
      </c>
      <c r="AE38" s="889">
        <v>20</v>
      </c>
      <c r="AF38" s="889">
        <v>20</v>
      </c>
      <c r="AG38" s="889">
        <v>20</v>
      </c>
      <c r="AH38" s="889">
        <v>20</v>
      </c>
      <c r="AI38" s="889">
        <v>20</v>
      </c>
      <c r="AJ38" s="889">
        <v>0</v>
      </c>
      <c r="AK38" s="889">
        <v>0</v>
      </c>
      <c r="AL38" s="889">
        <v>0</v>
      </c>
      <c r="AM38" s="889"/>
      <c r="AN38" s="889">
        <v>1</v>
      </c>
    </row>
    <row r="39" spans="1:40">
      <c r="A39" s="889" t="s">
        <v>9380</v>
      </c>
      <c r="B39" s="889" t="s">
        <v>9381</v>
      </c>
      <c r="C39" s="1049" t="s">
        <v>9382</v>
      </c>
      <c r="D39" s="889">
        <v>2</v>
      </c>
      <c r="E39" s="889" t="s">
        <v>9242</v>
      </c>
      <c r="F39" s="889">
        <v>4</v>
      </c>
      <c r="G39" s="1050">
        <v>1120</v>
      </c>
      <c r="H39" s="1050">
        <v>180</v>
      </c>
      <c r="I39" s="1050">
        <v>226</v>
      </c>
      <c r="J39" s="1050">
        <v>144</v>
      </c>
      <c r="K39" s="1050">
        <v>21</v>
      </c>
      <c r="L39" s="1050">
        <v>218</v>
      </c>
      <c r="M39" s="1050">
        <v>37</v>
      </c>
      <c r="N39" s="1050">
        <v>45</v>
      </c>
      <c r="O39" s="1050">
        <v>29</v>
      </c>
      <c r="P39" s="1050">
        <v>4</v>
      </c>
      <c r="Q39" s="889">
        <v>0</v>
      </c>
      <c r="R39" s="889" t="s">
        <v>1652</v>
      </c>
      <c r="S39" s="889" t="s">
        <v>9353</v>
      </c>
      <c r="T39" s="889" t="s">
        <v>9353</v>
      </c>
      <c r="U39" s="889" t="s">
        <v>9354</v>
      </c>
      <c r="V39" s="889" t="s">
        <v>4849</v>
      </c>
      <c r="W39" s="889" t="s">
        <v>9354</v>
      </c>
      <c r="X39" s="889" t="s">
        <v>9257</v>
      </c>
      <c r="Y39" s="889" t="s">
        <v>9257</v>
      </c>
      <c r="Z39" s="889" t="s">
        <v>9257</v>
      </c>
      <c r="AA39" s="889" t="s">
        <v>9257</v>
      </c>
      <c r="AB39" s="889" t="s">
        <v>9257</v>
      </c>
      <c r="AC39" s="889" t="s">
        <v>9257</v>
      </c>
      <c r="AD39" s="889" t="s">
        <v>11820</v>
      </c>
      <c r="AE39" s="889">
        <v>20</v>
      </c>
      <c r="AF39" s="889">
        <v>20</v>
      </c>
      <c r="AG39" s="889">
        <v>20</v>
      </c>
      <c r="AH39" s="889">
        <v>20</v>
      </c>
      <c r="AI39" s="889">
        <v>20</v>
      </c>
      <c r="AJ39" s="889">
        <v>0</v>
      </c>
      <c r="AK39" s="889">
        <v>0</v>
      </c>
      <c r="AL39" s="889">
        <v>0</v>
      </c>
      <c r="AM39" s="889"/>
      <c r="AN39" s="889">
        <v>1</v>
      </c>
    </row>
    <row r="40" spans="1:40">
      <c r="A40" s="889" t="s">
        <v>9383</v>
      </c>
      <c r="B40" s="889" t="s">
        <v>9384</v>
      </c>
      <c r="C40" s="1049" t="s">
        <v>9385</v>
      </c>
      <c r="D40" s="889">
        <v>1</v>
      </c>
      <c r="E40" s="889" t="s">
        <v>9386</v>
      </c>
      <c r="F40" s="889">
        <v>4</v>
      </c>
      <c r="G40" s="1050">
        <v>957</v>
      </c>
      <c r="H40" s="1050">
        <v>233</v>
      </c>
      <c r="I40" s="1050">
        <v>164</v>
      </c>
      <c r="J40" s="1050">
        <v>96</v>
      </c>
      <c r="K40" s="1050">
        <v>64</v>
      </c>
      <c r="L40" s="1050">
        <v>188</v>
      </c>
      <c r="M40" s="1050">
        <v>50</v>
      </c>
      <c r="N40" s="1050">
        <v>30</v>
      </c>
      <c r="O40" s="1050">
        <v>22</v>
      </c>
      <c r="P40" s="1050">
        <v>11</v>
      </c>
      <c r="Q40" s="889">
        <v>0</v>
      </c>
      <c r="R40" s="889" t="s">
        <v>1652</v>
      </c>
      <c r="S40" s="889" t="s">
        <v>9387</v>
      </c>
      <c r="T40" s="889" t="s">
        <v>9387</v>
      </c>
      <c r="U40" s="889" t="s">
        <v>9388</v>
      </c>
      <c r="V40" s="889" t="s">
        <v>4849</v>
      </c>
      <c r="W40" s="889" t="s">
        <v>9388</v>
      </c>
      <c r="X40" s="889" t="s">
        <v>9389</v>
      </c>
      <c r="Y40" s="889" t="s">
        <v>9389</v>
      </c>
      <c r="Z40" s="889" t="s">
        <v>9389</v>
      </c>
      <c r="AA40" s="889" t="s">
        <v>9389</v>
      </c>
      <c r="AB40" s="889" t="s">
        <v>9389</v>
      </c>
      <c r="AC40" s="889" t="s">
        <v>9389</v>
      </c>
      <c r="AD40" s="889" t="s">
        <v>11821</v>
      </c>
      <c r="AE40" s="889">
        <v>20</v>
      </c>
      <c r="AF40" s="889">
        <v>20</v>
      </c>
      <c r="AG40" s="889">
        <v>20</v>
      </c>
      <c r="AH40" s="889">
        <v>20</v>
      </c>
      <c r="AI40" s="889">
        <v>20</v>
      </c>
      <c r="AJ40" s="889">
        <v>0</v>
      </c>
      <c r="AK40" s="889">
        <v>0</v>
      </c>
      <c r="AL40" s="889">
        <v>0</v>
      </c>
      <c r="AM40" s="889"/>
      <c r="AN40" s="889">
        <v>1</v>
      </c>
    </row>
    <row r="41" spans="1:40">
      <c r="A41" s="889" t="s">
        <v>9390</v>
      </c>
      <c r="B41" s="889" t="s">
        <v>9391</v>
      </c>
      <c r="C41" s="1049" t="s">
        <v>9392</v>
      </c>
      <c r="D41" s="889">
        <v>4</v>
      </c>
      <c r="E41" s="889" t="s">
        <v>9327</v>
      </c>
      <c r="F41" s="889">
        <v>4</v>
      </c>
      <c r="G41" s="1050">
        <v>690</v>
      </c>
      <c r="H41" s="1050">
        <v>62</v>
      </c>
      <c r="I41" s="1050">
        <v>142</v>
      </c>
      <c r="J41" s="1050">
        <v>184</v>
      </c>
      <c r="K41" s="1050">
        <v>270</v>
      </c>
      <c r="L41" s="1050">
        <v>139</v>
      </c>
      <c r="M41" s="1050">
        <v>10</v>
      </c>
      <c r="N41" s="1050">
        <v>27</v>
      </c>
      <c r="O41" s="1050">
        <v>35</v>
      </c>
      <c r="P41" s="1050">
        <v>51</v>
      </c>
      <c r="Q41" s="889">
        <v>0</v>
      </c>
      <c r="R41" s="889" t="s">
        <v>1652</v>
      </c>
      <c r="S41" s="889" t="s">
        <v>9365</v>
      </c>
      <c r="T41" s="889" t="s">
        <v>9365</v>
      </c>
      <c r="U41" s="889" t="s">
        <v>9366</v>
      </c>
      <c r="V41" s="889" t="s">
        <v>4849</v>
      </c>
      <c r="W41" s="889" t="s">
        <v>9366</v>
      </c>
      <c r="X41" s="889" t="s">
        <v>9329</v>
      </c>
      <c r="Y41" s="889" t="s">
        <v>9329</v>
      </c>
      <c r="Z41" s="889" t="s">
        <v>9329</v>
      </c>
      <c r="AA41" s="889" t="s">
        <v>9329</v>
      </c>
      <c r="AB41" s="889" t="s">
        <v>9329</v>
      </c>
      <c r="AC41" s="889" t="s">
        <v>9329</v>
      </c>
      <c r="AD41" s="889" t="s">
        <v>11835</v>
      </c>
      <c r="AE41" s="889">
        <v>20</v>
      </c>
      <c r="AF41" s="889">
        <v>20</v>
      </c>
      <c r="AG41" s="889">
        <v>20</v>
      </c>
      <c r="AH41" s="889">
        <v>20</v>
      </c>
      <c r="AI41" s="889">
        <v>20</v>
      </c>
      <c r="AJ41" s="889">
        <v>0</v>
      </c>
      <c r="AK41" s="889">
        <v>0</v>
      </c>
      <c r="AL41" s="889">
        <v>0</v>
      </c>
      <c r="AM41" s="889"/>
      <c r="AN41" s="889">
        <v>1</v>
      </c>
    </row>
    <row r="42" spans="1:40">
      <c r="A42" s="889" t="s">
        <v>9393</v>
      </c>
      <c r="B42" s="889" t="s">
        <v>9394</v>
      </c>
      <c r="C42" s="1049" t="s">
        <v>9395</v>
      </c>
      <c r="D42" s="889">
        <v>3</v>
      </c>
      <c r="E42" s="889" t="s">
        <v>9374</v>
      </c>
      <c r="F42" s="889">
        <v>4</v>
      </c>
      <c r="G42" s="1050">
        <v>890</v>
      </c>
      <c r="H42" s="1050">
        <v>105</v>
      </c>
      <c r="I42" s="1050">
        <v>97</v>
      </c>
      <c r="J42" s="1050">
        <v>255</v>
      </c>
      <c r="K42" s="1050">
        <v>155</v>
      </c>
      <c r="L42" s="1050">
        <v>177</v>
      </c>
      <c r="M42" s="1050">
        <v>22</v>
      </c>
      <c r="N42" s="1050">
        <v>21</v>
      </c>
      <c r="O42" s="1050">
        <v>51</v>
      </c>
      <c r="P42" s="1050">
        <v>32</v>
      </c>
      <c r="Q42" s="889">
        <v>0</v>
      </c>
      <c r="R42" s="889" t="s">
        <v>1652</v>
      </c>
      <c r="S42" s="889" t="s">
        <v>9365</v>
      </c>
      <c r="T42" s="889" t="s">
        <v>9365</v>
      </c>
      <c r="U42" s="889" t="s">
        <v>9366</v>
      </c>
      <c r="V42" s="889" t="s">
        <v>4849</v>
      </c>
      <c r="W42" s="889" t="s">
        <v>9366</v>
      </c>
      <c r="X42" s="889" t="s">
        <v>9367</v>
      </c>
      <c r="Y42" s="889" t="s">
        <v>9367</v>
      </c>
      <c r="Z42" s="889" t="s">
        <v>9367</v>
      </c>
      <c r="AA42" s="889" t="s">
        <v>9367</v>
      </c>
      <c r="AB42" s="889" t="s">
        <v>9367</v>
      </c>
      <c r="AC42" s="889" t="s">
        <v>9367</v>
      </c>
      <c r="AD42" s="889" t="s">
        <v>11836</v>
      </c>
      <c r="AE42" s="889">
        <v>20</v>
      </c>
      <c r="AF42" s="889">
        <v>20</v>
      </c>
      <c r="AG42" s="889">
        <v>20</v>
      </c>
      <c r="AH42" s="889">
        <v>20</v>
      </c>
      <c r="AI42" s="889">
        <v>20</v>
      </c>
      <c r="AJ42" s="889">
        <v>0</v>
      </c>
      <c r="AK42" s="889">
        <v>0</v>
      </c>
      <c r="AL42" s="889">
        <v>0</v>
      </c>
      <c r="AM42" s="889"/>
      <c r="AN42" s="889">
        <v>1</v>
      </c>
    </row>
    <row r="43" spans="1:40">
      <c r="A43" s="889" t="s">
        <v>9396</v>
      </c>
      <c r="B43" s="889" t="s">
        <v>9397</v>
      </c>
      <c r="C43" s="1049" t="s">
        <v>9398</v>
      </c>
      <c r="D43" s="889">
        <v>2</v>
      </c>
      <c r="E43" s="889" t="s">
        <v>9399</v>
      </c>
      <c r="F43" s="889">
        <v>4</v>
      </c>
      <c r="G43" s="1050">
        <v>1080</v>
      </c>
      <c r="H43" s="1050">
        <v>196</v>
      </c>
      <c r="I43" s="1050">
        <v>214</v>
      </c>
      <c r="J43" s="1050">
        <v>136</v>
      </c>
      <c r="K43" s="1050">
        <v>19</v>
      </c>
      <c r="L43" s="1050">
        <v>222</v>
      </c>
      <c r="M43" s="1050">
        <v>38</v>
      </c>
      <c r="N43" s="1050">
        <v>44</v>
      </c>
      <c r="O43" s="1050">
        <v>27</v>
      </c>
      <c r="P43" s="1050">
        <v>4</v>
      </c>
      <c r="Q43" s="889">
        <v>0</v>
      </c>
      <c r="R43" s="889" t="s">
        <v>1652</v>
      </c>
      <c r="S43" s="889" t="s">
        <v>9400</v>
      </c>
      <c r="T43" s="889" t="s">
        <v>9400</v>
      </c>
      <c r="U43" s="889" t="s">
        <v>9401</v>
      </c>
      <c r="V43" s="889" t="s">
        <v>4849</v>
      </c>
      <c r="W43" s="889" t="s">
        <v>9401</v>
      </c>
      <c r="X43" s="889" t="s">
        <v>9339</v>
      </c>
      <c r="Y43" s="889" t="s">
        <v>9339</v>
      </c>
      <c r="Z43" s="889" t="s">
        <v>9339</v>
      </c>
      <c r="AA43" s="889" t="s">
        <v>9339</v>
      </c>
      <c r="AB43" s="889" t="s">
        <v>9339</v>
      </c>
      <c r="AC43" s="889" t="s">
        <v>9339</v>
      </c>
      <c r="AD43" s="889" t="s">
        <v>11837</v>
      </c>
      <c r="AE43" s="889">
        <v>20</v>
      </c>
      <c r="AF43" s="889">
        <v>20</v>
      </c>
      <c r="AG43" s="889">
        <v>20</v>
      </c>
      <c r="AH43" s="889">
        <v>20</v>
      </c>
      <c r="AI43" s="889">
        <v>20</v>
      </c>
      <c r="AJ43" s="889">
        <v>0</v>
      </c>
      <c r="AK43" s="889">
        <v>0</v>
      </c>
      <c r="AL43" s="889">
        <v>0</v>
      </c>
      <c r="AM43" s="889"/>
      <c r="AN43" s="889">
        <v>1</v>
      </c>
    </row>
    <row r="44" spans="1:40">
      <c r="A44" s="889" t="s">
        <v>9402</v>
      </c>
      <c r="B44" s="889" t="s">
        <v>9403</v>
      </c>
      <c r="C44" s="1049" t="s">
        <v>9404</v>
      </c>
      <c r="D44" s="889">
        <v>1</v>
      </c>
      <c r="E44" s="889" t="s">
        <v>9405</v>
      </c>
      <c r="F44" s="889">
        <v>4</v>
      </c>
      <c r="G44" s="1050">
        <v>959</v>
      </c>
      <c r="H44" s="1050">
        <v>231</v>
      </c>
      <c r="I44" s="1050">
        <v>165</v>
      </c>
      <c r="J44" s="1050">
        <v>106</v>
      </c>
      <c r="K44" s="1050">
        <v>54</v>
      </c>
      <c r="L44" s="1050">
        <v>196</v>
      </c>
      <c r="M44" s="1050">
        <v>45</v>
      </c>
      <c r="N44" s="1050">
        <v>35</v>
      </c>
      <c r="O44" s="1050">
        <v>19</v>
      </c>
      <c r="P44" s="1050">
        <v>10</v>
      </c>
      <c r="Q44" s="889">
        <v>0</v>
      </c>
      <c r="R44" s="889" t="s">
        <v>1652</v>
      </c>
      <c r="S44" s="889" t="s">
        <v>9400</v>
      </c>
      <c r="T44" s="889" t="s">
        <v>9400</v>
      </c>
      <c r="U44" s="889" t="s">
        <v>9401</v>
      </c>
      <c r="V44" s="889" t="s">
        <v>4849</v>
      </c>
      <c r="W44" s="889" t="s">
        <v>9401</v>
      </c>
      <c r="X44" s="889" t="s">
        <v>9406</v>
      </c>
      <c r="Y44" s="889" t="s">
        <v>9406</v>
      </c>
      <c r="Z44" s="889" t="s">
        <v>9406</v>
      </c>
      <c r="AA44" s="889" t="s">
        <v>9406</v>
      </c>
      <c r="AB44" s="889" t="s">
        <v>9406</v>
      </c>
      <c r="AC44" s="889" t="s">
        <v>9406</v>
      </c>
      <c r="AD44" s="889" t="s">
        <v>11838</v>
      </c>
      <c r="AE44" s="889">
        <v>20</v>
      </c>
      <c r="AF44" s="889">
        <v>20</v>
      </c>
      <c r="AG44" s="889">
        <v>20</v>
      </c>
      <c r="AH44" s="889">
        <v>20</v>
      </c>
      <c r="AI44" s="889">
        <v>20</v>
      </c>
      <c r="AJ44" s="889">
        <v>0</v>
      </c>
      <c r="AK44" s="889">
        <v>0</v>
      </c>
      <c r="AL44" s="889">
        <v>0</v>
      </c>
      <c r="AM44" s="889"/>
      <c r="AN44" s="889">
        <v>1</v>
      </c>
    </row>
    <row r="45" spans="1:40">
      <c r="A45" s="889" t="s">
        <v>9407</v>
      </c>
      <c r="B45" s="889" t="s">
        <v>12988</v>
      </c>
      <c r="C45" s="1049" t="s">
        <v>9408</v>
      </c>
      <c r="D45" s="889">
        <v>4</v>
      </c>
      <c r="E45" s="889" t="s">
        <v>9335</v>
      </c>
      <c r="F45" s="889">
        <v>4</v>
      </c>
      <c r="G45" s="1050">
        <v>720</v>
      </c>
      <c r="H45" s="1050">
        <v>56</v>
      </c>
      <c r="I45" s="1050">
        <v>136</v>
      </c>
      <c r="J45" s="1050">
        <v>176</v>
      </c>
      <c r="K45" s="1050">
        <v>256</v>
      </c>
      <c r="L45" s="1050">
        <v>143</v>
      </c>
      <c r="M45" s="1050">
        <v>12</v>
      </c>
      <c r="N45" s="1050">
        <v>29</v>
      </c>
      <c r="O45" s="1050">
        <v>37</v>
      </c>
      <c r="P45" s="1050">
        <v>54</v>
      </c>
      <c r="Q45" s="889">
        <v>0</v>
      </c>
      <c r="R45" s="889" t="s">
        <v>1652</v>
      </c>
      <c r="S45" s="889" t="s">
        <v>9400</v>
      </c>
      <c r="T45" s="889" t="s">
        <v>9400</v>
      </c>
      <c r="U45" s="889" t="s">
        <v>9401</v>
      </c>
      <c r="V45" s="889" t="s">
        <v>4849</v>
      </c>
      <c r="W45" s="889" t="s">
        <v>9401</v>
      </c>
      <c r="X45" s="889" t="s">
        <v>9307</v>
      </c>
      <c r="Y45" s="889" t="s">
        <v>9307</v>
      </c>
      <c r="Z45" s="889" t="s">
        <v>9307</v>
      </c>
      <c r="AA45" s="889" t="s">
        <v>9307</v>
      </c>
      <c r="AB45" s="889" t="s">
        <v>9307</v>
      </c>
      <c r="AC45" s="889" t="s">
        <v>9307</v>
      </c>
      <c r="AD45" s="889" t="s">
        <v>11839</v>
      </c>
      <c r="AE45" s="889">
        <v>20</v>
      </c>
      <c r="AF45" s="889">
        <v>20</v>
      </c>
      <c r="AG45" s="889">
        <v>20</v>
      </c>
      <c r="AH45" s="889">
        <v>20</v>
      </c>
      <c r="AI45" s="889">
        <v>20</v>
      </c>
      <c r="AJ45" s="889">
        <v>0</v>
      </c>
      <c r="AK45" s="889">
        <v>0</v>
      </c>
      <c r="AL45" s="889">
        <v>0</v>
      </c>
      <c r="AM45" s="889"/>
      <c r="AN45" s="889">
        <v>1</v>
      </c>
    </row>
    <row r="46" spans="1:40">
      <c r="A46" s="889" t="s">
        <v>9409</v>
      </c>
      <c r="B46" s="889" t="s">
        <v>9410</v>
      </c>
      <c r="C46" s="1049" t="s">
        <v>9411</v>
      </c>
      <c r="D46" s="889">
        <v>3</v>
      </c>
      <c r="E46" s="889" t="s">
        <v>9399</v>
      </c>
      <c r="F46" s="889">
        <v>4</v>
      </c>
      <c r="G46" s="1050">
        <v>920</v>
      </c>
      <c r="H46" s="1050">
        <v>90</v>
      </c>
      <c r="I46" s="1050">
        <v>106</v>
      </c>
      <c r="J46" s="1050">
        <v>270</v>
      </c>
      <c r="K46" s="1050">
        <v>130</v>
      </c>
      <c r="L46" s="1050">
        <v>186</v>
      </c>
      <c r="M46" s="1050">
        <v>18</v>
      </c>
      <c r="N46" s="1050">
        <v>22</v>
      </c>
      <c r="O46" s="1050">
        <v>54</v>
      </c>
      <c r="P46" s="1050">
        <v>30</v>
      </c>
      <c r="Q46" s="889">
        <v>0</v>
      </c>
      <c r="R46" s="889" t="s">
        <v>1652</v>
      </c>
      <c r="S46" s="889" t="s">
        <v>9400</v>
      </c>
      <c r="T46" s="889" t="s">
        <v>9400</v>
      </c>
      <c r="U46" s="889" t="s">
        <v>9401</v>
      </c>
      <c r="V46" s="889" t="s">
        <v>4849</v>
      </c>
      <c r="W46" s="889" t="s">
        <v>9401</v>
      </c>
      <c r="X46" s="889" t="s">
        <v>9316</v>
      </c>
      <c r="Y46" s="889" t="s">
        <v>9316</v>
      </c>
      <c r="Z46" s="889" t="s">
        <v>9316</v>
      </c>
      <c r="AA46" s="889" t="s">
        <v>9316</v>
      </c>
      <c r="AB46" s="889" t="s">
        <v>9316</v>
      </c>
      <c r="AC46" s="889" t="s">
        <v>9316</v>
      </c>
      <c r="AD46" s="889" t="s">
        <v>11840</v>
      </c>
      <c r="AE46" s="889">
        <v>20</v>
      </c>
      <c r="AF46" s="889">
        <v>20</v>
      </c>
      <c r="AG46" s="889">
        <v>20</v>
      </c>
      <c r="AH46" s="889">
        <v>20</v>
      </c>
      <c r="AI46" s="889">
        <v>20</v>
      </c>
      <c r="AJ46" s="889">
        <v>0</v>
      </c>
      <c r="AK46" s="889">
        <v>0</v>
      </c>
      <c r="AL46" s="889">
        <v>0</v>
      </c>
      <c r="AM46" s="889"/>
      <c r="AN46" s="889">
        <v>1</v>
      </c>
    </row>
    <row r="47" spans="1:40">
      <c r="A47" s="889" t="s">
        <v>9412</v>
      </c>
      <c r="B47" s="889" t="s">
        <v>9413</v>
      </c>
      <c r="C47" s="1049" t="s">
        <v>9414</v>
      </c>
      <c r="D47" s="889">
        <v>2</v>
      </c>
      <c r="E47" s="889" t="s">
        <v>9405</v>
      </c>
      <c r="F47" s="889">
        <v>4</v>
      </c>
      <c r="G47" s="1050">
        <v>1130</v>
      </c>
      <c r="H47" s="1050">
        <v>178</v>
      </c>
      <c r="I47" s="1050">
        <v>229</v>
      </c>
      <c r="J47" s="1050">
        <v>146</v>
      </c>
      <c r="K47" s="1050">
        <v>18</v>
      </c>
      <c r="L47" s="1050">
        <v>217</v>
      </c>
      <c r="M47" s="1050">
        <v>40</v>
      </c>
      <c r="N47" s="1050">
        <v>42</v>
      </c>
      <c r="O47" s="1050">
        <v>26</v>
      </c>
      <c r="P47" s="1050">
        <v>4</v>
      </c>
      <c r="Q47" s="889">
        <v>0</v>
      </c>
      <c r="R47" s="889" t="s">
        <v>1652</v>
      </c>
      <c r="S47" s="889" t="s">
        <v>9400</v>
      </c>
      <c r="T47" s="889" t="s">
        <v>9400</v>
      </c>
      <c r="U47" s="889" t="s">
        <v>9401</v>
      </c>
      <c r="V47" s="889" t="s">
        <v>4849</v>
      </c>
      <c r="W47" s="889" t="s">
        <v>9401</v>
      </c>
      <c r="X47" s="889" t="s">
        <v>9339</v>
      </c>
      <c r="Y47" s="889" t="s">
        <v>9339</v>
      </c>
      <c r="Z47" s="889" t="s">
        <v>9339</v>
      </c>
      <c r="AA47" s="889" t="s">
        <v>9339</v>
      </c>
      <c r="AB47" s="889" t="s">
        <v>9339</v>
      </c>
      <c r="AC47" s="889" t="s">
        <v>9339</v>
      </c>
      <c r="AD47" s="889" t="s">
        <v>11841</v>
      </c>
      <c r="AE47" s="889">
        <v>20</v>
      </c>
      <c r="AF47" s="889">
        <v>20</v>
      </c>
      <c r="AG47" s="889">
        <v>20</v>
      </c>
      <c r="AH47" s="889">
        <v>20</v>
      </c>
      <c r="AI47" s="889">
        <v>20</v>
      </c>
      <c r="AJ47" s="889">
        <v>0</v>
      </c>
      <c r="AK47" s="889">
        <v>0</v>
      </c>
      <c r="AL47" s="889">
        <v>0</v>
      </c>
      <c r="AM47" s="889"/>
      <c r="AN47" s="889">
        <v>1</v>
      </c>
    </row>
    <row r="48" spans="1:40">
      <c r="A48" s="889" t="s">
        <v>9415</v>
      </c>
      <c r="B48" s="889" t="s">
        <v>9416</v>
      </c>
      <c r="C48" s="1049" t="s">
        <v>9417</v>
      </c>
      <c r="D48" s="889">
        <v>1</v>
      </c>
      <c r="E48" s="889" t="s">
        <v>9312</v>
      </c>
      <c r="F48" s="889">
        <v>4</v>
      </c>
      <c r="G48" s="1050">
        <v>961</v>
      </c>
      <c r="H48" s="1050">
        <v>229</v>
      </c>
      <c r="I48" s="1050">
        <v>166</v>
      </c>
      <c r="J48" s="1050">
        <v>94</v>
      </c>
      <c r="K48" s="1050">
        <v>66</v>
      </c>
      <c r="L48" s="1050">
        <v>187</v>
      </c>
      <c r="M48" s="1050">
        <v>51</v>
      </c>
      <c r="N48" s="1050">
        <v>29</v>
      </c>
      <c r="O48" s="1050">
        <v>18</v>
      </c>
      <c r="P48" s="1050">
        <v>12</v>
      </c>
      <c r="Q48" s="889">
        <v>0</v>
      </c>
      <c r="R48" s="889" t="s">
        <v>1652</v>
      </c>
      <c r="S48" s="889" t="s">
        <v>9387</v>
      </c>
      <c r="T48" s="889" t="s">
        <v>9387</v>
      </c>
      <c r="U48" s="889" t="s">
        <v>9388</v>
      </c>
      <c r="V48" s="889" t="s">
        <v>4849</v>
      </c>
      <c r="W48" s="889" t="s">
        <v>9388</v>
      </c>
      <c r="X48" s="889" t="s">
        <v>9389</v>
      </c>
      <c r="Y48" s="889" t="s">
        <v>9389</v>
      </c>
      <c r="Z48" s="889" t="s">
        <v>9389</v>
      </c>
      <c r="AA48" s="889" t="s">
        <v>9389</v>
      </c>
      <c r="AB48" s="889" t="s">
        <v>9389</v>
      </c>
      <c r="AC48" s="889" t="s">
        <v>9389</v>
      </c>
      <c r="AD48" s="889" t="s">
        <v>11842</v>
      </c>
      <c r="AE48" s="889">
        <v>20</v>
      </c>
      <c r="AF48" s="889">
        <v>20</v>
      </c>
      <c r="AG48" s="889">
        <v>20</v>
      </c>
      <c r="AH48" s="889">
        <v>20</v>
      </c>
      <c r="AI48" s="889">
        <v>20</v>
      </c>
      <c r="AJ48" s="889">
        <v>0</v>
      </c>
      <c r="AK48" s="889">
        <v>0</v>
      </c>
      <c r="AL48" s="889">
        <v>0</v>
      </c>
      <c r="AM48" s="889"/>
      <c r="AN48" s="889">
        <v>1</v>
      </c>
    </row>
    <row r="49" spans="1:40">
      <c r="A49" s="889" t="s">
        <v>9418</v>
      </c>
      <c r="B49" s="889" t="s">
        <v>9419</v>
      </c>
      <c r="C49" s="1049" t="s">
        <v>9420</v>
      </c>
      <c r="D49" s="889">
        <v>4</v>
      </c>
      <c r="E49" s="889" t="s">
        <v>9386</v>
      </c>
      <c r="F49" s="889">
        <v>4</v>
      </c>
      <c r="G49" s="1050">
        <v>680</v>
      </c>
      <c r="H49" s="1050">
        <v>64</v>
      </c>
      <c r="I49" s="1050">
        <v>144</v>
      </c>
      <c r="J49" s="1050">
        <v>180</v>
      </c>
      <c r="K49" s="1050">
        <v>273</v>
      </c>
      <c r="L49" s="1050">
        <v>138</v>
      </c>
      <c r="M49" s="1050">
        <v>11</v>
      </c>
      <c r="N49" s="1050">
        <v>28</v>
      </c>
      <c r="O49" s="1050">
        <v>36</v>
      </c>
      <c r="P49" s="1050">
        <v>55</v>
      </c>
      <c r="Q49" s="889">
        <v>0</v>
      </c>
      <c r="R49" s="889" t="s">
        <v>1652</v>
      </c>
      <c r="S49" s="889" t="s">
        <v>9387</v>
      </c>
      <c r="T49" s="889" t="s">
        <v>9387</v>
      </c>
      <c r="U49" s="889" t="s">
        <v>9388</v>
      </c>
      <c r="V49" s="889" t="s">
        <v>4849</v>
      </c>
      <c r="W49" s="889" t="s">
        <v>9388</v>
      </c>
      <c r="X49" s="889" t="s">
        <v>9421</v>
      </c>
      <c r="Y49" s="889" t="s">
        <v>9421</v>
      </c>
      <c r="Z49" s="889" t="s">
        <v>9421</v>
      </c>
      <c r="AA49" s="889" t="s">
        <v>9421</v>
      </c>
      <c r="AB49" s="889" t="s">
        <v>9421</v>
      </c>
      <c r="AC49" s="889" t="s">
        <v>9421</v>
      </c>
      <c r="AD49" s="889" t="s">
        <v>11843</v>
      </c>
      <c r="AE49" s="889">
        <v>20</v>
      </c>
      <c r="AF49" s="889">
        <v>20</v>
      </c>
      <c r="AG49" s="889">
        <v>20</v>
      </c>
      <c r="AH49" s="889">
        <v>20</v>
      </c>
      <c r="AI49" s="889">
        <v>20</v>
      </c>
      <c r="AJ49" s="889">
        <v>0</v>
      </c>
      <c r="AK49" s="889">
        <v>0</v>
      </c>
      <c r="AL49" s="889">
        <v>0</v>
      </c>
      <c r="AM49" s="889"/>
      <c r="AN49" s="889">
        <v>1</v>
      </c>
    </row>
    <row r="50" spans="1:40">
      <c r="A50" s="889" t="s">
        <v>9422</v>
      </c>
      <c r="B50" s="889" t="s">
        <v>9423</v>
      </c>
      <c r="C50" s="1049" t="s">
        <v>9424</v>
      </c>
      <c r="D50" s="889">
        <v>3</v>
      </c>
      <c r="E50" s="889" t="s">
        <v>9425</v>
      </c>
      <c r="F50" s="889">
        <v>4</v>
      </c>
      <c r="G50" s="1050">
        <v>880</v>
      </c>
      <c r="H50" s="1050">
        <v>110</v>
      </c>
      <c r="I50" s="1050">
        <v>94</v>
      </c>
      <c r="J50" s="1050">
        <v>250</v>
      </c>
      <c r="K50" s="1050">
        <v>160</v>
      </c>
      <c r="L50" s="1050">
        <v>175</v>
      </c>
      <c r="M50" s="1050">
        <v>21</v>
      </c>
      <c r="N50" s="1050">
        <v>18</v>
      </c>
      <c r="O50" s="1050">
        <v>52</v>
      </c>
      <c r="P50" s="1050">
        <v>34</v>
      </c>
      <c r="Q50" s="889">
        <v>0</v>
      </c>
      <c r="R50" s="889" t="s">
        <v>1652</v>
      </c>
      <c r="S50" s="889" t="s">
        <v>9387</v>
      </c>
      <c r="T50" s="889" t="s">
        <v>9387</v>
      </c>
      <c r="U50" s="889" t="s">
        <v>9388</v>
      </c>
      <c r="V50" s="889" t="s">
        <v>4849</v>
      </c>
      <c r="W50" s="889" t="s">
        <v>9388</v>
      </c>
      <c r="X50" s="889" t="s">
        <v>9426</v>
      </c>
      <c r="Y50" s="889" t="s">
        <v>9426</v>
      </c>
      <c r="Z50" s="889" t="s">
        <v>9426</v>
      </c>
      <c r="AA50" s="889" t="s">
        <v>9426</v>
      </c>
      <c r="AB50" s="889" t="s">
        <v>9426</v>
      </c>
      <c r="AC50" s="889" t="s">
        <v>9426</v>
      </c>
      <c r="AD50" s="889" t="s">
        <v>11844</v>
      </c>
      <c r="AE50" s="889">
        <v>20</v>
      </c>
      <c r="AF50" s="889">
        <v>20</v>
      </c>
      <c r="AG50" s="889">
        <v>20</v>
      </c>
      <c r="AH50" s="889">
        <v>20</v>
      </c>
      <c r="AI50" s="889">
        <v>20</v>
      </c>
      <c r="AJ50" s="889">
        <v>0</v>
      </c>
      <c r="AK50" s="889">
        <v>0</v>
      </c>
      <c r="AL50" s="889">
        <v>0</v>
      </c>
      <c r="AM50" s="889"/>
      <c r="AN50" s="889">
        <v>1</v>
      </c>
    </row>
    <row r="51" spans="1:40">
      <c r="A51" s="889" t="s">
        <v>9427</v>
      </c>
      <c r="B51" s="889" t="s">
        <v>9428</v>
      </c>
      <c r="C51" s="1049" t="s">
        <v>9429</v>
      </c>
      <c r="D51" s="889">
        <v>2</v>
      </c>
      <c r="E51" s="889" t="s">
        <v>9312</v>
      </c>
      <c r="F51" s="889">
        <v>4</v>
      </c>
      <c r="G51" s="1050">
        <v>1070</v>
      </c>
      <c r="H51" s="1050">
        <v>198</v>
      </c>
      <c r="I51" s="1050">
        <v>211</v>
      </c>
      <c r="J51" s="1050">
        <v>134</v>
      </c>
      <c r="K51" s="1050">
        <v>21</v>
      </c>
      <c r="L51" s="1050">
        <v>223</v>
      </c>
      <c r="M51" s="1050">
        <v>38</v>
      </c>
      <c r="N51" s="1050">
        <v>44</v>
      </c>
      <c r="O51" s="1050">
        <v>29</v>
      </c>
      <c r="P51" s="1050">
        <v>4</v>
      </c>
      <c r="Q51" s="889">
        <v>0</v>
      </c>
      <c r="R51" s="889" t="s">
        <v>1652</v>
      </c>
      <c r="S51" s="889" t="s">
        <v>9387</v>
      </c>
      <c r="T51" s="889" t="s">
        <v>9387</v>
      </c>
      <c r="U51" s="889" t="s">
        <v>9388</v>
      </c>
      <c r="V51" s="889" t="s">
        <v>4849</v>
      </c>
      <c r="W51" s="889" t="s">
        <v>9388</v>
      </c>
      <c r="X51" s="889" t="s">
        <v>9430</v>
      </c>
      <c r="Y51" s="889" t="s">
        <v>9430</v>
      </c>
      <c r="Z51" s="889" t="s">
        <v>9430</v>
      </c>
      <c r="AA51" s="889" t="s">
        <v>9430</v>
      </c>
      <c r="AB51" s="889" t="s">
        <v>9430</v>
      </c>
      <c r="AC51" s="889" t="s">
        <v>9430</v>
      </c>
      <c r="AD51" s="889" t="s">
        <v>11845</v>
      </c>
      <c r="AE51" s="889">
        <v>20</v>
      </c>
      <c r="AF51" s="889">
        <v>20</v>
      </c>
      <c r="AG51" s="889">
        <v>20</v>
      </c>
      <c r="AH51" s="889">
        <v>20</v>
      </c>
      <c r="AI51" s="889">
        <v>20</v>
      </c>
      <c r="AJ51" s="889">
        <v>0</v>
      </c>
      <c r="AK51" s="889">
        <v>0</v>
      </c>
      <c r="AL51" s="889">
        <v>0</v>
      </c>
      <c r="AM51" s="889"/>
      <c r="AN51" s="889">
        <v>1</v>
      </c>
    </row>
    <row r="52" spans="1:40">
      <c r="A52" s="889" t="s">
        <v>9431</v>
      </c>
      <c r="B52" s="889" t="s">
        <v>9432</v>
      </c>
      <c r="C52" s="1049" t="s">
        <v>9433</v>
      </c>
      <c r="D52" s="889">
        <v>1</v>
      </c>
      <c r="E52" s="889" t="s">
        <v>9386</v>
      </c>
      <c r="F52" s="889">
        <v>4</v>
      </c>
      <c r="G52" s="1050">
        <v>963</v>
      </c>
      <c r="H52" s="1050">
        <v>227</v>
      </c>
      <c r="I52" s="1050">
        <v>167</v>
      </c>
      <c r="J52" s="1050">
        <v>108</v>
      </c>
      <c r="K52" s="1050">
        <v>52</v>
      </c>
      <c r="L52" s="1050">
        <v>198</v>
      </c>
      <c r="M52" s="1050">
        <v>45</v>
      </c>
      <c r="N52" s="1050">
        <v>34</v>
      </c>
      <c r="O52" s="1050">
        <v>21</v>
      </c>
      <c r="P52" s="1050">
        <v>11</v>
      </c>
      <c r="Q52" s="889">
        <v>0</v>
      </c>
      <c r="R52" s="889" t="s">
        <v>1652</v>
      </c>
      <c r="S52" s="889" t="s">
        <v>9387</v>
      </c>
      <c r="T52" s="889" t="s">
        <v>9387</v>
      </c>
      <c r="U52" s="889" t="s">
        <v>9388</v>
      </c>
      <c r="V52" s="889" t="s">
        <v>4849</v>
      </c>
      <c r="W52" s="889" t="s">
        <v>9388</v>
      </c>
      <c r="X52" s="889" t="s">
        <v>9389</v>
      </c>
      <c r="Y52" s="889" t="s">
        <v>9389</v>
      </c>
      <c r="Z52" s="889" t="s">
        <v>9389</v>
      </c>
      <c r="AA52" s="889" t="s">
        <v>9389</v>
      </c>
      <c r="AB52" s="889" t="s">
        <v>9389</v>
      </c>
      <c r="AC52" s="889" t="s">
        <v>9389</v>
      </c>
      <c r="AD52" s="889" t="s">
        <v>11848</v>
      </c>
      <c r="AE52" s="889">
        <v>20</v>
      </c>
      <c r="AF52" s="889">
        <v>20</v>
      </c>
      <c r="AG52" s="889">
        <v>20</v>
      </c>
      <c r="AH52" s="889">
        <v>20</v>
      </c>
      <c r="AI52" s="889">
        <v>20</v>
      </c>
      <c r="AJ52" s="889">
        <v>0</v>
      </c>
      <c r="AK52" s="889">
        <v>0</v>
      </c>
      <c r="AL52" s="889">
        <v>0</v>
      </c>
      <c r="AM52" s="889"/>
      <c r="AN52" s="889">
        <v>1</v>
      </c>
    </row>
    <row r="53" spans="1:40">
      <c r="A53" s="889" t="s">
        <v>9434</v>
      </c>
      <c r="B53" s="889" t="s">
        <v>9435</v>
      </c>
      <c r="C53" s="1049" t="s">
        <v>9436</v>
      </c>
      <c r="D53" s="889">
        <v>4</v>
      </c>
      <c r="E53" s="889" t="s">
        <v>9437</v>
      </c>
      <c r="F53" s="889">
        <v>4</v>
      </c>
      <c r="G53" s="1050">
        <v>730</v>
      </c>
      <c r="H53" s="1050">
        <v>55</v>
      </c>
      <c r="I53" s="1050">
        <v>137</v>
      </c>
      <c r="J53" s="1050">
        <v>183</v>
      </c>
      <c r="K53" s="1050">
        <v>255</v>
      </c>
      <c r="L53" s="1050">
        <v>144</v>
      </c>
      <c r="M53" s="1050">
        <v>10</v>
      </c>
      <c r="N53" s="1050">
        <v>27</v>
      </c>
      <c r="O53" s="1050">
        <v>35</v>
      </c>
      <c r="P53" s="1050">
        <v>50</v>
      </c>
      <c r="Q53" s="889">
        <v>0</v>
      </c>
      <c r="R53" s="889" t="s">
        <v>1652</v>
      </c>
      <c r="S53" s="889" t="s">
        <v>9438</v>
      </c>
      <c r="T53" s="889" t="s">
        <v>9438</v>
      </c>
      <c r="U53" s="889" t="s">
        <v>9439</v>
      </c>
      <c r="V53" s="889" t="s">
        <v>4849</v>
      </c>
      <c r="W53" s="889" t="s">
        <v>9439</v>
      </c>
      <c r="X53" s="889" t="s">
        <v>9331</v>
      </c>
      <c r="Y53" s="889" t="s">
        <v>9331</v>
      </c>
      <c r="Z53" s="889" t="s">
        <v>9331</v>
      </c>
      <c r="AA53" s="889" t="s">
        <v>9331</v>
      </c>
      <c r="AB53" s="889" t="s">
        <v>9331</v>
      </c>
      <c r="AC53" s="889" t="s">
        <v>9331</v>
      </c>
      <c r="AD53" s="889" t="s">
        <v>11849</v>
      </c>
      <c r="AE53" s="889">
        <v>20</v>
      </c>
      <c r="AF53" s="889">
        <v>20</v>
      </c>
      <c r="AG53" s="889">
        <v>20</v>
      </c>
      <c r="AH53" s="889">
        <v>20</v>
      </c>
      <c r="AI53" s="889">
        <v>20</v>
      </c>
      <c r="AJ53" s="889">
        <v>0</v>
      </c>
      <c r="AK53" s="889">
        <v>0</v>
      </c>
      <c r="AL53" s="889">
        <v>0</v>
      </c>
      <c r="AM53" s="889"/>
      <c r="AN53" s="889">
        <v>1</v>
      </c>
    </row>
    <row r="54" spans="1:40">
      <c r="A54" s="889" t="s">
        <v>9440</v>
      </c>
      <c r="B54" s="889" t="s">
        <v>9441</v>
      </c>
      <c r="C54" s="1049" t="s">
        <v>9442</v>
      </c>
      <c r="D54" s="889">
        <v>1</v>
      </c>
      <c r="E54" s="889" t="s">
        <v>9443</v>
      </c>
      <c r="F54" s="889">
        <v>4</v>
      </c>
      <c r="G54" s="1050">
        <v>965</v>
      </c>
      <c r="H54" s="1050">
        <v>225</v>
      </c>
      <c r="I54" s="1050">
        <v>168</v>
      </c>
      <c r="J54" s="1050">
        <v>92</v>
      </c>
      <c r="K54" s="1050">
        <v>68</v>
      </c>
      <c r="L54" s="1050">
        <v>185</v>
      </c>
      <c r="M54" s="1050">
        <v>51</v>
      </c>
      <c r="N54" s="1050">
        <v>30</v>
      </c>
      <c r="O54" s="1050">
        <v>22</v>
      </c>
      <c r="P54" s="1050">
        <v>10</v>
      </c>
      <c r="Q54" s="889">
        <v>0</v>
      </c>
      <c r="R54" s="889" t="s">
        <v>1652</v>
      </c>
      <c r="S54" s="889" t="s">
        <v>9438</v>
      </c>
      <c r="T54" s="889" t="s">
        <v>9438</v>
      </c>
      <c r="U54" s="889" t="s">
        <v>9439</v>
      </c>
      <c r="V54" s="889" t="s">
        <v>4849</v>
      </c>
      <c r="W54" s="889" t="s">
        <v>9439</v>
      </c>
      <c r="X54" s="889" t="s">
        <v>9444</v>
      </c>
      <c r="Y54" s="889" t="s">
        <v>9444</v>
      </c>
      <c r="Z54" s="889" t="s">
        <v>9444</v>
      </c>
      <c r="AA54" s="889" t="s">
        <v>9444</v>
      </c>
      <c r="AB54" s="889" t="s">
        <v>9444</v>
      </c>
      <c r="AC54" s="889" t="s">
        <v>9444</v>
      </c>
      <c r="AD54" s="889" t="s">
        <v>12293</v>
      </c>
      <c r="AE54" s="889">
        <v>20</v>
      </c>
      <c r="AF54" s="889">
        <v>20</v>
      </c>
      <c r="AG54" s="889">
        <v>20</v>
      </c>
      <c r="AH54" s="889">
        <v>20</v>
      </c>
      <c r="AI54" s="889">
        <v>20</v>
      </c>
      <c r="AJ54" s="889">
        <v>0</v>
      </c>
      <c r="AK54" s="889">
        <v>0</v>
      </c>
      <c r="AL54" s="889">
        <v>0</v>
      </c>
      <c r="AM54" s="889"/>
      <c r="AN54" s="889">
        <v>1</v>
      </c>
    </row>
    <row r="55" spans="1:40">
      <c r="A55" s="889" t="s">
        <v>9445</v>
      </c>
      <c r="B55" s="889" t="s">
        <v>9446</v>
      </c>
      <c r="C55" s="1049" t="s">
        <v>9447</v>
      </c>
      <c r="D55" s="889">
        <v>2</v>
      </c>
      <c r="E55" s="889" t="s">
        <v>9448</v>
      </c>
      <c r="F55" s="889">
        <v>4</v>
      </c>
      <c r="G55" s="1050">
        <v>1140</v>
      </c>
      <c r="H55" s="1050">
        <v>176</v>
      </c>
      <c r="I55" s="1050">
        <v>232</v>
      </c>
      <c r="J55" s="1050">
        <v>148</v>
      </c>
      <c r="K55" s="1050">
        <v>19</v>
      </c>
      <c r="L55" s="1050">
        <v>216</v>
      </c>
      <c r="M55" s="1050">
        <v>36</v>
      </c>
      <c r="N55" s="1050">
        <v>46</v>
      </c>
      <c r="O55" s="1050">
        <v>28</v>
      </c>
      <c r="P55" s="1050">
        <v>4</v>
      </c>
      <c r="Q55" s="889">
        <v>0</v>
      </c>
      <c r="R55" s="889" t="s">
        <v>1652</v>
      </c>
      <c r="S55" s="889" t="s">
        <v>9438</v>
      </c>
      <c r="T55" s="889" t="s">
        <v>9438</v>
      </c>
      <c r="U55" s="889" t="s">
        <v>9439</v>
      </c>
      <c r="V55" s="889" t="s">
        <v>4849</v>
      </c>
      <c r="W55" s="889" t="s">
        <v>9439</v>
      </c>
      <c r="X55" s="889" t="s">
        <v>9449</v>
      </c>
      <c r="Y55" s="889" t="s">
        <v>9449</v>
      </c>
      <c r="Z55" s="889" t="s">
        <v>9449</v>
      </c>
      <c r="AA55" s="889" t="s">
        <v>9449</v>
      </c>
      <c r="AB55" s="889" t="s">
        <v>9449</v>
      </c>
      <c r="AC55" s="889" t="s">
        <v>9449</v>
      </c>
      <c r="AD55" s="889" t="s">
        <v>12294</v>
      </c>
      <c r="AE55" s="889">
        <v>20</v>
      </c>
      <c r="AF55" s="889">
        <v>20</v>
      </c>
      <c r="AG55" s="889">
        <v>20</v>
      </c>
      <c r="AH55" s="889">
        <v>20</v>
      </c>
      <c r="AI55" s="889">
        <v>20</v>
      </c>
      <c r="AJ55" s="889">
        <v>0</v>
      </c>
      <c r="AK55" s="889">
        <v>0</v>
      </c>
      <c r="AL55" s="889">
        <v>0</v>
      </c>
      <c r="AM55" s="889"/>
      <c r="AN55" s="889">
        <v>1</v>
      </c>
    </row>
    <row r="56" spans="1:40">
      <c r="A56" s="889" t="s">
        <v>9450</v>
      </c>
      <c r="B56" s="889" t="s">
        <v>9451</v>
      </c>
      <c r="C56" s="1049" t="s">
        <v>9452</v>
      </c>
      <c r="D56" s="889">
        <v>1</v>
      </c>
      <c r="E56" s="889" t="s">
        <v>9437</v>
      </c>
      <c r="F56" s="889">
        <v>4</v>
      </c>
      <c r="G56" s="1050">
        <v>967</v>
      </c>
      <c r="H56" s="1050">
        <v>223</v>
      </c>
      <c r="I56" s="1050">
        <v>169</v>
      </c>
      <c r="J56" s="1050">
        <v>110</v>
      </c>
      <c r="K56" s="1050">
        <v>50</v>
      </c>
      <c r="L56" s="1050">
        <v>200</v>
      </c>
      <c r="M56" s="1050">
        <v>46</v>
      </c>
      <c r="N56" s="1050">
        <v>33</v>
      </c>
      <c r="O56" s="1050">
        <v>19</v>
      </c>
      <c r="P56" s="1050">
        <v>12</v>
      </c>
      <c r="Q56" s="889">
        <v>0</v>
      </c>
      <c r="R56" s="889" t="s">
        <v>1652</v>
      </c>
      <c r="S56" s="889" t="s">
        <v>9438</v>
      </c>
      <c r="T56" s="889" t="s">
        <v>9438</v>
      </c>
      <c r="U56" s="889" t="s">
        <v>9439</v>
      </c>
      <c r="V56" s="889" t="s">
        <v>4849</v>
      </c>
      <c r="W56" s="889" t="s">
        <v>9439</v>
      </c>
      <c r="X56" s="889" t="s">
        <v>9444</v>
      </c>
      <c r="Y56" s="889" t="s">
        <v>9444</v>
      </c>
      <c r="Z56" s="889" t="s">
        <v>9444</v>
      </c>
      <c r="AA56" s="889" t="s">
        <v>9444</v>
      </c>
      <c r="AB56" s="889" t="s">
        <v>9444</v>
      </c>
      <c r="AC56" s="889" t="s">
        <v>9444</v>
      </c>
      <c r="AD56" s="889" t="s">
        <v>12295</v>
      </c>
      <c r="AE56" s="889">
        <v>20</v>
      </c>
      <c r="AF56" s="889">
        <v>20</v>
      </c>
      <c r="AG56" s="889">
        <v>20</v>
      </c>
      <c r="AH56" s="889">
        <v>20</v>
      </c>
      <c r="AI56" s="889">
        <v>20</v>
      </c>
      <c r="AJ56" s="889">
        <v>0</v>
      </c>
      <c r="AK56" s="889">
        <v>0</v>
      </c>
      <c r="AL56" s="889">
        <v>0</v>
      </c>
      <c r="AM56" s="889"/>
      <c r="AN56" s="889">
        <v>1</v>
      </c>
    </row>
    <row r="57" spans="1:40">
      <c r="A57" s="889" t="s">
        <v>9453</v>
      </c>
      <c r="B57" s="889" t="s">
        <v>9454</v>
      </c>
      <c r="C57" s="1049" t="s">
        <v>9455</v>
      </c>
      <c r="D57" s="889">
        <v>2</v>
      </c>
      <c r="E57" s="889" t="s">
        <v>9443</v>
      </c>
      <c r="F57" s="889">
        <v>4</v>
      </c>
      <c r="G57" s="1050">
        <v>1060</v>
      </c>
      <c r="H57" s="1050">
        <v>200</v>
      </c>
      <c r="I57" s="1050">
        <v>208</v>
      </c>
      <c r="J57" s="1050">
        <v>132</v>
      </c>
      <c r="K57" s="1050">
        <v>18</v>
      </c>
      <c r="L57" s="1050">
        <v>224</v>
      </c>
      <c r="M57" s="1050">
        <v>38</v>
      </c>
      <c r="N57" s="1050">
        <v>44</v>
      </c>
      <c r="O57" s="1050">
        <v>27</v>
      </c>
      <c r="P57" s="1050">
        <v>4</v>
      </c>
      <c r="Q57" s="889">
        <v>0</v>
      </c>
      <c r="R57" s="889" t="s">
        <v>9438</v>
      </c>
      <c r="S57" s="889" t="s">
        <v>9438</v>
      </c>
      <c r="T57" s="889" t="s">
        <v>9438</v>
      </c>
      <c r="U57" s="889" t="s">
        <v>9439</v>
      </c>
      <c r="V57" s="889" t="s">
        <v>4849</v>
      </c>
      <c r="W57" s="889" t="s">
        <v>9439</v>
      </c>
      <c r="X57" s="889" t="s">
        <v>9449</v>
      </c>
      <c r="Y57" s="889" t="s">
        <v>9449</v>
      </c>
      <c r="Z57" s="889" t="s">
        <v>9449</v>
      </c>
      <c r="AA57" s="889" t="s">
        <v>9449</v>
      </c>
      <c r="AB57" s="889" t="s">
        <v>9449</v>
      </c>
      <c r="AC57" s="889" t="s">
        <v>9449</v>
      </c>
      <c r="AD57" s="889" t="s">
        <v>12296</v>
      </c>
      <c r="AE57" s="889">
        <v>20</v>
      </c>
      <c r="AF57" s="889">
        <v>20</v>
      </c>
      <c r="AG57" s="889">
        <v>20</v>
      </c>
      <c r="AH57" s="889">
        <v>20</v>
      </c>
      <c r="AI57" s="889">
        <v>20</v>
      </c>
      <c r="AJ57" s="889">
        <v>0</v>
      </c>
      <c r="AK57" s="889">
        <v>0</v>
      </c>
      <c r="AL57" s="889">
        <v>0</v>
      </c>
      <c r="AM57" s="889"/>
      <c r="AN57" s="889">
        <v>1</v>
      </c>
    </row>
    <row r="58" spans="1:40">
      <c r="A58" s="889" t="s">
        <v>9456</v>
      </c>
      <c r="B58" s="889" t="s">
        <v>9457</v>
      </c>
      <c r="C58" s="1049" t="s">
        <v>9458</v>
      </c>
      <c r="D58" s="889">
        <v>1</v>
      </c>
      <c r="E58" s="889" t="s">
        <v>9448</v>
      </c>
      <c r="F58" s="889">
        <v>5</v>
      </c>
      <c r="G58" s="1050">
        <v>1350.5</v>
      </c>
      <c r="H58" s="1050">
        <v>340</v>
      </c>
      <c r="I58" s="1050">
        <v>200</v>
      </c>
      <c r="J58" s="1050">
        <v>50</v>
      </c>
      <c r="K58" s="1050">
        <v>50</v>
      </c>
      <c r="L58" s="1050">
        <v>245</v>
      </c>
      <c r="M58" s="1050">
        <v>67</v>
      </c>
      <c r="N58" s="1050">
        <v>43</v>
      </c>
      <c r="O58" s="1050">
        <v>10</v>
      </c>
      <c r="P58" s="1050">
        <v>10</v>
      </c>
      <c r="Q58" s="889">
        <v>0</v>
      </c>
      <c r="R58" s="889" t="s">
        <v>1652</v>
      </c>
      <c r="S58" s="889" t="s">
        <v>1661</v>
      </c>
      <c r="T58" s="889" t="s">
        <v>1652</v>
      </c>
      <c r="U58" s="889" t="s">
        <v>9459</v>
      </c>
      <c r="V58" s="889" t="s">
        <v>1661</v>
      </c>
      <c r="W58" s="889" t="s">
        <v>9459</v>
      </c>
      <c r="X58" s="889" t="s">
        <v>9460</v>
      </c>
      <c r="Y58" s="889" t="s">
        <v>9461</v>
      </c>
      <c r="Z58" s="889" t="s">
        <v>9462</v>
      </c>
      <c r="AA58" s="889" t="s">
        <v>9444</v>
      </c>
      <c r="AB58" s="889" t="s">
        <v>9444</v>
      </c>
      <c r="AC58" s="889" t="s">
        <v>9444</v>
      </c>
      <c r="AD58" s="889" t="s">
        <v>1929</v>
      </c>
      <c r="AE58" s="889">
        <v>0</v>
      </c>
      <c r="AF58" s="889">
        <v>0</v>
      </c>
      <c r="AG58" s="889">
        <v>0</v>
      </c>
      <c r="AH58" s="889">
        <v>0</v>
      </c>
      <c r="AI58" s="889">
        <v>0</v>
      </c>
      <c r="AJ58" s="889" t="s">
        <v>9463</v>
      </c>
      <c r="AK58" s="889">
        <v>0</v>
      </c>
      <c r="AL58" s="889">
        <v>0</v>
      </c>
      <c r="AM58" s="889"/>
      <c r="AN58" s="889" t="s">
        <v>9464</v>
      </c>
    </row>
    <row r="59" spans="1:40">
      <c r="A59" s="889" t="s">
        <v>9465</v>
      </c>
      <c r="B59" s="889" t="s">
        <v>9466</v>
      </c>
      <c r="C59" s="1049" t="s">
        <v>9467</v>
      </c>
      <c r="D59" s="889">
        <v>4</v>
      </c>
      <c r="E59" s="889" t="s">
        <v>9443</v>
      </c>
      <c r="F59" s="889">
        <v>5</v>
      </c>
      <c r="G59" s="1050">
        <v>940</v>
      </c>
      <c r="H59" s="1050">
        <v>88</v>
      </c>
      <c r="I59" s="1050">
        <v>180</v>
      </c>
      <c r="J59" s="1050">
        <v>210</v>
      </c>
      <c r="K59" s="1050">
        <v>350</v>
      </c>
      <c r="L59" s="1050">
        <v>180</v>
      </c>
      <c r="M59" s="1050">
        <v>17</v>
      </c>
      <c r="N59" s="1050">
        <v>33</v>
      </c>
      <c r="O59" s="1050">
        <v>43</v>
      </c>
      <c r="P59" s="1050">
        <v>70</v>
      </c>
      <c r="Q59" s="889">
        <v>0</v>
      </c>
      <c r="R59" s="889" t="s">
        <v>1652</v>
      </c>
      <c r="S59" s="889" t="s">
        <v>1661</v>
      </c>
      <c r="T59" s="889" t="s">
        <v>1652</v>
      </c>
      <c r="U59" s="889" t="s">
        <v>9459</v>
      </c>
      <c r="V59" s="889" t="s">
        <v>1661</v>
      </c>
      <c r="W59" s="889" t="s">
        <v>9459</v>
      </c>
      <c r="X59" s="889" t="s">
        <v>9468</v>
      </c>
      <c r="Y59" s="889" t="s">
        <v>9469</v>
      </c>
      <c r="Z59" s="889" t="s">
        <v>9470</v>
      </c>
      <c r="AA59" s="889" t="s">
        <v>9471</v>
      </c>
      <c r="AB59" s="889" t="s">
        <v>9471</v>
      </c>
      <c r="AC59" s="889" t="s">
        <v>9471</v>
      </c>
      <c r="AD59" s="889" t="s">
        <v>1930</v>
      </c>
      <c r="AE59" s="889" t="s">
        <v>11026</v>
      </c>
      <c r="AF59" s="889">
        <v>0</v>
      </c>
      <c r="AG59" s="889">
        <v>0</v>
      </c>
      <c r="AH59" s="889">
        <v>0</v>
      </c>
      <c r="AI59" s="889">
        <v>0</v>
      </c>
      <c r="AJ59" s="889" t="s">
        <v>9463</v>
      </c>
      <c r="AK59" s="889">
        <v>0</v>
      </c>
      <c r="AL59" s="889">
        <v>0</v>
      </c>
      <c r="AM59" s="889"/>
      <c r="AN59" s="889" t="s">
        <v>9464</v>
      </c>
    </row>
    <row r="60" spans="1:40">
      <c r="A60" s="889" t="s">
        <v>9472</v>
      </c>
      <c r="B60" s="889" t="s">
        <v>9473</v>
      </c>
      <c r="C60" s="1049" t="s">
        <v>9474</v>
      </c>
      <c r="D60" s="889">
        <v>2</v>
      </c>
      <c r="E60" s="889" t="s">
        <v>9437</v>
      </c>
      <c r="F60" s="889">
        <v>5</v>
      </c>
      <c r="G60" s="1050">
        <v>1490</v>
      </c>
      <c r="H60" s="1050">
        <v>255</v>
      </c>
      <c r="I60" s="1050">
        <v>320</v>
      </c>
      <c r="J60" s="1050">
        <v>45</v>
      </c>
      <c r="K60" s="1050">
        <v>10</v>
      </c>
      <c r="L60" s="1050">
        <v>285</v>
      </c>
      <c r="M60" s="1050">
        <v>51</v>
      </c>
      <c r="N60" s="1050">
        <v>60</v>
      </c>
      <c r="O60" s="1050">
        <v>10</v>
      </c>
      <c r="P60" s="1050">
        <v>2</v>
      </c>
      <c r="Q60" s="889">
        <v>0</v>
      </c>
      <c r="R60" s="889" t="s">
        <v>1652</v>
      </c>
      <c r="S60" s="889" t="s">
        <v>1661</v>
      </c>
      <c r="T60" s="889" t="s">
        <v>1652</v>
      </c>
      <c r="U60" s="889" t="s">
        <v>9459</v>
      </c>
      <c r="V60" s="889" t="s">
        <v>1661</v>
      </c>
      <c r="W60" s="889" t="s">
        <v>9459</v>
      </c>
      <c r="X60" s="889" t="s">
        <v>9475</v>
      </c>
      <c r="Y60" s="889" t="s">
        <v>9476</v>
      </c>
      <c r="Z60" s="889" t="s">
        <v>9477</v>
      </c>
      <c r="AA60" s="889" t="s">
        <v>9449</v>
      </c>
      <c r="AB60" s="889" t="s">
        <v>9449</v>
      </c>
      <c r="AC60" s="889" t="s">
        <v>9449</v>
      </c>
      <c r="AD60" s="889" t="s">
        <v>1931</v>
      </c>
      <c r="AE60" s="889">
        <v>0</v>
      </c>
      <c r="AF60" s="889">
        <v>0</v>
      </c>
      <c r="AG60" s="889">
        <v>0</v>
      </c>
      <c r="AH60" s="889">
        <v>0</v>
      </c>
      <c r="AI60" s="889">
        <v>0</v>
      </c>
      <c r="AJ60" s="889" t="s">
        <v>9463</v>
      </c>
      <c r="AK60" s="889">
        <v>0</v>
      </c>
      <c r="AL60" s="889">
        <v>0</v>
      </c>
      <c r="AM60" s="889"/>
      <c r="AN60" s="889" t="s">
        <v>9464</v>
      </c>
    </row>
    <row r="61" spans="1:40">
      <c r="A61" s="889" t="s">
        <v>9478</v>
      </c>
      <c r="B61" s="889" t="s">
        <v>13067</v>
      </c>
      <c r="C61" s="1049" t="s">
        <v>9479</v>
      </c>
      <c r="D61" s="889">
        <v>1</v>
      </c>
      <c r="E61" s="889" t="s">
        <v>9448</v>
      </c>
      <c r="F61" s="889">
        <v>5</v>
      </c>
      <c r="G61" s="1050">
        <v>1290.5</v>
      </c>
      <c r="H61" s="1050">
        <v>305</v>
      </c>
      <c r="I61" s="1050">
        <v>190</v>
      </c>
      <c r="J61" s="1050">
        <v>125</v>
      </c>
      <c r="K61" s="1050">
        <v>75</v>
      </c>
      <c r="L61" s="1050">
        <v>235</v>
      </c>
      <c r="M61" s="1050">
        <v>61</v>
      </c>
      <c r="N61" s="1050">
        <v>41</v>
      </c>
      <c r="O61" s="1050">
        <v>30</v>
      </c>
      <c r="P61" s="1050">
        <v>20</v>
      </c>
      <c r="Q61" s="889">
        <v>0</v>
      </c>
      <c r="R61" s="889" t="s">
        <v>1652</v>
      </c>
      <c r="S61" s="889" t="s">
        <v>1661</v>
      </c>
      <c r="T61" s="889" t="s">
        <v>1652</v>
      </c>
      <c r="U61" s="889" t="s">
        <v>9480</v>
      </c>
      <c r="V61" s="889" t="s">
        <v>1661</v>
      </c>
      <c r="W61" s="889" t="s">
        <v>9480</v>
      </c>
      <c r="X61" s="889" t="s">
        <v>9481</v>
      </c>
      <c r="Y61" s="889" t="s">
        <v>9444</v>
      </c>
      <c r="Z61" s="889" t="s">
        <v>9482</v>
      </c>
      <c r="AA61" s="889" t="s">
        <v>9444</v>
      </c>
      <c r="AB61" s="889" t="s">
        <v>9444</v>
      </c>
      <c r="AC61" s="889" t="s">
        <v>9444</v>
      </c>
      <c r="AD61" s="889" t="s">
        <v>1932</v>
      </c>
      <c r="AE61" s="889">
        <v>0</v>
      </c>
      <c r="AF61" s="889">
        <v>0</v>
      </c>
      <c r="AG61" s="889">
        <v>0</v>
      </c>
      <c r="AH61" s="889">
        <v>0</v>
      </c>
      <c r="AI61" s="889">
        <v>0</v>
      </c>
      <c r="AJ61" s="889" t="s">
        <v>9483</v>
      </c>
      <c r="AK61" s="889">
        <v>0</v>
      </c>
      <c r="AL61" s="889">
        <v>0</v>
      </c>
      <c r="AM61" s="889"/>
      <c r="AN61" s="889" t="s">
        <v>9464</v>
      </c>
    </row>
    <row r="62" spans="1:40">
      <c r="A62" s="889" t="s">
        <v>9484</v>
      </c>
      <c r="B62" s="889" t="s">
        <v>13065</v>
      </c>
      <c r="C62" s="1049" t="s">
        <v>9485</v>
      </c>
      <c r="D62" s="889">
        <v>2</v>
      </c>
      <c r="E62" s="889" t="s">
        <v>9437</v>
      </c>
      <c r="F62" s="889">
        <v>5</v>
      </c>
      <c r="G62" s="1050">
        <v>1425</v>
      </c>
      <c r="H62" s="1050">
        <v>242</v>
      </c>
      <c r="I62" s="1050">
        <v>285</v>
      </c>
      <c r="J62" s="1050">
        <v>205</v>
      </c>
      <c r="K62" s="1050">
        <v>25</v>
      </c>
      <c r="L62" s="1050">
        <v>270</v>
      </c>
      <c r="M62" s="1050">
        <v>47.5</v>
      </c>
      <c r="N62" s="1050">
        <v>56</v>
      </c>
      <c r="O62" s="1050">
        <v>40</v>
      </c>
      <c r="P62" s="1050">
        <v>5</v>
      </c>
      <c r="Q62" s="889">
        <v>0</v>
      </c>
      <c r="R62" s="889" t="s">
        <v>1652</v>
      </c>
      <c r="S62" s="889" t="s">
        <v>1661</v>
      </c>
      <c r="T62" s="889" t="s">
        <v>1652</v>
      </c>
      <c r="U62" s="889" t="s">
        <v>9480</v>
      </c>
      <c r="V62" s="889" t="s">
        <v>1661</v>
      </c>
      <c r="W62" s="889" t="s">
        <v>9480</v>
      </c>
      <c r="X62" s="889" t="s">
        <v>9486</v>
      </c>
      <c r="Y62" s="889" t="s">
        <v>9487</v>
      </c>
      <c r="Z62" s="889" t="s">
        <v>9449</v>
      </c>
      <c r="AA62" s="889" t="s">
        <v>9449</v>
      </c>
      <c r="AB62" s="889" t="s">
        <v>9449</v>
      </c>
      <c r="AC62" s="889" t="s">
        <v>9449</v>
      </c>
      <c r="AD62" s="889" t="s">
        <v>1933</v>
      </c>
      <c r="AE62" s="889" t="s">
        <v>11024</v>
      </c>
      <c r="AF62" s="889">
        <v>0</v>
      </c>
      <c r="AG62" s="889">
        <v>0</v>
      </c>
      <c r="AH62" s="889">
        <v>0</v>
      </c>
      <c r="AI62" s="889">
        <v>0</v>
      </c>
      <c r="AJ62" s="889" t="s">
        <v>9483</v>
      </c>
      <c r="AK62" s="889">
        <v>0</v>
      </c>
      <c r="AL62" s="889">
        <v>0</v>
      </c>
      <c r="AM62" s="889"/>
      <c r="AN62" s="889" t="s">
        <v>9464</v>
      </c>
    </row>
    <row r="63" spans="1:40">
      <c r="A63" s="889" t="s">
        <v>9488</v>
      </c>
      <c r="B63" s="889" t="s">
        <v>11025</v>
      </c>
      <c r="C63" s="1049" t="s">
        <v>9489</v>
      </c>
      <c r="D63" s="889">
        <v>1</v>
      </c>
      <c r="E63" s="889" t="s">
        <v>9443</v>
      </c>
      <c r="F63" s="889">
        <v>4</v>
      </c>
      <c r="G63" s="1050">
        <v>970</v>
      </c>
      <c r="H63" s="1050">
        <v>245</v>
      </c>
      <c r="I63" s="1050">
        <v>170</v>
      </c>
      <c r="J63" s="1050">
        <v>100</v>
      </c>
      <c r="K63" s="1050">
        <v>40</v>
      </c>
      <c r="L63" s="1050">
        <v>195</v>
      </c>
      <c r="M63" s="1050">
        <v>50</v>
      </c>
      <c r="N63" s="1050">
        <v>34</v>
      </c>
      <c r="O63" s="1050">
        <v>22</v>
      </c>
      <c r="P63" s="1050">
        <v>14</v>
      </c>
      <c r="Q63" s="889">
        <v>0</v>
      </c>
      <c r="R63" s="889" t="s">
        <v>1652</v>
      </c>
      <c r="S63" s="889" t="s">
        <v>1652</v>
      </c>
      <c r="T63" s="889" t="s">
        <v>1652</v>
      </c>
      <c r="U63" s="889" t="s">
        <v>9438</v>
      </c>
      <c r="V63" s="889" t="s">
        <v>4849</v>
      </c>
      <c r="W63" s="889" t="s">
        <v>9438</v>
      </c>
      <c r="X63" s="889" t="s">
        <v>9490</v>
      </c>
      <c r="Y63" s="889" t="s">
        <v>9444</v>
      </c>
      <c r="Z63" s="889" t="s">
        <v>9444</v>
      </c>
      <c r="AA63" s="889" t="s">
        <v>9444</v>
      </c>
      <c r="AB63" s="889" t="s">
        <v>9444</v>
      </c>
      <c r="AC63" s="889" t="s">
        <v>9444</v>
      </c>
      <c r="AD63" s="889" t="s">
        <v>1952</v>
      </c>
      <c r="AE63" s="889">
        <v>0</v>
      </c>
      <c r="AF63" s="889" t="s">
        <v>11023</v>
      </c>
      <c r="AG63" s="889">
        <v>0</v>
      </c>
      <c r="AH63" s="889">
        <v>0</v>
      </c>
      <c r="AI63" s="889">
        <v>0</v>
      </c>
      <c r="AJ63" s="889" t="s">
        <v>9491</v>
      </c>
      <c r="AK63" s="889">
        <v>0</v>
      </c>
      <c r="AL63" s="889">
        <v>0</v>
      </c>
      <c r="AM63" s="889"/>
      <c r="AN63" s="889" t="s">
        <v>9463</v>
      </c>
    </row>
    <row r="64" spans="1:40">
      <c r="A64" s="889" t="s">
        <v>9492</v>
      </c>
      <c r="B64" s="889" t="s">
        <v>9493</v>
      </c>
      <c r="C64" s="1049" t="s">
        <v>9494</v>
      </c>
      <c r="D64" s="889">
        <v>4</v>
      </c>
      <c r="E64" s="889" t="s">
        <v>9437</v>
      </c>
      <c r="F64" s="889">
        <v>4</v>
      </c>
      <c r="G64" s="1050">
        <v>750</v>
      </c>
      <c r="H64" s="1050">
        <v>64</v>
      </c>
      <c r="I64" s="1050">
        <v>150</v>
      </c>
      <c r="J64" s="1050">
        <v>190</v>
      </c>
      <c r="K64" s="1050">
        <v>275</v>
      </c>
      <c r="L64" s="1050">
        <v>142</v>
      </c>
      <c r="M64" s="1050">
        <v>13</v>
      </c>
      <c r="N64" s="1050">
        <v>29</v>
      </c>
      <c r="O64" s="1050">
        <v>38</v>
      </c>
      <c r="P64" s="1050">
        <v>55</v>
      </c>
      <c r="Q64" s="889">
        <v>0</v>
      </c>
      <c r="R64" s="889" t="s">
        <v>1652</v>
      </c>
      <c r="S64" s="889" t="s">
        <v>1652</v>
      </c>
      <c r="T64" s="889" t="s">
        <v>1652</v>
      </c>
      <c r="U64" s="889" t="s">
        <v>9438</v>
      </c>
      <c r="V64" s="889" t="s">
        <v>4849</v>
      </c>
      <c r="W64" s="889" t="s">
        <v>9438</v>
      </c>
      <c r="X64" s="889" t="s">
        <v>9331</v>
      </c>
      <c r="Y64" s="889" t="s">
        <v>9495</v>
      </c>
      <c r="Z64" s="889" t="s">
        <v>9331</v>
      </c>
      <c r="AA64" s="889" t="s">
        <v>9331</v>
      </c>
      <c r="AB64" s="889" t="s">
        <v>9331</v>
      </c>
      <c r="AC64" s="889" t="s">
        <v>9331</v>
      </c>
      <c r="AD64" s="889" t="s">
        <v>1953</v>
      </c>
      <c r="AE64" s="889">
        <v>0</v>
      </c>
      <c r="AF64" s="889">
        <v>0</v>
      </c>
      <c r="AG64" s="889" t="s">
        <v>11023</v>
      </c>
      <c r="AH64" s="889">
        <v>0</v>
      </c>
      <c r="AI64" s="889">
        <v>0</v>
      </c>
      <c r="AJ64" s="889" t="s">
        <v>9491</v>
      </c>
      <c r="AK64" s="889">
        <v>0</v>
      </c>
      <c r="AL64" s="889">
        <v>0</v>
      </c>
      <c r="AM64" s="889"/>
      <c r="AN64" s="889" t="s">
        <v>9463</v>
      </c>
    </row>
    <row r="65" spans="1:41" ht="12.75" customHeight="1">
      <c r="A65" s="889" t="s">
        <v>9496</v>
      </c>
      <c r="B65" s="889" t="s">
        <v>9497</v>
      </c>
      <c r="C65" s="1049" t="s">
        <v>9498</v>
      </c>
      <c r="D65" s="889">
        <v>3</v>
      </c>
      <c r="E65" s="889" t="s">
        <v>9448</v>
      </c>
      <c r="F65" s="889">
        <v>4</v>
      </c>
      <c r="G65" s="1050">
        <v>950</v>
      </c>
      <c r="H65" s="1050">
        <v>110</v>
      </c>
      <c r="I65" s="1050">
        <v>110</v>
      </c>
      <c r="J65" s="1050">
        <v>270</v>
      </c>
      <c r="K65" s="1050">
        <v>130</v>
      </c>
      <c r="L65" s="1050">
        <v>183</v>
      </c>
      <c r="M65" s="1050">
        <v>18</v>
      </c>
      <c r="N65" s="1050">
        <v>18</v>
      </c>
      <c r="O65" s="1050">
        <v>55</v>
      </c>
      <c r="P65" s="1050">
        <v>31</v>
      </c>
      <c r="Q65" s="889">
        <v>0</v>
      </c>
      <c r="R65" s="889" t="s">
        <v>1652</v>
      </c>
      <c r="S65" s="889" t="s">
        <v>1652</v>
      </c>
      <c r="T65" s="889" t="s">
        <v>1652</v>
      </c>
      <c r="U65" s="889" t="s">
        <v>9438</v>
      </c>
      <c r="V65" s="889" t="s">
        <v>4849</v>
      </c>
      <c r="W65" s="889" t="s">
        <v>9438</v>
      </c>
      <c r="X65" s="889" t="s">
        <v>9471</v>
      </c>
      <c r="Y65" s="889" t="s">
        <v>9499</v>
      </c>
      <c r="Z65" s="889" t="s">
        <v>9471</v>
      </c>
      <c r="AA65" s="889" t="s">
        <v>9471</v>
      </c>
      <c r="AB65" s="889" t="s">
        <v>9471</v>
      </c>
      <c r="AC65" s="889" t="s">
        <v>9471</v>
      </c>
      <c r="AD65" s="889" t="s">
        <v>1954</v>
      </c>
      <c r="AE65" s="889">
        <v>0</v>
      </c>
      <c r="AF65" s="889">
        <v>0</v>
      </c>
      <c r="AG65" s="889">
        <v>0</v>
      </c>
      <c r="AH65" s="889" t="s">
        <v>11023</v>
      </c>
      <c r="AI65" s="889">
        <v>0</v>
      </c>
      <c r="AJ65" s="889" t="s">
        <v>9491</v>
      </c>
      <c r="AK65" s="889">
        <v>0</v>
      </c>
      <c r="AL65" s="889">
        <v>0</v>
      </c>
      <c r="AM65" s="889"/>
      <c r="AN65" s="889" t="s">
        <v>9463</v>
      </c>
    </row>
    <row r="66" spans="1:41">
      <c r="A66" s="889" t="s">
        <v>9500</v>
      </c>
      <c r="B66" s="889" t="s">
        <v>9501</v>
      </c>
      <c r="C66" s="1049" t="s">
        <v>9502</v>
      </c>
      <c r="D66" s="889">
        <v>2</v>
      </c>
      <c r="E66" s="889" t="s">
        <v>9448</v>
      </c>
      <c r="F66" s="889">
        <v>4</v>
      </c>
      <c r="G66" s="1050">
        <v>1120</v>
      </c>
      <c r="H66" s="1050">
        <v>195</v>
      </c>
      <c r="I66" s="1050">
        <v>225</v>
      </c>
      <c r="J66" s="1050">
        <v>145</v>
      </c>
      <c r="K66" s="1050">
        <v>25</v>
      </c>
      <c r="L66" s="1050">
        <v>222</v>
      </c>
      <c r="M66" s="1050">
        <v>40</v>
      </c>
      <c r="N66" s="1050">
        <v>45</v>
      </c>
      <c r="O66" s="1050">
        <v>30</v>
      </c>
      <c r="P66" s="1050">
        <v>5</v>
      </c>
      <c r="Q66" s="889">
        <v>0</v>
      </c>
      <c r="R66" s="889" t="s">
        <v>1652</v>
      </c>
      <c r="S66" s="889" t="s">
        <v>1652</v>
      </c>
      <c r="T66" s="889" t="s">
        <v>1652</v>
      </c>
      <c r="U66" s="889" t="s">
        <v>9438</v>
      </c>
      <c r="V66" s="889" t="s">
        <v>4849</v>
      </c>
      <c r="W66" s="889" t="s">
        <v>9438</v>
      </c>
      <c r="X66" s="889" t="s">
        <v>9503</v>
      </c>
      <c r="Y66" s="889" t="s">
        <v>9449</v>
      </c>
      <c r="Z66" s="889" t="s">
        <v>9449</v>
      </c>
      <c r="AA66" s="889" t="s">
        <v>9449</v>
      </c>
      <c r="AB66" s="889" t="s">
        <v>9449</v>
      </c>
      <c r="AC66" s="889" t="s">
        <v>9449</v>
      </c>
      <c r="AD66" s="889" t="s">
        <v>1955</v>
      </c>
      <c r="AE66" s="889">
        <v>0</v>
      </c>
      <c r="AF66" s="889">
        <v>0</v>
      </c>
      <c r="AG66" s="889">
        <v>0</v>
      </c>
      <c r="AH66" s="889">
        <v>0</v>
      </c>
      <c r="AI66" s="889" t="s">
        <v>11023</v>
      </c>
      <c r="AJ66" s="889" t="s">
        <v>9491</v>
      </c>
      <c r="AK66" s="889">
        <v>0</v>
      </c>
      <c r="AL66" s="889">
        <v>0</v>
      </c>
      <c r="AM66" s="889"/>
      <c r="AN66" s="889" t="s">
        <v>9463</v>
      </c>
    </row>
    <row r="67" spans="1:41">
      <c r="A67" s="889" t="s">
        <v>9504</v>
      </c>
      <c r="B67" s="889" t="s">
        <v>12394</v>
      </c>
      <c r="C67" s="1049" t="s">
        <v>9505</v>
      </c>
      <c r="D67" s="889">
        <v>3</v>
      </c>
      <c r="E67" s="889" t="s">
        <v>9448</v>
      </c>
      <c r="F67" s="889">
        <v>4</v>
      </c>
      <c r="G67" s="1050">
        <v>1080</v>
      </c>
      <c r="H67" s="1050">
        <v>190</v>
      </c>
      <c r="I67" s="1050">
        <v>250</v>
      </c>
      <c r="J67" s="1050">
        <v>160</v>
      </c>
      <c r="K67" s="1050">
        <v>120</v>
      </c>
      <c r="L67" s="1050">
        <v>210</v>
      </c>
      <c r="M67" s="1050">
        <v>38</v>
      </c>
      <c r="N67" s="1050">
        <v>47</v>
      </c>
      <c r="O67" s="1050">
        <v>33</v>
      </c>
      <c r="P67" s="1050">
        <v>20</v>
      </c>
      <c r="Q67" s="889">
        <v>0</v>
      </c>
      <c r="R67" s="889" t="s">
        <v>1652</v>
      </c>
      <c r="S67" s="889" t="s">
        <v>1652</v>
      </c>
      <c r="T67" s="889" t="s">
        <v>1652</v>
      </c>
      <c r="U67" s="889" t="s">
        <v>9438</v>
      </c>
      <c r="V67" s="889" t="s">
        <v>4849</v>
      </c>
      <c r="W67" s="889" t="s">
        <v>9438</v>
      </c>
      <c r="X67" s="889" t="s">
        <v>9506</v>
      </c>
      <c r="Y67" s="889" t="s">
        <v>9331</v>
      </c>
      <c r="Z67" s="889" t="s">
        <v>9331</v>
      </c>
      <c r="AA67" s="889" t="s">
        <v>9331</v>
      </c>
      <c r="AB67" s="889" t="s">
        <v>9331</v>
      </c>
      <c r="AC67" s="889" t="s">
        <v>9331</v>
      </c>
      <c r="AD67" s="889" t="s">
        <v>1956</v>
      </c>
      <c r="AE67" s="889">
        <v>0</v>
      </c>
      <c r="AF67" s="889">
        <v>0</v>
      </c>
      <c r="AG67" s="889">
        <v>0</v>
      </c>
      <c r="AH67" s="889">
        <v>0</v>
      </c>
      <c r="AI67" s="889" t="s">
        <v>11023</v>
      </c>
      <c r="AJ67" s="889" t="s">
        <v>9491</v>
      </c>
      <c r="AK67" s="889">
        <v>0</v>
      </c>
      <c r="AL67" s="889">
        <v>0</v>
      </c>
      <c r="AM67" s="889"/>
      <c r="AN67" s="889" t="s">
        <v>9463</v>
      </c>
    </row>
    <row r="68" spans="1:41">
      <c r="A68" s="889" t="s">
        <v>9507</v>
      </c>
      <c r="B68" s="889" t="s">
        <v>12866</v>
      </c>
      <c r="C68" s="1049" t="s">
        <v>12779</v>
      </c>
      <c r="D68" s="889">
        <v>7</v>
      </c>
      <c r="E68" s="889" t="s">
        <v>9437</v>
      </c>
      <c r="F68" s="889">
        <v>4</v>
      </c>
      <c r="G68" s="1050">
        <v>100</v>
      </c>
      <c r="H68" s="1050">
        <v>50</v>
      </c>
      <c r="I68" s="1050">
        <v>50</v>
      </c>
      <c r="J68" s="1050">
        <v>1</v>
      </c>
      <c r="K68" s="1050">
        <v>1</v>
      </c>
      <c r="L68" s="1050">
        <v>0</v>
      </c>
      <c r="M68" s="1050">
        <v>0</v>
      </c>
      <c r="N68" s="1050">
        <v>0</v>
      </c>
      <c r="O68" s="1050">
        <v>0</v>
      </c>
      <c r="P68" s="1050">
        <v>0</v>
      </c>
      <c r="Q68" s="889">
        <v>0</v>
      </c>
      <c r="R68" s="889" t="s">
        <v>1078</v>
      </c>
      <c r="S68" s="889" t="s">
        <v>1078</v>
      </c>
      <c r="T68" s="889" t="s">
        <v>1078</v>
      </c>
      <c r="U68" s="889" t="s">
        <v>1661</v>
      </c>
      <c r="V68" s="889" t="s">
        <v>1661</v>
      </c>
      <c r="W68" s="889" t="s">
        <v>1661</v>
      </c>
      <c r="X68" s="889" t="s">
        <v>5822</v>
      </c>
      <c r="Y68" s="889" t="s">
        <v>5822</v>
      </c>
      <c r="Z68" s="889" t="s">
        <v>5822</v>
      </c>
      <c r="AA68" s="889" t="s">
        <v>5822</v>
      </c>
      <c r="AB68" s="889" t="s">
        <v>5822</v>
      </c>
      <c r="AC68" s="889" t="s">
        <v>5822</v>
      </c>
      <c r="AD68" s="889" t="s">
        <v>12792</v>
      </c>
      <c r="AE68" s="889" t="s">
        <v>12796</v>
      </c>
      <c r="AF68" s="889">
        <v>10</v>
      </c>
      <c r="AG68" s="889">
        <v>0</v>
      </c>
      <c r="AH68" s="889">
        <v>0</v>
      </c>
      <c r="AI68" s="889">
        <v>0</v>
      </c>
      <c r="AJ68" s="889" t="s">
        <v>1078</v>
      </c>
      <c r="AK68" s="889">
        <v>0</v>
      </c>
      <c r="AL68" s="889">
        <v>0</v>
      </c>
      <c r="AM68" s="889"/>
      <c r="AN68" s="889" t="s">
        <v>1566</v>
      </c>
    </row>
    <row r="69" spans="1:41">
      <c r="A69" s="889" t="s">
        <v>9509</v>
      </c>
      <c r="B69" s="889" t="s">
        <v>12868</v>
      </c>
      <c r="C69" s="1049" t="s">
        <v>12780</v>
      </c>
      <c r="D69" s="889">
        <v>7</v>
      </c>
      <c r="E69" s="889" t="s">
        <v>9437</v>
      </c>
      <c r="F69" s="889">
        <v>4</v>
      </c>
      <c r="G69" s="1050">
        <v>100</v>
      </c>
      <c r="H69" s="1050">
        <v>50</v>
      </c>
      <c r="I69" s="1050">
        <v>50</v>
      </c>
      <c r="J69" s="1050">
        <v>1</v>
      </c>
      <c r="K69" s="1050">
        <v>1</v>
      </c>
      <c r="L69" s="1050">
        <v>0</v>
      </c>
      <c r="M69" s="1050">
        <v>0</v>
      </c>
      <c r="N69" s="1050">
        <v>0</v>
      </c>
      <c r="O69" s="1050">
        <v>0</v>
      </c>
      <c r="P69" s="1050">
        <v>0</v>
      </c>
      <c r="Q69" s="889">
        <v>0</v>
      </c>
      <c r="R69" s="889" t="s">
        <v>1078</v>
      </c>
      <c r="S69" s="889" t="s">
        <v>1078</v>
      </c>
      <c r="T69" s="889" t="s">
        <v>1078</v>
      </c>
      <c r="U69" s="889" t="s">
        <v>1661</v>
      </c>
      <c r="V69" s="889" t="s">
        <v>1661</v>
      </c>
      <c r="W69" s="889" t="s">
        <v>1661</v>
      </c>
      <c r="X69" s="889" t="s">
        <v>5822</v>
      </c>
      <c r="Y69" s="889" t="s">
        <v>5822</v>
      </c>
      <c r="Z69" s="889" t="s">
        <v>5822</v>
      </c>
      <c r="AA69" s="889" t="s">
        <v>5856</v>
      </c>
      <c r="AB69" s="889" t="s">
        <v>5856</v>
      </c>
      <c r="AC69" s="889" t="s">
        <v>5856</v>
      </c>
      <c r="AD69" s="889" t="s">
        <v>12793</v>
      </c>
      <c r="AE69" s="889" t="s">
        <v>12796</v>
      </c>
      <c r="AF69" s="889">
        <v>0</v>
      </c>
      <c r="AG69" s="889">
        <v>10</v>
      </c>
      <c r="AH69" s="889">
        <v>0</v>
      </c>
      <c r="AI69" s="889">
        <v>0</v>
      </c>
      <c r="AJ69" s="889" t="s">
        <v>1078</v>
      </c>
      <c r="AK69" s="889">
        <v>0</v>
      </c>
      <c r="AL69" s="889">
        <v>0</v>
      </c>
      <c r="AM69" s="889"/>
      <c r="AN69" s="889" t="s">
        <v>1566</v>
      </c>
    </row>
    <row r="70" spans="1:41" ht="12.75" customHeight="1">
      <c r="A70" s="889" t="s">
        <v>9511</v>
      </c>
      <c r="B70" s="889" t="s">
        <v>9512</v>
      </c>
      <c r="C70" s="1049" t="s">
        <v>12781</v>
      </c>
      <c r="D70" s="889">
        <v>7</v>
      </c>
      <c r="E70" s="889" t="s">
        <v>9437</v>
      </c>
      <c r="F70" s="889">
        <v>4</v>
      </c>
      <c r="G70" s="1050">
        <v>1</v>
      </c>
      <c r="H70" s="1050">
        <v>1</v>
      </c>
      <c r="I70" s="1050">
        <v>1</v>
      </c>
      <c r="J70" s="1050">
        <v>100</v>
      </c>
      <c r="K70" s="1050">
        <v>50</v>
      </c>
      <c r="L70" s="1050">
        <v>0</v>
      </c>
      <c r="M70" s="1050">
        <v>0</v>
      </c>
      <c r="N70" s="1050">
        <v>0</v>
      </c>
      <c r="O70" s="1050">
        <v>0</v>
      </c>
      <c r="P70" s="1050">
        <v>0</v>
      </c>
      <c r="Q70" s="889">
        <v>0</v>
      </c>
      <c r="R70" s="889" t="s">
        <v>1078</v>
      </c>
      <c r="S70" s="889" t="s">
        <v>1078</v>
      </c>
      <c r="T70" s="889" t="s">
        <v>1078</v>
      </c>
      <c r="U70" s="889" t="s">
        <v>1661</v>
      </c>
      <c r="V70" s="889" t="s">
        <v>1661</v>
      </c>
      <c r="W70" s="889" t="s">
        <v>1661</v>
      </c>
      <c r="X70" s="889" t="s">
        <v>5822</v>
      </c>
      <c r="Y70" s="889" t="s">
        <v>5822</v>
      </c>
      <c r="Z70" s="889" t="s">
        <v>5822</v>
      </c>
      <c r="AA70" s="889" t="s">
        <v>5736</v>
      </c>
      <c r="AB70" s="889" t="s">
        <v>5736</v>
      </c>
      <c r="AC70" s="889" t="s">
        <v>5736</v>
      </c>
      <c r="AD70" s="889" t="s">
        <v>12794</v>
      </c>
      <c r="AE70" s="889" t="s">
        <v>12796</v>
      </c>
      <c r="AF70" s="889">
        <v>0</v>
      </c>
      <c r="AG70" s="889">
        <v>0</v>
      </c>
      <c r="AH70" s="889">
        <v>10</v>
      </c>
      <c r="AI70" s="889">
        <v>0</v>
      </c>
      <c r="AJ70" s="889" t="s">
        <v>1078</v>
      </c>
      <c r="AK70" s="889">
        <v>0</v>
      </c>
      <c r="AL70" s="889">
        <v>0</v>
      </c>
      <c r="AM70" s="889"/>
      <c r="AN70" s="889" t="s">
        <v>1566</v>
      </c>
    </row>
    <row r="71" spans="1:41">
      <c r="A71" s="889" t="s">
        <v>9513</v>
      </c>
      <c r="B71" s="889" t="s">
        <v>12867</v>
      </c>
      <c r="C71" s="1049" t="s">
        <v>12782</v>
      </c>
      <c r="D71" s="889">
        <v>7</v>
      </c>
      <c r="E71" s="889" t="s">
        <v>9437</v>
      </c>
      <c r="F71" s="889">
        <v>4</v>
      </c>
      <c r="G71" s="1050">
        <v>1</v>
      </c>
      <c r="H71" s="1050">
        <v>1</v>
      </c>
      <c r="I71" s="1050">
        <v>1</v>
      </c>
      <c r="J71" s="1050">
        <v>50</v>
      </c>
      <c r="K71" s="1050">
        <v>100</v>
      </c>
      <c r="L71" s="1050">
        <v>0</v>
      </c>
      <c r="M71" s="1050">
        <v>0</v>
      </c>
      <c r="N71" s="1050">
        <v>0</v>
      </c>
      <c r="O71" s="1050">
        <v>0</v>
      </c>
      <c r="P71" s="1050">
        <v>0</v>
      </c>
      <c r="Q71" s="889">
        <v>0</v>
      </c>
      <c r="R71" s="889" t="s">
        <v>1078</v>
      </c>
      <c r="S71" s="889" t="s">
        <v>1078</v>
      </c>
      <c r="T71" s="889" t="s">
        <v>1078</v>
      </c>
      <c r="U71" s="889" t="s">
        <v>1661</v>
      </c>
      <c r="V71" s="889" t="s">
        <v>1661</v>
      </c>
      <c r="W71" s="889" t="s">
        <v>1661</v>
      </c>
      <c r="X71" s="889" t="s">
        <v>5822</v>
      </c>
      <c r="Y71" s="889" t="s">
        <v>5822</v>
      </c>
      <c r="Z71" s="889" t="s">
        <v>5822</v>
      </c>
      <c r="AA71" s="889" t="s">
        <v>5751</v>
      </c>
      <c r="AB71" s="889" t="s">
        <v>5751</v>
      </c>
      <c r="AC71" s="889" t="s">
        <v>5751</v>
      </c>
      <c r="AD71" s="889" t="s">
        <v>12795</v>
      </c>
      <c r="AE71" s="889" t="s">
        <v>12796</v>
      </c>
      <c r="AF71" s="889">
        <v>0</v>
      </c>
      <c r="AG71" s="889">
        <v>0</v>
      </c>
      <c r="AH71" s="889">
        <v>0</v>
      </c>
      <c r="AI71" s="889">
        <v>10</v>
      </c>
      <c r="AJ71" s="889" t="s">
        <v>1078</v>
      </c>
      <c r="AK71" s="889">
        <v>0</v>
      </c>
      <c r="AL71" s="889">
        <v>0</v>
      </c>
      <c r="AM71" s="889"/>
      <c r="AN71" s="889" t="s">
        <v>1566</v>
      </c>
    </row>
    <row r="72" spans="1:41">
      <c r="A72" s="889" t="s">
        <v>9514</v>
      </c>
      <c r="B72" s="889" t="s">
        <v>9515</v>
      </c>
      <c r="C72" s="1049" t="s">
        <v>9510</v>
      </c>
      <c r="D72" s="889">
        <v>7</v>
      </c>
      <c r="E72" s="889" t="s">
        <v>9437</v>
      </c>
      <c r="F72" s="889">
        <v>4</v>
      </c>
      <c r="G72" s="1050"/>
      <c r="H72" s="1050"/>
      <c r="I72" s="1050"/>
      <c r="J72" s="1050"/>
      <c r="K72" s="1050"/>
      <c r="L72" s="1050"/>
      <c r="M72" s="1050"/>
      <c r="N72" s="1050"/>
      <c r="O72" s="1050"/>
      <c r="P72" s="1050"/>
      <c r="Q72" s="889"/>
      <c r="R72" s="889"/>
      <c r="S72" s="889"/>
      <c r="T72" s="889"/>
      <c r="U72" s="889"/>
      <c r="V72" s="889"/>
      <c r="W72" s="889"/>
      <c r="X72" s="889"/>
      <c r="Y72" s="889"/>
      <c r="Z72" s="889"/>
      <c r="AA72" s="889"/>
      <c r="AB72" s="889"/>
      <c r="AC72" s="889"/>
      <c r="AD72" s="889"/>
      <c r="AE72" s="889"/>
      <c r="AF72" s="889"/>
      <c r="AG72" s="889"/>
      <c r="AH72" s="889"/>
      <c r="AI72" s="889"/>
      <c r="AJ72" s="889"/>
      <c r="AK72" s="889"/>
      <c r="AL72" s="889"/>
      <c r="AM72" s="889"/>
      <c r="AN72" s="889"/>
    </row>
    <row r="73" spans="1:41">
      <c r="A73" s="889" t="s">
        <v>9516</v>
      </c>
      <c r="B73" s="889" t="s">
        <v>9517</v>
      </c>
      <c r="C73" s="1049" t="s">
        <v>9508</v>
      </c>
      <c r="D73" s="889">
        <v>7</v>
      </c>
      <c r="E73" s="889" t="s">
        <v>9437</v>
      </c>
      <c r="F73" s="889">
        <v>4</v>
      </c>
      <c r="G73" s="1050"/>
      <c r="H73" s="1050"/>
      <c r="I73" s="1050"/>
      <c r="J73" s="1050"/>
      <c r="K73" s="1050"/>
      <c r="L73" s="1050"/>
      <c r="M73" s="1050"/>
      <c r="N73" s="1050"/>
      <c r="O73" s="1050"/>
      <c r="P73" s="1050"/>
      <c r="Q73" s="889"/>
      <c r="R73" s="889"/>
      <c r="S73" s="889"/>
      <c r="T73" s="889"/>
      <c r="U73" s="889"/>
      <c r="V73" s="889"/>
      <c r="W73" s="889"/>
      <c r="X73" s="889"/>
      <c r="Y73" s="889"/>
      <c r="Z73" s="889"/>
      <c r="AA73" s="889"/>
      <c r="AB73" s="889"/>
      <c r="AC73" s="889"/>
      <c r="AD73" s="889"/>
      <c r="AE73" s="889"/>
      <c r="AF73" s="889"/>
      <c r="AG73" s="889"/>
      <c r="AH73" s="889"/>
      <c r="AI73" s="889"/>
      <c r="AJ73" s="889"/>
      <c r="AK73" s="889"/>
      <c r="AL73" s="889"/>
      <c r="AM73" s="889"/>
      <c r="AN73" s="889"/>
    </row>
    <row r="74" spans="1:41">
      <c r="A74" s="889" t="s">
        <v>9518</v>
      </c>
      <c r="B74" s="889" t="s">
        <v>12869</v>
      </c>
      <c r="C74" s="1049" t="s">
        <v>9519</v>
      </c>
      <c r="D74" s="889">
        <v>7</v>
      </c>
      <c r="E74" s="889" t="s">
        <v>9437</v>
      </c>
      <c r="F74" s="889">
        <v>4</v>
      </c>
      <c r="G74" s="1050">
        <v>100</v>
      </c>
      <c r="H74" s="1050">
        <v>100</v>
      </c>
      <c r="I74" s="1050">
        <v>100</v>
      </c>
      <c r="J74" s="1050">
        <v>100</v>
      </c>
      <c r="K74" s="1050">
        <v>100</v>
      </c>
      <c r="L74" s="1050">
        <v>0</v>
      </c>
      <c r="M74" s="1050">
        <v>0</v>
      </c>
      <c r="N74" s="1050">
        <v>0</v>
      </c>
      <c r="O74" s="1050">
        <v>0</v>
      </c>
      <c r="P74" s="1050">
        <v>0</v>
      </c>
      <c r="Q74" s="889">
        <v>0</v>
      </c>
      <c r="R74" s="889" t="s">
        <v>1967</v>
      </c>
      <c r="S74" s="889" t="s">
        <v>1661</v>
      </c>
      <c r="T74" s="889" t="s">
        <v>1967</v>
      </c>
      <c r="U74" s="889" t="s">
        <v>1078</v>
      </c>
      <c r="V74" s="889" t="s">
        <v>1078</v>
      </c>
      <c r="W74" s="889" t="s">
        <v>1078</v>
      </c>
      <c r="X74" s="889" t="s">
        <v>5359</v>
      </c>
      <c r="Y74" s="889" t="s">
        <v>5359</v>
      </c>
      <c r="Z74" s="889" t="s">
        <v>12790</v>
      </c>
      <c r="AA74" s="889" t="s">
        <v>5820</v>
      </c>
      <c r="AB74" s="889" t="s">
        <v>5820</v>
      </c>
      <c r="AC74" s="889" t="s">
        <v>5820</v>
      </c>
      <c r="AD74" s="889" t="s">
        <v>12797</v>
      </c>
      <c r="AE74" s="889">
        <v>0</v>
      </c>
      <c r="AF74" s="889">
        <v>0</v>
      </c>
      <c r="AG74" s="889">
        <v>0</v>
      </c>
      <c r="AH74" s="889">
        <v>0</v>
      </c>
      <c r="AI74" s="889">
        <v>0</v>
      </c>
      <c r="AJ74" s="889" t="s">
        <v>1078</v>
      </c>
      <c r="AK74" s="889">
        <v>0</v>
      </c>
      <c r="AL74" s="889">
        <v>0</v>
      </c>
      <c r="AM74" s="889"/>
      <c r="AN74" s="889" t="s">
        <v>1566</v>
      </c>
    </row>
    <row r="75" spans="1:41">
      <c r="A75" s="889" t="s">
        <v>9520</v>
      </c>
      <c r="B75" s="889" t="s">
        <v>9521</v>
      </c>
      <c r="C75" s="1049" t="s">
        <v>9522</v>
      </c>
      <c r="D75" s="889">
        <v>7</v>
      </c>
      <c r="E75" s="889" t="s">
        <v>9437</v>
      </c>
      <c r="F75" s="889">
        <v>4</v>
      </c>
      <c r="G75" s="1050">
        <v>100</v>
      </c>
      <c r="H75" s="1050">
        <v>100</v>
      </c>
      <c r="I75" s="1050">
        <v>100</v>
      </c>
      <c r="J75" s="1050">
        <v>100</v>
      </c>
      <c r="K75" s="1050">
        <v>100</v>
      </c>
      <c r="L75" s="1050">
        <v>0</v>
      </c>
      <c r="M75" s="1050">
        <v>0</v>
      </c>
      <c r="N75" s="1050">
        <v>0</v>
      </c>
      <c r="O75" s="1050">
        <v>0</v>
      </c>
      <c r="P75" s="1050">
        <v>0</v>
      </c>
      <c r="Q75" s="889">
        <v>0</v>
      </c>
      <c r="R75" s="889" t="s">
        <v>1967</v>
      </c>
      <c r="S75" s="889" t="s">
        <v>1661</v>
      </c>
      <c r="T75" s="889" t="s">
        <v>1967</v>
      </c>
      <c r="U75" s="889" t="s">
        <v>1078</v>
      </c>
      <c r="V75" s="889" t="s">
        <v>1078</v>
      </c>
      <c r="W75" s="889" t="s">
        <v>1078</v>
      </c>
      <c r="X75" s="889" t="s">
        <v>1803</v>
      </c>
      <c r="Y75" s="889" t="s">
        <v>1803</v>
      </c>
      <c r="Z75" s="889" t="s">
        <v>12791</v>
      </c>
      <c r="AA75" s="889" t="s">
        <v>5820</v>
      </c>
      <c r="AB75" s="889" t="s">
        <v>5820</v>
      </c>
      <c r="AC75" s="889" t="s">
        <v>5820</v>
      </c>
      <c r="AD75" s="889" t="s">
        <v>12797</v>
      </c>
      <c r="AE75" s="889">
        <v>0</v>
      </c>
      <c r="AF75" s="889">
        <v>0</v>
      </c>
      <c r="AG75" s="889">
        <v>0</v>
      </c>
      <c r="AH75" s="889">
        <v>0</v>
      </c>
      <c r="AI75" s="889">
        <v>0</v>
      </c>
      <c r="AJ75" s="889" t="s">
        <v>1078</v>
      </c>
      <c r="AK75" s="889">
        <v>0</v>
      </c>
      <c r="AL75" s="889">
        <v>0</v>
      </c>
      <c r="AM75" s="889"/>
      <c r="AN75" s="889" t="s">
        <v>1566</v>
      </c>
    </row>
    <row r="76" spans="1:41">
      <c r="A76" s="889" t="s">
        <v>9523</v>
      </c>
      <c r="B76" s="889" t="s">
        <v>9524</v>
      </c>
      <c r="C76" s="1049" t="s">
        <v>9525</v>
      </c>
      <c r="D76" s="889">
        <v>1</v>
      </c>
      <c r="E76" s="889" t="s">
        <v>9437</v>
      </c>
      <c r="F76" s="889">
        <v>5</v>
      </c>
      <c r="G76" s="1050">
        <v>1250</v>
      </c>
      <c r="H76" s="1050">
        <v>300</v>
      </c>
      <c r="I76" s="1050">
        <v>250</v>
      </c>
      <c r="J76" s="1050">
        <v>75</v>
      </c>
      <c r="K76" s="1050">
        <v>75</v>
      </c>
      <c r="L76" s="1050">
        <v>234</v>
      </c>
      <c r="M76" s="1050">
        <v>63</v>
      </c>
      <c r="N76" s="1050">
        <v>50</v>
      </c>
      <c r="O76" s="1050">
        <v>17</v>
      </c>
      <c r="P76" s="1050">
        <v>17</v>
      </c>
      <c r="Q76" s="889" t="s">
        <v>12428</v>
      </c>
      <c r="R76" s="889" t="s">
        <v>1661</v>
      </c>
      <c r="S76" s="889" t="s">
        <v>1654</v>
      </c>
      <c r="T76" s="889" t="s">
        <v>1654</v>
      </c>
      <c r="U76" s="889" t="s">
        <v>1086</v>
      </c>
      <c r="V76" s="889" t="s">
        <v>1086</v>
      </c>
      <c r="W76" s="889" t="s">
        <v>1086</v>
      </c>
      <c r="X76" s="889" t="s">
        <v>5379</v>
      </c>
      <c r="Y76" s="889" t="s">
        <v>12426</v>
      </c>
      <c r="Z76" s="889" t="s">
        <v>12427</v>
      </c>
      <c r="AA76" s="889" t="s">
        <v>5735</v>
      </c>
      <c r="AB76" s="889" t="s">
        <v>5854</v>
      </c>
      <c r="AC76" s="889" t="s">
        <v>5820</v>
      </c>
      <c r="AD76" s="889" t="s">
        <v>12437</v>
      </c>
      <c r="AE76" s="889">
        <v>0</v>
      </c>
      <c r="AF76" s="889">
        <v>0</v>
      </c>
      <c r="AG76" s="889">
        <v>0</v>
      </c>
      <c r="AH76" s="889">
        <v>0</v>
      </c>
      <c r="AI76" s="889" t="s">
        <v>1078</v>
      </c>
      <c r="AJ76" s="889" t="s">
        <v>1078</v>
      </c>
      <c r="AK76" s="889" t="s">
        <v>1078</v>
      </c>
      <c r="AL76" s="889" t="s">
        <v>12428</v>
      </c>
      <c r="AM76" s="889"/>
      <c r="AN76" s="889" t="s">
        <v>12436</v>
      </c>
    </row>
    <row r="77" spans="1:41">
      <c r="A77" s="889" t="s">
        <v>9526</v>
      </c>
      <c r="B77" s="889" t="s">
        <v>9527</v>
      </c>
      <c r="C77" s="1049" t="s">
        <v>9528</v>
      </c>
      <c r="D77" s="889">
        <v>1</v>
      </c>
      <c r="E77" s="889" t="s">
        <v>9448</v>
      </c>
      <c r="F77" s="889">
        <v>5</v>
      </c>
      <c r="G77" s="1050">
        <v>999</v>
      </c>
      <c r="H77" s="1050">
        <v>235</v>
      </c>
      <c r="I77" s="1050">
        <v>150</v>
      </c>
      <c r="J77" s="1050">
        <v>120</v>
      </c>
      <c r="K77" s="1050">
        <v>0</v>
      </c>
      <c r="L77" s="1050">
        <v>205</v>
      </c>
      <c r="M77" s="1050">
        <v>54</v>
      </c>
      <c r="N77" s="1050">
        <v>32</v>
      </c>
      <c r="O77" s="1050">
        <v>30</v>
      </c>
      <c r="P77" s="1050">
        <v>0</v>
      </c>
      <c r="Q77" s="889" t="s">
        <v>12301</v>
      </c>
      <c r="R77" s="889" t="s">
        <v>12312</v>
      </c>
      <c r="S77" s="889" t="s">
        <v>12314</v>
      </c>
      <c r="T77" s="889" t="s">
        <v>12313</v>
      </c>
      <c r="U77" s="889" t="s">
        <v>1926</v>
      </c>
      <c r="V77" s="889" t="s">
        <v>1926</v>
      </c>
      <c r="W77" s="889" t="s">
        <v>1926</v>
      </c>
      <c r="X77" s="889" t="s">
        <v>8666</v>
      </c>
      <c r="Y77" s="889" t="s">
        <v>8667</v>
      </c>
      <c r="Z77" s="889" t="s">
        <v>8668</v>
      </c>
      <c r="AA77" s="889" t="s">
        <v>12302</v>
      </c>
      <c r="AB77" s="889" t="s">
        <v>12303</v>
      </c>
      <c r="AC77" s="889" t="s">
        <v>12304</v>
      </c>
      <c r="AD77" s="889" t="s">
        <v>12310</v>
      </c>
      <c r="AE77" s="889" t="s">
        <v>12301</v>
      </c>
      <c r="AF77" s="889" t="s">
        <v>12301</v>
      </c>
      <c r="AG77" s="889" t="s">
        <v>12301</v>
      </c>
      <c r="AH77" s="889" t="s">
        <v>12301</v>
      </c>
      <c r="AI77" s="889" t="s">
        <v>12301</v>
      </c>
      <c r="AJ77" s="889" t="s">
        <v>12301</v>
      </c>
      <c r="AK77" s="889" t="s">
        <v>12301</v>
      </c>
      <c r="AL77" s="889" t="s">
        <v>12301</v>
      </c>
      <c r="AM77" s="889"/>
      <c r="AN77" s="889" t="s">
        <v>12300</v>
      </c>
      <c r="AO77" s="1000"/>
    </row>
    <row r="78" spans="1:41">
      <c r="A78" s="363" t="s">
        <v>9529</v>
      </c>
      <c r="B78" s="889" t="s">
        <v>9530</v>
      </c>
      <c r="C78" s="1049" t="s">
        <v>9531</v>
      </c>
      <c r="D78" s="889">
        <v>1</v>
      </c>
      <c r="E78" s="889" t="s">
        <v>9448</v>
      </c>
      <c r="F78" s="889">
        <v>5</v>
      </c>
      <c r="G78" s="1050">
        <v>1300</v>
      </c>
      <c r="H78" s="1050">
        <v>355</v>
      </c>
      <c r="I78" s="1050">
        <v>180</v>
      </c>
      <c r="J78" s="1050">
        <v>70</v>
      </c>
      <c r="K78" s="1050">
        <v>100</v>
      </c>
      <c r="L78" s="1050">
        <v>243</v>
      </c>
      <c r="M78" s="1050">
        <v>73</v>
      </c>
      <c r="N78" s="1050">
        <v>43</v>
      </c>
      <c r="O78" s="1050">
        <v>16</v>
      </c>
      <c r="P78" s="1050">
        <v>18</v>
      </c>
      <c r="Q78" s="889">
        <v>0</v>
      </c>
      <c r="R78" s="889" t="s">
        <v>1661</v>
      </c>
      <c r="S78" s="889" t="s">
        <v>1657</v>
      </c>
      <c r="T78" s="889" t="s">
        <v>1657</v>
      </c>
      <c r="U78" s="889" t="s">
        <v>4849</v>
      </c>
      <c r="V78" s="889" t="s">
        <v>1661</v>
      </c>
      <c r="W78" s="889" t="s">
        <v>4849</v>
      </c>
      <c r="X78" s="889" t="s">
        <v>5309</v>
      </c>
      <c r="Y78" s="889" t="s">
        <v>5310</v>
      </c>
      <c r="Z78" s="889" t="s">
        <v>5311</v>
      </c>
      <c r="AA78" s="889" t="s">
        <v>5735</v>
      </c>
      <c r="AB78" s="889" t="s">
        <v>5854</v>
      </c>
      <c r="AC78" s="889" t="s">
        <v>5820</v>
      </c>
      <c r="AD78" s="363" t="s">
        <v>12834</v>
      </c>
      <c r="AE78" s="889">
        <v>0</v>
      </c>
      <c r="AF78" s="889">
        <v>0</v>
      </c>
      <c r="AG78" s="889">
        <v>0</v>
      </c>
      <c r="AH78" s="889">
        <v>0</v>
      </c>
      <c r="AI78" s="889">
        <v>0</v>
      </c>
      <c r="AJ78" s="889" t="s">
        <v>1078</v>
      </c>
      <c r="AK78" s="889" t="s">
        <v>1083</v>
      </c>
      <c r="AL78" s="889" t="s">
        <v>1078</v>
      </c>
      <c r="AM78" s="889"/>
      <c r="AN78" s="889" t="s">
        <v>1567</v>
      </c>
    </row>
    <row r="79" spans="1:41">
      <c r="A79" s="363" t="s">
        <v>9532</v>
      </c>
      <c r="B79" s="889" t="s">
        <v>12865</v>
      </c>
      <c r="C79" s="1049" t="s">
        <v>9533</v>
      </c>
      <c r="D79" s="889">
        <v>1</v>
      </c>
      <c r="E79" s="889" t="s">
        <v>9437</v>
      </c>
      <c r="F79" s="889">
        <v>5</v>
      </c>
      <c r="G79" s="1050">
        <v>1240</v>
      </c>
      <c r="H79" s="1050">
        <v>305</v>
      </c>
      <c r="I79" s="1050">
        <v>228</v>
      </c>
      <c r="J79" s="1050">
        <v>120</v>
      </c>
      <c r="K79" s="1050">
        <v>75</v>
      </c>
      <c r="L79" s="1050">
        <v>237</v>
      </c>
      <c r="M79" s="1050">
        <v>66</v>
      </c>
      <c r="N79" s="1050">
        <v>50</v>
      </c>
      <c r="O79" s="1050">
        <v>27</v>
      </c>
      <c r="P79" s="1050">
        <v>19</v>
      </c>
      <c r="Q79" s="889">
        <v>0</v>
      </c>
      <c r="R79" s="889" t="s">
        <v>1661</v>
      </c>
      <c r="S79" s="889" t="s">
        <v>1657</v>
      </c>
      <c r="T79" s="889" t="s">
        <v>1657</v>
      </c>
      <c r="U79" s="889" t="s">
        <v>1652</v>
      </c>
      <c r="V79" s="889" t="s">
        <v>1661</v>
      </c>
      <c r="W79" s="889" t="s">
        <v>1652</v>
      </c>
      <c r="X79" s="889" t="s">
        <v>5312</v>
      </c>
      <c r="Y79" s="889" t="s">
        <v>5419</v>
      </c>
      <c r="Z79" s="889" t="s">
        <v>5420</v>
      </c>
      <c r="AA79" s="889" t="s">
        <v>5735</v>
      </c>
      <c r="AB79" s="889" t="s">
        <v>5854</v>
      </c>
      <c r="AC79" s="889" t="s">
        <v>5820</v>
      </c>
      <c r="AD79" s="363" t="s">
        <v>12835</v>
      </c>
      <c r="AE79" s="889">
        <v>0</v>
      </c>
      <c r="AF79" s="889">
        <v>0</v>
      </c>
      <c r="AG79" s="889">
        <v>0</v>
      </c>
      <c r="AH79" s="889">
        <v>0</v>
      </c>
      <c r="AI79" s="889">
        <v>0</v>
      </c>
      <c r="AJ79" s="889" t="s">
        <v>1078</v>
      </c>
      <c r="AK79" s="889" t="s">
        <v>1967</v>
      </c>
      <c r="AL79" s="889" t="s">
        <v>1078</v>
      </c>
      <c r="AM79" s="889"/>
      <c r="AN79" s="889" t="s">
        <v>1567</v>
      </c>
    </row>
    <row r="80" spans="1:41">
      <c r="A80" s="363" t="s">
        <v>9534</v>
      </c>
      <c r="B80" s="889" t="s">
        <v>13066</v>
      </c>
      <c r="C80" s="1049" t="s">
        <v>9535</v>
      </c>
      <c r="D80" s="889">
        <v>3</v>
      </c>
      <c r="E80" s="889" t="s">
        <v>9448</v>
      </c>
      <c r="F80" s="889">
        <v>5</v>
      </c>
      <c r="G80" s="1050">
        <v>1145</v>
      </c>
      <c r="H80" s="1050">
        <v>140</v>
      </c>
      <c r="I80" s="1050">
        <v>140</v>
      </c>
      <c r="J80" s="1050">
        <v>340</v>
      </c>
      <c r="K80" s="1050">
        <v>170</v>
      </c>
      <c r="L80" s="1050">
        <v>230</v>
      </c>
      <c r="M80" s="1050">
        <v>31</v>
      </c>
      <c r="N80" s="1050">
        <v>31</v>
      </c>
      <c r="O80" s="1050">
        <v>71</v>
      </c>
      <c r="P80" s="1050">
        <v>48</v>
      </c>
      <c r="Q80" s="889" t="s">
        <v>12796</v>
      </c>
      <c r="R80" s="889" t="s">
        <v>1661</v>
      </c>
      <c r="S80" s="889" t="s">
        <v>1657</v>
      </c>
      <c r="T80" s="889" t="s">
        <v>1657</v>
      </c>
      <c r="U80" s="889" t="s">
        <v>4849</v>
      </c>
      <c r="V80" s="889" t="s">
        <v>1661</v>
      </c>
      <c r="W80" s="889" t="s">
        <v>4849</v>
      </c>
      <c r="X80" s="889" t="s">
        <v>5343</v>
      </c>
      <c r="Y80" s="889" t="s">
        <v>5344</v>
      </c>
      <c r="Z80" s="889" t="s">
        <v>5345</v>
      </c>
      <c r="AA80" s="889" t="s">
        <v>5735</v>
      </c>
      <c r="AB80" s="889" t="s">
        <v>5735</v>
      </c>
      <c r="AC80" s="889" t="s">
        <v>5735</v>
      </c>
      <c r="AD80" s="363" t="s">
        <v>12836</v>
      </c>
      <c r="AE80" s="889">
        <v>0</v>
      </c>
      <c r="AF80" s="889">
        <v>0</v>
      </c>
      <c r="AG80" s="889">
        <v>0</v>
      </c>
      <c r="AH80" s="889">
        <v>0</v>
      </c>
      <c r="AI80" s="889">
        <v>0</v>
      </c>
      <c r="AJ80" s="889" t="s">
        <v>1078</v>
      </c>
      <c r="AK80" s="889" t="s">
        <v>12844</v>
      </c>
      <c r="AL80" s="889" t="s">
        <v>1078</v>
      </c>
      <c r="AM80" s="889"/>
      <c r="AN80" s="889" t="s">
        <v>1567</v>
      </c>
    </row>
    <row r="81" spans="1:40">
      <c r="A81" s="363" t="s">
        <v>9536</v>
      </c>
      <c r="B81" s="889" t="s">
        <v>9537</v>
      </c>
      <c r="C81" s="1049" t="s">
        <v>9538</v>
      </c>
      <c r="D81" s="889">
        <v>4</v>
      </c>
      <c r="E81" s="889" t="s">
        <v>9443</v>
      </c>
      <c r="F81" s="889">
        <v>5</v>
      </c>
      <c r="G81" s="1050">
        <v>1000</v>
      </c>
      <c r="H81" s="1050">
        <v>110</v>
      </c>
      <c r="I81" s="1050">
        <v>220</v>
      </c>
      <c r="J81" s="1050">
        <v>215</v>
      </c>
      <c r="K81" s="1050">
        <v>370</v>
      </c>
      <c r="L81" s="1050">
        <v>205</v>
      </c>
      <c r="M81" s="1050">
        <v>23</v>
      </c>
      <c r="N81" s="1050">
        <v>39</v>
      </c>
      <c r="O81" s="1050">
        <v>52</v>
      </c>
      <c r="P81" s="1050">
        <v>71</v>
      </c>
      <c r="Q81" s="889" t="s">
        <v>12796</v>
      </c>
      <c r="R81" s="889" t="s">
        <v>1661</v>
      </c>
      <c r="S81" s="889" t="s">
        <v>1657</v>
      </c>
      <c r="T81" s="889" t="s">
        <v>1657</v>
      </c>
      <c r="U81" s="889" t="s">
        <v>4849</v>
      </c>
      <c r="V81" s="889" t="s">
        <v>1661</v>
      </c>
      <c r="W81" s="889" t="s">
        <v>4849</v>
      </c>
      <c r="X81" s="889" t="s">
        <v>5421</v>
      </c>
      <c r="Y81" s="889" t="s">
        <v>5422</v>
      </c>
      <c r="Z81" s="889" t="s">
        <v>5362</v>
      </c>
      <c r="AA81" s="889" t="s">
        <v>5747</v>
      </c>
      <c r="AB81" s="889" t="s">
        <v>5747</v>
      </c>
      <c r="AC81" s="889" t="s">
        <v>5747</v>
      </c>
      <c r="AD81" s="363" t="s">
        <v>12837</v>
      </c>
      <c r="AE81" s="889">
        <v>0</v>
      </c>
      <c r="AF81" s="889">
        <v>0</v>
      </c>
      <c r="AG81" s="889">
        <v>0</v>
      </c>
      <c r="AH81" s="889">
        <v>0</v>
      </c>
      <c r="AI81" s="889">
        <v>0</v>
      </c>
      <c r="AJ81" s="889" t="s">
        <v>1078</v>
      </c>
      <c r="AK81" s="889" t="s">
        <v>1657</v>
      </c>
      <c r="AL81" s="889" t="s">
        <v>1078</v>
      </c>
      <c r="AM81" s="889"/>
      <c r="AN81" s="889" t="s">
        <v>1567</v>
      </c>
    </row>
    <row r="82" spans="1:40">
      <c r="A82" s="363" t="s">
        <v>9539</v>
      </c>
      <c r="B82" s="889" t="s">
        <v>8750</v>
      </c>
      <c r="C82" s="1049" t="s">
        <v>9540</v>
      </c>
      <c r="D82" s="889">
        <v>2</v>
      </c>
      <c r="E82" s="889" t="s">
        <v>9437</v>
      </c>
      <c r="F82" s="889">
        <v>4</v>
      </c>
      <c r="G82" s="1050">
        <v>1150</v>
      </c>
      <c r="H82" s="1050">
        <v>195</v>
      </c>
      <c r="I82" s="1050">
        <v>235</v>
      </c>
      <c r="J82" s="1050">
        <v>130</v>
      </c>
      <c r="K82" s="1050">
        <v>88</v>
      </c>
      <c r="L82" s="1050">
        <v>225</v>
      </c>
      <c r="M82" s="1050">
        <v>44</v>
      </c>
      <c r="N82" s="1050">
        <v>48</v>
      </c>
      <c r="O82" s="1050">
        <v>27</v>
      </c>
      <c r="P82" s="1050">
        <v>7</v>
      </c>
      <c r="Q82" s="889" t="s">
        <v>12796</v>
      </c>
      <c r="R82" s="889" t="s">
        <v>1078</v>
      </c>
      <c r="S82" s="889" t="s">
        <v>1657</v>
      </c>
      <c r="T82" s="889" t="s">
        <v>1078</v>
      </c>
      <c r="U82" s="889" t="s">
        <v>1657</v>
      </c>
      <c r="V82" s="889" t="s">
        <v>4849</v>
      </c>
      <c r="W82" s="889" t="s">
        <v>1657</v>
      </c>
      <c r="X82" s="889" t="s">
        <v>5854</v>
      </c>
      <c r="Y82" s="889" t="s">
        <v>5383</v>
      </c>
      <c r="Z82" s="889" t="s">
        <v>5854</v>
      </c>
      <c r="AA82" s="889" t="s">
        <v>5854</v>
      </c>
      <c r="AB82" s="889" t="s">
        <v>5854</v>
      </c>
      <c r="AC82" s="889" t="s">
        <v>5854</v>
      </c>
      <c r="AD82" s="363" t="s">
        <v>12838</v>
      </c>
      <c r="AE82" s="889">
        <v>0</v>
      </c>
      <c r="AF82" s="889">
        <v>0</v>
      </c>
      <c r="AG82" s="889">
        <v>0</v>
      </c>
      <c r="AH82" s="889">
        <v>0</v>
      </c>
      <c r="AI82" s="889">
        <v>0</v>
      </c>
      <c r="AJ82" s="889" t="s">
        <v>1078</v>
      </c>
      <c r="AK82" s="889" t="s">
        <v>1654</v>
      </c>
      <c r="AL82" s="889" t="s">
        <v>1078</v>
      </c>
      <c r="AM82" s="889"/>
      <c r="AN82" s="889" t="s">
        <v>1566</v>
      </c>
    </row>
    <row r="83" spans="1:40">
      <c r="A83" s="363" t="s">
        <v>9541</v>
      </c>
      <c r="B83" s="889" t="s">
        <v>8751</v>
      </c>
      <c r="C83" s="1049" t="s">
        <v>9542</v>
      </c>
      <c r="D83" s="889">
        <v>2</v>
      </c>
      <c r="E83" s="889" t="s">
        <v>9443</v>
      </c>
      <c r="F83" s="889">
        <v>4</v>
      </c>
      <c r="G83" s="1050">
        <v>1050</v>
      </c>
      <c r="H83" s="1050">
        <v>180</v>
      </c>
      <c r="I83" s="1050">
        <v>244</v>
      </c>
      <c r="J83" s="1050">
        <v>150</v>
      </c>
      <c r="K83" s="1050">
        <v>150</v>
      </c>
      <c r="L83" s="1050">
        <v>224</v>
      </c>
      <c r="M83" s="1050">
        <v>41</v>
      </c>
      <c r="N83" s="1050">
        <v>51</v>
      </c>
      <c r="O83" s="1050">
        <v>38</v>
      </c>
      <c r="P83" s="1050">
        <v>18</v>
      </c>
      <c r="Q83" s="889" t="s">
        <v>12796</v>
      </c>
      <c r="R83" s="889" t="s">
        <v>1078</v>
      </c>
      <c r="S83" s="889" t="s">
        <v>1657</v>
      </c>
      <c r="T83" s="889" t="s">
        <v>1078</v>
      </c>
      <c r="U83" s="889" t="s">
        <v>1657</v>
      </c>
      <c r="V83" s="889" t="s">
        <v>4849</v>
      </c>
      <c r="W83" s="889" t="s">
        <v>1657</v>
      </c>
      <c r="X83" s="889" t="s">
        <v>5854</v>
      </c>
      <c r="Y83" s="889" t="s">
        <v>5384</v>
      </c>
      <c r="Z83" s="889" t="s">
        <v>5854</v>
      </c>
      <c r="AA83" s="889" t="s">
        <v>5854</v>
      </c>
      <c r="AB83" s="889" t="s">
        <v>5854</v>
      </c>
      <c r="AC83" s="889" t="s">
        <v>5854</v>
      </c>
      <c r="AD83" s="363" t="s">
        <v>12839</v>
      </c>
      <c r="AE83" s="889">
        <v>0</v>
      </c>
      <c r="AF83" s="889">
        <v>0</v>
      </c>
      <c r="AG83" s="889">
        <v>0</v>
      </c>
      <c r="AH83" s="889">
        <v>0</v>
      </c>
      <c r="AI83" s="889">
        <v>0</v>
      </c>
      <c r="AJ83" s="889" t="s">
        <v>1078</v>
      </c>
      <c r="AK83" s="889" t="s">
        <v>1654</v>
      </c>
      <c r="AL83" s="889" t="s">
        <v>1078</v>
      </c>
      <c r="AM83" s="889"/>
      <c r="AN83" s="889" t="s">
        <v>1566</v>
      </c>
    </row>
    <row r="84" spans="1:40">
      <c r="A84" s="363" t="s">
        <v>9306</v>
      </c>
      <c r="B84" s="889" t="s">
        <v>8752</v>
      </c>
      <c r="C84" s="1049" t="s">
        <v>9543</v>
      </c>
      <c r="D84" s="889">
        <v>2</v>
      </c>
      <c r="E84" s="889" t="s">
        <v>9448</v>
      </c>
      <c r="F84" s="889">
        <v>4</v>
      </c>
      <c r="G84" s="1050">
        <v>1070</v>
      </c>
      <c r="H84" s="1050">
        <v>210</v>
      </c>
      <c r="I84" s="1050">
        <v>215</v>
      </c>
      <c r="J84" s="1050">
        <v>35</v>
      </c>
      <c r="K84" s="1050">
        <v>160</v>
      </c>
      <c r="L84" s="1050">
        <v>228</v>
      </c>
      <c r="M84" s="1050">
        <v>43</v>
      </c>
      <c r="N84" s="1050">
        <v>45</v>
      </c>
      <c r="O84" s="1050">
        <v>11</v>
      </c>
      <c r="P84" s="1050">
        <v>23</v>
      </c>
      <c r="Q84" s="889" t="s">
        <v>12796</v>
      </c>
      <c r="R84" s="889" t="s">
        <v>1652</v>
      </c>
      <c r="S84" s="889" t="s">
        <v>1078</v>
      </c>
      <c r="T84" s="889" t="s">
        <v>1078</v>
      </c>
      <c r="U84" s="889" t="s">
        <v>1657</v>
      </c>
      <c r="V84" s="889" t="s">
        <v>4849</v>
      </c>
      <c r="W84" s="889" t="s">
        <v>1657</v>
      </c>
      <c r="X84" s="889" t="s">
        <v>5385</v>
      </c>
      <c r="Y84" s="889" t="s">
        <v>5854</v>
      </c>
      <c r="Z84" s="889" t="s">
        <v>5854</v>
      </c>
      <c r="AA84" s="889" t="s">
        <v>5854</v>
      </c>
      <c r="AB84" s="889" t="s">
        <v>5854</v>
      </c>
      <c r="AC84" s="889" t="s">
        <v>5854</v>
      </c>
      <c r="AD84" s="363" t="s">
        <v>12840</v>
      </c>
      <c r="AE84" s="889">
        <v>0</v>
      </c>
      <c r="AF84" s="889">
        <v>0</v>
      </c>
      <c r="AG84" s="889">
        <v>0</v>
      </c>
      <c r="AH84" s="889">
        <v>0</v>
      </c>
      <c r="AI84" s="889">
        <v>0</v>
      </c>
      <c r="AJ84" s="889" t="s">
        <v>1078</v>
      </c>
      <c r="AK84" s="889" t="s">
        <v>1660</v>
      </c>
      <c r="AL84" s="889" t="s">
        <v>1078</v>
      </c>
      <c r="AM84" s="889"/>
      <c r="AN84" s="889" t="s">
        <v>1566</v>
      </c>
    </row>
    <row r="85" spans="1:40">
      <c r="A85" s="363" t="s">
        <v>9544</v>
      </c>
      <c r="B85" s="363" t="s">
        <v>8753</v>
      </c>
      <c r="C85" s="945" t="s">
        <v>9545</v>
      </c>
      <c r="D85" s="363">
        <v>2</v>
      </c>
      <c r="E85" s="363" t="s">
        <v>9443</v>
      </c>
      <c r="F85" s="363">
        <v>4</v>
      </c>
      <c r="G85" s="1050">
        <v>1110</v>
      </c>
      <c r="H85" s="1050">
        <v>195</v>
      </c>
      <c r="I85" s="1050">
        <v>230</v>
      </c>
      <c r="J85" s="1050">
        <v>133</v>
      </c>
      <c r="K85" s="1050">
        <v>40</v>
      </c>
      <c r="L85" s="1050">
        <v>231</v>
      </c>
      <c r="M85" s="1050">
        <v>40</v>
      </c>
      <c r="N85" s="1050">
        <v>47</v>
      </c>
      <c r="O85" s="1050">
        <v>33</v>
      </c>
      <c r="P85" s="1050">
        <v>7</v>
      </c>
      <c r="Q85" s="363" t="s">
        <v>12796</v>
      </c>
      <c r="R85" s="889" t="s">
        <v>1652</v>
      </c>
      <c r="S85" s="889" t="s">
        <v>1078</v>
      </c>
      <c r="T85" s="889" t="s">
        <v>1078</v>
      </c>
      <c r="U85" s="889" t="s">
        <v>1657</v>
      </c>
      <c r="V85" s="889" t="s">
        <v>4849</v>
      </c>
      <c r="W85" s="889" t="s">
        <v>1657</v>
      </c>
      <c r="X85" s="889" t="s">
        <v>5386</v>
      </c>
      <c r="Y85" s="889" t="s">
        <v>5854</v>
      </c>
      <c r="Z85" s="889" t="s">
        <v>5854</v>
      </c>
      <c r="AA85" s="889" t="s">
        <v>5854</v>
      </c>
      <c r="AB85" s="889" t="s">
        <v>5854</v>
      </c>
      <c r="AC85" s="889" t="s">
        <v>5854</v>
      </c>
      <c r="AD85" s="363" t="s">
        <v>12841</v>
      </c>
      <c r="AE85" s="889">
        <v>0</v>
      </c>
      <c r="AF85" s="889">
        <v>0</v>
      </c>
      <c r="AG85" s="889">
        <v>0</v>
      </c>
      <c r="AH85" s="889">
        <v>0</v>
      </c>
      <c r="AI85" s="889">
        <v>0</v>
      </c>
      <c r="AJ85" s="889" t="s">
        <v>1078</v>
      </c>
      <c r="AK85" s="889" t="s">
        <v>1660</v>
      </c>
      <c r="AL85" s="889" t="s">
        <v>1078</v>
      </c>
      <c r="AM85" s="889"/>
      <c r="AN85" s="889" t="s">
        <v>1566</v>
      </c>
    </row>
    <row r="86" spans="1:40">
      <c r="A86" s="363" t="s">
        <v>9546</v>
      </c>
      <c r="B86" s="363" t="s">
        <v>8754</v>
      </c>
      <c r="C86" s="945" t="s">
        <v>9547</v>
      </c>
      <c r="D86" s="363">
        <v>4</v>
      </c>
      <c r="E86" s="363" t="s">
        <v>9448</v>
      </c>
      <c r="F86" s="363">
        <v>4</v>
      </c>
      <c r="G86" s="1050">
        <v>730</v>
      </c>
      <c r="H86" s="1050">
        <v>75</v>
      </c>
      <c r="I86" s="1050">
        <v>160</v>
      </c>
      <c r="J86" s="1050">
        <v>200</v>
      </c>
      <c r="K86" s="1050">
        <v>280</v>
      </c>
      <c r="L86" s="1050">
        <v>150</v>
      </c>
      <c r="M86" s="1050">
        <v>18</v>
      </c>
      <c r="N86" s="1050">
        <v>33</v>
      </c>
      <c r="O86" s="1050">
        <v>41</v>
      </c>
      <c r="P86" s="1050">
        <v>58</v>
      </c>
      <c r="Q86" s="363" t="s">
        <v>12796</v>
      </c>
      <c r="R86" s="889" t="s">
        <v>1078</v>
      </c>
      <c r="S86" s="889" t="s">
        <v>4849</v>
      </c>
      <c r="T86" s="889" t="s">
        <v>1078</v>
      </c>
      <c r="U86" s="889" t="s">
        <v>1657</v>
      </c>
      <c r="V86" s="889" t="s">
        <v>4849</v>
      </c>
      <c r="W86" s="889" t="s">
        <v>1657</v>
      </c>
      <c r="X86" s="889" t="s">
        <v>5747</v>
      </c>
      <c r="Y86" s="889" t="s">
        <v>5339</v>
      </c>
      <c r="Z86" s="889" t="s">
        <v>5747</v>
      </c>
      <c r="AA86" s="889" t="s">
        <v>5747</v>
      </c>
      <c r="AB86" s="889" t="s">
        <v>5747</v>
      </c>
      <c r="AC86" s="889" t="s">
        <v>5747</v>
      </c>
      <c r="AD86" s="363" t="s">
        <v>12842</v>
      </c>
      <c r="AE86" s="889">
        <v>0</v>
      </c>
      <c r="AF86" s="889">
        <v>0</v>
      </c>
      <c r="AG86" s="889">
        <v>0</v>
      </c>
      <c r="AH86" s="889">
        <v>0</v>
      </c>
      <c r="AI86" s="889">
        <v>0</v>
      </c>
      <c r="AJ86" s="889" t="s">
        <v>1078</v>
      </c>
      <c r="AK86" s="889" t="s">
        <v>1660</v>
      </c>
      <c r="AL86" s="889" t="s">
        <v>1078</v>
      </c>
      <c r="AM86" s="889"/>
      <c r="AN86" s="889" t="s">
        <v>1566</v>
      </c>
    </row>
    <row r="87" spans="1:40">
      <c r="A87" s="363" t="s">
        <v>9548</v>
      </c>
      <c r="B87" s="363" t="s">
        <v>8755</v>
      </c>
      <c r="C87" s="945" t="s">
        <v>9549</v>
      </c>
      <c r="D87" s="363">
        <v>3</v>
      </c>
      <c r="E87" s="363" t="s">
        <v>9437</v>
      </c>
      <c r="F87" s="889">
        <v>4</v>
      </c>
      <c r="G87" s="1050">
        <v>910</v>
      </c>
      <c r="H87" s="1050">
        <v>125</v>
      </c>
      <c r="I87" s="1050">
        <v>110</v>
      </c>
      <c r="J87" s="1050">
        <v>275</v>
      </c>
      <c r="K87" s="1050">
        <v>140</v>
      </c>
      <c r="L87" s="1050">
        <v>180</v>
      </c>
      <c r="M87" s="1050">
        <v>27</v>
      </c>
      <c r="N87" s="1050">
        <v>36</v>
      </c>
      <c r="O87" s="1050">
        <v>57</v>
      </c>
      <c r="P87" s="1050">
        <v>33</v>
      </c>
      <c r="Q87" s="889">
        <v>0</v>
      </c>
      <c r="R87" s="889" t="s">
        <v>1078</v>
      </c>
      <c r="S87" s="889" t="s">
        <v>4849</v>
      </c>
      <c r="T87" s="889" t="s">
        <v>1078</v>
      </c>
      <c r="U87" s="889" t="s">
        <v>1657</v>
      </c>
      <c r="V87" s="889" t="s">
        <v>4849</v>
      </c>
      <c r="W87" s="889" t="s">
        <v>1657</v>
      </c>
      <c r="X87" s="889" t="s">
        <v>5735</v>
      </c>
      <c r="Y87" s="889" t="s">
        <v>5340</v>
      </c>
      <c r="Z87" s="889" t="s">
        <v>5735</v>
      </c>
      <c r="AA87" s="889" t="s">
        <v>5735</v>
      </c>
      <c r="AB87" s="889" t="s">
        <v>5735</v>
      </c>
      <c r="AC87" s="889" t="s">
        <v>5735</v>
      </c>
      <c r="AD87" s="889" t="s">
        <v>12843</v>
      </c>
      <c r="AE87" s="889">
        <v>0</v>
      </c>
      <c r="AF87" s="889">
        <v>0</v>
      </c>
      <c r="AG87" s="889">
        <v>0</v>
      </c>
      <c r="AH87" s="889">
        <v>0</v>
      </c>
      <c r="AI87" s="889">
        <v>0</v>
      </c>
      <c r="AJ87" s="889" t="s">
        <v>1078</v>
      </c>
      <c r="AK87" s="889" t="s">
        <v>1660</v>
      </c>
      <c r="AL87" s="889" t="s">
        <v>1078</v>
      </c>
      <c r="AM87" s="889"/>
      <c r="AN87" s="889" t="s">
        <v>1566</v>
      </c>
    </row>
    <row r="88" spans="1:40" s="889" customFormat="1">
      <c r="A88" s="889" t="s">
        <v>5409</v>
      </c>
      <c r="B88" s="889" t="s">
        <v>9550</v>
      </c>
      <c r="C88" s="1049" t="s">
        <v>9551</v>
      </c>
      <c r="D88" s="889">
        <v>4</v>
      </c>
      <c r="E88" s="889" t="s">
        <v>9229</v>
      </c>
      <c r="F88" s="889">
        <v>5</v>
      </c>
      <c r="G88" s="1050">
        <v>700</v>
      </c>
      <c r="H88" s="1050">
        <v>70</v>
      </c>
      <c r="I88" s="1050">
        <v>70</v>
      </c>
      <c r="J88" s="1050">
        <v>75</v>
      </c>
      <c r="K88" s="1050">
        <v>150</v>
      </c>
      <c r="L88" s="1050">
        <v>100</v>
      </c>
      <c r="M88" s="1050">
        <v>20</v>
      </c>
      <c r="N88" s="1050">
        <v>20</v>
      </c>
      <c r="O88" s="1050">
        <v>25</v>
      </c>
      <c r="P88" s="1050">
        <v>45</v>
      </c>
      <c r="Q88" s="889">
        <v>0</v>
      </c>
      <c r="R88" s="889" t="s">
        <v>4095</v>
      </c>
      <c r="S88" s="889" t="s">
        <v>1661</v>
      </c>
      <c r="T88" s="889" t="s">
        <v>4095</v>
      </c>
      <c r="U88" s="889" t="s">
        <v>4095</v>
      </c>
      <c r="V88" s="889" t="s">
        <v>4095</v>
      </c>
      <c r="W88" s="889" t="s">
        <v>4095</v>
      </c>
      <c r="X88" s="889" t="s">
        <v>4095</v>
      </c>
      <c r="Y88" s="889" t="s">
        <v>12903</v>
      </c>
      <c r="Z88" s="889" t="s">
        <v>4095</v>
      </c>
      <c r="AA88" s="889" t="s">
        <v>4095</v>
      </c>
      <c r="AB88" s="889" t="s">
        <v>4095</v>
      </c>
      <c r="AC88" s="889" t="s">
        <v>4095</v>
      </c>
      <c r="AD88" s="889" t="s">
        <v>12906</v>
      </c>
      <c r="AE88" s="889" t="s">
        <v>4095</v>
      </c>
      <c r="AF88" s="889" t="s">
        <v>4095</v>
      </c>
      <c r="AG88" s="889" t="s">
        <v>4095</v>
      </c>
      <c r="AH88" s="889" t="s">
        <v>4095</v>
      </c>
      <c r="AI88" s="889" t="s">
        <v>4095</v>
      </c>
      <c r="AJ88" s="889" t="s">
        <v>4095</v>
      </c>
      <c r="AK88" s="889" t="s">
        <v>4095</v>
      </c>
      <c r="AL88" s="889" t="s">
        <v>4095</v>
      </c>
      <c r="AN88" s="889" t="s">
        <v>1744</v>
      </c>
    </row>
    <row r="89" spans="1:40" s="889" customFormat="1">
      <c r="A89" s="889" t="s">
        <v>5410</v>
      </c>
      <c r="B89" s="889" t="s">
        <v>9552</v>
      </c>
      <c r="C89" s="1049" t="s">
        <v>9553</v>
      </c>
      <c r="D89" s="889">
        <v>4</v>
      </c>
      <c r="E89" s="889" t="s">
        <v>9229</v>
      </c>
      <c r="F89" s="889">
        <v>4</v>
      </c>
      <c r="G89" s="1050">
        <v>600</v>
      </c>
      <c r="H89" s="1050">
        <v>60</v>
      </c>
      <c r="I89" s="1050">
        <v>60</v>
      </c>
      <c r="J89" s="1050">
        <v>75</v>
      </c>
      <c r="K89" s="1050">
        <v>120</v>
      </c>
      <c r="L89" s="1050">
        <v>100</v>
      </c>
      <c r="M89" s="1050">
        <v>20</v>
      </c>
      <c r="N89" s="1050">
        <v>20</v>
      </c>
      <c r="O89" s="1050">
        <v>25</v>
      </c>
      <c r="P89" s="1050">
        <v>40</v>
      </c>
      <c r="Q89" s="889">
        <v>0</v>
      </c>
      <c r="R89" s="889" t="s">
        <v>4095</v>
      </c>
      <c r="S89" s="889" t="s">
        <v>1661</v>
      </c>
      <c r="T89" s="889" t="s">
        <v>4095</v>
      </c>
      <c r="U89" s="889" t="s">
        <v>4095</v>
      </c>
      <c r="V89" s="889" t="s">
        <v>4095</v>
      </c>
      <c r="W89" s="889" t="s">
        <v>4095</v>
      </c>
      <c r="X89" s="889" t="s">
        <v>4095</v>
      </c>
      <c r="Y89" s="889" t="s">
        <v>12904</v>
      </c>
      <c r="Z89" s="889" t="s">
        <v>4095</v>
      </c>
      <c r="AA89" s="889" t="s">
        <v>4095</v>
      </c>
      <c r="AB89" s="889" t="s">
        <v>4095</v>
      </c>
      <c r="AC89" s="889" t="s">
        <v>4095</v>
      </c>
      <c r="AD89" s="889" t="s">
        <v>12907</v>
      </c>
      <c r="AE89" s="889" t="s">
        <v>4095</v>
      </c>
      <c r="AF89" s="889" t="s">
        <v>4095</v>
      </c>
      <c r="AG89" s="889" t="s">
        <v>4095</v>
      </c>
      <c r="AH89" s="889" t="s">
        <v>4095</v>
      </c>
      <c r="AI89" s="889" t="s">
        <v>4095</v>
      </c>
      <c r="AJ89" s="889" t="s">
        <v>4095</v>
      </c>
      <c r="AK89" s="889" t="s">
        <v>4095</v>
      </c>
      <c r="AL89" s="889" t="s">
        <v>4095</v>
      </c>
      <c r="AN89" s="889" t="s">
        <v>1744</v>
      </c>
    </row>
    <row r="90" spans="1:40" s="889" customFormat="1">
      <c r="A90" s="889" t="s">
        <v>9289</v>
      </c>
      <c r="B90" s="889" t="s">
        <v>9554</v>
      </c>
      <c r="C90" s="1049" t="s">
        <v>9555</v>
      </c>
      <c r="D90" s="889">
        <v>4</v>
      </c>
      <c r="E90" s="889" t="s">
        <v>9229</v>
      </c>
      <c r="F90" s="889">
        <v>3</v>
      </c>
      <c r="G90" s="1050">
        <v>500</v>
      </c>
      <c r="H90" s="1050">
        <v>50</v>
      </c>
      <c r="I90" s="1050">
        <v>50</v>
      </c>
      <c r="J90" s="1050">
        <v>75</v>
      </c>
      <c r="K90" s="1050">
        <v>90</v>
      </c>
      <c r="L90" s="1050">
        <v>100</v>
      </c>
      <c r="M90" s="1050">
        <v>20</v>
      </c>
      <c r="N90" s="1050">
        <v>20</v>
      </c>
      <c r="O90" s="1050">
        <v>25</v>
      </c>
      <c r="P90" s="1050">
        <v>35</v>
      </c>
      <c r="Q90" s="889">
        <v>0</v>
      </c>
      <c r="R90" s="889" t="s">
        <v>1661</v>
      </c>
      <c r="S90" s="889" t="s">
        <v>4095</v>
      </c>
      <c r="T90" s="889" t="s">
        <v>4095</v>
      </c>
      <c r="U90" s="889" t="s">
        <v>4095</v>
      </c>
      <c r="V90" s="889" t="s">
        <v>4095</v>
      </c>
      <c r="W90" s="889" t="s">
        <v>4095</v>
      </c>
      <c r="X90" s="889" t="s">
        <v>12905</v>
      </c>
      <c r="Y90" s="889" t="s">
        <v>4095</v>
      </c>
      <c r="Z90" s="889" t="s">
        <v>4095</v>
      </c>
      <c r="AA90" s="889" t="s">
        <v>4095</v>
      </c>
      <c r="AB90" s="889" t="s">
        <v>4095</v>
      </c>
      <c r="AC90" s="889" t="s">
        <v>4095</v>
      </c>
      <c r="AD90" s="889" t="s">
        <v>12907</v>
      </c>
      <c r="AE90" s="889" t="s">
        <v>4095</v>
      </c>
      <c r="AF90" s="889" t="s">
        <v>4095</v>
      </c>
      <c r="AG90" s="889" t="s">
        <v>4095</v>
      </c>
      <c r="AH90" s="889" t="s">
        <v>4095</v>
      </c>
      <c r="AI90" s="889" t="s">
        <v>4095</v>
      </c>
      <c r="AJ90" s="889" t="s">
        <v>4095</v>
      </c>
      <c r="AK90" s="889" t="s">
        <v>4095</v>
      </c>
      <c r="AL90" s="889" t="s">
        <v>4095</v>
      </c>
      <c r="AN90" s="889" t="s">
        <v>1744</v>
      </c>
    </row>
    <row r="91" spans="1:40">
      <c r="A91" s="363" t="s">
        <v>9556</v>
      </c>
      <c r="B91" s="363" t="s">
        <v>9602</v>
      </c>
      <c r="C91" s="945" t="s">
        <v>9458</v>
      </c>
      <c r="D91" s="363">
        <v>1</v>
      </c>
      <c r="E91" s="363" t="s">
        <v>9448</v>
      </c>
      <c r="F91" s="889">
        <v>5</v>
      </c>
      <c r="G91" s="1098">
        <v>1350</v>
      </c>
      <c r="H91" s="1098">
        <v>350</v>
      </c>
      <c r="I91" s="1098">
        <v>180</v>
      </c>
      <c r="J91" s="1098">
        <v>100</v>
      </c>
      <c r="K91" s="1098">
        <v>100</v>
      </c>
      <c r="L91" s="1098">
        <v>255</v>
      </c>
      <c r="M91" s="1098">
        <v>69</v>
      </c>
      <c r="N91" s="1098">
        <v>42</v>
      </c>
      <c r="O91" s="1098">
        <v>15</v>
      </c>
      <c r="P91" s="1098">
        <v>15</v>
      </c>
      <c r="Q91" s="1096" t="s">
        <v>13010</v>
      </c>
      <c r="R91" s="1096" t="s">
        <v>5801</v>
      </c>
      <c r="S91" s="1096" t="s">
        <v>4844</v>
      </c>
      <c r="T91" s="1096" t="s">
        <v>4844</v>
      </c>
      <c r="U91" s="1096" t="s">
        <v>4847</v>
      </c>
      <c r="V91" s="1096" t="s">
        <v>5817</v>
      </c>
      <c r="W91" s="1096" t="s">
        <v>4847</v>
      </c>
      <c r="X91" s="889">
        <v>227</v>
      </c>
      <c r="Y91" s="889">
        <v>228</v>
      </c>
      <c r="Z91" s="889">
        <v>229</v>
      </c>
      <c r="AA91" s="889" t="s">
        <v>5820</v>
      </c>
      <c r="AB91" s="889" t="s">
        <v>5820</v>
      </c>
      <c r="AC91" s="889" t="s">
        <v>5820</v>
      </c>
      <c r="AD91" s="1096">
        <v>88</v>
      </c>
      <c r="AE91" s="889" t="s">
        <v>1078</v>
      </c>
      <c r="AF91" s="889" t="s">
        <v>1078</v>
      </c>
      <c r="AG91" s="889" t="s">
        <v>1078</v>
      </c>
      <c r="AH91" s="889" t="s">
        <v>1078</v>
      </c>
      <c r="AI91" s="889" t="s">
        <v>1078</v>
      </c>
      <c r="AJ91" s="889" t="s">
        <v>1078</v>
      </c>
      <c r="AK91" s="889" t="s">
        <v>1078</v>
      </c>
      <c r="AL91" s="1096" t="s">
        <v>1086</v>
      </c>
      <c r="AM91" s="1000"/>
      <c r="AN91" s="889" t="s">
        <v>1567</v>
      </c>
    </row>
    <row r="92" spans="1:40">
      <c r="A92" s="363" t="s">
        <v>9557</v>
      </c>
      <c r="B92" s="363" t="s">
        <v>9601</v>
      </c>
      <c r="C92" s="945" t="s">
        <v>9467</v>
      </c>
      <c r="D92" s="363">
        <v>4</v>
      </c>
      <c r="E92" s="363" t="s">
        <v>9443</v>
      </c>
      <c r="F92" s="889">
        <v>5</v>
      </c>
      <c r="G92" s="1098">
        <v>1000</v>
      </c>
      <c r="H92" s="1098">
        <v>100</v>
      </c>
      <c r="I92" s="1098">
        <v>220</v>
      </c>
      <c r="J92" s="1098">
        <v>240</v>
      </c>
      <c r="K92" s="1098">
        <v>370</v>
      </c>
      <c r="L92" s="1098">
        <v>190</v>
      </c>
      <c r="M92" s="1098">
        <v>19</v>
      </c>
      <c r="N92" s="1098">
        <v>35</v>
      </c>
      <c r="O92" s="1098">
        <v>45</v>
      </c>
      <c r="P92" s="1098">
        <v>73</v>
      </c>
      <c r="Q92" s="1096" t="s">
        <v>13010</v>
      </c>
      <c r="R92" s="1096" t="s">
        <v>4844</v>
      </c>
      <c r="S92" s="1096" t="s">
        <v>5801</v>
      </c>
      <c r="T92" s="1096" t="s">
        <v>4844</v>
      </c>
      <c r="U92" s="1096" t="s">
        <v>4847</v>
      </c>
      <c r="V92" s="1096" t="s">
        <v>5817</v>
      </c>
      <c r="W92" s="1096" t="s">
        <v>4847</v>
      </c>
      <c r="X92" s="889">
        <v>230</v>
      </c>
      <c r="Y92" s="889">
        <v>231</v>
      </c>
      <c r="Z92" s="889">
        <v>232</v>
      </c>
      <c r="AA92" s="889" t="s">
        <v>5747</v>
      </c>
      <c r="AB92" s="889" t="s">
        <v>5747</v>
      </c>
      <c r="AC92" s="889" t="s">
        <v>5747</v>
      </c>
      <c r="AD92" s="1096">
        <v>89</v>
      </c>
      <c r="AE92" s="889" t="s">
        <v>1078</v>
      </c>
      <c r="AF92" s="889" t="s">
        <v>1078</v>
      </c>
      <c r="AG92" s="889" t="s">
        <v>1078</v>
      </c>
      <c r="AH92" s="889" t="s">
        <v>1078</v>
      </c>
      <c r="AI92" s="889" t="s">
        <v>1078</v>
      </c>
      <c r="AJ92" s="889" t="s">
        <v>1078</v>
      </c>
      <c r="AK92" s="889" t="s">
        <v>1078</v>
      </c>
      <c r="AL92" s="889" t="s">
        <v>1967</v>
      </c>
      <c r="AM92" s="1000"/>
      <c r="AN92" s="889" t="s">
        <v>1567</v>
      </c>
    </row>
    <row r="93" spans="1:40">
      <c r="A93" s="363" t="s">
        <v>9558</v>
      </c>
      <c r="B93" s="363" t="s">
        <v>9559</v>
      </c>
      <c r="C93" s="945" t="s">
        <v>9560</v>
      </c>
      <c r="D93" s="363">
        <v>3</v>
      </c>
      <c r="E93" s="363" t="s">
        <v>9437</v>
      </c>
      <c r="F93" s="889">
        <v>5</v>
      </c>
      <c r="G93" s="1098">
        <v>1200</v>
      </c>
      <c r="H93" s="1098">
        <v>170</v>
      </c>
      <c r="I93" s="1098">
        <v>200</v>
      </c>
      <c r="J93" s="1098">
        <v>350</v>
      </c>
      <c r="K93" s="1098">
        <v>250</v>
      </c>
      <c r="L93" s="1098">
        <v>228</v>
      </c>
      <c r="M93" s="1098">
        <v>30</v>
      </c>
      <c r="N93" s="1098">
        <v>29</v>
      </c>
      <c r="O93" s="1098">
        <v>70</v>
      </c>
      <c r="P93" s="1098">
        <v>51</v>
      </c>
      <c r="Q93" s="1096" t="s">
        <v>13010</v>
      </c>
      <c r="R93" s="1096" t="s">
        <v>5801</v>
      </c>
      <c r="S93" s="1096" t="s">
        <v>4844</v>
      </c>
      <c r="T93" s="1096" t="s">
        <v>4844</v>
      </c>
      <c r="U93" s="1096" t="s">
        <v>4847</v>
      </c>
      <c r="V93" s="1096" t="s">
        <v>5817</v>
      </c>
      <c r="W93" s="1096" t="s">
        <v>4847</v>
      </c>
      <c r="X93" s="889">
        <v>233</v>
      </c>
      <c r="Y93" s="889">
        <v>234</v>
      </c>
      <c r="Z93" s="889">
        <v>235</v>
      </c>
      <c r="AA93" s="889" t="s">
        <v>5735</v>
      </c>
      <c r="AB93" s="889" t="s">
        <v>5735</v>
      </c>
      <c r="AC93" s="889" t="s">
        <v>5735</v>
      </c>
      <c r="AD93" s="1096">
        <v>90</v>
      </c>
      <c r="AE93" s="889" t="s">
        <v>1078</v>
      </c>
      <c r="AF93" s="889" t="s">
        <v>1078</v>
      </c>
      <c r="AG93" s="889" t="s">
        <v>1078</v>
      </c>
      <c r="AH93" s="889" t="s">
        <v>1078</v>
      </c>
      <c r="AI93" s="889" t="s">
        <v>1078</v>
      </c>
      <c r="AJ93" s="889" t="s">
        <v>1078</v>
      </c>
      <c r="AK93" s="889" t="s">
        <v>1078</v>
      </c>
      <c r="AL93" s="889" t="s">
        <v>1967</v>
      </c>
      <c r="AM93" s="1000"/>
      <c r="AN93" s="889" t="s">
        <v>1567</v>
      </c>
    </row>
    <row r="94" spans="1:40">
      <c r="A94" s="363" t="s">
        <v>9561</v>
      </c>
      <c r="B94" s="363" t="s">
        <v>9562</v>
      </c>
      <c r="C94" s="945" t="s">
        <v>9563</v>
      </c>
      <c r="D94" s="363">
        <v>1</v>
      </c>
      <c r="E94" s="363" t="s">
        <v>9448</v>
      </c>
      <c r="F94" s="889">
        <v>5</v>
      </c>
      <c r="G94" s="1098">
        <v>1300</v>
      </c>
      <c r="H94" s="1098">
        <v>330</v>
      </c>
      <c r="I94" s="1098">
        <v>210</v>
      </c>
      <c r="J94" s="1098">
        <v>115</v>
      </c>
      <c r="K94" s="1098">
        <v>130</v>
      </c>
      <c r="L94" s="1098">
        <v>240</v>
      </c>
      <c r="M94" s="1098">
        <v>66</v>
      </c>
      <c r="N94" s="1098">
        <v>45</v>
      </c>
      <c r="O94" s="1098">
        <v>35</v>
      </c>
      <c r="P94" s="1098">
        <v>10</v>
      </c>
      <c r="Q94" s="1096" t="s">
        <v>13010</v>
      </c>
      <c r="R94" s="1096" t="s">
        <v>4844</v>
      </c>
      <c r="S94" s="1096" t="s">
        <v>5801</v>
      </c>
      <c r="T94" s="1096" t="s">
        <v>4844</v>
      </c>
      <c r="U94" s="1096" t="s">
        <v>4847</v>
      </c>
      <c r="V94" s="1096" t="s">
        <v>5817</v>
      </c>
      <c r="W94" s="1096" t="s">
        <v>4847</v>
      </c>
      <c r="X94" s="889">
        <v>236</v>
      </c>
      <c r="Y94" s="889">
        <v>237</v>
      </c>
      <c r="Z94" s="889">
        <v>238</v>
      </c>
      <c r="AA94" s="889" t="s">
        <v>5820</v>
      </c>
      <c r="AB94" s="889" t="s">
        <v>5820</v>
      </c>
      <c r="AC94" s="889" t="s">
        <v>5820</v>
      </c>
      <c r="AD94" s="1096">
        <v>91</v>
      </c>
      <c r="AE94" s="889" t="s">
        <v>1078</v>
      </c>
      <c r="AF94" s="889" t="s">
        <v>1078</v>
      </c>
      <c r="AG94" s="889" t="s">
        <v>1078</v>
      </c>
      <c r="AH94" s="889" t="s">
        <v>1078</v>
      </c>
      <c r="AI94" s="889" t="s">
        <v>1078</v>
      </c>
      <c r="AJ94" s="889" t="s">
        <v>1078</v>
      </c>
      <c r="AK94" s="889" t="s">
        <v>1078</v>
      </c>
      <c r="AL94" s="1096" t="s">
        <v>1967</v>
      </c>
      <c r="AM94" s="1000"/>
      <c r="AN94" s="889" t="s">
        <v>1567</v>
      </c>
    </row>
    <row r="95" spans="1:40">
      <c r="A95" s="363" t="s">
        <v>9564</v>
      </c>
      <c r="B95" s="363" t="s">
        <v>9565</v>
      </c>
      <c r="C95" s="945" t="s">
        <v>9566</v>
      </c>
      <c r="D95" s="363">
        <v>4</v>
      </c>
      <c r="E95" s="363" t="s">
        <v>9437</v>
      </c>
      <c r="F95" s="889">
        <v>4</v>
      </c>
      <c r="G95" s="1098">
        <v>810</v>
      </c>
      <c r="H95" s="1098">
        <v>90</v>
      </c>
      <c r="I95" s="1098">
        <v>160</v>
      </c>
      <c r="J95" s="1098">
        <v>200</v>
      </c>
      <c r="K95" s="1098">
        <v>290</v>
      </c>
      <c r="L95" s="1098">
        <v>152</v>
      </c>
      <c r="M95" s="1098">
        <v>20</v>
      </c>
      <c r="N95" s="1098">
        <v>35</v>
      </c>
      <c r="O95" s="1098">
        <v>43</v>
      </c>
      <c r="P95" s="1098">
        <v>59</v>
      </c>
      <c r="Q95" s="1096" t="s">
        <v>13010</v>
      </c>
      <c r="R95" s="1096" t="s">
        <v>4232</v>
      </c>
      <c r="S95" s="1096" t="s">
        <v>4848</v>
      </c>
      <c r="T95" s="1096" t="s">
        <v>4232</v>
      </c>
      <c r="U95" s="1096" t="s">
        <v>4848</v>
      </c>
      <c r="V95" s="1096" t="s">
        <v>4849</v>
      </c>
      <c r="W95" s="1096" t="s">
        <v>4848</v>
      </c>
      <c r="X95" s="889" t="s">
        <v>5747</v>
      </c>
      <c r="Y95" s="889">
        <v>239</v>
      </c>
      <c r="Z95" s="889" t="s">
        <v>5747</v>
      </c>
      <c r="AA95" s="889" t="s">
        <v>5747</v>
      </c>
      <c r="AB95" s="889" t="s">
        <v>5747</v>
      </c>
      <c r="AC95" s="889" t="s">
        <v>5747</v>
      </c>
      <c r="AD95" s="1096">
        <v>92</v>
      </c>
      <c r="AE95" s="889" t="s">
        <v>1078</v>
      </c>
      <c r="AF95" s="889" t="s">
        <v>1078</v>
      </c>
      <c r="AG95" s="889" t="s">
        <v>1078</v>
      </c>
      <c r="AH95" s="889" t="s">
        <v>1078</v>
      </c>
      <c r="AI95" s="889" t="s">
        <v>1078</v>
      </c>
      <c r="AJ95" s="889" t="s">
        <v>1078</v>
      </c>
      <c r="AK95" s="889" t="s">
        <v>1078</v>
      </c>
      <c r="AL95" s="889" t="s">
        <v>1654</v>
      </c>
      <c r="AM95" s="1000"/>
      <c r="AN95" s="889" t="s">
        <v>1566</v>
      </c>
    </row>
    <row r="96" spans="1:40">
      <c r="A96" s="363" t="s">
        <v>9567</v>
      </c>
      <c r="B96" s="363" t="s">
        <v>11363</v>
      </c>
      <c r="C96" s="945" t="s">
        <v>9568</v>
      </c>
      <c r="D96" s="363">
        <v>2</v>
      </c>
      <c r="E96" s="363" t="s">
        <v>9443</v>
      </c>
      <c r="F96" s="889">
        <v>4</v>
      </c>
      <c r="G96" s="1098">
        <v>1070</v>
      </c>
      <c r="H96" s="1098">
        <v>220</v>
      </c>
      <c r="I96" s="1098">
        <v>225</v>
      </c>
      <c r="J96" s="1098">
        <v>100</v>
      </c>
      <c r="K96" s="1098">
        <v>100</v>
      </c>
      <c r="L96" s="1098">
        <v>234</v>
      </c>
      <c r="M96" s="1098">
        <v>47</v>
      </c>
      <c r="N96" s="1098">
        <v>48</v>
      </c>
      <c r="O96" s="1098">
        <v>24</v>
      </c>
      <c r="P96" s="1098">
        <v>24</v>
      </c>
      <c r="Q96" s="1096" t="s">
        <v>13010</v>
      </c>
      <c r="R96" s="1096" t="s">
        <v>4232</v>
      </c>
      <c r="S96" s="1096" t="s">
        <v>4848</v>
      </c>
      <c r="T96" s="1096" t="s">
        <v>4232</v>
      </c>
      <c r="U96" s="1096" t="s">
        <v>4848</v>
      </c>
      <c r="V96" s="1096" t="s">
        <v>4849</v>
      </c>
      <c r="W96" s="1096" t="s">
        <v>4848</v>
      </c>
      <c r="X96" s="889" t="s">
        <v>9449</v>
      </c>
      <c r="Y96" s="889">
        <v>240</v>
      </c>
      <c r="Z96" s="889" t="s">
        <v>9449</v>
      </c>
      <c r="AA96" s="889" t="s">
        <v>9449</v>
      </c>
      <c r="AB96" s="889" t="s">
        <v>9449</v>
      </c>
      <c r="AC96" s="889" t="s">
        <v>9449</v>
      </c>
      <c r="AD96" s="1096">
        <v>93</v>
      </c>
      <c r="AE96" s="889" t="s">
        <v>1078</v>
      </c>
      <c r="AF96" s="889" t="s">
        <v>1078</v>
      </c>
      <c r="AG96" s="889" t="s">
        <v>1078</v>
      </c>
      <c r="AH96" s="889" t="s">
        <v>1078</v>
      </c>
      <c r="AI96" s="889" t="s">
        <v>1078</v>
      </c>
      <c r="AJ96" s="889" t="s">
        <v>1078</v>
      </c>
      <c r="AK96" s="889" t="s">
        <v>1078</v>
      </c>
      <c r="AL96" s="889" t="s">
        <v>1654</v>
      </c>
      <c r="AM96" s="1000"/>
      <c r="AN96" s="889" t="s">
        <v>1566</v>
      </c>
    </row>
    <row r="97" spans="1:40">
      <c r="A97" s="363" t="s">
        <v>9569</v>
      </c>
      <c r="B97" s="363" t="s">
        <v>9570</v>
      </c>
      <c r="C97" s="945" t="s">
        <v>9571</v>
      </c>
      <c r="D97" s="363">
        <v>2</v>
      </c>
      <c r="E97" s="363" t="s">
        <v>9437</v>
      </c>
      <c r="F97" s="889">
        <v>4</v>
      </c>
      <c r="G97" s="1098">
        <v>1160</v>
      </c>
      <c r="H97" s="1098">
        <v>280</v>
      </c>
      <c r="I97" s="1098">
        <v>285</v>
      </c>
      <c r="J97" s="1098">
        <v>90</v>
      </c>
      <c r="K97" s="1098">
        <v>210</v>
      </c>
      <c r="L97" s="1098">
        <v>224</v>
      </c>
      <c r="M97" s="1098">
        <v>42</v>
      </c>
      <c r="N97" s="1098">
        <v>43</v>
      </c>
      <c r="O97" s="1098">
        <v>13</v>
      </c>
      <c r="P97" s="1098">
        <v>20</v>
      </c>
      <c r="Q97" s="1096" t="s">
        <v>13010</v>
      </c>
      <c r="R97" s="1096" t="s">
        <v>4849</v>
      </c>
      <c r="S97" s="1096" t="s">
        <v>4232</v>
      </c>
      <c r="T97" s="1096" t="s">
        <v>4232</v>
      </c>
      <c r="U97" s="1096" t="s">
        <v>4848</v>
      </c>
      <c r="V97" s="1096" t="s">
        <v>4849</v>
      </c>
      <c r="W97" s="1096" t="s">
        <v>4848</v>
      </c>
      <c r="X97" s="889">
        <v>241</v>
      </c>
      <c r="Y97" s="889" t="s">
        <v>9449</v>
      </c>
      <c r="Z97" s="889" t="s">
        <v>9449</v>
      </c>
      <c r="AA97" s="889" t="s">
        <v>9449</v>
      </c>
      <c r="AB97" s="889" t="s">
        <v>9449</v>
      </c>
      <c r="AC97" s="889" t="s">
        <v>9449</v>
      </c>
      <c r="AD97" s="1096">
        <v>94</v>
      </c>
      <c r="AE97" s="889" t="s">
        <v>1078</v>
      </c>
      <c r="AF97" s="889" t="s">
        <v>1078</v>
      </c>
      <c r="AG97" s="889" t="s">
        <v>1078</v>
      </c>
      <c r="AH97" s="889" t="s">
        <v>1078</v>
      </c>
      <c r="AI97" s="889" t="s">
        <v>1078</v>
      </c>
      <c r="AJ97" s="889" t="s">
        <v>1078</v>
      </c>
      <c r="AK97" s="889" t="s">
        <v>1078</v>
      </c>
      <c r="AL97" s="889" t="s">
        <v>1660</v>
      </c>
      <c r="AM97" s="1000"/>
      <c r="AN97" s="889" t="s">
        <v>1566</v>
      </c>
    </row>
    <row r="98" spans="1:40">
      <c r="A98" s="363" t="s">
        <v>9572</v>
      </c>
      <c r="B98" s="363" t="s">
        <v>9573</v>
      </c>
      <c r="C98" s="945" t="s">
        <v>9574</v>
      </c>
      <c r="D98" s="363">
        <v>2</v>
      </c>
      <c r="E98" s="363" t="s">
        <v>9448</v>
      </c>
      <c r="F98" s="889">
        <v>4</v>
      </c>
      <c r="G98" s="1098">
        <v>1100</v>
      </c>
      <c r="H98" s="1098">
        <v>250</v>
      </c>
      <c r="I98" s="1098">
        <v>240</v>
      </c>
      <c r="J98" s="1098">
        <v>200</v>
      </c>
      <c r="K98" s="1098">
        <v>150</v>
      </c>
      <c r="L98" s="1098">
        <v>230</v>
      </c>
      <c r="M98" s="1098">
        <v>43</v>
      </c>
      <c r="N98" s="1098">
        <v>45</v>
      </c>
      <c r="O98" s="1098">
        <v>30</v>
      </c>
      <c r="P98" s="1098">
        <v>20</v>
      </c>
      <c r="Q98" s="1096" t="s">
        <v>13010</v>
      </c>
      <c r="R98" s="1096" t="s">
        <v>4849</v>
      </c>
      <c r="S98" s="1096" t="s">
        <v>4232</v>
      </c>
      <c r="T98" s="1096" t="s">
        <v>4232</v>
      </c>
      <c r="U98" s="1096" t="s">
        <v>4848</v>
      </c>
      <c r="V98" s="1096" t="s">
        <v>4849</v>
      </c>
      <c r="W98" s="1096" t="s">
        <v>4848</v>
      </c>
      <c r="X98" s="889">
        <v>242</v>
      </c>
      <c r="Y98" s="889" t="s">
        <v>9449</v>
      </c>
      <c r="Z98" s="889" t="s">
        <v>9449</v>
      </c>
      <c r="AA98" s="889" t="s">
        <v>9449</v>
      </c>
      <c r="AB98" s="889" t="s">
        <v>9449</v>
      </c>
      <c r="AC98" s="889" t="s">
        <v>9449</v>
      </c>
      <c r="AD98" s="1096">
        <v>95</v>
      </c>
      <c r="AE98" s="889" t="s">
        <v>1078</v>
      </c>
      <c r="AF98" s="889" t="s">
        <v>1078</v>
      </c>
      <c r="AG98" s="889" t="s">
        <v>1078</v>
      </c>
      <c r="AH98" s="889" t="s">
        <v>1078</v>
      </c>
      <c r="AI98" s="889" t="s">
        <v>1078</v>
      </c>
      <c r="AJ98" s="889" t="s">
        <v>1078</v>
      </c>
      <c r="AK98" s="889" t="s">
        <v>1078</v>
      </c>
      <c r="AL98" s="889" t="s">
        <v>1660</v>
      </c>
      <c r="AM98" s="1000"/>
      <c r="AN98" s="889" t="s">
        <v>1566</v>
      </c>
    </row>
    <row r="99" spans="1:40">
      <c r="A99" s="363" t="s">
        <v>9575</v>
      </c>
      <c r="B99" s="363" t="s">
        <v>9576</v>
      </c>
      <c r="C99" s="945" t="s">
        <v>9577</v>
      </c>
      <c r="D99" s="363">
        <v>2</v>
      </c>
      <c r="E99" s="363" t="s">
        <v>9448</v>
      </c>
      <c r="F99" s="889">
        <v>4</v>
      </c>
      <c r="G99" s="1098">
        <v>1120</v>
      </c>
      <c r="H99" s="1098">
        <v>240</v>
      </c>
      <c r="I99" s="1098">
        <v>245</v>
      </c>
      <c r="J99" s="1098">
        <v>50</v>
      </c>
      <c r="K99" s="1098">
        <v>180</v>
      </c>
      <c r="L99" s="1098">
        <v>230</v>
      </c>
      <c r="M99" s="1098">
        <v>45</v>
      </c>
      <c r="N99" s="1098">
        <v>46</v>
      </c>
      <c r="O99" s="1098">
        <v>13</v>
      </c>
      <c r="P99" s="1098">
        <v>25</v>
      </c>
      <c r="Q99" s="1096" t="s">
        <v>13010</v>
      </c>
      <c r="R99" s="1096" t="s">
        <v>4232</v>
      </c>
      <c r="S99" s="1096" t="s">
        <v>4847</v>
      </c>
      <c r="T99" s="1096" t="s">
        <v>4232</v>
      </c>
      <c r="U99" s="1096" t="s">
        <v>4848</v>
      </c>
      <c r="V99" s="1096" t="s">
        <v>4849</v>
      </c>
      <c r="W99" s="1096" t="s">
        <v>4848</v>
      </c>
      <c r="X99" s="889" t="s">
        <v>9449</v>
      </c>
      <c r="Y99" s="889">
        <v>243</v>
      </c>
      <c r="Z99" s="889" t="s">
        <v>9449</v>
      </c>
      <c r="AA99" s="889" t="s">
        <v>9449</v>
      </c>
      <c r="AB99" s="889" t="s">
        <v>9449</v>
      </c>
      <c r="AC99" s="889" t="s">
        <v>9449</v>
      </c>
      <c r="AD99" s="1096">
        <v>96</v>
      </c>
      <c r="AE99" s="889" t="s">
        <v>1078</v>
      </c>
      <c r="AF99" s="889" t="s">
        <v>1078</v>
      </c>
      <c r="AG99" s="889" t="s">
        <v>1078</v>
      </c>
      <c r="AH99" s="889" t="s">
        <v>1078</v>
      </c>
      <c r="AI99" s="889" t="s">
        <v>1078</v>
      </c>
      <c r="AJ99" s="889" t="s">
        <v>1078</v>
      </c>
      <c r="AK99" s="889" t="s">
        <v>1078</v>
      </c>
      <c r="AL99" s="889" t="s">
        <v>1660</v>
      </c>
      <c r="AM99" s="1000"/>
      <c r="AN99" s="889" t="s">
        <v>1566</v>
      </c>
    </row>
    <row r="100" spans="1:40">
      <c r="A100" s="363" t="s">
        <v>9578</v>
      </c>
      <c r="B100" s="363" t="s">
        <v>9579</v>
      </c>
      <c r="C100" s="945" t="s">
        <v>9580</v>
      </c>
      <c r="D100" s="363">
        <v>3</v>
      </c>
      <c r="E100" s="363" t="s">
        <v>9448</v>
      </c>
      <c r="F100" s="889">
        <v>4</v>
      </c>
      <c r="G100" s="1098">
        <v>950</v>
      </c>
      <c r="H100" s="1098">
        <v>145</v>
      </c>
      <c r="I100" s="1098">
        <v>130</v>
      </c>
      <c r="J100" s="1098">
        <v>300</v>
      </c>
      <c r="K100" s="1098">
        <v>170</v>
      </c>
      <c r="L100" s="1098">
        <v>186</v>
      </c>
      <c r="M100" s="1098">
        <v>29</v>
      </c>
      <c r="N100" s="1098">
        <v>38</v>
      </c>
      <c r="O100" s="1098">
        <v>58</v>
      </c>
      <c r="P100" s="1098">
        <v>34</v>
      </c>
      <c r="Q100" s="1096" t="s">
        <v>13010</v>
      </c>
      <c r="R100" s="1096" t="s">
        <v>4232</v>
      </c>
      <c r="S100" s="1096" t="s">
        <v>4847</v>
      </c>
      <c r="T100" s="1096" t="s">
        <v>4232</v>
      </c>
      <c r="U100" s="1096" t="s">
        <v>4848</v>
      </c>
      <c r="V100" s="1096" t="s">
        <v>4849</v>
      </c>
      <c r="W100" s="1096" t="s">
        <v>4848</v>
      </c>
      <c r="X100" s="889" t="s">
        <v>5735</v>
      </c>
      <c r="Y100" s="889">
        <v>244</v>
      </c>
      <c r="Z100" s="889" t="s">
        <v>5735</v>
      </c>
      <c r="AA100" s="889" t="s">
        <v>5735</v>
      </c>
      <c r="AB100" s="889" t="s">
        <v>5735</v>
      </c>
      <c r="AC100" s="889" t="s">
        <v>5735</v>
      </c>
      <c r="AD100" s="1096" t="s">
        <v>12994</v>
      </c>
      <c r="AE100" s="889" t="s">
        <v>1078</v>
      </c>
      <c r="AF100" s="889" t="s">
        <v>1078</v>
      </c>
      <c r="AG100" s="889" t="s">
        <v>1078</v>
      </c>
      <c r="AH100" s="889" t="s">
        <v>1078</v>
      </c>
      <c r="AI100" s="889" t="s">
        <v>1078</v>
      </c>
      <c r="AJ100" s="889" t="s">
        <v>1078</v>
      </c>
      <c r="AK100" s="889" t="s">
        <v>1078</v>
      </c>
      <c r="AL100" s="889" t="s">
        <v>1660</v>
      </c>
      <c r="AM100" s="1000"/>
      <c r="AN100" s="889" t="s">
        <v>1566</v>
      </c>
    </row>
    <row r="101" spans="1:40">
      <c r="A101" s="363" t="s">
        <v>1661</v>
      </c>
      <c r="B101" s="363" t="s">
        <v>9581</v>
      </c>
      <c r="C101" s="945" t="s">
        <v>9582</v>
      </c>
      <c r="D101" s="363">
        <v>1</v>
      </c>
      <c r="E101" s="363" t="s">
        <v>9437</v>
      </c>
      <c r="F101" s="889">
        <v>5</v>
      </c>
      <c r="G101" s="1050">
        <v>1000</v>
      </c>
      <c r="H101" s="1050">
        <v>240</v>
      </c>
      <c r="I101" s="1050">
        <v>150</v>
      </c>
      <c r="J101" s="1050">
        <v>90</v>
      </c>
      <c r="K101" s="1050">
        <v>77</v>
      </c>
      <c r="L101" s="1050">
        <v>205</v>
      </c>
      <c r="M101" s="1050">
        <v>54</v>
      </c>
      <c r="N101" s="1050">
        <v>24</v>
      </c>
      <c r="O101" s="1050">
        <v>17</v>
      </c>
      <c r="P101" s="1050">
        <v>14</v>
      </c>
      <c r="Q101" s="889">
        <v>0</v>
      </c>
      <c r="R101" s="889" t="s">
        <v>1078</v>
      </c>
      <c r="S101" s="889" t="s">
        <v>1653</v>
      </c>
      <c r="T101" s="889" t="s">
        <v>1967</v>
      </c>
      <c r="U101" s="889">
        <v>15</v>
      </c>
      <c r="V101" s="889">
        <v>15</v>
      </c>
      <c r="W101" s="889">
        <v>15</v>
      </c>
      <c r="X101" s="889" t="s">
        <v>5820</v>
      </c>
      <c r="Y101" s="889">
        <v>250</v>
      </c>
      <c r="Z101" s="889">
        <v>251</v>
      </c>
      <c r="AA101" s="889" t="s">
        <v>5820</v>
      </c>
      <c r="AB101" s="889" t="s">
        <v>5820</v>
      </c>
      <c r="AC101" s="889" t="s">
        <v>5820</v>
      </c>
      <c r="AD101" s="889" t="s">
        <v>12789</v>
      </c>
      <c r="AE101" s="889" t="s">
        <v>1078</v>
      </c>
      <c r="AF101" s="889" t="s">
        <v>1078</v>
      </c>
      <c r="AG101" s="889" t="s">
        <v>1078</v>
      </c>
      <c r="AH101" s="889" t="s">
        <v>1078</v>
      </c>
      <c r="AI101" s="889" t="s">
        <v>1078</v>
      </c>
      <c r="AJ101" s="889" t="s">
        <v>1078</v>
      </c>
      <c r="AK101" s="889" t="s">
        <v>1078</v>
      </c>
      <c r="AL101" s="889" t="s">
        <v>1078</v>
      </c>
      <c r="AM101" s="889"/>
      <c r="AN101" s="889" t="s">
        <v>1566</v>
      </c>
    </row>
    <row r="102" spans="1:40">
      <c r="A102" s="363" t="s">
        <v>9583</v>
      </c>
      <c r="B102" s="363" t="s">
        <v>9584</v>
      </c>
      <c r="C102" s="945" t="s">
        <v>9585</v>
      </c>
      <c r="D102" s="363">
        <v>0</v>
      </c>
      <c r="E102" s="363" t="s">
        <v>9448</v>
      </c>
      <c r="F102" s="889">
        <v>4</v>
      </c>
      <c r="G102" s="1050">
        <v>1100</v>
      </c>
      <c r="H102" s="1050">
        <v>215</v>
      </c>
      <c r="I102" s="1050">
        <v>220.00000000000003</v>
      </c>
      <c r="J102" s="1050">
        <v>50</v>
      </c>
      <c r="K102" s="1050">
        <v>50</v>
      </c>
      <c r="L102" s="1050">
        <v>210</v>
      </c>
      <c r="M102" s="1050">
        <v>43</v>
      </c>
      <c r="N102" s="1050">
        <v>44</v>
      </c>
      <c r="O102" s="1050">
        <v>10</v>
      </c>
      <c r="P102" s="1050">
        <v>10</v>
      </c>
      <c r="Q102" s="889">
        <v>0</v>
      </c>
      <c r="R102" s="889" t="s">
        <v>1951</v>
      </c>
      <c r="S102" s="889">
        <v>0</v>
      </c>
      <c r="T102" s="889">
        <v>0</v>
      </c>
      <c r="U102" s="889">
        <v>10</v>
      </c>
      <c r="V102" s="889">
        <v>10</v>
      </c>
      <c r="W102" s="889">
        <v>10</v>
      </c>
      <c r="X102" s="889" t="s">
        <v>12598</v>
      </c>
      <c r="Y102" s="889">
        <v>248</v>
      </c>
      <c r="Z102" s="889" t="s">
        <v>12595</v>
      </c>
      <c r="AA102" s="889" t="s">
        <v>12302</v>
      </c>
      <c r="AB102" s="889" t="s">
        <v>12595</v>
      </c>
      <c r="AC102" s="889" t="s">
        <v>12595</v>
      </c>
      <c r="AD102" s="889" t="s">
        <v>9422</v>
      </c>
      <c r="AE102" s="363" t="s">
        <v>12596</v>
      </c>
      <c r="AF102" s="363" t="s">
        <v>12596</v>
      </c>
      <c r="AG102" s="363" t="s">
        <v>12596</v>
      </c>
      <c r="AH102" s="363" t="s">
        <v>12596</v>
      </c>
      <c r="AI102" s="363" t="s">
        <v>12596</v>
      </c>
      <c r="AJ102" s="363" t="s">
        <v>12596</v>
      </c>
      <c r="AK102" s="363" t="s">
        <v>12596</v>
      </c>
      <c r="AL102" s="363" t="s">
        <v>12599</v>
      </c>
      <c r="AN102" s="363" t="s">
        <v>12597</v>
      </c>
    </row>
    <row r="103" spans="1:40">
      <c r="A103" s="363" t="s">
        <v>9586</v>
      </c>
      <c r="B103" s="363" t="s">
        <v>9587</v>
      </c>
      <c r="C103" s="945" t="s">
        <v>9588</v>
      </c>
      <c r="D103" s="363">
        <v>0</v>
      </c>
      <c r="E103" s="363" t="s">
        <v>9448</v>
      </c>
      <c r="F103" s="889">
        <v>4</v>
      </c>
      <c r="G103" s="1050">
        <v>1300</v>
      </c>
      <c r="H103" s="1050">
        <v>180</v>
      </c>
      <c r="I103" s="1050">
        <v>150</v>
      </c>
      <c r="J103" s="1050">
        <v>66</v>
      </c>
      <c r="K103" s="1050">
        <v>66</v>
      </c>
      <c r="L103" s="1050">
        <v>225</v>
      </c>
      <c r="M103" s="1050">
        <v>38</v>
      </c>
      <c r="N103" s="1050">
        <v>35</v>
      </c>
      <c r="O103" s="1050">
        <v>16</v>
      </c>
      <c r="P103" s="1050">
        <v>16</v>
      </c>
      <c r="Q103" s="889">
        <v>0</v>
      </c>
      <c r="R103" s="889" t="s">
        <v>1951</v>
      </c>
      <c r="S103" s="889">
        <v>0</v>
      </c>
      <c r="T103" s="889">
        <v>0</v>
      </c>
      <c r="U103" s="889">
        <v>10</v>
      </c>
      <c r="V103" s="889">
        <v>10</v>
      </c>
      <c r="W103" s="889">
        <v>10</v>
      </c>
      <c r="X103" s="889">
        <v>249</v>
      </c>
      <c r="Y103" s="889" t="s">
        <v>12304</v>
      </c>
      <c r="Z103" s="889" t="s">
        <v>12303</v>
      </c>
      <c r="AA103" s="889" t="s">
        <v>12304</v>
      </c>
      <c r="AB103" s="889" t="s">
        <v>12303</v>
      </c>
      <c r="AC103" s="889" t="s">
        <v>12303</v>
      </c>
      <c r="AD103" s="889" t="s">
        <v>9511</v>
      </c>
      <c r="AE103" s="363" t="s">
        <v>12596</v>
      </c>
      <c r="AF103" s="363" t="s">
        <v>12596</v>
      </c>
      <c r="AG103" s="363" t="s">
        <v>12596</v>
      </c>
      <c r="AH103" s="363" t="s">
        <v>12596</v>
      </c>
      <c r="AI103" s="363" t="s">
        <v>12596</v>
      </c>
      <c r="AJ103" s="363" t="s">
        <v>12596</v>
      </c>
      <c r="AK103" s="363" t="s">
        <v>12596</v>
      </c>
      <c r="AL103" s="363" t="s">
        <v>12599</v>
      </c>
      <c r="AN103" s="363" t="s">
        <v>12597</v>
      </c>
    </row>
    <row r="104" spans="1:40">
      <c r="A104" s="363" t="s">
        <v>9589</v>
      </c>
      <c r="B104" s="363" t="s">
        <v>13059</v>
      </c>
      <c r="C104" s="945" t="s">
        <v>9590</v>
      </c>
      <c r="D104" s="363">
        <v>2</v>
      </c>
      <c r="E104" s="363" t="s">
        <v>9443</v>
      </c>
      <c r="F104" s="889">
        <v>5</v>
      </c>
      <c r="G104" s="1050">
        <v>1620</v>
      </c>
      <c r="H104" s="1050">
        <v>300</v>
      </c>
      <c r="I104" s="1050">
        <v>350</v>
      </c>
      <c r="J104" s="1050">
        <v>200</v>
      </c>
      <c r="K104" s="1050">
        <v>200</v>
      </c>
      <c r="L104" s="1050">
        <v>282</v>
      </c>
      <c r="M104" s="1050">
        <v>57</v>
      </c>
      <c r="N104" s="1050">
        <v>58</v>
      </c>
      <c r="O104" s="1050">
        <v>20</v>
      </c>
      <c r="P104" s="1050">
        <v>20</v>
      </c>
      <c r="Q104" s="889">
        <v>0</v>
      </c>
      <c r="R104" s="889" t="s">
        <v>1967</v>
      </c>
      <c r="S104" s="889" t="s">
        <v>1661</v>
      </c>
      <c r="T104" s="889" t="s">
        <v>1741</v>
      </c>
      <c r="U104" s="889" t="s">
        <v>1657</v>
      </c>
      <c r="V104" s="889" t="s">
        <v>1657</v>
      </c>
      <c r="W104" s="889" t="s">
        <v>1657</v>
      </c>
      <c r="X104" s="889">
        <v>245</v>
      </c>
      <c r="Y104" s="889">
        <v>246</v>
      </c>
      <c r="Z104" s="889">
        <v>247</v>
      </c>
      <c r="AA104" s="889" t="s">
        <v>12995</v>
      </c>
      <c r="AB104" s="889" t="s">
        <v>12995</v>
      </c>
      <c r="AC104" s="889" t="s">
        <v>12995</v>
      </c>
      <c r="AD104" s="1096" t="s">
        <v>9272</v>
      </c>
      <c r="AE104" s="363" t="s">
        <v>12599</v>
      </c>
      <c r="AF104" s="363" t="s">
        <v>12599</v>
      </c>
      <c r="AG104" s="363" t="s">
        <v>12599</v>
      </c>
      <c r="AH104" s="363" t="s">
        <v>12599</v>
      </c>
      <c r="AI104" s="363" t="s">
        <v>12599</v>
      </c>
      <c r="AJ104" s="363" t="s">
        <v>12599</v>
      </c>
      <c r="AK104" s="363" t="s">
        <v>12599</v>
      </c>
      <c r="AL104" s="363" t="s">
        <v>12599</v>
      </c>
      <c r="AN104" s="363" t="s">
        <v>12996</v>
      </c>
    </row>
    <row r="105" spans="1:40" s="1000" customFormat="1">
      <c r="A105" s="1096" t="s">
        <v>13009</v>
      </c>
      <c r="B105" s="1096" t="s">
        <v>13060</v>
      </c>
      <c r="C105" s="1097"/>
      <c r="D105" s="1096" t="s">
        <v>13008</v>
      </c>
      <c r="E105" s="1096" t="s">
        <v>13061</v>
      </c>
      <c r="F105" s="1096" t="s">
        <v>13007</v>
      </c>
      <c r="G105" s="1098">
        <v>1550</v>
      </c>
      <c r="H105" s="1098">
        <v>350</v>
      </c>
      <c r="I105" s="1098">
        <v>365</v>
      </c>
      <c r="J105" s="1098">
        <v>225</v>
      </c>
      <c r="K105" s="1098">
        <v>150</v>
      </c>
      <c r="L105" s="1098">
        <v>285</v>
      </c>
      <c r="M105" s="1098">
        <v>61</v>
      </c>
      <c r="N105" s="1098">
        <v>58</v>
      </c>
      <c r="O105" s="1098">
        <v>15</v>
      </c>
      <c r="P105" s="1098">
        <v>18</v>
      </c>
      <c r="Q105" s="1096" t="s">
        <v>13010</v>
      </c>
      <c r="R105" s="1096" t="s">
        <v>13022</v>
      </c>
      <c r="S105" s="1096" t="s">
        <v>13021</v>
      </c>
      <c r="T105" s="1096" t="s">
        <v>13022</v>
      </c>
      <c r="U105" s="1096" t="s">
        <v>1941</v>
      </c>
      <c r="V105" s="1096" t="s">
        <v>1941</v>
      </c>
      <c r="W105" s="1096" t="s">
        <v>1941</v>
      </c>
      <c r="X105" s="1096" t="s">
        <v>13062</v>
      </c>
      <c r="Y105" s="1096" t="s">
        <v>13063</v>
      </c>
      <c r="Z105" s="1096" t="s">
        <v>13064</v>
      </c>
      <c r="AA105" s="1096" t="s">
        <v>12303</v>
      </c>
      <c r="AB105" s="1096" t="s">
        <v>12303</v>
      </c>
      <c r="AC105" s="1096" t="s">
        <v>12303</v>
      </c>
      <c r="AD105" s="1096" t="s">
        <v>13021</v>
      </c>
      <c r="AE105" s="1096" t="s">
        <v>13010</v>
      </c>
      <c r="AF105" s="1096" t="s">
        <v>13010</v>
      </c>
      <c r="AG105" s="1096" t="s">
        <v>13010</v>
      </c>
      <c r="AH105" s="1096" t="s">
        <v>13010</v>
      </c>
      <c r="AI105" s="1096" t="s">
        <v>13010</v>
      </c>
      <c r="AJ105" s="1096" t="s">
        <v>13010</v>
      </c>
      <c r="AK105" s="1096" t="s">
        <v>13010</v>
      </c>
      <c r="AL105" s="1096" t="s">
        <v>13010</v>
      </c>
      <c r="AM105" s="1096"/>
      <c r="AN105" s="1096" t="s">
        <v>13006</v>
      </c>
    </row>
    <row r="106" spans="1:40" s="1014" customFormat="1">
      <c r="G106" s="1015"/>
      <c r="H106" s="1015"/>
      <c r="I106" s="1015"/>
      <c r="J106" s="1015"/>
      <c r="K106" s="1015"/>
      <c r="L106" s="1015"/>
      <c r="M106" s="1015"/>
      <c r="N106" s="1015"/>
      <c r="O106" s="1015"/>
      <c r="P106" s="1015"/>
      <c r="R106" s="1016"/>
      <c r="S106" s="1016"/>
      <c r="T106" s="1016"/>
    </row>
    <row r="107" spans="1:40" s="1014" customFormat="1">
      <c r="G107" s="1015"/>
      <c r="H107" s="1015"/>
      <c r="I107" s="1015"/>
      <c r="J107" s="1015"/>
      <c r="K107" s="1015"/>
      <c r="L107" s="1015"/>
      <c r="M107" s="1015"/>
      <c r="N107" s="1015"/>
      <c r="O107" s="1015"/>
      <c r="P107" s="1015"/>
    </row>
    <row r="108" spans="1:40" s="1014" customFormat="1">
      <c r="G108" s="1015"/>
      <c r="H108" s="1015"/>
      <c r="I108" s="1015"/>
      <c r="J108" s="1015"/>
      <c r="K108" s="1015"/>
      <c r="L108" s="1015"/>
      <c r="M108" s="1015"/>
      <c r="N108" s="1015"/>
      <c r="O108" s="1015"/>
      <c r="P108" s="1015"/>
    </row>
    <row r="109" spans="1:40" s="1014" customFormat="1">
      <c r="A109" s="1017"/>
      <c r="B109" s="1017" t="s">
        <v>9593</v>
      </c>
      <c r="D109" s="1018" t="s">
        <v>12114</v>
      </c>
      <c r="E109" s="1019" t="s">
        <v>12123</v>
      </c>
      <c r="F109" s="1019" t="s">
        <v>12124</v>
      </c>
      <c r="G109" s="1019" t="s">
        <v>12122</v>
      </c>
      <c r="H109" s="1019" t="s">
        <v>12120</v>
      </c>
      <c r="I109" s="1019" t="s">
        <v>12121</v>
      </c>
      <c r="J109" s="1019" t="s">
        <v>12130</v>
      </c>
      <c r="K109" s="1019" t="s">
        <v>12131</v>
      </c>
      <c r="L109" s="1019" t="s">
        <v>12132</v>
      </c>
      <c r="M109" s="1019" t="s">
        <v>12133</v>
      </c>
      <c r="N109" s="1019" t="s">
        <v>12134</v>
      </c>
      <c r="O109" s="1015"/>
      <c r="P109" s="1015"/>
    </row>
    <row r="110" spans="1:40" s="1014" customFormat="1">
      <c r="B110" s="1014" t="s">
        <v>9594</v>
      </c>
      <c r="C110" s="1014" t="s">
        <v>4095</v>
      </c>
      <c r="D110" s="1019" t="s">
        <v>12115</v>
      </c>
      <c r="E110" s="1019">
        <f>E111*1.25</f>
        <v>1250</v>
      </c>
      <c r="F110" s="1019">
        <f t="shared" ref="F110:N110" si="0">F111*1.25</f>
        <v>250</v>
      </c>
      <c r="G110" s="1019">
        <f t="shared" si="0"/>
        <v>250</v>
      </c>
      <c r="H110" s="1019">
        <f t="shared" si="0"/>
        <v>250</v>
      </c>
      <c r="I110" s="1019">
        <f t="shared" si="0"/>
        <v>250</v>
      </c>
      <c r="J110" s="1019">
        <f t="shared" si="0"/>
        <v>250</v>
      </c>
      <c r="K110" s="1019">
        <f t="shared" si="0"/>
        <v>50</v>
      </c>
      <c r="L110" s="1019">
        <f t="shared" si="0"/>
        <v>50</v>
      </c>
      <c r="M110" s="1019">
        <f t="shared" si="0"/>
        <v>50</v>
      </c>
      <c r="N110" s="1019">
        <f t="shared" si="0"/>
        <v>50</v>
      </c>
      <c r="O110" s="1015"/>
      <c r="P110" s="1015"/>
    </row>
    <row r="111" spans="1:40" s="1014" customFormat="1">
      <c r="B111" s="1014" t="s">
        <v>8927</v>
      </c>
      <c r="C111" s="1014" t="s">
        <v>1647</v>
      </c>
      <c r="D111" s="1019" t="s">
        <v>12116</v>
      </c>
      <c r="E111" s="1019">
        <v>1000</v>
      </c>
      <c r="F111" s="1019">
        <v>200</v>
      </c>
      <c r="G111" s="1019">
        <v>200</v>
      </c>
      <c r="H111" s="1019">
        <v>200</v>
      </c>
      <c r="I111" s="1019">
        <v>200</v>
      </c>
      <c r="J111" s="1015">
        <v>200</v>
      </c>
      <c r="K111" s="1015">
        <v>40</v>
      </c>
      <c r="L111" s="1015">
        <v>40</v>
      </c>
      <c r="M111" s="1015">
        <v>40</v>
      </c>
      <c r="N111" s="1015">
        <v>40</v>
      </c>
      <c r="O111" s="1015"/>
      <c r="P111" s="1015"/>
    </row>
    <row r="112" spans="1:40" s="1014" customFormat="1">
      <c r="B112" s="1014" t="s">
        <v>9591</v>
      </c>
      <c r="C112" s="1014" t="s">
        <v>1567</v>
      </c>
      <c r="D112" s="1019" t="s">
        <v>12117</v>
      </c>
      <c r="E112" s="1019">
        <f>E111*0.85</f>
        <v>850</v>
      </c>
      <c r="F112" s="1019">
        <f t="shared" ref="F112:I112" si="1">F111*0.85</f>
        <v>170</v>
      </c>
      <c r="G112" s="1019">
        <f t="shared" si="1"/>
        <v>170</v>
      </c>
      <c r="H112" s="1019">
        <f t="shared" si="1"/>
        <v>170</v>
      </c>
      <c r="I112" s="1019">
        <f t="shared" si="1"/>
        <v>170</v>
      </c>
      <c r="J112" s="1019">
        <f t="shared" ref="J112" si="2">J111*0.85</f>
        <v>170</v>
      </c>
      <c r="K112" s="1019">
        <f t="shared" ref="K112:N112" si="3">K111*0.85</f>
        <v>34</v>
      </c>
      <c r="L112" s="1019">
        <f t="shared" si="3"/>
        <v>34</v>
      </c>
      <c r="M112" s="1019">
        <f t="shared" si="3"/>
        <v>34</v>
      </c>
      <c r="N112" s="1019">
        <f t="shared" si="3"/>
        <v>34</v>
      </c>
      <c r="O112" s="1015"/>
      <c r="P112" s="1015"/>
    </row>
    <row r="113" spans="2:16" s="1014" customFormat="1">
      <c r="B113" s="1014" t="s">
        <v>9592</v>
      </c>
      <c r="C113" s="1014" t="s">
        <v>1648</v>
      </c>
      <c r="D113" s="1019" t="s">
        <v>12118</v>
      </c>
      <c r="E113" s="1019">
        <f>E111*0.7</f>
        <v>700</v>
      </c>
      <c r="F113" s="1019">
        <f t="shared" ref="F113:I113" si="4">F111*0.7</f>
        <v>140</v>
      </c>
      <c r="G113" s="1019">
        <f t="shared" si="4"/>
        <v>140</v>
      </c>
      <c r="H113" s="1019">
        <f t="shared" si="4"/>
        <v>140</v>
      </c>
      <c r="I113" s="1019">
        <f t="shared" si="4"/>
        <v>140</v>
      </c>
      <c r="J113" s="1019">
        <f t="shared" ref="J113:N113" si="5">J111*0.7</f>
        <v>140</v>
      </c>
      <c r="K113" s="1019">
        <f t="shared" si="5"/>
        <v>28</v>
      </c>
      <c r="L113" s="1019">
        <f t="shared" si="5"/>
        <v>28</v>
      </c>
      <c r="M113" s="1019">
        <f t="shared" si="5"/>
        <v>28</v>
      </c>
      <c r="N113" s="1019">
        <f t="shared" si="5"/>
        <v>28</v>
      </c>
      <c r="O113" s="1015"/>
      <c r="P113" s="1015"/>
    </row>
    <row r="114" spans="2:16" s="1014" customFormat="1">
      <c r="B114" s="1014" t="s">
        <v>5041</v>
      </c>
      <c r="C114" s="1014" t="s">
        <v>1655</v>
      </c>
      <c r="D114" s="1019" t="s">
        <v>12119</v>
      </c>
      <c r="E114" s="1019">
        <f>E111*0.5</f>
        <v>500</v>
      </c>
      <c r="F114" s="1019">
        <f t="shared" ref="F114:I114" si="6">F111*0.5</f>
        <v>100</v>
      </c>
      <c r="G114" s="1019">
        <f t="shared" si="6"/>
        <v>100</v>
      </c>
      <c r="H114" s="1019">
        <f t="shared" si="6"/>
        <v>100</v>
      </c>
      <c r="I114" s="1019">
        <f t="shared" si="6"/>
        <v>100</v>
      </c>
      <c r="J114" s="1019">
        <f t="shared" ref="J114:N114" si="7">J111*0.5</f>
        <v>100</v>
      </c>
      <c r="K114" s="1019">
        <f t="shared" si="7"/>
        <v>20</v>
      </c>
      <c r="L114" s="1019">
        <f t="shared" si="7"/>
        <v>20</v>
      </c>
      <c r="M114" s="1019">
        <f t="shared" si="7"/>
        <v>20</v>
      </c>
      <c r="N114" s="1019">
        <f t="shared" si="7"/>
        <v>20</v>
      </c>
      <c r="O114" s="1015"/>
      <c r="P114" s="1015"/>
    </row>
    <row r="115" spans="2:16" s="1014" customFormat="1">
      <c r="B115" s="1014" t="s">
        <v>9595</v>
      </c>
      <c r="C115" s="1014" t="s">
        <v>1610</v>
      </c>
      <c r="D115" s="1019"/>
      <c r="E115" s="1019"/>
      <c r="F115" s="1019"/>
      <c r="G115" s="1019"/>
      <c r="H115" s="1019"/>
      <c r="I115" s="1019"/>
      <c r="J115" s="1015"/>
      <c r="K115" s="1015"/>
      <c r="L115" s="1015"/>
      <c r="M115" s="1015"/>
      <c r="N115" s="1015"/>
      <c r="O115" s="1015"/>
      <c r="P115" s="1015"/>
    </row>
    <row r="116" spans="2:16" s="1014" customFormat="1">
      <c r="B116" s="1014" t="s">
        <v>7596</v>
      </c>
      <c r="C116" s="1014" t="s">
        <v>1757</v>
      </c>
      <c r="D116" s="1019"/>
      <c r="E116" s="1019"/>
      <c r="F116" s="1019"/>
      <c r="G116" s="1019"/>
      <c r="H116" s="1019"/>
      <c r="I116" s="1019"/>
      <c r="J116" s="1015"/>
      <c r="K116" s="1015"/>
      <c r="L116" s="1015"/>
      <c r="M116" s="1015"/>
      <c r="N116" s="1015"/>
      <c r="O116" s="1015"/>
      <c r="P116" s="1015"/>
    </row>
    <row r="117" spans="2:16" s="1014" customFormat="1">
      <c r="B117" s="1014" t="s">
        <v>9596</v>
      </c>
      <c r="C117" s="1014" t="s">
        <v>1085</v>
      </c>
      <c r="D117" s="1018" t="s">
        <v>12125</v>
      </c>
      <c r="E117" s="1019"/>
      <c r="F117" s="1019"/>
      <c r="G117" s="1019"/>
      <c r="H117" s="1019"/>
      <c r="I117" s="1019"/>
      <c r="J117" s="1015"/>
      <c r="K117" s="1015"/>
      <c r="L117" s="1015"/>
      <c r="M117" s="1015"/>
      <c r="N117" s="1015"/>
      <c r="O117" s="1015"/>
      <c r="P117" s="1015"/>
    </row>
    <row r="118" spans="2:16" s="1014" customFormat="1">
      <c r="D118" s="1019"/>
      <c r="E118" s="1019" t="s">
        <v>12123</v>
      </c>
      <c r="F118" s="1019" t="s">
        <v>12124</v>
      </c>
      <c r="G118" s="1019" t="s">
        <v>12122</v>
      </c>
      <c r="H118" s="1019" t="s">
        <v>12120</v>
      </c>
      <c r="I118" s="1019" t="s">
        <v>12121</v>
      </c>
      <c r="J118" s="1019" t="s">
        <v>12130</v>
      </c>
      <c r="K118" s="1019" t="s">
        <v>12131</v>
      </c>
      <c r="L118" s="1019" t="s">
        <v>12132</v>
      </c>
      <c r="M118" s="1019" t="s">
        <v>12133</v>
      </c>
      <c r="N118" s="1019" t="s">
        <v>12134</v>
      </c>
      <c r="O118" s="1015"/>
      <c r="P118" s="1015"/>
    </row>
    <row r="119" spans="2:16" s="1014" customFormat="1">
      <c r="B119" s="1014" t="s">
        <v>9597</v>
      </c>
      <c r="D119" s="1019" t="s">
        <v>12126</v>
      </c>
      <c r="E119" s="1020">
        <v>0.95</v>
      </c>
      <c r="F119" s="1020">
        <v>1.2</v>
      </c>
      <c r="G119" s="1020">
        <v>0.8</v>
      </c>
      <c r="H119" s="1020">
        <v>0.5</v>
      </c>
      <c r="I119" s="1020">
        <v>0.3</v>
      </c>
      <c r="J119" s="1020">
        <f>E119</f>
        <v>0.95</v>
      </c>
      <c r="K119" s="1020">
        <f>F119</f>
        <v>1.2</v>
      </c>
      <c r="L119" s="1020">
        <f>G119</f>
        <v>0.8</v>
      </c>
      <c r="M119" s="1020">
        <f t="shared" ref="M119:N119" si="8">H119</f>
        <v>0.5</v>
      </c>
      <c r="N119" s="1020">
        <f t="shared" si="8"/>
        <v>0.3</v>
      </c>
      <c r="O119" s="1015"/>
      <c r="P119" s="1015"/>
    </row>
    <row r="120" spans="2:16" s="1014" customFormat="1">
      <c r="B120" s="1014" t="s">
        <v>9598</v>
      </c>
      <c r="C120" s="1014" t="s">
        <v>1647</v>
      </c>
      <c r="D120" s="1019" t="s">
        <v>12115</v>
      </c>
      <c r="E120" s="1019">
        <f>E110*E119</f>
        <v>1187.5</v>
      </c>
      <c r="F120" s="1019">
        <f t="shared" ref="F120:N120" si="9">F110*F119</f>
        <v>300</v>
      </c>
      <c r="G120" s="1019">
        <f t="shared" si="9"/>
        <v>200</v>
      </c>
      <c r="H120" s="1019">
        <f t="shared" si="9"/>
        <v>125</v>
      </c>
      <c r="I120" s="1019">
        <f t="shared" si="9"/>
        <v>75</v>
      </c>
      <c r="J120" s="1019">
        <f t="shared" si="9"/>
        <v>237.5</v>
      </c>
      <c r="K120" s="1019">
        <f t="shared" si="9"/>
        <v>60</v>
      </c>
      <c r="L120" s="1019">
        <f t="shared" si="9"/>
        <v>40</v>
      </c>
      <c r="M120" s="1019">
        <f t="shared" si="9"/>
        <v>25</v>
      </c>
      <c r="N120" s="1019">
        <f t="shared" si="9"/>
        <v>15</v>
      </c>
      <c r="O120" s="1015"/>
      <c r="P120" s="1015"/>
    </row>
    <row r="121" spans="2:16" s="1014" customFormat="1">
      <c r="B121" s="1014" t="s">
        <v>9599</v>
      </c>
      <c r="C121" s="1014" t="s">
        <v>1567</v>
      </c>
      <c r="D121" s="1019" t="s">
        <v>12116</v>
      </c>
      <c r="E121" s="1019">
        <f>E119*E111</f>
        <v>950</v>
      </c>
      <c r="F121" s="1019">
        <f t="shared" ref="F121:N121" si="10">F119*F111</f>
        <v>240</v>
      </c>
      <c r="G121" s="1019">
        <f t="shared" si="10"/>
        <v>160</v>
      </c>
      <c r="H121" s="1019">
        <f t="shared" si="10"/>
        <v>100</v>
      </c>
      <c r="I121" s="1019">
        <f t="shared" si="10"/>
        <v>60</v>
      </c>
      <c r="J121" s="1019">
        <f t="shared" si="10"/>
        <v>190</v>
      </c>
      <c r="K121" s="1019">
        <f t="shared" si="10"/>
        <v>48</v>
      </c>
      <c r="L121" s="1019">
        <f t="shared" si="10"/>
        <v>32</v>
      </c>
      <c r="M121" s="1019">
        <f t="shared" si="10"/>
        <v>20</v>
      </c>
      <c r="N121" s="1019">
        <f t="shared" si="10"/>
        <v>12</v>
      </c>
      <c r="O121" s="1015"/>
      <c r="P121" s="1015"/>
    </row>
    <row r="122" spans="2:16" s="1014" customFormat="1">
      <c r="D122" s="1019" t="s">
        <v>12117</v>
      </c>
      <c r="E122" s="1019">
        <f>E119*E112</f>
        <v>807.5</v>
      </c>
      <c r="F122" s="1019">
        <f t="shared" ref="F122:N122" si="11">F119*F112</f>
        <v>204</v>
      </c>
      <c r="G122" s="1019">
        <f t="shared" si="11"/>
        <v>136</v>
      </c>
      <c r="H122" s="1019">
        <f t="shared" si="11"/>
        <v>85</v>
      </c>
      <c r="I122" s="1019">
        <f t="shared" si="11"/>
        <v>51</v>
      </c>
      <c r="J122" s="1019">
        <f t="shared" si="11"/>
        <v>161.5</v>
      </c>
      <c r="K122" s="1019">
        <f t="shared" si="11"/>
        <v>40.799999999999997</v>
      </c>
      <c r="L122" s="1019">
        <f t="shared" si="11"/>
        <v>27.200000000000003</v>
      </c>
      <c r="M122" s="1019">
        <f t="shared" si="11"/>
        <v>17</v>
      </c>
      <c r="N122" s="1019">
        <f t="shared" si="11"/>
        <v>10.199999999999999</v>
      </c>
      <c r="O122" s="1015"/>
      <c r="P122" s="1015"/>
    </row>
    <row r="123" spans="2:16" s="1014" customFormat="1">
      <c r="D123" s="1019" t="s">
        <v>12118</v>
      </c>
      <c r="E123" s="1019">
        <f>E119*E113</f>
        <v>665</v>
      </c>
      <c r="F123" s="1019">
        <f t="shared" ref="F123:N123" si="12">F119*F113</f>
        <v>168</v>
      </c>
      <c r="G123" s="1019">
        <f t="shared" si="12"/>
        <v>112</v>
      </c>
      <c r="H123" s="1019">
        <f t="shared" si="12"/>
        <v>70</v>
      </c>
      <c r="I123" s="1019">
        <f t="shared" si="12"/>
        <v>42</v>
      </c>
      <c r="J123" s="1019">
        <f t="shared" si="12"/>
        <v>133</v>
      </c>
      <c r="K123" s="1019">
        <f t="shared" si="12"/>
        <v>33.6</v>
      </c>
      <c r="L123" s="1019">
        <f t="shared" si="12"/>
        <v>22.400000000000002</v>
      </c>
      <c r="M123" s="1019">
        <f t="shared" si="12"/>
        <v>14</v>
      </c>
      <c r="N123" s="1019">
        <f t="shared" si="12"/>
        <v>8.4</v>
      </c>
      <c r="O123" s="1015"/>
      <c r="P123" s="1015"/>
    </row>
    <row r="124" spans="2:16" s="1014" customFormat="1">
      <c r="D124" s="1019" t="s">
        <v>12119</v>
      </c>
      <c r="E124" s="1019">
        <f>E119*E114</f>
        <v>475</v>
      </c>
      <c r="F124" s="1019">
        <f t="shared" ref="F124:N124" si="13">F119*F114</f>
        <v>120</v>
      </c>
      <c r="G124" s="1019">
        <f t="shared" si="13"/>
        <v>80</v>
      </c>
      <c r="H124" s="1019">
        <f t="shared" si="13"/>
        <v>50</v>
      </c>
      <c r="I124" s="1019">
        <f t="shared" si="13"/>
        <v>30</v>
      </c>
      <c r="J124" s="1019">
        <f t="shared" si="13"/>
        <v>95</v>
      </c>
      <c r="K124" s="1019">
        <f t="shared" si="13"/>
        <v>24</v>
      </c>
      <c r="L124" s="1019">
        <f t="shared" si="13"/>
        <v>16</v>
      </c>
      <c r="M124" s="1019">
        <f t="shared" si="13"/>
        <v>10</v>
      </c>
      <c r="N124" s="1019">
        <f t="shared" si="13"/>
        <v>6</v>
      </c>
      <c r="O124" s="1015"/>
      <c r="P124" s="1015"/>
    </row>
    <row r="125" spans="2:16" s="1014" customFormat="1">
      <c r="D125" s="1019"/>
      <c r="E125" s="1019"/>
      <c r="F125" s="1019"/>
      <c r="G125" s="1019"/>
      <c r="H125" s="1019"/>
      <c r="I125" s="1019"/>
      <c r="J125" s="1015"/>
      <c r="K125" s="1015"/>
      <c r="L125" s="1015"/>
      <c r="M125" s="1015"/>
      <c r="N125" s="1015"/>
      <c r="O125" s="1015"/>
      <c r="P125" s="1015"/>
    </row>
    <row r="126" spans="2:16" s="1014" customFormat="1">
      <c r="D126" s="1018" t="s">
        <v>12127</v>
      </c>
      <c r="E126" s="1019"/>
      <c r="F126" s="1019"/>
      <c r="G126" s="1019"/>
      <c r="H126" s="1019"/>
      <c r="I126" s="1019"/>
      <c r="J126" s="1015"/>
      <c r="K126" s="1015"/>
      <c r="L126" s="1015"/>
      <c r="M126" s="1015"/>
      <c r="N126" s="1015"/>
      <c r="O126" s="1015"/>
      <c r="P126" s="1015"/>
    </row>
    <row r="127" spans="2:16" s="1014" customFormat="1">
      <c r="D127" s="1019"/>
      <c r="E127" s="1019" t="s">
        <v>12123</v>
      </c>
      <c r="F127" s="1019" t="s">
        <v>12124</v>
      </c>
      <c r="G127" s="1019" t="s">
        <v>12122</v>
      </c>
      <c r="H127" s="1019" t="s">
        <v>12120</v>
      </c>
      <c r="I127" s="1019" t="s">
        <v>12121</v>
      </c>
      <c r="J127" s="1019" t="s">
        <v>12130</v>
      </c>
      <c r="K127" s="1019" t="s">
        <v>12131</v>
      </c>
      <c r="L127" s="1019" t="s">
        <v>12132</v>
      </c>
      <c r="M127" s="1019" t="s">
        <v>12133</v>
      </c>
      <c r="N127" s="1019" t="s">
        <v>12134</v>
      </c>
      <c r="O127" s="1015"/>
      <c r="P127" s="1015"/>
    </row>
    <row r="128" spans="2:16" s="1014" customFormat="1">
      <c r="D128" s="1019" t="s">
        <v>12126</v>
      </c>
      <c r="E128" s="1020">
        <v>1.1000000000000001</v>
      </c>
      <c r="F128" s="1020">
        <v>0.95</v>
      </c>
      <c r="G128" s="1020">
        <v>1.1000000000000001</v>
      </c>
      <c r="H128" s="1020">
        <v>0.7</v>
      </c>
      <c r="I128" s="1020">
        <v>0.1</v>
      </c>
      <c r="J128" s="1020">
        <f>E128</f>
        <v>1.1000000000000001</v>
      </c>
      <c r="K128" s="1020">
        <f t="shared" ref="K128:N128" si="14">F128</f>
        <v>0.95</v>
      </c>
      <c r="L128" s="1020">
        <f t="shared" si="14"/>
        <v>1.1000000000000001</v>
      </c>
      <c r="M128" s="1020">
        <f t="shared" si="14"/>
        <v>0.7</v>
      </c>
      <c r="N128" s="1020">
        <f t="shared" si="14"/>
        <v>0.1</v>
      </c>
      <c r="O128" s="1015"/>
      <c r="P128" s="1015"/>
    </row>
    <row r="129" spans="4:16" s="1014" customFormat="1">
      <c r="D129" s="1019" t="s">
        <v>12115</v>
      </c>
      <c r="E129" s="1019">
        <f>E110*E128</f>
        <v>1375</v>
      </c>
      <c r="F129" s="1019">
        <f t="shared" ref="F129:N129" si="15">F110*F128</f>
        <v>237.5</v>
      </c>
      <c r="G129" s="1019">
        <f t="shared" si="15"/>
        <v>275</v>
      </c>
      <c r="H129" s="1019">
        <f t="shared" si="15"/>
        <v>175</v>
      </c>
      <c r="I129" s="1019">
        <f t="shared" si="15"/>
        <v>25</v>
      </c>
      <c r="J129" s="1019">
        <f t="shared" si="15"/>
        <v>275</v>
      </c>
      <c r="K129" s="1019">
        <f t="shared" si="15"/>
        <v>47.5</v>
      </c>
      <c r="L129" s="1019">
        <f t="shared" si="15"/>
        <v>55.000000000000007</v>
      </c>
      <c r="M129" s="1019">
        <f t="shared" si="15"/>
        <v>35</v>
      </c>
      <c r="N129" s="1019">
        <f t="shared" si="15"/>
        <v>5</v>
      </c>
      <c r="O129" s="1015"/>
      <c r="P129" s="1015"/>
    </row>
    <row r="130" spans="4:16" s="1014" customFormat="1">
      <c r="D130" s="1019" t="s">
        <v>12116</v>
      </c>
      <c r="E130" s="1019">
        <f>E128*E111</f>
        <v>1100</v>
      </c>
      <c r="F130" s="1019">
        <f t="shared" ref="F130:N130" si="16">F128*F111</f>
        <v>190</v>
      </c>
      <c r="G130" s="1019">
        <f t="shared" si="16"/>
        <v>220.00000000000003</v>
      </c>
      <c r="H130" s="1019">
        <f t="shared" si="16"/>
        <v>140</v>
      </c>
      <c r="I130" s="1019">
        <f t="shared" si="16"/>
        <v>20</v>
      </c>
      <c r="J130" s="1019">
        <f t="shared" si="16"/>
        <v>220.00000000000003</v>
      </c>
      <c r="K130" s="1019">
        <f t="shared" si="16"/>
        <v>38</v>
      </c>
      <c r="L130" s="1019">
        <f t="shared" si="16"/>
        <v>44</v>
      </c>
      <c r="M130" s="1019">
        <f t="shared" si="16"/>
        <v>28</v>
      </c>
      <c r="N130" s="1019">
        <f t="shared" si="16"/>
        <v>4</v>
      </c>
      <c r="O130" s="1015"/>
      <c r="P130" s="1015"/>
    </row>
    <row r="131" spans="4:16" s="1014" customFormat="1">
      <c r="D131" s="1019" t="s">
        <v>12117</v>
      </c>
      <c r="E131" s="1019">
        <f>E128*E112</f>
        <v>935.00000000000011</v>
      </c>
      <c r="F131" s="1019">
        <f t="shared" ref="F131:N131" si="17">F128*F112</f>
        <v>161.5</v>
      </c>
      <c r="G131" s="1019">
        <f t="shared" si="17"/>
        <v>187.00000000000003</v>
      </c>
      <c r="H131" s="1019">
        <f t="shared" si="17"/>
        <v>118.99999999999999</v>
      </c>
      <c r="I131" s="1019">
        <f t="shared" si="17"/>
        <v>17</v>
      </c>
      <c r="J131" s="1019">
        <f t="shared" si="17"/>
        <v>187.00000000000003</v>
      </c>
      <c r="K131" s="1019">
        <f t="shared" si="17"/>
        <v>32.299999999999997</v>
      </c>
      <c r="L131" s="1019">
        <f t="shared" si="17"/>
        <v>37.400000000000006</v>
      </c>
      <c r="M131" s="1019">
        <f t="shared" si="17"/>
        <v>23.799999999999997</v>
      </c>
      <c r="N131" s="1019">
        <f t="shared" si="17"/>
        <v>3.4000000000000004</v>
      </c>
      <c r="O131" s="1015"/>
      <c r="P131" s="1015"/>
    </row>
    <row r="132" spans="4:16" s="1014" customFormat="1">
      <c r="D132" s="1019" t="s">
        <v>12118</v>
      </c>
      <c r="E132" s="1019">
        <f>E128*E113</f>
        <v>770.00000000000011</v>
      </c>
      <c r="F132" s="1019">
        <f t="shared" ref="F132:N132" si="18">F128*F113</f>
        <v>133</v>
      </c>
      <c r="G132" s="1019">
        <f t="shared" si="18"/>
        <v>154</v>
      </c>
      <c r="H132" s="1019">
        <f t="shared" si="18"/>
        <v>98</v>
      </c>
      <c r="I132" s="1019">
        <f t="shared" si="18"/>
        <v>14</v>
      </c>
      <c r="J132" s="1019">
        <f t="shared" si="18"/>
        <v>154</v>
      </c>
      <c r="K132" s="1019">
        <f t="shared" si="18"/>
        <v>26.599999999999998</v>
      </c>
      <c r="L132" s="1019">
        <f t="shared" si="18"/>
        <v>30.800000000000004</v>
      </c>
      <c r="M132" s="1019">
        <f t="shared" si="18"/>
        <v>19.599999999999998</v>
      </c>
      <c r="N132" s="1019">
        <f t="shared" si="18"/>
        <v>2.8000000000000003</v>
      </c>
      <c r="O132" s="1015"/>
      <c r="P132" s="1015"/>
    </row>
    <row r="133" spans="4:16" s="1014" customFormat="1">
      <c r="D133" s="1019" t="s">
        <v>12119</v>
      </c>
      <c r="E133" s="1019">
        <f>E128*E114</f>
        <v>550</v>
      </c>
      <c r="F133" s="1019">
        <f t="shared" ref="F133:N133" si="19">F128*F114</f>
        <v>95</v>
      </c>
      <c r="G133" s="1019">
        <f t="shared" si="19"/>
        <v>110.00000000000001</v>
      </c>
      <c r="H133" s="1019">
        <f t="shared" si="19"/>
        <v>70</v>
      </c>
      <c r="I133" s="1019">
        <f t="shared" si="19"/>
        <v>10</v>
      </c>
      <c r="J133" s="1019">
        <f t="shared" si="19"/>
        <v>110.00000000000001</v>
      </c>
      <c r="K133" s="1019">
        <f t="shared" si="19"/>
        <v>19</v>
      </c>
      <c r="L133" s="1019">
        <f t="shared" si="19"/>
        <v>22</v>
      </c>
      <c r="M133" s="1019">
        <f t="shared" si="19"/>
        <v>14</v>
      </c>
      <c r="N133" s="1019">
        <f t="shared" si="19"/>
        <v>2</v>
      </c>
      <c r="O133" s="1015"/>
      <c r="P133" s="1015"/>
    </row>
    <row r="134" spans="4:16" s="1014" customFormat="1">
      <c r="D134" s="1019"/>
      <c r="E134" s="1019"/>
      <c r="F134" s="1019"/>
      <c r="G134" s="1019"/>
      <c r="H134" s="1019"/>
      <c r="I134" s="1019"/>
      <c r="J134" s="1015"/>
      <c r="K134" s="1015"/>
      <c r="L134" s="1015"/>
      <c r="M134" s="1015"/>
      <c r="N134" s="1015"/>
      <c r="O134" s="1015"/>
      <c r="P134" s="1015"/>
    </row>
    <row r="135" spans="4:16" s="1014" customFormat="1">
      <c r="D135" s="1018" t="s">
        <v>12128</v>
      </c>
      <c r="E135" s="1019"/>
      <c r="F135" s="1019"/>
      <c r="G135" s="1019"/>
      <c r="H135" s="1019"/>
      <c r="I135" s="1019"/>
      <c r="J135" s="1015"/>
      <c r="K135" s="1015"/>
      <c r="L135" s="1015"/>
      <c r="M135" s="1015"/>
      <c r="N135" s="1015"/>
      <c r="O135" s="1015"/>
      <c r="P135" s="1015"/>
    </row>
    <row r="136" spans="4:16" s="1014" customFormat="1">
      <c r="D136" s="1019"/>
      <c r="E136" s="1019" t="s">
        <v>12123</v>
      </c>
      <c r="F136" s="1019" t="s">
        <v>12124</v>
      </c>
      <c r="G136" s="1019" t="s">
        <v>12122</v>
      </c>
      <c r="H136" s="1019" t="s">
        <v>12120</v>
      </c>
      <c r="I136" s="1019" t="s">
        <v>12121</v>
      </c>
      <c r="J136" s="1019" t="s">
        <v>12130</v>
      </c>
      <c r="K136" s="1019" t="s">
        <v>12131</v>
      </c>
      <c r="L136" s="1019" t="s">
        <v>12132</v>
      </c>
      <c r="M136" s="1019" t="s">
        <v>12133</v>
      </c>
      <c r="N136" s="1019" t="s">
        <v>12134</v>
      </c>
      <c r="O136" s="1015"/>
      <c r="P136" s="1015"/>
    </row>
    <row r="137" spans="4:16" s="1014" customFormat="1">
      <c r="D137" s="1019" t="s">
        <v>12126</v>
      </c>
      <c r="E137" s="1020">
        <v>0.9</v>
      </c>
      <c r="F137" s="1020">
        <v>0.5</v>
      </c>
      <c r="G137" s="1020">
        <v>0.5</v>
      </c>
      <c r="H137" s="1020">
        <v>1.3</v>
      </c>
      <c r="I137" s="1020">
        <v>0.75</v>
      </c>
      <c r="J137" s="1020">
        <v>0.9</v>
      </c>
      <c r="K137" s="1020">
        <v>0.5</v>
      </c>
      <c r="L137" s="1020">
        <v>0.5</v>
      </c>
      <c r="M137" s="1020">
        <v>1.3</v>
      </c>
      <c r="N137" s="1020">
        <v>0.75</v>
      </c>
      <c r="O137" s="1015"/>
      <c r="P137" s="1015"/>
    </row>
    <row r="138" spans="4:16" s="1014" customFormat="1">
      <c r="D138" s="1019" t="s">
        <v>12115</v>
      </c>
      <c r="E138" s="1019">
        <f>E137*E110</f>
        <v>1125</v>
      </c>
      <c r="F138" s="1019">
        <f t="shared" ref="F138:N138" si="20">F137*F110</f>
        <v>125</v>
      </c>
      <c r="G138" s="1019">
        <f t="shared" si="20"/>
        <v>125</v>
      </c>
      <c r="H138" s="1019">
        <f t="shared" si="20"/>
        <v>325</v>
      </c>
      <c r="I138" s="1019">
        <f t="shared" si="20"/>
        <v>187.5</v>
      </c>
      <c r="J138" s="1019">
        <f t="shared" si="20"/>
        <v>225</v>
      </c>
      <c r="K138" s="1019">
        <f t="shared" si="20"/>
        <v>25</v>
      </c>
      <c r="L138" s="1019">
        <f t="shared" si="20"/>
        <v>25</v>
      </c>
      <c r="M138" s="1019">
        <f t="shared" si="20"/>
        <v>65</v>
      </c>
      <c r="N138" s="1019">
        <f t="shared" si="20"/>
        <v>37.5</v>
      </c>
      <c r="O138" s="1015"/>
      <c r="P138" s="1015"/>
    </row>
    <row r="139" spans="4:16" s="1014" customFormat="1">
      <c r="D139" s="1019" t="s">
        <v>12116</v>
      </c>
      <c r="E139" s="1019">
        <f>E137*E111</f>
        <v>900</v>
      </c>
      <c r="F139" s="1019">
        <f t="shared" ref="F139:N139" si="21">F137*F111</f>
        <v>100</v>
      </c>
      <c r="G139" s="1019">
        <f t="shared" si="21"/>
        <v>100</v>
      </c>
      <c r="H139" s="1019">
        <f t="shared" si="21"/>
        <v>260</v>
      </c>
      <c r="I139" s="1019">
        <f t="shared" si="21"/>
        <v>150</v>
      </c>
      <c r="J139" s="1019">
        <f t="shared" si="21"/>
        <v>180</v>
      </c>
      <c r="K139" s="1019">
        <f t="shared" si="21"/>
        <v>20</v>
      </c>
      <c r="L139" s="1019">
        <f t="shared" si="21"/>
        <v>20</v>
      </c>
      <c r="M139" s="1019">
        <f t="shared" si="21"/>
        <v>52</v>
      </c>
      <c r="N139" s="1019">
        <f t="shared" si="21"/>
        <v>30</v>
      </c>
      <c r="O139" s="1015"/>
      <c r="P139" s="1015"/>
    </row>
    <row r="140" spans="4:16" s="1014" customFormat="1">
      <c r="D140" s="1019" t="s">
        <v>12117</v>
      </c>
      <c r="E140" s="1019">
        <f>E137*E112</f>
        <v>765</v>
      </c>
      <c r="F140" s="1019">
        <f t="shared" ref="F140:N140" si="22">F137*F112</f>
        <v>85</v>
      </c>
      <c r="G140" s="1019">
        <f t="shared" si="22"/>
        <v>85</v>
      </c>
      <c r="H140" s="1019">
        <f t="shared" si="22"/>
        <v>221</v>
      </c>
      <c r="I140" s="1019">
        <f t="shared" si="22"/>
        <v>127.5</v>
      </c>
      <c r="J140" s="1019">
        <f t="shared" si="22"/>
        <v>153</v>
      </c>
      <c r="K140" s="1019">
        <f t="shared" si="22"/>
        <v>17</v>
      </c>
      <c r="L140" s="1019">
        <f t="shared" si="22"/>
        <v>17</v>
      </c>
      <c r="M140" s="1019">
        <f t="shared" si="22"/>
        <v>44.2</v>
      </c>
      <c r="N140" s="1019">
        <f t="shared" si="22"/>
        <v>25.5</v>
      </c>
      <c r="O140" s="1015"/>
      <c r="P140" s="1015"/>
    </row>
    <row r="141" spans="4:16" s="1014" customFormat="1">
      <c r="D141" s="1019" t="s">
        <v>12118</v>
      </c>
      <c r="E141" s="1019">
        <f>E137*E113</f>
        <v>630</v>
      </c>
      <c r="F141" s="1019">
        <f t="shared" ref="F141:N141" si="23">F137*F113</f>
        <v>70</v>
      </c>
      <c r="G141" s="1019">
        <f t="shared" si="23"/>
        <v>70</v>
      </c>
      <c r="H141" s="1019">
        <f t="shared" si="23"/>
        <v>182</v>
      </c>
      <c r="I141" s="1019">
        <f t="shared" si="23"/>
        <v>105</v>
      </c>
      <c r="J141" s="1019">
        <f t="shared" si="23"/>
        <v>126</v>
      </c>
      <c r="K141" s="1019">
        <f t="shared" si="23"/>
        <v>14</v>
      </c>
      <c r="L141" s="1019">
        <f t="shared" si="23"/>
        <v>14</v>
      </c>
      <c r="M141" s="1019">
        <f t="shared" si="23"/>
        <v>36.4</v>
      </c>
      <c r="N141" s="1019">
        <f t="shared" si="23"/>
        <v>21</v>
      </c>
      <c r="O141" s="1015"/>
      <c r="P141" s="1015"/>
    </row>
    <row r="142" spans="4:16" s="1014" customFormat="1">
      <c r="D142" s="1019" t="s">
        <v>12119</v>
      </c>
      <c r="E142" s="1019">
        <f>E137*E114</f>
        <v>450</v>
      </c>
      <c r="F142" s="1019">
        <f t="shared" ref="F142:N142" si="24">F137*F114</f>
        <v>50</v>
      </c>
      <c r="G142" s="1019">
        <f t="shared" si="24"/>
        <v>50</v>
      </c>
      <c r="H142" s="1019">
        <f t="shared" si="24"/>
        <v>130</v>
      </c>
      <c r="I142" s="1019">
        <f t="shared" si="24"/>
        <v>75</v>
      </c>
      <c r="J142" s="1019">
        <f t="shared" si="24"/>
        <v>90</v>
      </c>
      <c r="K142" s="1019">
        <f t="shared" si="24"/>
        <v>10</v>
      </c>
      <c r="L142" s="1019">
        <f t="shared" si="24"/>
        <v>10</v>
      </c>
      <c r="M142" s="1019">
        <f t="shared" si="24"/>
        <v>26</v>
      </c>
      <c r="N142" s="1019">
        <f t="shared" si="24"/>
        <v>15</v>
      </c>
      <c r="O142" s="1015"/>
      <c r="P142" s="1015"/>
    </row>
    <row r="143" spans="4:16" s="1014" customFormat="1">
      <c r="D143" s="1019"/>
      <c r="E143" s="1019"/>
      <c r="F143" s="1019"/>
      <c r="G143" s="1019"/>
      <c r="H143" s="1019"/>
      <c r="I143" s="1019"/>
      <c r="J143" s="1015"/>
      <c r="K143" s="1015"/>
      <c r="L143" s="1015"/>
      <c r="M143" s="1015"/>
      <c r="N143" s="1015"/>
      <c r="O143" s="1015"/>
      <c r="P143" s="1015"/>
    </row>
    <row r="144" spans="4:16" s="1014" customFormat="1">
      <c r="D144" s="1018" t="s">
        <v>12129</v>
      </c>
      <c r="E144" s="1019"/>
      <c r="F144" s="1019"/>
      <c r="G144" s="1019"/>
      <c r="H144" s="1019"/>
      <c r="I144" s="1019"/>
      <c r="J144" s="1015"/>
      <c r="K144" s="1015"/>
      <c r="L144" s="1015"/>
      <c r="M144" s="1015"/>
      <c r="N144" s="1015"/>
      <c r="O144" s="1015"/>
      <c r="P144" s="1015"/>
    </row>
    <row r="145" spans="4:16" s="1014" customFormat="1">
      <c r="D145" s="1019"/>
      <c r="E145" s="1019" t="s">
        <v>12123</v>
      </c>
      <c r="F145" s="1019" t="s">
        <v>12124</v>
      </c>
      <c r="G145" s="1019" t="s">
        <v>12122</v>
      </c>
      <c r="H145" s="1019" t="s">
        <v>12120</v>
      </c>
      <c r="I145" s="1019" t="s">
        <v>12121</v>
      </c>
      <c r="J145" s="1019" t="s">
        <v>12130</v>
      </c>
      <c r="K145" s="1019" t="s">
        <v>12131</v>
      </c>
      <c r="L145" s="1019" t="s">
        <v>12132</v>
      </c>
      <c r="M145" s="1019" t="s">
        <v>12133</v>
      </c>
      <c r="N145" s="1019" t="s">
        <v>12134</v>
      </c>
      <c r="O145" s="1015"/>
      <c r="P145" s="1015"/>
    </row>
    <row r="146" spans="4:16" s="1014" customFormat="1">
      <c r="D146" s="1019" t="s">
        <v>12126</v>
      </c>
      <c r="E146" s="1020">
        <v>0.7</v>
      </c>
      <c r="F146" s="1020">
        <v>0.3</v>
      </c>
      <c r="G146" s="1020">
        <v>0.7</v>
      </c>
      <c r="H146" s="1020">
        <v>0.9</v>
      </c>
      <c r="I146" s="1020">
        <v>1.3</v>
      </c>
      <c r="J146" s="1020">
        <v>0.7</v>
      </c>
      <c r="K146" s="1020">
        <v>0.3</v>
      </c>
      <c r="L146" s="1020">
        <v>0.7</v>
      </c>
      <c r="M146" s="1020">
        <v>0.9</v>
      </c>
      <c r="N146" s="1020">
        <v>1.3</v>
      </c>
      <c r="O146" s="1015"/>
      <c r="P146" s="1015"/>
    </row>
    <row r="147" spans="4:16" s="1014" customFormat="1">
      <c r="D147" s="1019" t="s">
        <v>12115</v>
      </c>
      <c r="E147" s="1019">
        <f>E146*E110</f>
        <v>875</v>
      </c>
      <c r="F147" s="1019">
        <f t="shared" ref="F147:N147" si="25">F146*F110</f>
        <v>75</v>
      </c>
      <c r="G147" s="1019">
        <f t="shared" si="25"/>
        <v>175</v>
      </c>
      <c r="H147" s="1019">
        <f t="shared" si="25"/>
        <v>225</v>
      </c>
      <c r="I147" s="1019">
        <f t="shared" si="25"/>
        <v>325</v>
      </c>
      <c r="J147" s="1019">
        <f t="shared" si="25"/>
        <v>175</v>
      </c>
      <c r="K147" s="1019">
        <f t="shared" si="25"/>
        <v>15</v>
      </c>
      <c r="L147" s="1019">
        <f t="shared" si="25"/>
        <v>35</v>
      </c>
      <c r="M147" s="1019">
        <f t="shared" si="25"/>
        <v>45</v>
      </c>
      <c r="N147" s="1019">
        <f t="shared" si="25"/>
        <v>65</v>
      </c>
      <c r="O147" s="1015"/>
      <c r="P147" s="1015"/>
    </row>
    <row r="148" spans="4:16" s="1014" customFormat="1">
      <c r="D148" s="1019" t="s">
        <v>12116</v>
      </c>
      <c r="E148" s="1019">
        <f>E146*E111</f>
        <v>700</v>
      </c>
      <c r="F148" s="1019">
        <f t="shared" ref="F148:N148" si="26">F146*F111</f>
        <v>60</v>
      </c>
      <c r="G148" s="1019">
        <f t="shared" si="26"/>
        <v>140</v>
      </c>
      <c r="H148" s="1019">
        <f t="shared" si="26"/>
        <v>180</v>
      </c>
      <c r="I148" s="1019">
        <f t="shared" si="26"/>
        <v>260</v>
      </c>
      <c r="J148" s="1019">
        <f t="shared" si="26"/>
        <v>140</v>
      </c>
      <c r="K148" s="1019">
        <f t="shared" si="26"/>
        <v>12</v>
      </c>
      <c r="L148" s="1019">
        <f t="shared" si="26"/>
        <v>28</v>
      </c>
      <c r="M148" s="1019">
        <f t="shared" si="26"/>
        <v>36</v>
      </c>
      <c r="N148" s="1019">
        <f t="shared" si="26"/>
        <v>52</v>
      </c>
      <c r="O148" s="1015"/>
      <c r="P148" s="1015"/>
    </row>
    <row r="149" spans="4:16" s="1014" customFormat="1">
      <c r="D149" s="1019" t="s">
        <v>12117</v>
      </c>
      <c r="E149" s="1019">
        <f>E146*E112</f>
        <v>595</v>
      </c>
      <c r="F149" s="1019">
        <f t="shared" ref="F149:N149" si="27">F146*F112</f>
        <v>51</v>
      </c>
      <c r="G149" s="1019">
        <f t="shared" si="27"/>
        <v>118.99999999999999</v>
      </c>
      <c r="H149" s="1019">
        <f t="shared" si="27"/>
        <v>153</v>
      </c>
      <c r="I149" s="1019">
        <f t="shared" si="27"/>
        <v>221</v>
      </c>
      <c r="J149" s="1019">
        <f t="shared" si="27"/>
        <v>118.99999999999999</v>
      </c>
      <c r="K149" s="1019">
        <f t="shared" si="27"/>
        <v>10.199999999999999</v>
      </c>
      <c r="L149" s="1019">
        <f t="shared" si="27"/>
        <v>23.799999999999997</v>
      </c>
      <c r="M149" s="1019">
        <f t="shared" si="27"/>
        <v>30.6</v>
      </c>
      <c r="N149" s="1019">
        <f t="shared" si="27"/>
        <v>44.2</v>
      </c>
      <c r="O149" s="1015"/>
      <c r="P149" s="1015"/>
    </row>
    <row r="150" spans="4:16" s="1014" customFormat="1">
      <c r="D150" s="1019" t="s">
        <v>12118</v>
      </c>
      <c r="E150" s="1019">
        <f>E146*E113</f>
        <v>489.99999999999994</v>
      </c>
      <c r="F150" s="1019">
        <f t="shared" ref="F150:N150" si="28">F146*F113</f>
        <v>42</v>
      </c>
      <c r="G150" s="1019">
        <f t="shared" si="28"/>
        <v>98</v>
      </c>
      <c r="H150" s="1019">
        <f t="shared" si="28"/>
        <v>126</v>
      </c>
      <c r="I150" s="1019">
        <f t="shared" si="28"/>
        <v>182</v>
      </c>
      <c r="J150" s="1019">
        <f t="shared" si="28"/>
        <v>98</v>
      </c>
      <c r="K150" s="1019">
        <f t="shared" si="28"/>
        <v>8.4</v>
      </c>
      <c r="L150" s="1019">
        <f t="shared" si="28"/>
        <v>19.599999999999998</v>
      </c>
      <c r="M150" s="1019">
        <f t="shared" si="28"/>
        <v>25.2</v>
      </c>
      <c r="N150" s="1019">
        <f t="shared" si="28"/>
        <v>36.4</v>
      </c>
      <c r="O150" s="1015"/>
      <c r="P150" s="1015"/>
    </row>
    <row r="151" spans="4:16" s="1014" customFormat="1">
      <c r="D151" s="1019" t="s">
        <v>12119</v>
      </c>
      <c r="E151" s="1019">
        <f>E146*E114</f>
        <v>350</v>
      </c>
      <c r="F151" s="1019">
        <f t="shared" ref="F151:N151" si="29">F146*F114</f>
        <v>30</v>
      </c>
      <c r="G151" s="1019">
        <f t="shared" si="29"/>
        <v>70</v>
      </c>
      <c r="H151" s="1019">
        <f t="shared" si="29"/>
        <v>90</v>
      </c>
      <c r="I151" s="1019">
        <f t="shared" si="29"/>
        <v>130</v>
      </c>
      <c r="J151" s="1019">
        <f t="shared" si="29"/>
        <v>70</v>
      </c>
      <c r="K151" s="1019">
        <f t="shared" si="29"/>
        <v>6</v>
      </c>
      <c r="L151" s="1019">
        <f t="shared" si="29"/>
        <v>14</v>
      </c>
      <c r="M151" s="1019">
        <f t="shared" si="29"/>
        <v>18</v>
      </c>
      <c r="N151" s="1019">
        <f t="shared" si="29"/>
        <v>26</v>
      </c>
      <c r="O151" s="1015"/>
      <c r="P151" s="1015"/>
    </row>
    <row r="152" spans="4:16" s="1014" customFormat="1">
      <c r="D152" s="1019"/>
      <c r="E152" s="1019"/>
      <c r="F152" s="1019"/>
      <c r="G152" s="1019"/>
      <c r="H152" s="1019"/>
      <c r="I152" s="1019"/>
      <c r="J152" s="1015"/>
      <c r="K152" s="1015"/>
      <c r="L152" s="1015"/>
      <c r="M152" s="1015"/>
      <c r="N152" s="1015"/>
      <c r="O152" s="1015"/>
      <c r="P152" s="1015"/>
    </row>
    <row r="153" spans="4:16" s="1014" customFormat="1">
      <c r="G153" s="1015"/>
      <c r="H153" s="1015"/>
      <c r="I153" s="1015"/>
      <c r="J153" s="1015"/>
      <c r="K153" s="1015"/>
      <c r="L153" s="1015"/>
      <c r="M153" s="1015"/>
      <c r="N153" s="1015"/>
      <c r="O153" s="1015"/>
      <c r="P153" s="1015"/>
    </row>
    <row r="154" spans="4:16" s="1014" customFormat="1">
      <c r="G154" s="1015"/>
      <c r="H154" s="1015"/>
      <c r="I154" s="1015"/>
      <c r="J154" s="1015"/>
      <c r="K154" s="1015"/>
      <c r="L154" s="1015"/>
      <c r="M154" s="1015"/>
      <c r="N154" s="1015"/>
      <c r="O154" s="1015"/>
      <c r="P154" s="1015"/>
    </row>
    <row r="155" spans="4:16" s="1014" customFormat="1">
      <c r="G155" s="1015"/>
      <c r="H155" s="1015"/>
      <c r="I155" s="1015"/>
      <c r="J155" s="1015"/>
      <c r="K155" s="1015"/>
      <c r="L155" s="1015"/>
      <c r="M155" s="1015"/>
      <c r="N155" s="1015"/>
      <c r="O155" s="1015"/>
      <c r="P155" s="1015"/>
    </row>
    <row r="156" spans="4:16" s="1014" customFormat="1">
      <c r="G156" s="1015"/>
      <c r="H156" s="1015"/>
      <c r="I156" s="1015"/>
      <c r="J156" s="1015"/>
      <c r="K156" s="1015"/>
      <c r="L156" s="1015"/>
      <c r="M156" s="1015"/>
      <c r="N156" s="1015"/>
      <c r="O156" s="1015"/>
      <c r="P156" s="1015"/>
    </row>
    <row r="157" spans="4:16" s="1014" customFormat="1">
      <c r="G157" s="1015"/>
      <c r="H157" s="1015"/>
      <c r="I157" s="1015"/>
      <c r="J157" s="1015"/>
      <c r="K157" s="1015"/>
      <c r="L157" s="1015"/>
      <c r="M157" s="1015"/>
      <c r="N157" s="1015"/>
      <c r="O157" s="1015"/>
      <c r="P157" s="1015"/>
    </row>
    <row r="158" spans="4:16" s="1014" customFormat="1">
      <c r="G158" s="1015"/>
      <c r="H158" s="1015"/>
      <c r="I158" s="1015"/>
      <c r="J158" s="1015"/>
      <c r="K158" s="1015"/>
      <c r="L158" s="1015"/>
      <c r="M158" s="1015"/>
      <c r="N158" s="1015"/>
      <c r="O158" s="1015"/>
      <c r="P158" s="1015"/>
    </row>
    <row r="159" spans="4:16" s="1014" customFormat="1">
      <c r="G159" s="1015"/>
      <c r="H159" s="1015"/>
      <c r="I159" s="1015"/>
      <c r="J159" s="1015"/>
      <c r="K159" s="1015"/>
      <c r="L159" s="1015"/>
      <c r="M159" s="1015"/>
      <c r="N159" s="1015"/>
      <c r="O159" s="1015"/>
      <c r="P159" s="1015"/>
    </row>
    <row r="160" spans="4:16" s="1014" customFormat="1">
      <c r="G160" s="1015"/>
      <c r="H160" s="1015"/>
      <c r="I160" s="1015"/>
      <c r="J160" s="1015"/>
      <c r="K160" s="1015"/>
      <c r="L160" s="1015"/>
      <c r="M160" s="1015"/>
      <c r="N160" s="1015"/>
      <c r="O160" s="1015"/>
      <c r="P160" s="1015"/>
    </row>
    <row r="161" spans="7:16" s="1014" customFormat="1">
      <c r="G161" s="1015"/>
      <c r="H161" s="1015"/>
      <c r="I161" s="1015"/>
      <c r="J161" s="1015"/>
      <c r="K161" s="1015"/>
      <c r="L161" s="1015"/>
      <c r="M161" s="1015"/>
      <c r="N161" s="1015"/>
      <c r="O161" s="1015"/>
      <c r="P161" s="1015"/>
    </row>
    <row r="162" spans="7:16" s="1014" customFormat="1">
      <c r="G162" s="1015"/>
      <c r="H162" s="1015"/>
      <c r="I162" s="1015"/>
      <c r="J162" s="1015"/>
      <c r="K162" s="1015"/>
      <c r="L162" s="1015"/>
      <c r="M162" s="1015"/>
      <c r="N162" s="1015"/>
      <c r="O162" s="1015"/>
      <c r="P162" s="1015"/>
    </row>
    <row r="163" spans="7:16" s="1014" customFormat="1">
      <c r="G163" s="1015"/>
      <c r="H163" s="1015"/>
      <c r="I163" s="1015"/>
      <c r="J163" s="1015"/>
      <c r="K163" s="1015"/>
      <c r="L163" s="1015"/>
      <c r="M163" s="1015"/>
      <c r="N163" s="1015"/>
      <c r="O163" s="1015"/>
      <c r="P163" s="1015"/>
    </row>
    <row r="164" spans="7:16" s="1014" customFormat="1">
      <c r="G164" s="1015"/>
      <c r="H164" s="1015"/>
      <c r="I164" s="1015"/>
      <c r="J164" s="1015"/>
      <c r="K164" s="1015"/>
      <c r="L164" s="1015"/>
      <c r="M164" s="1015"/>
      <c r="N164" s="1015"/>
      <c r="O164" s="1015"/>
      <c r="P164" s="1015"/>
    </row>
    <row r="165" spans="7:16" s="1014" customFormat="1">
      <c r="G165" s="1015"/>
      <c r="H165" s="1015"/>
      <c r="I165" s="1015"/>
      <c r="J165" s="1015"/>
      <c r="K165" s="1015"/>
      <c r="L165" s="1015"/>
      <c r="M165" s="1015"/>
      <c r="N165" s="1015"/>
      <c r="O165" s="1015"/>
      <c r="P165" s="1015"/>
    </row>
    <row r="166" spans="7:16" s="1014" customFormat="1">
      <c r="G166" s="1015"/>
      <c r="H166" s="1015"/>
      <c r="I166" s="1015"/>
      <c r="J166" s="1015"/>
      <c r="K166" s="1015"/>
      <c r="L166" s="1015"/>
      <c r="M166" s="1015"/>
      <c r="N166" s="1015"/>
      <c r="O166" s="1015"/>
      <c r="P166" s="1015"/>
    </row>
    <row r="167" spans="7:16" s="1014" customFormat="1">
      <c r="G167" s="1015"/>
      <c r="H167" s="1015"/>
      <c r="I167" s="1015"/>
      <c r="J167" s="1015"/>
      <c r="K167" s="1015"/>
      <c r="L167" s="1015"/>
      <c r="M167" s="1015"/>
      <c r="N167" s="1015"/>
      <c r="O167" s="1015"/>
      <c r="P167" s="1015"/>
    </row>
    <row r="168" spans="7:16" s="1014" customFormat="1">
      <c r="G168" s="1015"/>
      <c r="H168" s="1015"/>
      <c r="I168" s="1015"/>
      <c r="J168" s="1015"/>
      <c r="K168" s="1015"/>
      <c r="L168" s="1015"/>
      <c r="M168" s="1015"/>
      <c r="N168" s="1015"/>
      <c r="O168" s="1015"/>
      <c r="P168" s="1015"/>
    </row>
    <row r="169" spans="7:16" s="1014" customFormat="1">
      <c r="G169" s="1015"/>
      <c r="H169" s="1015"/>
      <c r="I169" s="1015"/>
      <c r="J169" s="1015"/>
      <c r="K169" s="1015"/>
      <c r="L169" s="1015"/>
      <c r="M169" s="1015"/>
      <c r="N169" s="1015"/>
      <c r="O169" s="1015"/>
      <c r="P169" s="1015"/>
    </row>
    <row r="170" spans="7:16" s="1014" customFormat="1">
      <c r="G170" s="1015"/>
      <c r="H170" s="1015"/>
      <c r="I170" s="1015"/>
      <c r="J170" s="1015"/>
      <c r="K170" s="1015"/>
      <c r="L170" s="1015"/>
      <c r="M170" s="1015"/>
      <c r="N170" s="1015"/>
      <c r="O170" s="1015"/>
      <c r="P170" s="1015"/>
    </row>
    <row r="171" spans="7:16" s="1014" customFormat="1">
      <c r="G171" s="1015"/>
      <c r="H171" s="1015"/>
      <c r="I171" s="1015"/>
      <c r="J171" s="1015"/>
      <c r="K171" s="1015"/>
      <c r="L171" s="1015"/>
      <c r="M171" s="1015"/>
      <c r="N171" s="1015"/>
      <c r="O171" s="1015"/>
      <c r="P171" s="1015"/>
    </row>
    <row r="172" spans="7:16" s="1014" customFormat="1">
      <c r="G172" s="1015"/>
      <c r="H172" s="1015"/>
      <c r="I172" s="1015"/>
      <c r="J172" s="1015"/>
      <c r="K172" s="1015"/>
      <c r="L172" s="1015"/>
      <c r="M172" s="1015"/>
      <c r="N172" s="1015"/>
      <c r="O172" s="1015"/>
      <c r="P172" s="1015"/>
    </row>
    <row r="173" spans="7:16" s="1014" customFormat="1">
      <c r="G173" s="1015"/>
      <c r="H173" s="1015"/>
      <c r="I173" s="1015"/>
      <c r="J173" s="1015"/>
      <c r="K173" s="1015"/>
      <c r="L173" s="1015"/>
      <c r="M173" s="1015"/>
      <c r="N173" s="1015"/>
      <c r="O173" s="1015"/>
      <c r="P173" s="1015"/>
    </row>
    <row r="174" spans="7:16" s="1014" customFormat="1">
      <c r="G174" s="1015"/>
      <c r="H174" s="1015"/>
      <c r="I174" s="1015"/>
      <c r="J174" s="1015"/>
      <c r="K174" s="1015"/>
      <c r="L174" s="1015"/>
      <c r="M174" s="1015"/>
      <c r="N174" s="1015"/>
      <c r="O174" s="1015"/>
      <c r="P174" s="1015"/>
    </row>
    <row r="175" spans="7:16" s="1014" customFormat="1">
      <c r="G175" s="1015"/>
      <c r="H175" s="1015"/>
      <c r="I175" s="1015"/>
      <c r="J175" s="1015"/>
      <c r="K175" s="1015"/>
      <c r="L175" s="1015"/>
      <c r="M175" s="1015"/>
      <c r="N175" s="1015"/>
      <c r="O175" s="1015"/>
      <c r="P175" s="1015"/>
    </row>
    <row r="176" spans="7:16" s="1014" customFormat="1">
      <c r="G176" s="1015"/>
      <c r="H176" s="1015"/>
      <c r="I176" s="1015"/>
      <c r="J176" s="1015"/>
      <c r="K176" s="1015"/>
      <c r="L176" s="1015"/>
      <c r="M176" s="1015"/>
      <c r="N176" s="1015"/>
      <c r="O176" s="1015"/>
      <c r="P176" s="1015"/>
    </row>
    <row r="177" spans="7:16" s="1014" customFormat="1">
      <c r="G177" s="1015"/>
      <c r="H177" s="1015"/>
      <c r="I177" s="1015"/>
      <c r="J177" s="1015"/>
      <c r="K177" s="1015"/>
      <c r="L177" s="1015"/>
      <c r="M177" s="1015"/>
      <c r="N177" s="1015"/>
      <c r="O177" s="1015"/>
      <c r="P177" s="1015"/>
    </row>
    <row r="178" spans="7:16" s="1014" customFormat="1">
      <c r="G178" s="1015"/>
      <c r="H178" s="1015"/>
      <c r="I178" s="1015"/>
      <c r="J178" s="1015"/>
      <c r="K178" s="1015"/>
      <c r="L178" s="1015"/>
      <c r="M178" s="1015"/>
      <c r="N178" s="1015"/>
      <c r="O178" s="1015"/>
      <c r="P178" s="1015"/>
    </row>
    <row r="179" spans="7:16" s="1014" customFormat="1">
      <c r="G179" s="1015"/>
      <c r="H179" s="1015"/>
      <c r="I179" s="1015"/>
      <c r="J179" s="1015"/>
      <c r="K179" s="1015"/>
      <c r="L179" s="1015"/>
      <c r="M179" s="1015"/>
      <c r="N179" s="1015"/>
      <c r="O179" s="1015"/>
      <c r="P179" s="1015"/>
    </row>
    <row r="180" spans="7:16" s="1014" customFormat="1">
      <c r="G180" s="1015"/>
      <c r="H180" s="1015"/>
      <c r="I180" s="1015"/>
      <c r="J180" s="1015"/>
      <c r="K180" s="1015"/>
      <c r="L180" s="1015"/>
      <c r="M180" s="1015"/>
      <c r="N180" s="1015"/>
      <c r="O180" s="1015"/>
      <c r="P180" s="1015"/>
    </row>
    <row r="181" spans="7:16" s="1014" customFormat="1">
      <c r="G181" s="1015"/>
      <c r="H181" s="1015"/>
      <c r="I181" s="1015"/>
      <c r="J181" s="1015"/>
      <c r="K181" s="1015"/>
      <c r="L181" s="1015"/>
      <c r="M181" s="1015"/>
      <c r="N181" s="1015"/>
      <c r="O181" s="1015"/>
      <c r="P181" s="1015"/>
    </row>
    <row r="182" spans="7:16" s="1014" customFormat="1">
      <c r="G182" s="1015"/>
      <c r="H182" s="1015"/>
      <c r="I182" s="1015"/>
      <c r="J182" s="1015"/>
      <c r="K182" s="1015"/>
      <c r="L182" s="1015"/>
      <c r="M182" s="1015"/>
      <c r="N182" s="1015"/>
      <c r="O182" s="1015"/>
      <c r="P182" s="1015"/>
    </row>
    <row r="183" spans="7:16" s="1014" customFormat="1">
      <c r="G183" s="1015"/>
      <c r="H183" s="1015"/>
      <c r="I183" s="1015"/>
      <c r="J183" s="1015"/>
      <c r="K183" s="1015"/>
      <c r="L183" s="1015"/>
      <c r="M183" s="1015"/>
      <c r="N183" s="1015"/>
      <c r="O183" s="1015"/>
      <c r="P183" s="1015"/>
    </row>
    <row r="184" spans="7:16" s="1014" customFormat="1">
      <c r="G184" s="1015"/>
      <c r="H184" s="1015"/>
      <c r="I184" s="1015"/>
      <c r="J184" s="1015"/>
      <c r="K184" s="1015"/>
      <c r="L184" s="1015"/>
      <c r="M184" s="1015"/>
      <c r="N184" s="1015"/>
      <c r="O184" s="1015"/>
      <c r="P184" s="1015"/>
    </row>
    <row r="185" spans="7:16" s="1014" customFormat="1">
      <c r="G185" s="1015"/>
      <c r="H185" s="1015"/>
      <c r="I185" s="1015"/>
      <c r="J185" s="1015"/>
      <c r="K185" s="1015"/>
      <c r="L185" s="1015"/>
      <c r="M185" s="1015"/>
      <c r="N185" s="1015"/>
      <c r="O185" s="1015"/>
      <c r="P185" s="1015"/>
    </row>
    <row r="186" spans="7:16" s="1014" customFormat="1">
      <c r="G186" s="1015"/>
      <c r="H186" s="1015"/>
      <c r="I186" s="1015"/>
      <c r="J186" s="1015"/>
      <c r="K186" s="1015"/>
      <c r="L186" s="1015"/>
      <c r="M186" s="1015"/>
      <c r="N186" s="1015"/>
      <c r="O186" s="1015"/>
      <c r="P186" s="1015"/>
    </row>
    <row r="187" spans="7:16" s="1014" customFormat="1">
      <c r="G187" s="1015"/>
      <c r="H187" s="1015"/>
      <c r="I187" s="1015"/>
      <c r="J187" s="1015"/>
      <c r="K187" s="1015"/>
      <c r="L187" s="1015"/>
      <c r="M187" s="1015"/>
      <c r="N187" s="1015"/>
      <c r="O187" s="1015"/>
      <c r="P187" s="1015"/>
    </row>
    <row r="188" spans="7:16" s="1014" customFormat="1">
      <c r="G188" s="1015"/>
      <c r="H188" s="1015"/>
      <c r="I188" s="1015"/>
      <c r="J188" s="1015"/>
      <c r="K188" s="1015"/>
      <c r="L188" s="1015"/>
      <c r="M188" s="1015"/>
      <c r="N188" s="1015"/>
      <c r="O188" s="1015"/>
      <c r="P188" s="1015"/>
    </row>
    <row r="189" spans="7:16" s="1014" customFormat="1">
      <c r="G189" s="1015"/>
      <c r="H189" s="1015"/>
      <c r="I189" s="1015"/>
      <c r="J189" s="1015"/>
      <c r="K189" s="1015"/>
      <c r="L189" s="1015"/>
      <c r="M189" s="1015"/>
      <c r="N189" s="1015"/>
      <c r="O189" s="1015"/>
      <c r="P189" s="1015"/>
    </row>
    <row r="190" spans="7:16" s="1014" customFormat="1">
      <c r="G190" s="1015"/>
      <c r="H190" s="1015"/>
      <c r="I190" s="1015"/>
      <c r="J190" s="1015"/>
      <c r="K190" s="1015"/>
      <c r="L190" s="1015"/>
      <c r="M190" s="1015"/>
      <c r="N190" s="1015"/>
      <c r="O190" s="1015"/>
      <c r="P190" s="1015"/>
    </row>
    <row r="191" spans="7:16" s="1014" customFormat="1">
      <c r="G191" s="1015"/>
      <c r="H191" s="1015"/>
      <c r="I191" s="1015"/>
      <c r="J191" s="1015"/>
      <c r="K191" s="1015"/>
      <c r="L191" s="1015"/>
      <c r="M191" s="1015"/>
      <c r="N191" s="1015"/>
      <c r="O191" s="1015"/>
      <c r="P191" s="1015"/>
    </row>
    <row r="192" spans="7:16" s="1014" customFormat="1">
      <c r="G192" s="1015"/>
      <c r="H192" s="1015"/>
      <c r="I192" s="1015"/>
      <c r="J192" s="1015"/>
      <c r="K192" s="1015"/>
      <c r="L192" s="1015"/>
      <c r="M192" s="1015"/>
      <c r="N192" s="1015"/>
      <c r="O192" s="1015"/>
      <c r="P192" s="1015"/>
    </row>
    <row r="193" spans="7:16" s="1014" customFormat="1">
      <c r="G193" s="1015"/>
      <c r="H193" s="1015"/>
      <c r="I193" s="1015"/>
      <c r="J193" s="1015"/>
      <c r="K193" s="1015"/>
      <c r="L193" s="1015"/>
      <c r="M193" s="1015"/>
      <c r="N193" s="1015"/>
      <c r="O193" s="1015"/>
      <c r="P193" s="1015"/>
    </row>
    <row r="194" spans="7:16" s="1014" customFormat="1">
      <c r="G194" s="1015"/>
      <c r="H194" s="1015"/>
      <c r="I194" s="1015"/>
      <c r="J194" s="1015"/>
      <c r="K194" s="1015"/>
      <c r="L194" s="1015"/>
      <c r="M194" s="1015"/>
      <c r="N194" s="1015"/>
      <c r="O194" s="1015"/>
      <c r="P194" s="1015"/>
    </row>
    <row r="195" spans="7:16" s="1014" customFormat="1">
      <c r="G195" s="1015"/>
      <c r="H195" s="1015"/>
      <c r="I195" s="1015"/>
      <c r="J195" s="1015"/>
      <c r="K195" s="1015"/>
      <c r="L195" s="1015"/>
      <c r="M195" s="1015"/>
      <c r="N195" s="1015"/>
      <c r="O195" s="1015"/>
      <c r="P195" s="1015"/>
    </row>
    <row r="196" spans="7:16" s="1014" customFormat="1">
      <c r="G196" s="1015"/>
      <c r="H196" s="1015"/>
      <c r="I196" s="1015"/>
      <c r="J196" s="1015"/>
      <c r="K196" s="1015"/>
      <c r="L196" s="1015"/>
      <c r="M196" s="1015"/>
      <c r="N196" s="1015"/>
      <c r="O196" s="1015"/>
      <c r="P196" s="1015"/>
    </row>
    <row r="197" spans="7:16" s="1014" customFormat="1">
      <c r="G197" s="1015"/>
      <c r="H197" s="1015"/>
      <c r="I197" s="1015"/>
      <c r="J197" s="1015"/>
      <c r="K197" s="1015"/>
      <c r="L197" s="1015"/>
      <c r="M197" s="1015"/>
      <c r="N197" s="1015"/>
      <c r="O197" s="1015"/>
      <c r="P197" s="1015"/>
    </row>
    <row r="198" spans="7:16" s="1014" customFormat="1">
      <c r="G198" s="1015"/>
      <c r="H198" s="1015"/>
      <c r="I198" s="1015"/>
      <c r="J198" s="1015"/>
      <c r="K198" s="1015"/>
      <c r="L198" s="1015"/>
      <c r="M198" s="1015"/>
      <c r="N198" s="1015"/>
      <c r="O198" s="1015"/>
      <c r="P198" s="1015"/>
    </row>
    <row r="199" spans="7:16" s="1014" customFormat="1">
      <c r="G199" s="1015"/>
      <c r="H199" s="1015"/>
      <c r="I199" s="1015"/>
      <c r="J199" s="1015"/>
      <c r="K199" s="1015"/>
      <c r="L199" s="1015"/>
      <c r="M199" s="1015"/>
      <c r="N199" s="1015"/>
      <c r="O199" s="1015"/>
      <c r="P199" s="1015"/>
    </row>
    <row r="200" spans="7:16" s="1014" customFormat="1">
      <c r="G200" s="1015"/>
      <c r="H200" s="1015"/>
      <c r="I200" s="1015"/>
      <c r="J200" s="1015"/>
      <c r="K200" s="1015"/>
      <c r="L200" s="1015"/>
      <c r="M200" s="1015"/>
      <c r="N200" s="1015"/>
      <c r="O200" s="1015"/>
      <c r="P200" s="1015"/>
    </row>
    <row r="201" spans="7:16" s="1014" customFormat="1">
      <c r="G201" s="1015"/>
      <c r="H201" s="1015"/>
      <c r="I201" s="1015"/>
      <c r="J201" s="1015"/>
      <c r="K201" s="1015"/>
      <c r="L201" s="1015"/>
      <c r="M201" s="1015"/>
      <c r="N201" s="1015"/>
      <c r="O201" s="1015"/>
      <c r="P201" s="1015"/>
    </row>
    <row r="202" spans="7:16" s="1014" customFormat="1">
      <c r="G202" s="1015"/>
      <c r="H202" s="1015"/>
      <c r="I202" s="1015"/>
      <c r="J202" s="1015"/>
      <c r="K202" s="1015"/>
      <c r="L202" s="1015"/>
      <c r="M202" s="1015"/>
      <c r="N202" s="1015"/>
      <c r="O202" s="1015"/>
      <c r="P202" s="1015"/>
    </row>
    <row r="203" spans="7:16" s="1014" customFormat="1">
      <c r="G203" s="1015"/>
      <c r="H203" s="1015"/>
      <c r="I203" s="1015"/>
      <c r="J203" s="1015"/>
      <c r="K203" s="1015"/>
      <c r="L203" s="1015"/>
      <c r="M203" s="1015"/>
      <c r="N203" s="1015"/>
      <c r="O203" s="1015"/>
      <c r="P203" s="1015"/>
    </row>
    <row r="204" spans="7:16" s="1014" customFormat="1">
      <c r="G204" s="1015"/>
      <c r="H204" s="1015"/>
      <c r="I204" s="1015"/>
      <c r="J204" s="1015"/>
      <c r="K204" s="1015"/>
      <c r="L204" s="1015"/>
      <c r="M204" s="1015"/>
      <c r="N204" s="1015"/>
      <c r="O204" s="1015"/>
      <c r="P204" s="1015"/>
    </row>
    <row r="205" spans="7:16" s="1014" customFormat="1">
      <c r="G205" s="1015"/>
      <c r="H205" s="1015"/>
      <c r="I205" s="1015"/>
      <c r="J205" s="1015"/>
      <c r="K205" s="1015"/>
      <c r="L205" s="1015"/>
      <c r="M205" s="1015"/>
      <c r="N205" s="1015"/>
      <c r="O205" s="1015"/>
      <c r="P205" s="1015"/>
    </row>
    <row r="206" spans="7:16" s="1014" customFormat="1">
      <c r="G206" s="1015"/>
      <c r="H206" s="1015"/>
      <c r="I206" s="1015"/>
      <c r="J206" s="1015"/>
      <c r="K206" s="1015"/>
      <c r="L206" s="1015"/>
      <c r="M206" s="1015"/>
      <c r="N206" s="1015"/>
      <c r="O206" s="1015"/>
      <c r="P206" s="1015"/>
    </row>
    <row r="207" spans="7:16" s="1014" customFormat="1">
      <c r="G207" s="1015"/>
      <c r="H207" s="1015"/>
      <c r="I207" s="1015"/>
      <c r="J207" s="1015"/>
      <c r="K207" s="1015"/>
      <c r="L207" s="1015"/>
      <c r="M207" s="1015"/>
      <c r="N207" s="1015"/>
      <c r="O207" s="1015"/>
      <c r="P207" s="1015"/>
    </row>
    <row r="208" spans="7:16" s="1014" customFormat="1">
      <c r="G208" s="1015"/>
      <c r="H208" s="1015"/>
      <c r="I208" s="1015"/>
      <c r="J208" s="1015"/>
      <c r="K208" s="1015"/>
      <c r="L208" s="1015"/>
      <c r="M208" s="1015"/>
      <c r="N208" s="1015"/>
      <c r="O208" s="1015"/>
      <c r="P208" s="1015"/>
    </row>
    <row r="209" spans="7:16" s="1014" customFormat="1">
      <c r="G209" s="1015"/>
      <c r="H209" s="1015"/>
      <c r="I209" s="1015"/>
      <c r="J209" s="1015"/>
      <c r="K209" s="1015"/>
      <c r="L209" s="1015"/>
      <c r="M209" s="1015"/>
      <c r="N209" s="1015"/>
      <c r="O209" s="1015"/>
      <c r="P209" s="1015"/>
    </row>
    <row r="210" spans="7:16" s="1014" customFormat="1">
      <c r="G210" s="1015"/>
      <c r="H210" s="1015"/>
      <c r="I210" s="1015"/>
      <c r="J210" s="1015"/>
      <c r="K210" s="1015"/>
      <c r="L210" s="1015"/>
      <c r="M210" s="1015"/>
      <c r="N210" s="1015"/>
      <c r="O210" s="1015"/>
      <c r="P210" s="1015"/>
    </row>
    <row r="211" spans="7:16" s="1014" customFormat="1">
      <c r="G211" s="1015"/>
      <c r="H211" s="1015"/>
      <c r="I211" s="1015"/>
      <c r="J211" s="1015"/>
      <c r="K211" s="1015"/>
      <c r="L211" s="1015"/>
      <c r="M211" s="1015"/>
      <c r="N211" s="1015"/>
      <c r="O211" s="1015"/>
      <c r="P211" s="1015"/>
    </row>
    <row r="212" spans="7:16" s="1014" customFormat="1">
      <c r="G212" s="1015"/>
      <c r="H212" s="1015"/>
      <c r="I212" s="1015"/>
      <c r="J212" s="1015"/>
      <c r="K212" s="1015"/>
      <c r="L212" s="1015"/>
      <c r="M212" s="1015"/>
      <c r="N212" s="1015"/>
      <c r="O212" s="1015"/>
      <c r="P212" s="1015"/>
    </row>
    <row r="213" spans="7:16" s="1014" customFormat="1">
      <c r="G213" s="1015"/>
      <c r="H213" s="1015"/>
      <c r="I213" s="1015"/>
      <c r="J213" s="1015"/>
      <c r="K213" s="1015"/>
      <c r="L213" s="1015"/>
      <c r="M213" s="1015"/>
      <c r="N213" s="1015"/>
      <c r="O213" s="1015"/>
      <c r="P213" s="1015"/>
    </row>
    <row r="214" spans="7:16" s="1014" customFormat="1">
      <c r="G214" s="1015"/>
      <c r="H214" s="1015"/>
      <c r="I214" s="1015"/>
      <c r="J214" s="1015"/>
      <c r="K214" s="1015"/>
      <c r="L214" s="1015"/>
      <c r="M214" s="1015"/>
      <c r="N214" s="1015"/>
      <c r="O214" s="1015"/>
      <c r="P214" s="1015"/>
    </row>
    <row r="215" spans="7:16" s="1014" customFormat="1">
      <c r="G215" s="1015"/>
      <c r="H215" s="1015"/>
      <c r="I215" s="1015"/>
      <c r="J215" s="1015"/>
      <c r="K215" s="1015"/>
      <c r="L215" s="1015"/>
      <c r="M215" s="1015"/>
      <c r="N215" s="1015"/>
      <c r="O215" s="1015"/>
      <c r="P215" s="1015"/>
    </row>
    <row r="216" spans="7:16" s="1014" customFormat="1">
      <c r="G216" s="1015"/>
      <c r="H216" s="1015"/>
      <c r="I216" s="1015"/>
      <c r="J216" s="1015"/>
      <c r="K216" s="1015"/>
      <c r="L216" s="1015"/>
      <c r="M216" s="1015"/>
      <c r="N216" s="1015"/>
      <c r="O216" s="1015"/>
      <c r="P216" s="1015"/>
    </row>
    <row r="217" spans="7:16" s="1014" customFormat="1">
      <c r="G217" s="1015"/>
      <c r="H217" s="1015"/>
      <c r="I217" s="1015"/>
      <c r="J217" s="1015"/>
      <c r="K217" s="1015"/>
      <c r="L217" s="1015"/>
      <c r="M217" s="1015"/>
      <c r="N217" s="1015"/>
      <c r="O217" s="1015"/>
      <c r="P217" s="1015"/>
    </row>
    <row r="218" spans="7:16" s="1014" customFormat="1">
      <c r="G218" s="1015"/>
      <c r="H218" s="1015"/>
      <c r="I218" s="1015"/>
      <c r="J218" s="1015"/>
      <c r="K218" s="1015"/>
      <c r="L218" s="1015"/>
      <c r="M218" s="1015"/>
      <c r="N218" s="1015"/>
      <c r="O218" s="1015"/>
      <c r="P218" s="1015"/>
    </row>
    <row r="219" spans="7:16" s="1014" customFormat="1">
      <c r="G219" s="1015"/>
      <c r="H219" s="1015"/>
      <c r="I219" s="1015"/>
      <c r="J219" s="1015"/>
      <c r="K219" s="1015"/>
      <c r="L219" s="1015"/>
      <c r="M219" s="1015"/>
      <c r="N219" s="1015"/>
      <c r="O219" s="1015"/>
      <c r="P219" s="1015"/>
    </row>
    <row r="220" spans="7:16" s="1014" customFormat="1">
      <c r="G220" s="1015"/>
      <c r="H220" s="1015"/>
      <c r="I220" s="1015"/>
      <c r="J220" s="1015"/>
      <c r="K220" s="1015"/>
      <c r="L220" s="1015"/>
      <c r="M220" s="1015"/>
      <c r="N220" s="1015"/>
      <c r="O220" s="1015"/>
      <c r="P220" s="1015"/>
    </row>
    <row r="221" spans="7:16" s="1014" customFormat="1">
      <c r="G221" s="1015"/>
      <c r="H221" s="1015"/>
      <c r="I221" s="1015"/>
      <c r="J221" s="1015"/>
      <c r="K221" s="1015"/>
      <c r="L221" s="1015"/>
      <c r="M221" s="1015"/>
      <c r="N221" s="1015"/>
      <c r="O221" s="1015"/>
      <c r="P221" s="1015"/>
    </row>
    <row r="222" spans="7:16" s="1014" customFormat="1">
      <c r="G222" s="1015"/>
      <c r="H222" s="1015"/>
      <c r="I222" s="1015"/>
      <c r="J222" s="1015"/>
      <c r="K222" s="1015"/>
      <c r="L222" s="1015"/>
      <c r="M222" s="1015"/>
      <c r="N222" s="1015"/>
      <c r="O222" s="1015"/>
      <c r="P222" s="1015"/>
    </row>
    <row r="223" spans="7:16" s="1014" customFormat="1">
      <c r="G223" s="1015"/>
      <c r="H223" s="1015"/>
      <c r="I223" s="1015"/>
      <c r="J223" s="1015"/>
      <c r="K223" s="1015"/>
      <c r="L223" s="1015"/>
      <c r="M223" s="1015"/>
      <c r="N223" s="1015"/>
      <c r="O223" s="1015"/>
      <c r="P223" s="1015"/>
    </row>
    <row r="224" spans="7:16" s="1014" customFormat="1">
      <c r="G224" s="1015"/>
      <c r="H224" s="1015"/>
      <c r="I224" s="1015"/>
      <c r="J224" s="1015"/>
      <c r="K224" s="1015"/>
      <c r="L224" s="1015"/>
      <c r="M224" s="1015"/>
      <c r="N224" s="1015"/>
      <c r="O224" s="1015"/>
      <c r="P224" s="1015"/>
    </row>
    <row r="225" spans="7:16" s="1014" customFormat="1">
      <c r="G225" s="1015"/>
      <c r="H225" s="1015"/>
      <c r="I225" s="1015"/>
      <c r="J225" s="1015"/>
      <c r="K225" s="1015"/>
      <c r="L225" s="1015"/>
      <c r="M225" s="1015"/>
      <c r="N225" s="1015"/>
      <c r="O225" s="1015"/>
      <c r="P225" s="1015"/>
    </row>
    <row r="226" spans="7:16" s="1014" customFormat="1">
      <c r="G226" s="1015"/>
      <c r="H226" s="1015"/>
      <c r="I226" s="1015"/>
      <c r="J226" s="1015"/>
      <c r="K226" s="1015"/>
      <c r="L226" s="1015"/>
      <c r="M226" s="1015"/>
      <c r="N226" s="1015"/>
      <c r="O226" s="1015"/>
      <c r="P226" s="1015"/>
    </row>
    <row r="227" spans="7:16" s="1014" customFormat="1">
      <c r="G227" s="1015"/>
      <c r="H227" s="1015"/>
      <c r="I227" s="1015"/>
      <c r="J227" s="1015"/>
      <c r="K227" s="1015"/>
      <c r="L227" s="1015"/>
      <c r="M227" s="1015"/>
      <c r="N227" s="1015"/>
      <c r="O227" s="1015"/>
      <c r="P227" s="1015"/>
    </row>
    <row r="228" spans="7:16" s="1014" customFormat="1">
      <c r="G228" s="1015"/>
      <c r="H228" s="1015"/>
      <c r="I228" s="1015"/>
      <c r="J228" s="1015"/>
      <c r="K228" s="1015"/>
      <c r="L228" s="1015"/>
      <c r="M228" s="1015"/>
      <c r="N228" s="1015"/>
      <c r="O228" s="1015"/>
      <c r="P228" s="1015"/>
    </row>
    <row r="229" spans="7:16" s="1014" customFormat="1">
      <c r="G229" s="1015"/>
      <c r="H229" s="1015"/>
      <c r="I229" s="1015"/>
      <c r="J229" s="1015"/>
      <c r="K229" s="1015"/>
      <c r="L229" s="1015"/>
      <c r="M229" s="1015"/>
      <c r="N229" s="1015"/>
      <c r="O229" s="1015"/>
      <c r="P229" s="1015"/>
    </row>
    <row r="230" spans="7:16" s="1014" customFormat="1">
      <c r="G230" s="1015"/>
      <c r="H230" s="1015"/>
      <c r="I230" s="1015"/>
      <c r="J230" s="1015"/>
      <c r="K230" s="1015"/>
      <c r="L230" s="1015"/>
      <c r="M230" s="1015"/>
      <c r="N230" s="1015"/>
      <c r="O230" s="1015"/>
      <c r="P230" s="1015"/>
    </row>
    <row r="231" spans="7:16" s="1014" customFormat="1">
      <c r="G231" s="1015"/>
      <c r="H231" s="1015"/>
      <c r="I231" s="1015"/>
      <c r="J231" s="1015"/>
      <c r="K231" s="1015"/>
      <c r="L231" s="1015"/>
      <c r="M231" s="1015"/>
      <c r="N231" s="1015"/>
      <c r="O231" s="1015"/>
      <c r="P231" s="1015"/>
    </row>
    <row r="232" spans="7:16" s="1014" customFormat="1">
      <c r="G232" s="1015"/>
      <c r="H232" s="1015"/>
      <c r="I232" s="1015"/>
      <c r="J232" s="1015"/>
      <c r="K232" s="1015"/>
      <c r="L232" s="1015"/>
      <c r="M232" s="1015"/>
      <c r="N232" s="1015"/>
      <c r="O232" s="1015"/>
      <c r="P232" s="1015"/>
    </row>
    <row r="233" spans="7:16" s="1014" customFormat="1">
      <c r="G233" s="1015"/>
      <c r="H233" s="1015"/>
      <c r="I233" s="1015"/>
      <c r="J233" s="1015"/>
      <c r="K233" s="1015"/>
      <c r="L233" s="1015"/>
      <c r="M233" s="1015"/>
      <c r="N233" s="1015"/>
      <c r="O233" s="1015"/>
      <c r="P233" s="1015"/>
    </row>
    <row r="234" spans="7:16" s="1014" customFormat="1">
      <c r="G234" s="1015"/>
      <c r="H234" s="1015"/>
      <c r="I234" s="1015"/>
      <c r="J234" s="1015"/>
      <c r="K234" s="1015"/>
      <c r="L234" s="1015"/>
      <c r="M234" s="1015"/>
      <c r="N234" s="1015"/>
      <c r="O234" s="1015"/>
      <c r="P234" s="1015"/>
    </row>
    <row r="235" spans="7:16" s="1014" customFormat="1">
      <c r="G235" s="1015"/>
      <c r="H235" s="1015"/>
      <c r="I235" s="1015"/>
      <c r="J235" s="1015"/>
      <c r="K235" s="1015"/>
      <c r="L235" s="1015"/>
      <c r="M235" s="1015"/>
      <c r="N235" s="1015"/>
      <c r="O235" s="1015"/>
      <c r="P235" s="1015"/>
    </row>
    <row r="236" spans="7:16" s="1014" customFormat="1">
      <c r="G236" s="1015"/>
      <c r="H236" s="1015"/>
      <c r="I236" s="1015"/>
      <c r="J236" s="1015"/>
      <c r="K236" s="1015"/>
      <c r="L236" s="1015"/>
      <c r="M236" s="1015"/>
      <c r="N236" s="1015"/>
      <c r="O236" s="1015"/>
      <c r="P236" s="1015"/>
    </row>
    <row r="237" spans="7:16" s="1014" customFormat="1">
      <c r="G237" s="1015"/>
      <c r="H237" s="1015"/>
      <c r="I237" s="1015"/>
      <c r="J237" s="1015"/>
      <c r="K237" s="1015"/>
      <c r="L237" s="1015"/>
      <c r="M237" s="1015"/>
      <c r="N237" s="1015"/>
      <c r="O237" s="1015"/>
      <c r="P237" s="1015"/>
    </row>
    <row r="238" spans="7:16" s="1014" customFormat="1">
      <c r="G238" s="1015"/>
      <c r="H238" s="1015"/>
      <c r="I238" s="1015"/>
      <c r="J238" s="1015"/>
      <c r="K238" s="1015"/>
      <c r="L238" s="1015"/>
      <c r="M238" s="1015"/>
      <c r="N238" s="1015"/>
      <c r="O238" s="1015"/>
      <c r="P238" s="1015"/>
    </row>
    <row r="239" spans="7:16" s="1014" customFormat="1">
      <c r="G239" s="1015"/>
      <c r="H239" s="1015"/>
      <c r="I239" s="1015"/>
      <c r="J239" s="1015"/>
      <c r="K239" s="1015"/>
      <c r="L239" s="1015"/>
      <c r="M239" s="1015"/>
      <c r="N239" s="1015"/>
      <c r="O239" s="1015"/>
      <c r="P239" s="1015"/>
    </row>
    <row r="240" spans="7:16" s="1014" customFormat="1">
      <c r="G240" s="1015"/>
      <c r="H240" s="1015"/>
      <c r="I240" s="1015"/>
      <c r="J240" s="1015"/>
      <c r="K240" s="1015"/>
      <c r="L240" s="1015"/>
      <c r="M240" s="1015"/>
      <c r="N240" s="1015"/>
      <c r="O240" s="1015"/>
      <c r="P240" s="1015"/>
    </row>
  </sheetData>
  <autoFilter ref="B1:AI124"/>
  <phoneticPr fontId="15" type="noConversion"/>
  <pageMargins left="0.7" right="0.7" top="0.75" bottom="0.75" header="0.3" footer="0.3"/>
  <legacyDrawing r:id="rId1"/>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351"/>
  <sheetViews>
    <sheetView zoomScale="85" zoomScaleNormal="85" workbookViewId="0">
      <pane ySplit="1" topLeftCell="A200" activePane="bottomLeft" state="frozen"/>
      <selection pane="bottomLeft" activeCell="G224" sqref="G224"/>
    </sheetView>
  </sheetViews>
  <sheetFormatPr baseColWidth="10" defaultColWidth="9" defaultRowHeight="14"/>
  <cols>
    <col min="1" max="1" width="9.5" style="437" customWidth="1"/>
    <col min="2" max="2" width="12.6640625" style="437" customWidth="1"/>
    <col min="3" max="3" width="10.33203125" style="437" customWidth="1"/>
    <col min="4" max="4" width="12.5" style="437" customWidth="1"/>
    <col min="5" max="5" width="11" style="437" customWidth="1"/>
    <col min="6" max="6" width="12" style="437" customWidth="1"/>
    <col min="7" max="7" width="22.5" style="437" customWidth="1"/>
    <col min="8" max="8" width="13.6640625" style="437" customWidth="1"/>
    <col min="9" max="9" width="49.1640625" style="437" customWidth="1"/>
    <col min="10" max="10" width="10.6640625" style="437" hidden="1" customWidth="1"/>
    <col min="11" max="11" width="9.5" style="437" hidden="1" customWidth="1"/>
    <col min="12" max="12" width="9.1640625" style="437" hidden="1" customWidth="1"/>
    <col min="13" max="17" width="9.5" style="437" hidden="1" customWidth="1"/>
    <col min="18" max="19" width="10.6640625" style="437" customWidth="1"/>
    <col min="20" max="20" width="10" style="437" customWidth="1"/>
    <col min="21" max="21" width="10.5" style="437" customWidth="1"/>
    <col min="22" max="22" width="9.33203125" style="437" customWidth="1"/>
    <col min="23" max="16384" width="9" style="437"/>
  </cols>
  <sheetData>
    <row r="1" spans="1:24" s="542" customFormat="1">
      <c r="A1" s="548" t="s">
        <v>5707</v>
      </c>
      <c r="B1" s="548" t="s">
        <v>5708</v>
      </c>
      <c r="C1" s="548" t="s">
        <v>5709</v>
      </c>
      <c r="D1" s="548" t="s">
        <v>5710</v>
      </c>
      <c r="E1" s="548" t="s">
        <v>5711</v>
      </c>
      <c r="F1" s="548" t="s">
        <v>5712</v>
      </c>
      <c r="G1" s="548" t="s">
        <v>5713</v>
      </c>
      <c r="H1" s="548" t="s">
        <v>6127</v>
      </c>
      <c r="I1" s="548" t="s">
        <v>5714</v>
      </c>
      <c r="J1" s="548" t="s">
        <v>5715</v>
      </c>
      <c r="K1" s="548" t="s">
        <v>5716</v>
      </c>
      <c r="L1" s="548" t="s">
        <v>5717</v>
      </c>
      <c r="M1" s="548" t="s">
        <v>5718</v>
      </c>
      <c r="N1" s="548" t="s">
        <v>5719</v>
      </c>
      <c r="O1" s="548" t="s">
        <v>5720</v>
      </c>
      <c r="P1" s="548" t="s">
        <v>5721</v>
      </c>
      <c r="Q1" s="548" t="s">
        <v>5722</v>
      </c>
      <c r="R1" s="548" t="s">
        <v>5723</v>
      </c>
      <c r="S1" s="548" t="s">
        <v>5724</v>
      </c>
      <c r="T1" s="548" t="s">
        <v>5725</v>
      </c>
      <c r="U1" s="548" t="s">
        <v>5726</v>
      </c>
      <c r="V1" s="548" t="s">
        <v>5727</v>
      </c>
      <c r="W1" s="548" t="s">
        <v>8723</v>
      </c>
      <c r="X1" s="548" t="s">
        <v>8724</v>
      </c>
    </row>
    <row r="2" spans="1:24" s="341" customFormat="1" ht="13.5" customHeight="1">
      <c r="A2" s="735" t="s">
        <v>6389</v>
      </c>
      <c r="B2" s="736" t="s">
        <v>6390</v>
      </c>
      <c r="C2" s="736">
        <v>2</v>
      </c>
      <c r="D2" s="736" t="s">
        <v>5728</v>
      </c>
      <c r="E2" s="274">
        <v>7</v>
      </c>
      <c r="F2" s="736" t="s">
        <v>5729</v>
      </c>
      <c r="G2" s="736" t="s">
        <v>5730</v>
      </c>
      <c r="H2" s="736" t="s">
        <v>5731</v>
      </c>
      <c r="I2" s="738" t="s">
        <v>5732</v>
      </c>
      <c r="J2" s="738" t="s">
        <v>5733</v>
      </c>
      <c r="K2" s="738" t="s">
        <v>5733</v>
      </c>
      <c r="L2" s="738" t="s">
        <v>6007</v>
      </c>
      <c r="M2" s="738" t="s">
        <v>5733</v>
      </c>
      <c r="N2" s="738" t="s">
        <v>5733</v>
      </c>
      <c r="O2" s="738" t="s">
        <v>5733</v>
      </c>
      <c r="P2" s="738" t="s">
        <v>5733</v>
      </c>
      <c r="Q2" s="738" t="s">
        <v>5734</v>
      </c>
      <c r="R2" s="738">
        <v>61</v>
      </c>
      <c r="S2" s="738">
        <v>100</v>
      </c>
      <c r="T2" s="738">
        <v>25</v>
      </c>
      <c r="U2" s="634" t="s">
        <v>5731</v>
      </c>
      <c r="V2" s="274">
        <v>10</v>
      </c>
      <c r="W2" s="791"/>
      <c r="X2" s="791"/>
    </row>
    <row r="3" spans="1:24" ht="13.5" customHeight="1">
      <c r="A3" s="737">
        <v>2</v>
      </c>
      <c r="B3" s="634" t="s">
        <v>12871</v>
      </c>
      <c r="C3" s="634">
        <v>1</v>
      </c>
      <c r="D3" s="634" t="s">
        <v>5735</v>
      </c>
      <c r="E3" s="274">
        <v>5</v>
      </c>
      <c r="F3" s="634" t="s">
        <v>5729</v>
      </c>
      <c r="G3" s="736" t="s">
        <v>5730</v>
      </c>
      <c r="H3" s="736" t="s">
        <v>5731</v>
      </c>
      <c r="I3" s="492" t="s">
        <v>12872</v>
      </c>
      <c r="J3" s="738" t="s">
        <v>5733</v>
      </c>
      <c r="K3" s="738" t="s">
        <v>5733</v>
      </c>
      <c r="L3" s="738" t="s">
        <v>5733</v>
      </c>
      <c r="M3" s="738" t="s">
        <v>5733</v>
      </c>
      <c r="N3" s="738" t="s">
        <v>5733</v>
      </c>
      <c r="O3" s="738" t="s">
        <v>5733</v>
      </c>
      <c r="P3" s="738" t="s">
        <v>5733</v>
      </c>
      <c r="Q3" s="738" t="s">
        <v>5734</v>
      </c>
      <c r="R3" s="492">
        <v>36</v>
      </c>
      <c r="S3" s="492">
        <v>60</v>
      </c>
      <c r="T3" s="492">
        <v>45</v>
      </c>
      <c r="U3" s="634" t="s">
        <v>5731</v>
      </c>
      <c r="V3" s="274">
        <v>10</v>
      </c>
      <c r="W3" s="589"/>
      <c r="X3" s="589"/>
    </row>
    <row r="4" spans="1:24" ht="13.5" customHeight="1">
      <c r="A4" s="737">
        <v>3</v>
      </c>
      <c r="B4" s="634" t="s">
        <v>7971</v>
      </c>
      <c r="C4" s="634">
        <v>0</v>
      </c>
      <c r="D4" s="634" t="s">
        <v>5736</v>
      </c>
      <c r="E4" s="274">
        <v>3</v>
      </c>
      <c r="F4" s="634" t="s">
        <v>5729</v>
      </c>
      <c r="G4" s="736" t="s">
        <v>5730</v>
      </c>
      <c r="H4" s="736" t="s">
        <v>5731</v>
      </c>
      <c r="I4" s="492" t="s">
        <v>7976</v>
      </c>
      <c r="J4" s="738" t="s">
        <v>5733</v>
      </c>
      <c r="K4" s="738" t="s">
        <v>5733</v>
      </c>
      <c r="L4" s="738" t="s">
        <v>5733</v>
      </c>
      <c r="M4" s="738" t="s">
        <v>5733</v>
      </c>
      <c r="N4" s="738" t="s">
        <v>5733</v>
      </c>
      <c r="O4" s="738" t="s">
        <v>5733</v>
      </c>
      <c r="P4" s="738" t="s">
        <v>5733</v>
      </c>
      <c r="Q4" s="738" t="s">
        <v>5734</v>
      </c>
      <c r="R4" s="492">
        <v>10</v>
      </c>
      <c r="S4" s="492">
        <v>35</v>
      </c>
      <c r="T4" s="492">
        <v>75</v>
      </c>
      <c r="U4" s="634" t="s">
        <v>5731</v>
      </c>
      <c r="V4" s="274">
        <v>10</v>
      </c>
      <c r="W4" s="589"/>
      <c r="X4" s="589"/>
    </row>
    <row r="5" spans="1:24" ht="13.5" customHeight="1">
      <c r="A5" s="737">
        <v>7</v>
      </c>
      <c r="B5" s="634" t="s">
        <v>5737</v>
      </c>
      <c r="C5" s="634">
        <v>1</v>
      </c>
      <c r="D5" s="634" t="s">
        <v>5735</v>
      </c>
      <c r="E5" s="274">
        <v>5</v>
      </c>
      <c r="F5" s="634" t="s">
        <v>5729</v>
      </c>
      <c r="G5" s="736" t="s">
        <v>5730</v>
      </c>
      <c r="H5" s="736" t="s">
        <v>5731</v>
      </c>
      <c r="I5" s="492" t="s">
        <v>5738</v>
      </c>
      <c r="J5" s="738" t="s">
        <v>5733</v>
      </c>
      <c r="K5" s="738" t="s">
        <v>5733</v>
      </c>
      <c r="L5" s="738" t="s">
        <v>5733</v>
      </c>
      <c r="M5" s="738" t="s">
        <v>5733</v>
      </c>
      <c r="N5" s="738" t="s">
        <v>5733</v>
      </c>
      <c r="O5" s="738" t="s">
        <v>5733</v>
      </c>
      <c r="P5" s="738" t="s">
        <v>5733</v>
      </c>
      <c r="Q5" s="738" t="s">
        <v>5734</v>
      </c>
      <c r="R5" s="492">
        <v>20</v>
      </c>
      <c r="S5" s="492">
        <v>30</v>
      </c>
      <c r="T5" s="492">
        <v>45</v>
      </c>
      <c r="U5" s="634" t="s">
        <v>5731</v>
      </c>
      <c r="V5" s="274">
        <v>10</v>
      </c>
      <c r="W5" s="589"/>
      <c r="X5" s="589"/>
    </row>
    <row r="6" spans="1:24" ht="13.5" customHeight="1">
      <c r="A6" s="735">
        <v>8</v>
      </c>
      <c r="B6" s="634" t="s">
        <v>12876</v>
      </c>
      <c r="C6" s="634">
        <v>0</v>
      </c>
      <c r="D6" s="634" t="s">
        <v>5736</v>
      </c>
      <c r="E6" s="274">
        <v>3</v>
      </c>
      <c r="F6" s="634" t="s">
        <v>6391</v>
      </c>
      <c r="G6" s="736" t="s">
        <v>5730</v>
      </c>
      <c r="H6" s="736" t="s">
        <v>5731</v>
      </c>
      <c r="I6" s="492" t="s">
        <v>12877</v>
      </c>
      <c r="J6" s="738" t="s">
        <v>5733</v>
      </c>
      <c r="K6" s="738" t="s">
        <v>5733</v>
      </c>
      <c r="L6" s="738" t="s">
        <v>5733</v>
      </c>
      <c r="M6" s="738" t="s">
        <v>5733</v>
      </c>
      <c r="N6" s="738" t="s">
        <v>5733</v>
      </c>
      <c r="O6" s="738" t="s">
        <v>5733</v>
      </c>
      <c r="P6" s="738" t="s">
        <v>5733</v>
      </c>
      <c r="Q6" s="738" t="s">
        <v>5734</v>
      </c>
      <c r="R6" s="492">
        <v>10</v>
      </c>
      <c r="S6" s="492">
        <v>20</v>
      </c>
      <c r="T6" s="492">
        <v>75</v>
      </c>
      <c r="U6" s="634" t="s">
        <v>5731</v>
      </c>
      <c r="V6" s="274">
        <v>10</v>
      </c>
      <c r="W6" s="589"/>
      <c r="X6" s="589"/>
    </row>
    <row r="7" spans="1:24" ht="13.5" customHeight="1">
      <c r="A7" s="735">
        <v>9</v>
      </c>
      <c r="B7" s="634" t="s">
        <v>5739</v>
      </c>
      <c r="C7" s="634">
        <v>0</v>
      </c>
      <c r="D7" s="634" t="s">
        <v>5736</v>
      </c>
      <c r="E7" s="274">
        <v>2</v>
      </c>
      <c r="F7" s="634" t="s">
        <v>5729</v>
      </c>
      <c r="G7" s="736" t="s">
        <v>5730</v>
      </c>
      <c r="H7" s="736" t="s">
        <v>5731</v>
      </c>
      <c r="I7" s="699" t="s">
        <v>5738</v>
      </c>
      <c r="J7" s="858" t="s">
        <v>5733</v>
      </c>
      <c r="K7" s="858" t="s">
        <v>5733</v>
      </c>
      <c r="L7" s="858" t="s">
        <v>5733</v>
      </c>
      <c r="M7" s="858" t="s">
        <v>5733</v>
      </c>
      <c r="N7" s="858" t="s">
        <v>5733</v>
      </c>
      <c r="O7" s="858" t="s">
        <v>5733</v>
      </c>
      <c r="P7" s="858" t="s">
        <v>5733</v>
      </c>
      <c r="Q7" s="858" t="s">
        <v>5734</v>
      </c>
      <c r="R7" s="699">
        <v>1</v>
      </c>
      <c r="S7" s="699">
        <v>10</v>
      </c>
      <c r="T7" s="699">
        <v>90</v>
      </c>
      <c r="U7" s="737" t="s">
        <v>5731</v>
      </c>
      <c r="V7" s="274">
        <v>10</v>
      </c>
      <c r="W7" s="589"/>
      <c r="X7" s="589"/>
    </row>
    <row r="8" spans="1:24" ht="13.5" customHeight="1">
      <c r="A8" s="737">
        <v>10</v>
      </c>
      <c r="B8" s="634" t="s">
        <v>8428</v>
      </c>
      <c r="C8" s="634">
        <v>1</v>
      </c>
      <c r="D8" s="634" t="s">
        <v>5735</v>
      </c>
      <c r="E8" s="274">
        <v>5</v>
      </c>
      <c r="F8" s="634" t="s">
        <v>5729</v>
      </c>
      <c r="G8" s="736" t="s">
        <v>8429</v>
      </c>
      <c r="H8" s="736" t="s">
        <v>5731</v>
      </c>
      <c r="I8" s="699" t="s">
        <v>12875</v>
      </c>
      <c r="J8" s="858" t="s">
        <v>5733</v>
      </c>
      <c r="K8" s="858" t="s">
        <v>5733</v>
      </c>
      <c r="L8" s="858" t="s">
        <v>5733</v>
      </c>
      <c r="M8" s="858" t="s">
        <v>5733</v>
      </c>
      <c r="N8" s="858" t="s">
        <v>5733</v>
      </c>
      <c r="O8" s="858" t="s">
        <v>5733</v>
      </c>
      <c r="P8" s="858" t="s">
        <v>5733</v>
      </c>
      <c r="Q8" s="858" t="s">
        <v>5734</v>
      </c>
      <c r="R8" s="699">
        <v>40</v>
      </c>
      <c r="S8" s="699">
        <v>60</v>
      </c>
      <c r="T8" s="699">
        <v>45</v>
      </c>
      <c r="U8" s="737" t="s">
        <v>5731</v>
      </c>
      <c r="V8" s="274">
        <v>10</v>
      </c>
      <c r="W8" s="589"/>
      <c r="X8" s="589"/>
    </row>
    <row r="9" spans="1:24" ht="13.5" customHeight="1">
      <c r="A9" s="737">
        <v>11</v>
      </c>
      <c r="B9" s="634" t="s">
        <v>12873</v>
      </c>
      <c r="C9" s="634">
        <v>0</v>
      </c>
      <c r="D9" s="634" t="s">
        <v>5736</v>
      </c>
      <c r="E9" s="274">
        <v>3</v>
      </c>
      <c r="F9" s="634" t="s">
        <v>5729</v>
      </c>
      <c r="G9" s="736" t="s">
        <v>5730</v>
      </c>
      <c r="H9" s="736" t="s">
        <v>5731</v>
      </c>
      <c r="I9" s="699" t="s">
        <v>12874</v>
      </c>
      <c r="J9" s="858" t="s">
        <v>5733</v>
      </c>
      <c r="K9" s="858" t="s">
        <v>5733</v>
      </c>
      <c r="L9" s="858" t="s">
        <v>5733</v>
      </c>
      <c r="M9" s="858" t="s">
        <v>5733</v>
      </c>
      <c r="N9" s="858" t="s">
        <v>5733</v>
      </c>
      <c r="O9" s="858" t="s">
        <v>5733</v>
      </c>
      <c r="P9" s="858" t="s">
        <v>5733</v>
      </c>
      <c r="Q9" s="858" t="s">
        <v>5734</v>
      </c>
      <c r="R9" s="699">
        <v>20</v>
      </c>
      <c r="S9" s="699">
        <v>40</v>
      </c>
      <c r="T9" s="699">
        <v>75</v>
      </c>
      <c r="U9" s="737" t="s">
        <v>5731</v>
      </c>
      <c r="V9" s="274">
        <v>10</v>
      </c>
      <c r="W9" s="589"/>
      <c r="X9" s="589"/>
    </row>
    <row r="10" spans="1:24" ht="13.5" customHeight="1">
      <c r="A10" s="735">
        <v>12</v>
      </c>
      <c r="B10" s="634" t="s">
        <v>5741</v>
      </c>
      <c r="C10" s="634">
        <v>0</v>
      </c>
      <c r="D10" s="634" t="s">
        <v>5736</v>
      </c>
      <c r="E10" s="274">
        <v>1</v>
      </c>
      <c r="F10" s="634" t="s">
        <v>5729</v>
      </c>
      <c r="G10" s="736" t="s">
        <v>5730</v>
      </c>
      <c r="H10" s="736" t="s">
        <v>5731</v>
      </c>
      <c r="I10" s="699" t="s">
        <v>5740</v>
      </c>
      <c r="J10" s="858" t="s">
        <v>5733</v>
      </c>
      <c r="K10" s="858" t="s">
        <v>5733</v>
      </c>
      <c r="L10" s="858" t="s">
        <v>5733</v>
      </c>
      <c r="M10" s="858" t="s">
        <v>5733</v>
      </c>
      <c r="N10" s="858" t="s">
        <v>5733</v>
      </c>
      <c r="O10" s="858" t="s">
        <v>5733</v>
      </c>
      <c r="P10" s="858" t="s">
        <v>5733</v>
      </c>
      <c r="Q10" s="858" t="s">
        <v>5734</v>
      </c>
      <c r="R10" s="699">
        <v>1</v>
      </c>
      <c r="S10" s="699">
        <v>20</v>
      </c>
      <c r="T10" s="699">
        <v>100</v>
      </c>
      <c r="U10" s="737" t="s">
        <v>5731</v>
      </c>
      <c r="V10" s="274">
        <v>10</v>
      </c>
      <c r="W10" s="589"/>
      <c r="X10" s="589"/>
    </row>
    <row r="11" spans="1:24" ht="13.5" customHeight="1">
      <c r="A11" s="735">
        <v>13</v>
      </c>
      <c r="B11" s="634" t="s">
        <v>12408</v>
      </c>
      <c r="C11" s="736">
        <v>2</v>
      </c>
      <c r="D11" s="736" t="s">
        <v>5728</v>
      </c>
      <c r="E11" s="274">
        <v>7</v>
      </c>
      <c r="F11" s="634" t="s">
        <v>5729</v>
      </c>
      <c r="G11" s="736" t="s">
        <v>5730</v>
      </c>
      <c r="H11" s="736" t="s">
        <v>5731</v>
      </c>
      <c r="I11" s="699" t="s">
        <v>7974</v>
      </c>
      <c r="J11" s="858" t="s">
        <v>5733</v>
      </c>
      <c r="K11" s="858" t="s">
        <v>5733</v>
      </c>
      <c r="L11" s="858" t="s">
        <v>5733</v>
      </c>
      <c r="M11" s="858" t="s">
        <v>5733</v>
      </c>
      <c r="N11" s="858" t="s">
        <v>5733</v>
      </c>
      <c r="O11" s="858" t="s">
        <v>5733</v>
      </c>
      <c r="P11" s="858" t="s">
        <v>5733</v>
      </c>
      <c r="Q11" s="858" t="s">
        <v>5734</v>
      </c>
      <c r="R11" s="699">
        <v>20</v>
      </c>
      <c r="S11" s="699">
        <v>30</v>
      </c>
      <c r="T11" s="858">
        <v>25</v>
      </c>
      <c r="U11" s="737" t="s">
        <v>5731</v>
      </c>
      <c r="V11" s="274">
        <v>10</v>
      </c>
      <c r="W11" s="589"/>
      <c r="X11" s="589"/>
    </row>
    <row r="12" spans="1:24" ht="13.5" customHeight="1">
      <c r="A12" s="737">
        <v>14</v>
      </c>
      <c r="B12" s="634" t="s">
        <v>7972</v>
      </c>
      <c r="C12" s="634">
        <v>1</v>
      </c>
      <c r="D12" s="634" t="s">
        <v>5735</v>
      </c>
      <c r="E12" s="274">
        <v>5</v>
      </c>
      <c r="F12" s="634" t="s">
        <v>5729</v>
      </c>
      <c r="G12" s="736" t="s">
        <v>5730</v>
      </c>
      <c r="H12" s="736" t="s">
        <v>5731</v>
      </c>
      <c r="I12" s="699" t="s">
        <v>7975</v>
      </c>
      <c r="J12" s="858" t="s">
        <v>5733</v>
      </c>
      <c r="K12" s="858" t="s">
        <v>5733</v>
      </c>
      <c r="L12" s="858" t="s">
        <v>5733</v>
      </c>
      <c r="M12" s="858" t="s">
        <v>5733</v>
      </c>
      <c r="N12" s="858" t="s">
        <v>5733</v>
      </c>
      <c r="O12" s="858" t="s">
        <v>5733</v>
      </c>
      <c r="P12" s="858" t="s">
        <v>5733</v>
      </c>
      <c r="Q12" s="858" t="s">
        <v>5734</v>
      </c>
      <c r="R12" s="699">
        <v>10</v>
      </c>
      <c r="S12" s="699">
        <v>20</v>
      </c>
      <c r="T12" s="699">
        <v>45</v>
      </c>
      <c r="U12" s="737" t="s">
        <v>5731</v>
      </c>
      <c r="V12" s="274">
        <v>10</v>
      </c>
      <c r="W12" s="589"/>
      <c r="X12" s="589"/>
    </row>
    <row r="13" spans="1:24" ht="13.5" customHeight="1">
      <c r="A13" s="737">
        <v>15</v>
      </c>
      <c r="B13" s="634" t="s">
        <v>7973</v>
      </c>
      <c r="C13" s="634">
        <v>0</v>
      </c>
      <c r="D13" s="634" t="s">
        <v>5736</v>
      </c>
      <c r="E13" s="274">
        <v>3</v>
      </c>
      <c r="F13" s="634" t="s">
        <v>5729</v>
      </c>
      <c r="G13" s="736" t="s">
        <v>5730</v>
      </c>
      <c r="H13" s="736" t="s">
        <v>5731</v>
      </c>
      <c r="I13" s="699" t="s">
        <v>7974</v>
      </c>
      <c r="J13" s="858" t="s">
        <v>5733</v>
      </c>
      <c r="K13" s="858" t="s">
        <v>5733</v>
      </c>
      <c r="L13" s="858" t="s">
        <v>5733</v>
      </c>
      <c r="M13" s="858" t="s">
        <v>5733</v>
      </c>
      <c r="N13" s="858" t="s">
        <v>5733</v>
      </c>
      <c r="O13" s="858" t="s">
        <v>5733</v>
      </c>
      <c r="P13" s="858" t="s">
        <v>5733</v>
      </c>
      <c r="Q13" s="858" t="s">
        <v>5734</v>
      </c>
      <c r="R13" s="699">
        <v>1</v>
      </c>
      <c r="S13" s="699">
        <v>10</v>
      </c>
      <c r="T13" s="699">
        <v>75</v>
      </c>
      <c r="U13" s="737" t="s">
        <v>5731</v>
      </c>
      <c r="V13" s="274">
        <v>10</v>
      </c>
      <c r="W13" s="589"/>
      <c r="X13" s="589"/>
    </row>
    <row r="14" spans="1:24">
      <c r="A14" s="737">
        <v>19</v>
      </c>
      <c r="B14" s="634" t="s">
        <v>5742</v>
      </c>
      <c r="C14" s="634">
        <v>1</v>
      </c>
      <c r="D14" s="634" t="s">
        <v>5735</v>
      </c>
      <c r="E14" s="274">
        <v>5</v>
      </c>
      <c r="F14" s="634" t="s">
        <v>5729</v>
      </c>
      <c r="G14" s="736" t="s">
        <v>5730</v>
      </c>
      <c r="H14" s="736" t="s">
        <v>5731</v>
      </c>
      <c r="I14" s="699" t="s">
        <v>5743</v>
      </c>
      <c r="J14" s="858" t="s">
        <v>5733</v>
      </c>
      <c r="K14" s="858" t="s">
        <v>5733</v>
      </c>
      <c r="L14" s="858" t="s">
        <v>5733</v>
      </c>
      <c r="M14" s="858" t="s">
        <v>5733</v>
      </c>
      <c r="N14" s="858" t="s">
        <v>5733</v>
      </c>
      <c r="O14" s="858" t="s">
        <v>5733</v>
      </c>
      <c r="P14" s="858" t="s">
        <v>5733</v>
      </c>
      <c r="Q14" s="858" t="s">
        <v>5734</v>
      </c>
      <c r="R14" s="699" t="s">
        <v>12203</v>
      </c>
      <c r="S14" s="699" t="s">
        <v>12202</v>
      </c>
      <c r="T14" s="699">
        <v>45</v>
      </c>
      <c r="U14" s="737" t="s">
        <v>5731</v>
      </c>
      <c r="V14" s="274">
        <v>10</v>
      </c>
      <c r="W14" s="589"/>
      <c r="X14" s="589"/>
    </row>
    <row r="15" spans="1:24">
      <c r="A15" s="735">
        <v>20</v>
      </c>
      <c r="B15" s="634" t="s">
        <v>5744</v>
      </c>
      <c r="C15" s="634">
        <v>0</v>
      </c>
      <c r="D15" s="634" t="s">
        <v>5736</v>
      </c>
      <c r="E15" s="274">
        <v>3</v>
      </c>
      <c r="F15" s="634" t="s">
        <v>5729</v>
      </c>
      <c r="G15" s="736" t="s">
        <v>5730</v>
      </c>
      <c r="H15" s="736" t="s">
        <v>5731</v>
      </c>
      <c r="I15" s="699" t="s">
        <v>5743</v>
      </c>
      <c r="J15" s="858" t="s">
        <v>5733</v>
      </c>
      <c r="K15" s="858" t="s">
        <v>5733</v>
      </c>
      <c r="L15" s="858" t="s">
        <v>5733</v>
      </c>
      <c r="M15" s="858" t="s">
        <v>5733</v>
      </c>
      <c r="N15" s="858" t="s">
        <v>5733</v>
      </c>
      <c r="O15" s="858" t="s">
        <v>5733</v>
      </c>
      <c r="P15" s="858" t="s">
        <v>5733</v>
      </c>
      <c r="Q15" s="858" t="s">
        <v>5734</v>
      </c>
      <c r="R15" s="699" t="s">
        <v>12189</v>
      </c>
      <c r="S15" s="699" t="s">
        <v>12191</v>
      </c>
      <c r="T15" s="699">
        <v>75</v>
      </c>
      <c r="U15" s="737" t="s">
        <v>5731</v>
      </c>
      <c r="V15" s="274">
        <v>10</v>
      </c>
      <c r="W15" s="589"/>
      <c r="X15" s="589"/>
    </row>
    <row r="16" spans="1:24">
      <c r="A16" s="735">
        <v>21</v>
      </c>
      <c r="B16" s="634" t="s">
        <v>8413</v>
      </c>
      <c r="C16" s="634">
        <v>0</v>
      </c>
      <c r="D16" s="634" t="s">
        <v>5736</v>
      </c>
      <c r="E16" s="274">
        <v>2</v>
      </c>
      <c r="F16" s="634" t="s">
        <v>5729</v>
      </c>
      <c r="G16" s="736" t="s">
        <v>5730</v>
      </c>
      <c r="H16" s="736" t="s">
        <v>5731</v>
      </c>
      <c r="I16" s="699" t="s">
        <v>5743</v>
      </c>
      <c r="J16" s="858" t="s">
        <v>5733</v>
      </c>
      <c r="K16" s="858" t="s">
        <v>5733</v>
      </c>
      <c r="L16" s="858" t="s">
        <v>5733</v>
      </c>
      <c r="M16" s="858" t="s">
        <v>5733</v>
      </c>
      <c r="N16" s="858" t="s">
        <v>5733</v>
      </c>
      <c r="O16" s="858" t="s">
        <v>5733</v>
      </c>
      <c r="P16" s="858" t="s">
        <v>5733</v>
      </c>
      <c r="Q16" s="858" t="s">
        <v>5734</v>
      </c>
      <c r="R16" s="699" t="s">
        <v>12186</v>
      </c>
      <c r="S16" s="699" t="s">
        <v>12188</v>
      </c>
      <c r="T16" s="699">
        <v>90</v>
      </c>
      <c r="U16" s="737" t="s">
        <v>5731</v>
      </c>
      <c r="V16" s="274">
        <v>10</v>
      </c>
      <c r="W16" s="589"/>
      <c r="X16" s="589"/>
    </row>
    <row r="17" spans="1:24">
      <c r="A17" s="737" t="s">
        <v>6392</v>
      </c>
      <c r="B17" s="634" t="s">
        <v>12405</v>
      </c>
      <c r="C17" s="736">
        <v>2</v>
      </c>
      <c r="D17" s="736" t="s">
        <v>5728</v>
      </c>
      <c r="E17" s="274">
        <v>6</v>
      </c>
      <c r="F17" s="634" t="s">
        <v>5729</v>
      </c>
      <c r="G17" s="634" t="s">
        <v>8552</v>
      </c>
      <c r="H17" s="736" t="s">
        <v>5731</v>
      </c>
      <c r="I17" s="699" t="s">
        <v>5745</v>
      </c>
      <c r="J17" s="858" t="s">
        <v>5733</v>
      </c>
      <c r="K17" s="858" t="s">
        <v>5733</v>
      </c>
      <c r="L17" s="858" t="s">
        <v>5733</v>
      </c>
      <c r="M17" s="858" t="s">
        <v>5733</v>
      </c>
      <c r="N17" s="858" t="s">
        <v>5733</v>
      </c>
      <c r="O17" s="858" t="s">
        <v>5733</v>
      </c>
      <c r="P17" s="858" t="s">
        <v>5733</v>
      </c>
      <c r="Q17" s="858" t="s">
        <v>5734</v>
      </c>
      <c r="R17" s="699">
        <v>3</v>
      </c>
      <c r="S17" s="699">
        <v>3</v>
      </c>
      <c r="T17" s="738">
        <v>25</v>
      </c>
      <c r="U17" s="737" t="s">
        <v>5731</v>
      </c>
      <c r="V17" s="274">
        <v>10</v>
      </c>
      <c r="W17" s="589"/>
      <c r="X17" s="589"/>
    </row>
    <row r="18" spans="1:24">
      <c r="A18" s="737">
        <v>23</v>
      </c>
      <c r="B18" s="634" t="s">
        <v>5746</v>
      </c>
      <c r="C18" s="634">
        <v>1</v>
      </c>
      <c r="D18" s="634" t="s">
        <v>5747</v>
      </c>
      <c r="E18" s="274">
        <v>4</v>
      </c>
      <c r="F18" s="634" t="s">
        <v>5729</v>
      </c>
      <c r="G18" s="634" t="s">
        <v>8552</v>
      </c>
      <c r="H18" s="736" t="s">
        <v>5731</v>
      </c>
      <c r="I18" s="699" t="s">
        <v>5745</v>
      </c>
      <c r="J18" s="858" t="s">
        <v>5733</v>
      </c>
      <c r="K18" s="858" t="s">
        <v>5733</v>
      </c>
      <c r="L18" s="858" t="s">
        <v>5733</v>
      </c>
      <c r="M18" s="858" t="s">
        <v>5733</v>
      </c>
      <c r="N18" s="858" t="s">
        <v>5733</v>
      </c>
      <c r="O18" s="858" t="s">
        <v>5733</v>
      </c>
      <c r="P18" s="858" t="s">
        <v>5733</v>
      </c>
      <c r="Q18" s="858" t="s">
        <v>5734</v>
      </c>
      <c r="R18" s="699">
        <v>2</v>
      </c>
      <c r="S18" s="699">
        <v>2</v>
      </c>
      <c r="T18" s="492">
        <v>45</v>
      </c>
      <c r="U18" s="737" t="s">
        <v>5731</v>
      </c>
      <c r="V18" s="274">
        <v>10</v>
      </c>
      <c r="W18" s="589"/>
      <c r="X18" s="589"/>
    </row>
    <row r="19" spans="1:24" s="341" customFormat="1">
      <c r="A19" s="735">
        <v>24</v>
      </c>
      <c r="B19" s="736" t="s">
        <v>5748</v>
      </c>
      <c r="C19" s="634">
        <v>0</v>
      </c>
      <c r="D19" s="634" t="s">
        <v>5736</v>
      </c>
      <c r="E19" s="274">
        <v>2</v>
      </c>
      <c r="F19" s="736" t="s">
        <v>5729</v>
      </c>
      <c r="G19" s="634" t="s">
        <v>8552</v>
      </c>
      <c r="H19" s="736" t="s">
        <v>5731</v>
      </c>
      <c r="I19" s="858" t="s">
        <v>5745</v>
      </c>
      <c r="J19" s="858" t="s">
        <v>5733</v>
      </c>
      <c r="K19" s="858" t="s">
        <v>5733</v>
      </c>
      <c r="L19" s="858" t="s">
        <v>5733</v>
      </c>
      <c r="M19" s="858" t="s">
        <v>5733</v>
      </c>
      <c r="N19" s="858" t="s">
        <v>5733</v>
      </c>
      <c r="O19" s="858" t="s">
        <v>5733</v>
      </c>
      <c r="P19" s="858" t="s">
        <v>5733</v>
      </c>
      <c r="Q19" s="858" t="s">
        <v>5734</v>
      </c>
      <c r="R19" s="858">
        <v>1</v>
      </c>
      <c r="S19" s="858">
        <v>1</v>
      </c>
      <c r="T19" s="492">
        <v>75</v>
      </c>
      <c r="U19" s="737" t="s">
        <v>5731</v>
      </c>
      <c r="V19" s="274">
        <v>10</v>
      </c>
      <c r="W19" s="791"/>
      <c r="X19" s="791"/>
    </row>
    <row r="20" spans="1:24">
      <c r="A20" s="735" t="s">
        <v>13072</v>
      </c>
      <c r="B20" s="634" t="s">
        <v>13073</v>
      </c>
      <c r="C20" s="634">
        <v>1</v>
      </c>
      <c r="D20" s="634" t="s">
        <v>5747</v>
      </c>
      <c r="E20" s="274">
        <v>4</v>
      </c>
      <c r="F20" s="634" t="s">
        <v>5729</v>
      </c>
      <c r="G20" s="634" t="s">
        <v>8553</v>
      </c>
      <c r="H20" s="736" t="s">
        <v>5731</v>
      </c>
      <c r="I20" s="699" t="s">
        <v>13074</v>
      </c>
      <c r="J20" s="858" t="s">
        <v>5733</v>
      </c>
      <c r="K20" s="858" t="s">
        <v>5733</v>
      </c>
      <c r="L20" s="858" t="s">
        <v>5733</v>
      </c>
      <c r="M20" s="858" t="s">
        <v>5733</v>
      </c>
      <c r="N20" s="858" t="s">
        <v>5733</v>
      </c>
      <c r="O20" s="858" t="s">
        <v>5733</v>
      </c>
      <c r="P20" s="858" t="s">
        <v>5733</v>
      </c>
      <c r="Q20" s="858" t="s">
        <v>5734</v>
      </c>
      <c r="R20" s="699">
        <v>20</v>
      </c>
      <c r="S20" s="699">
        <v>30</v>
      </c>
      <c r="T20" s="699">
        <v>60</v>
      </c>
      <c r="U20" s="737" t="s">
        <v>5731</v>
      </c>
      <c r="V20" s="274">
        <v>10</v>
      </c>
      <c r="W20" s="589"/>
      <c r="X20" s="589"/>
    </row>
    <row r="21" spans="1:24">
      <c r="A21" s="737">
        <v>26</v>
      </c>
      <c r="B21" s="634" t="s">
        <v>5750</v>
      </c>
      <c r="C21" s="634">
        <v>0</v>
      </c>
      <c r="D21" s="634" t="s">
        <v>5736</v>
      </c>
      <c r="E21" s="274">
        <v>2</v>
      </c>
      <c r="F21" s="634" t="s">
        <v>5729</v>
      </c>
      <c r="G21" s="634" t="s">
        <v>8553</v>
      </c>
      <c r="H21" s="736" t="s">
        <v>5731</v>
      </c>
      <c r="I21" s="699" t="s">
        <v>5749</v>
      </c>
      <c r="J21" s="858" t="s">
        <v>5733</v>
      </c>
      <c r="K21" s="858" t="s">
        <v>5733</v>
      </c>
      <c r="L21" s="858" t="s">
        <v>5733</v>
      </c>
      <c r="M21" s="858" t="s">
        <v>5733</v>
      </c>
      <c r="N21" s="858" t="s">
        <v>5733</v>
      </c>
      <c r="O21" s="858" t="s">
        <v>5733</v>
      </c>
      <c r="P21" s="858" t="s">
        <v>5733</v>
      </c>
      <c r="Q21" s="858" t="s">
        <v>5734</v>
      </c>
      <c r="R21" s="699">
        <v>10</v>
      </c>
      <c r="S21" s="699">
        <v>20</v>
      </c>
      <c r="T21" s="699">
        <v>90</v>
      </c>
      <c r="U21" s="737" t="s">
        <v>5731</v>
      </c>
      <c r="V21" s="274">
        <v>10</v>
      </c>
      <c r="W21" s="589"/>
      <c r="X21" s="589"/>
    </row>
    <row r="22" spans="1:24">
      <c r="A22" s="737">
        <v>27</v>
      </c>
      <c r="B22" s="634" t="s">
        <v>6008</v>
      </c>
      <c r="C22" s="634">
        <v>0</v>
      </c>
      <c r="D22" s="634" t="s">
        <v>5751</v>
      </c>
      <c r="E22" s="274">
        <v>1</v>
      </c>
      <c r="F22" s="634" t="s">
        <v>5729</v>
      </c>
      <c r="G22" s="634" t="s">
        <v>8553</v>
      </c>
      <c r="H22" s="736" t="s">
        <v>5731</v>
      </c>
      <c r="I22" s="699" t="s">
        <v>5749</v>
      </c>
      <c r="J22" s="858" t="s">
        <v>5733</v>
      </c>
      <c r="K22" s="858" t="s">
        <v>5733</v>
      </c>
      <c r="L22" s="858" t="s">
        <v>5733</v>
      </c>
      <c r="M22" s="858" t="s">
        <v>5733</v>
      </c>
      <c r="N22" s="858" t="s">
        <v>5733</v>
      </c>
      <c r="O22" s="858" t="s">
        <v>5733</v>
      </c>
      <c r="P22" s="858" t="s">
        <v>5733</v>
      </c>
      <c r="Q22" s="858" t="s">
        <v>5734</v>
      </c>
      <c r="R22" s="699">
        <v>1</v>
      </c>
      <c r="S22" s="699">
        <v>10</v>
      </c>
      <c r="T22" s="699">
        <v>100</v>
      </c>
      <c r="U22" s="737" t="s">
        <v>5731</v>
      </c>
      <c r="V22" s="274">
        <v>10</v>
      </c>
      <c r="W22" s="589"/>
      <c r="X22" s="589"/>
    </row>
    <row r="23" spans="1:24">
      <c r="A23" s="735">
        <v>28</v>
      </c>
      <c r="B23" s="634" t="s">
        <v>12407</v>
      </c>
      <c r="C23" s="736">
        <v>2</v>
      </c>
      <c r="D23" s="736" t="s">
        <v>5728</v>
      </c>
      <c r="E23" s="274">
        <v>6</v>
      </c>
      <c r="F23" s="634" t="s">
        <v>5729</v>
      </c>
      <c r="G23" s="634" t="s">
        <v>8554</v>
      </c>
      <c r="H23" s="736" t="s">
        <v>5731</v>
      </c>
      <c r="I23" s="699" t="s">
        <v>12406</v>
      </c>
      <c r="J23" s="858" t="s">
        <v>5733</v>
      </c>
      <c r="K23" s="858" t="s">
        <v>5733</v>
      </c>
      <c r="L23" s="858" t="s">
        <v>5733</v>
      </c>
      <c r="M23" s="858" t="s">
        <v>5733</v>
      </c>
      <c r="N23" s="858" t="s">
        <v>5733</v>
      </c>
      <c r="O23" s="858" t="s">
        <v>5733</v>
      </c>
      <c r="P23" s="858" t="s">
        <v>5734</v>
      </c>
      <c r="Q23" s="858" t="s">
        <v>5733</v>
      </c>
      <c r="R23" s="699">
        <v>18</v>
      </c>
      <c r="S23" s="699">
        <v>25</v>
      </c>
      <c r="T23" s="738">
        <v>25</v>
      </c>
      <c r="U23" s="737" t="s">
        <v>5731</v>
      </c>
      <c r="V23" s="274">
        <v>10</v>
      </c>
      <c r="W23" s="589"/>
      <c r="X23" s="589"/>
    </row>
    <row r="24" spans="1:24">
      <c r="A24" s="735">
        <v>29</v>
      </c>
      <c r="B24" s="634" t="s">
        <v>5753</v>
      </c>
      <c r="C24" s="634">
        <v>1</v>
      </c>
      <c r="D24" s="634" t="s">
        <v>5747</v>
      </c>
      <c r="E24" s="274">
        <v>4</v>
      </c>
      <c r="F24" s="634" t="s">
        <v>5729</v>
      </c>
      <c r="G24" s="634" t="s">
        <v>8554</v>
      </c>
      <c r="H24" s="736" t="s">
        <v>5731</v>
      </c>
      <c r="I24" s="699" t="s">
        <v>6343</v>
      </c>
      <c r="J24" s="858" t="s">
        <v>5733</v>
      </c>
      <c r="K24" s="858" t="s">
        <v>5733</v>
      </c>
      <c r="L24" s="858" t="s">
        <v>5733</v>
      </c>
      <c r="M24" s="858" t="s">
        <v>5733</v>
      </c>
      <c r="N24" s="858" t="s">
        <v>5733</v>
      </c>
      <c r="O24" s="858" t="s">
        <v>5733</v>
      </c>
      <c r="P24" s="858" t="s">
        <v>5734</v>
      </c>
      <c r="Q24" s="858" t="s">
        <v>5733</v>
      </c>
      <c r="R24" s="699">
        <v>10</v>
      </c>
      <c r="S24" s="699">
        <v>17</v>
      </c>
      <c r="T24" s="492">
        <v>45</v>
      </c>
      <c r="U24" s="737" t="s">
        <v>5731</v>
      </c>
      <c r="V24" s="274">
        <v>10</v>
      </c>
      <c r="W24" s="589"/>
      <c r="X24" s="589"/>
    </row>
    <row r="25" spans="1:24">
      <c r="A25" s="737">
        <v>30</v>
      </c>
      <c r="B25" s="634" t="s">
        <v>5754</v>
      </c>
      <c r="C25" s="634">
        <v>0</v>
      </c>
      <c r="D25" s="634" t="s">
        <v>5751</v>
      </c>
      <c r="E25" s="274">
        <v>2</v>
      </c>
      <c r="F25" s="634" t="s">
        <v>5729</v>
      </c>
      <c r="G25" s="634" t="s">
        <v>8554</v>
      </c>
      <c r="H25" s="736" t="s">
        <v>5731</v>
      </c>
      <c r="I25" s="492" t="s">
        <v>5752</v>
      </c>
      <c r="J25" s="738" t="s">
        <v>5733</v>
      </c>
      <c r="K25" s="738" t="s">
        <v>5733</v>
      </c>
      <c r="L25" s="738" t="s">
        <v>5733</v>
      </c>
      <c r="M25" s="738" t="s">
        <v>5733</v>
      </c>
      <c r="N25" s="738" t="s">
        <v>5733</v>
      </c>
      <c r="O25" s="738" t="s">
        <v>5733</v>
      </c>
      <c r="P25" s="738" t="s">
        <v>5734</v>
      </c>
      <c r="Q25" s="738" t="s">
        <v>5733</v>
      </c>
      <c r="R25" s="492">
        <v>1</v>
      </c>
      <c r="S25" s="492">
        <v>10</v>
      </c>
      <c r="T25" s="492">
        <v>75</v>
      </c>
      <c r="U25" s="634" t="s">
        <v>5731</v>
      </c>
      <c r="V25" s="274">
        <v>10</v>
      </c>
      <c r="W25" s="589"/>
      <c r="X25" s="589"/>
    </row>
    <row r="26" spans="1:24">
      <c r="A26" s="737">
        <v>31</v>
      </c>
      <c r="B26" s="634" t="s">
        <v>12884</v>
      </c>
      <c r="C26" s="736">
        <v>2</v>
      </c>
      <c r="D26" s="736" t="s">
        <v>5728</v>
      </c>
      <c r="E26" s="274">
        <v>6</v>
      </c>
      <c r="F26" s="634" t="s">
        <v>5729</v>
      </c>
      <c r="G26" s="634" t="s">
        <v>8555</v>
      </c>
      <c r="H26" s="736" t="s">
        <v>5731</v>
      </c>
      <c r="I26" s="492" t="s">
        <v>12883</v>
      </c>
      <c r="J26" s="738" t="s">
        <v>5733</v>
      </c>
      <c r="K26" s="738" t="s">
        <v>5733</v>
      </c>
      <c r="L26" s="738" t="s">
        <v>5733</v>
      </c>
      <c r="M26" s="738" t="s">
        <v>5733</v>
      </c>
      <c r="N26" s="738" t="s">
        <v>5733</v>
      </c>
      <c r="O26" s="738" t="s">
        <v>5733</v>
      </c>
      <c r="P26" s="738" t="s">
        <v>5734</v>
      </c>
      <c r="Q26" s="738" t="s">
        <v>5733</v>
      </c>
      <c r="R26" s="492">
        <v>18</v>
      </c>
      <c r="S26" s="492">
        <v>25</v>
      </c>
      <c r="T26" s="738">
        <v>25</v>
      </c>
      <c r="U26" s="634" t="s">
        <v>5731</v>
      </c>
      <c r="V26" s="274">
        <v>10</v>
      </c>
      <c r="W26" s="589"/>
      <c r="X26" s="589"/>
    </row>
    <row r="27" spans="1:24">
      <c r="A27" s="735">
        <v>32</v>
      </c>
      <c r="B27" s="634" t="s">
        <v>5756</v>
      </c>
      <c r="C27" s="634">
        <v>1</v>
      </c>
      <c r="D27" s="634" t="s">
        <v>5747</v>
      </c>
      <c r="E27" s="274">
        <v>4</v>
      </c>
      <c r="F27" s="634" t="s">
        <v>5729</v>
      </c>
      <c r="G27" s="634" t="s">
        <v>8555</v>
      </c>
      <c r="H27" s="736" t="s">
        <v>5731</v>
      </c>
      <c r="I27" s="492" t="s">
        <v>5755</v>
      </c>
      <c r="J27" s="738" t="s">
        <v>5733</v>
      </c>
      <c r="K27" s="738" t="s">
        <v>5733</v>
      </c>
      <c r="L27" s="738" t="s">
        <v>5733</v>
      </c>
      <c r="M27" s="738" t="s">
        <v>5733</v>
      </c>
      <c r="N27" s="738" t="s">
        <v>5733</v>
      </c>
      <c r="O27" s="738" t="s">
        <v>5733</v>
      </c>
      <c r="P27" s="738" t="s">
        <v>5734</v>
      </c>
      <c r="Q27" s="738" t="s">
        <v>5733</v>
      </c>
      <c r="R27" s="492">
        <v>10</v>
      </c>
      <c r="S27" s="492">
        <v>17</v>
      </c>
      <c r="T27" s="492">
        <v>45</v>
      </c>
      <c r="U27" s="634" t="s">
        <v>5731</v>
      </c>
      <c r="V27" s="274">
        <v>10</v>
      </c>
      <c r="W27" s="589"/>
      <c r="X27" s="589"/>
    </row>
    <row r="28" spans="1:24">
      <c r="A28" s="735">
        <v>33</v>
      </c>
      <c r="B28" s="634" t="s">
        <v>5757</v>
      </c>
      <c r="C28" s="634">
        <v>0</v>
      </c>
      <c r="D28" s="634" t="s">
        <v>5751</v>
      </c>
      <c r="E28" s="274">
        <v>2</v>
      </c>
      <c r="F28" s="634" t="s">
        <v>5729</v>
      </c>
      <c r="G28" s="634" t="s">
        <v>8555</v>
      </c>
      <c r="H28" s="736" t="s">
        <v>5731</v>
      </c>
      <c r="I28" s="492" t="s">
        <v>5755</v>
      </c>
      <c r="J28" s="738" t="s">
        <v>5733</v>
      </c>
      <c r="K28" s="738" t="s">
        <v>5733</v>
      </c>
      <c r="L28" s="738" t="s">
        <v>5733</v>
      </c>
      <c r="M28" s="738" t="s">
        <v>5733</v>
      </c>
      <c r="N28" s="738" t="s">
        <v>5733</v>
      </c>
      <c r="O28" s="738" t="s">
        <v>5733</v>
      </c>
      <c r="P28" s="738" t="s">
        <v>5734</v>
      </c>
      <c r="Q28" s="738" t="s">
        <v>5733</v>
      </c>
      <c r="R28" s="492">
        <v>1</v>
      </c>
      <c r="S28" s="492">
        <v>10</v>
      </c>
      <c r="T28" s="492">
        <v>75</v>
      </c>
      <c r="U28" s="634" t="s">
        <v>5731</v>
      </c>
      <c r="V28" s="274">
        <v>10</v>
      </c>
      <c r="W28" s="589"/>
      <c r="X28" s="589"/>
    </row>
    <row r="29" spans="1:24">
      <c r="A29" s="737">
        <v>34</v>
      </c>
      <c r="B29" s="634" t="s">
        <v>5758</v>
      </c>
      <c r="C29" s="634">
        <v>1</v>
      </c>
      <c r="D29" s="634" t="s">
        <v>5747</v>
      </c>
      <c r="E29" s="274">
        <v>4</v>
      </c>
      <c r="F29" s="634" t="s">
        <v>5729</v>
      </c>
      <c r="G29" s="634" t="s">
        <v>5730</v>
      </c>
      <c r="H29" s="736" t="s">
        <v>5731</v>
      </c>
      <c r="I29" s="492" t="s">
        <v>12880</v>
      </c>
      <c r="J29" s="738" t="s">
        <v>5733</v>
      </c>
      <c r="K29" s="738" t="s">
        <v>5733</v>
      </c>
      <c r="L29" s="738" t="s">
        <v>5733</v>
      </c>
      <c r="M29" s="738" t="s">
        <v>5733</v>
      </c>
      <c r="N29" s="738" t="s">
        <v>5733</v>
      </c>
      <c r="O29" s="738" t="s">
        <v>5733</v>
      </c>
      <c r="P29" s="738" t="s">
        <v>5734</v>
      </c>
      <c r="Q29" s="738" t="s">
        <v>5733</v>
      </c>
      <c r="R29" s="492">
        <v>15</v>
      </c>
      <c r="S29" s="492">
        <v>20</v>
      </c>
      <c r="T29" s="492">
        <v>60</v>
      </c>
      <c r="U29" s="634" t="s">
        <v>5731</v>
      </c>
      <c r="V29" s="274">
        <v>10</v>
      </c>
      <c r="W29" s="589"/>
      <c r="X29" s="589"/>
    </row>
    <row r="30" spans="1:24">
      <c r="A30" s="737">
        <v>35</v>
      </c>
      <c r="B30" s="634" t="s">
        <v>12881</v>
      </c>
      <c r="C30" s="634">
        <v>0</v>
      </c>
      <c r="D30" s="634" t="s">
        <v>5751</v>
      </c>
      <c r="E30" s="274">
        <v>3</v>
      </c>
      <c r="F30" s="634" t="s">
        <v>5729</v>
      </c>
      <c r="G30" s="634" t="s">
        <v>5730</v>
      </c>
      <c r="H30" s="736" t="s">
        <v>5731</v>
      </c>
      <c r="I30" s="492" t="s">
        <v>12882</v>
      </c>
      <c r="J30" s="738" t="s">
        <v>5733</v>
      </c>
      <c r="K30" s="738" t="s">
        <v>5733</v>
      </c>
      <c r="L30" s="738" t="s">
        <v>5733</v>
      </c>
      <c r="M30" s="738" t="s">
        <v>5733</v>
      </c>
      <c r="N30" s="738" t="s">
        <v>5733</v>
      </c>
      <c r="O30" s="738" t="s">
        <v>5733</v>
      </c>
      <c r="P30" s="738" t="s">
        <v>5734</v>
      </c>
      <c r="Q30" s="738" t="s">
        <v>5733</v>
      </c>
      <c r="R30" s="492">
        <v>10</v>
      </c>
      <c r="S30" s="492">
        <v>15</v>
      </c>
      <c r="T30" s="492">
        <v>75</v>
      </c>
      <c r="U30" s="634" t="s">
        <v>5731</v>
      </c>
      <c r="V30" s="274">
        <v>10</v>
      </c>
      <c r="W30" s="589"/>
      <c r="X30" s="589"/>
    </row>
    <row r="31" spans="1:24">
      <c r="A31" s="735" t="s">
        <v>8410</v>
      </c>
      <c r="B31" s="634" t="s">
        <v>5760</v>
      </c>
      <c r="C31" s="634">
        <v>0</v>
      </c>
      <c r="D31" s="634" t="s">
        <v>5751</v>
      </c>
      <c r="E31" s="274">
        <v>2</v>
      </c>
      <c r="F31" s="634" t="s">
        <v>5729</v>
      </c>
      <c r="G31" s="634" t="s">
        <v>5730</v>
      </c>
      <c r="H31" s="736" t="s">
        <v>5731</v>
      </c>
      <c r="I31" s="492" t="s">
        <v>5759</v>
      </c>
      <c r="J31" s="738" t="s">
        <v>5733</v>
      </c>
      <c r="K31" s="738" t="s">
        <v>5733</v>
      </c>
      <c r="L31" s="738" t="s">
        <v>5733</v>
      </c>
      <c r="M31" s="738" t="s">
        <v>5733</v>
      </c>
      <c r="N31" s="738" t="s">
        <v>5733</v>
      </c>
      <c r="O31" s="738" t="s">
        <v>5733</v>
      </c>
      <c r="P31" s="738" t="s">
        <v>5734</v>
      </c>
      <c r="Q31" s="738" t="s">
        <v>5733</v>
      </c>
      <c r="R31" s="492">
        <v>1</v>
      </c>
      <c r="S31" s="492">
        <v>10</v>
      </c>
      <c r="T31" s="492">
        <v>90</v>
      </c>
      <c r="U31" s="634" t="s">
        <v>5731</v>
      </c>
      <c r="V31" s="274">
        <v>10</v>
      </c>
      <c r="W31" s="589"/>
      <c r="X31" s="589"/>
    </row>
    <row r="32" spans="1:24">
      <c r="A32" s="735">
        <v>37</v>
      </c>
      <c r="B32" s="634" t="s">
        <v>5761</v>
      </c>
      <c r="C32" s="736">
        <v>2</v>
      </c>
      <c r="D32" s="736" t="s">
        <v>5728</v>
      </c>
      <c r="E32" s="274">
        <v>6</v>
      </c>
      <c r="F32" s="634" t="s">
        <v>5729</v>
      </c>
      <c r="G32" s="634" t="s">
        <v>8556</v>
      </c>
      <c r="H32" s="736" t="s">
        <v>5731</v>
      </c>
      <c r="I32" s="492" t="s">
        <v>5762</v>
      </c>
      <c r="J32" s="738" t="s">
        <v>5733</v>
      </c>
      <c r="K32" s="738" t="s">
        <v>5733</v>
      </c>
      <c r="L32" s="738" t="s">
        <v>5733</v>
      </c>
      <c r="M32" s="738" t="s">
        <v>5733</v>
      </c>
      <c r="N32" s="738" t="s">
        <v>5733</v>
      </c>
      <c r="O32" s="738" t="s">
        <v>5733</v>
      </c>
      <c r="P32" s="738" t="s">
        <v>5734</v>
      </c>
      <c r="Q32" s="738" t="s">
        <v>5733</v>
      </c>
      <c r="R32" s="492">
        <v>15</v>
      </c>
      <c r="S32" s="492">
        <v>20</v>
      </c>
      <c r="T32" s="738">
        <v>25</v>
      </c>
      <c r="U32" s="634" t="s">
        <v>5731</v>
      </c>
      <c r="V32" s="274">
        <v>10</v>
      </c>
      <c r="W32" s="589"/>
      <c r="X32" s="589"/>
    </row>
    <row r="33" spans="1:24">
      <c r="A33" s="737">
        <v>38</v>
      </c>
      <c r="B33" s="634" t="s">
        <v>5763</v>
      </c>
      <c r="C33" s="634">
        <v>1</v>
      </c>
      <c r="D33" s="634" t="s">
        <v>5747</v>
      </c>
      <c r="E33" s="274">
        <v>4</v>
      </c>
      <c r="F33" s="634" t="s">
        <v>5729</v>
      </c>
      <c r="G33" s="634" t="s">
        <v>8556</v>
      </c>
      <c r="H33" s="736" t="s">
        <v>5731</v>
      </c>
      <c r="I33" s="492" t="s">
        <v>5762</v>
      </c>
      <c r="J33" s="738" t="s">
        <v>5733</v>
      </c>
      <c r="K33" s="738" t="s">
        <v>5733</v>
      </c>
      <c r="L33" s="738" t="s">
        <v>5733</v>
      </c>
      <c r="M33" s="738" t="s">
        <v>5733</v>
      </c>
      <c r="N33" s="738" t="s">
        <v>5733</v>
      </c>
      <c r="O33" s="738" t="s">
        <v>5733</v>
      </c>
      <c r="P33" s="738" t="s">
        <v>5734</v>
      </c>
      <c r="Q33" s="738" t="s">
        <v>5733</v>
      </c>
      <c r="R33" s="492">
        <v>10</v>
      </c>
      <c r="S33" s="492">
        <v>15</v>
      </c>
      <c r="T33" s="492">
        <v>45</v>
      </c>
      <c r="U33" s="634" t="s">
        <v>5731</v>
      </c>
      <c r="V33" s="274">
        <v>10</v>
      </c>
      <c r="W33" s="589"/>
      <c r="X33" s="589"/>
    </row>
    <row r="34" spans="1:24">
      <c r="A34" s="737">
        <v>39</v>
      </c>
      <c r="B34" s="634" t="s">
        <v>5764</v>
      </c>
      <c r="C34" s="634">
        <v>0</v>
      </c>
      <c r="D34" s="634" t="s">
        <v>5751</v>
      </c>
      <c r="E34" s="274">
        <v>2</v>
      </c>
      <c r="F34" s="634" t="s">
        <v>5729</v>
      </c>
      <c r="G34" s="634" t="s">
        <v>8556</v>
      </c>
      <c r="H34" s="736" t="s">
        <v>5731</v>
      </c>
      <c r="I34" s="492" t="s">
        <v>5762</v>
      </c>
      <c r="J34" s="738" t="s">
        <v>5733</v>
      </c>
      <c r="K34" s="738" t="s">
        <v>5733</v>
      </c>
      <c r="L34" s="738" t="s">
        <v>5733</v>
      </c>
      <c r="M34" s="738" t="s">
        <v>5733</v>
      </c>
      <c r="N34" s="738" t="s">
        <v>5733</v>
      </c>
      <c r="O34" s="738" t="s">
        <v>5733</v>
      </c>
      <c r="P34" s="738" t="s">
        <v>5734</v>
      </c>
      <c r="Q34" s="738" t="s">
        <v>5733</v>
      </c>
      <c r="R34" s="492">
        <v>5</v>
      </c>
      <c r="S34" s="492">
        <v>10</v>
      </c>
      <c r="T34" s="492">
        <v>75</v>
      </c>
      <c r="U34" s="634" t="s">
        <v>5731</v>
      </c>
      <c r="V34" s="274">
        <v>10</v>
      </c>
      <c r="W34" s="589"/>
      <c r="X34" s="589"/>
    </row>
    <row r="35" spans="1:24">
      <c r="A35" s="735">
        <v>40</v>
      </c>
      <c r="B35" s="634" t="s">
        <v>12878</v>
      </c>
      <c r="C35" s="634">
        <v>1</v>
      </c>
      <c r="D35" s="634" t="s">
        <v>5747</v>
      </c>
      <c r="E35" s="274">
        <v>4</v>
      </c>
      <c r="F35" s="634" t="s">
        <v>5729</v>
      </c>
      <c r="G35" s="634" t="s">
        <v>8554</v>
      </c>
      <c r="H35" s="736" t="s">
        <v>5731</v>
      </c>
      <c r="I35" s="492" t="s">
        <v>12879</v>
      </c>
      <c r="J35" s="738" t="s">
        <v>5733</v>
      </c>
      <c r="K35" s="738" t="s">
        <v>5733</v>
      </c>
      <c r="L35" s="738" t="s">
        <v>5733</v>
      </c>
      <c r="M35" s="738" t="s">
        <v>5733</v>
      </c>
      <c r="N35" s="738" t="s">
        <v>5733</v>
      </c>
      <c r="O35" s="738" t="s">
        <v>5733</v>
      </c>
      <c r="P35" s="738" t="s">
        <v>5734</v>
      </c>
      <c r="Q35" s="738" t="s">
        <v>5733</v>
      </c>
      <c r="R35" s="492">
        <v>5</v>
      </c>
      <c r="S35" s="492">
        <v>20</v>
      </c>
      <c r="T35" s="492" t="s">
        <v>12387</v>
      </c>
      <c r="U35" s="634" t="s">
        <v>5731</v>
      </c>
      <c r="V35" s="274">
        <v>10</v>
      </c>
      <c r="W35" s="589"/>
      <c r="X35" s="589"/>
    </row>
    <row r="36" spans="1:24">
      <c r="A36" s="735">
        <v>41</v>
      </c>
      <c r="B36" s="634" t="s">
        <v>5765</v>
      </c>
      <c r="C36" s="634">
        <v>0</v>
      </c>
      <c r="D36" s="634" t="s">
        <v>5751</v>
      </c>
      <c r="E36" s="274">
        <v>2</v>
      </c>
      <c r="F36" s="634" t="s">
        <v>5729</v>
      </c>
      <c r="G36" s="634" t="s">
        <v>8554</v>
      </c>
      <c r="H36" s="736" t="s">
        <v>5731</v>
      </c>
      <c r="I36" s="492" t="s">
        <v>5766</v>
      </c>
      <c r="J36" s="738" t="s">
        <v>5733</v>
      </c>
      <c r="K36" s="738" t="s">
        <v>5733</v>
      </c>
      <c r="L36" s="738" t="s">
        <v>5733</v>
      </c>
      <c r="M36" s="738" t="s">
        <v>5733</v>
      </c>
      <c r="N36" s="738" t="s">
        <v>5733</v>
      </c>
      <c r="O36" s="738" t="s">
        <v>5733</v>
      </c>
      <c r="P36" s="738" t="s">
        <v>5734</v>
      </c>
      <c r="Q36" s="738" t="s">
        <v>5733</v>
      </c>
      <c r="R36" s="492">
        <v>5</v>
      </c>
      <c r="S36" s="492">
        <v>20</v>
      </c>
      <c r="T36" s="492" t="s">
        <v>12386</v>
      </c>
      <c r="U36" s="634" t="s">
        <v>5731</v>
      </c>
      <c r="V36" s="274">
        <v>10</v>
      </c>
      <c r="W36" s="589"/>
      <c r="X36" s="589"/>
    </row>
    <row r="37" spans="1:24">
      <c r="A37" s="737">
        <v>42</v>
      </c>
      <c r="B37" s="634" t="s">
        <v>5767</v>
      </c>
      <c r="C37" s="634">
        <v>0</v>
      </c>
      <c r="D37" s="634" t="s">
        <v>5751</v>
      </c>
      <c r="E37" s="274">
        <v>2</v>
      </c>
      <c r="F37" s="634" t="s">
        <v>5729</v>
      </c>
      <c r="G37" s="634" t="s">
        <v>8554</v>
      </c>
      <c r="H37" s="736" t="s">
        <v>5731</v>
      </c>
      <c r="I37" s="492" t="s">
        <v>5768</v>
      </c>
      <c r="J37" s="738" t="s">
        <v>5733</v>
      </c>
      <c r="K37" s="738" t="s">
        <v>5733</v>
      </c>
      <c r="L37" s="738" t="s">
        <v>5733</v>
      </c>
      <c r="M37" s="738" t="s">
        <v>5733</v>
      </c>
      <c r="N37" s="738" t="s">
        <v>5733</v>
      </c>
      <c r="O37" s="738" t="s">
        <v>5733</v>
      </c>
      <c r="P37" s="738" t="s">
        <v>5734</v>
      </c>
      <c r="Q37" s="738" t="s">
        <v>5733</v>
      </c>
      <c r="R37" s="492">
        <v>5</v>
      </c>
      <c r="S37" s="492">
        <v>20</v>
      </c>
      <c r="T37" s="492" t="s">
        <v>12386</v>
      </c>
      <c r="U37" s="634" t="s">
        <v>5731</v>
      </c>
      <c r="V37" s="274">
        <v>10</v>
      </c>
      <c r="W37" s="589"/>
      <c r="X37" s="589"/>
    </row>
    <row r="38" spans="1:24">
      <c r="A38" s="737">
        <v>43</v>
      </c>
      <c r="B38" s="634" t="s">
        <v>5769</v>
      </c>
      <c r="C38" s="634">
        <v>0</v>
      </c>
      <c r="D38" s="634" t="s">
        <v>5751</v>
      </c>
      <c r="E38" s="274">
        <v>2</v>
      </c>
      <c r="F38" s="634" t="s">
        <v>5729</v>
      </c>
      <c r="G38" s="634" t="s">
        <v>8554</v>
      </c>
      <c r="H38" s="736" t="s">
        <v>5731</v>
      </c>
      <c r="I38" s="492" t="s">
        <v>5770</v>
      </c>
      <c r="J38" s="738" t="s">
        <v>5733</v>
      </c>
      <c r="K38" s="738" t="s">
        <v>5733</v>
      </c>
      <c r="L38" s="738" t="s">
        <v>5733</v>
      </c>
      <c r="M38" s="738" t="s">
        <v>5733</v>
      </c>
      <c r="N38" s="738" t="s">
        <v>5733</v>
      </c>
      <c r="O38" s="738" t="s">
        <v>5733</v>
      </c>
      <c r="P38" s="738" t="s">
        <v>5734</v>
      </c>
      <c r="Q38" s="738" t="s">
        <v>5733</v>
      </c>
      <c r="R38" s="492">
        <v>5</v>
      </c>
      <c r="S38" s="492">
        <v>20</v>
      </c>
      <c r="T38" s="492" t="s">
        <v>12386</v>
      </c>
      <c r="U38" s="634" t="s">
        <v>5731</v>
      </c>
      <c r="V38" s="274">
        <v>10</v>
      </c>
      <c r="W38" s="589"/>
      <c r="X38" s="589"/>
    </row>
    <row r="39" spans="1:24">
      <c r="A39" s="735">
        <v>44</v>
      </c>
      <c r="B39" s="634" t="s">
        <v>5771</v>
      </c>
      <c r="C39" s="634">
        <v>1</v>
      </c>
      <c r="D39" s="634" t="s">
        <v>5747</v>
      </c>
      <c r="E39" s="274">
        <v>4</v>
      </c>
      <c r="F39" s="634" t="s">
        <v>5729</v>
      </c>
      <c r="G39" s="634" t="s">
        <v>8554</v>
      </c>
      <c r="H39" s="736" t="s">
        <v>5731</v>
      </c>
      <c r="I39" s="492" t="s">
        <v>5772</v>
      </c>
      <c r="J39" s="738" t="s">
        <v>5733</v>
      </c>
      <c r="K39" s="738" t="s">
        <v>5733</v>
      </c>
      <c r="L39" s="738" t="s">
        <v>5733</v>
      </c>
      <c r="M39" s="738" t="s">
        <v>5733</v>
      </c>
      <c r="N39" s="738" t="s">
        <v>5733</v>
      </c>
      <c r="O39" s="738" t="s">
        <v>5733</v>
      </c>
      <c r="P39" s="738" t="s">
        <v>5734</v>
      </c>
      <c r="Q39" s="738" t="s">
        <v>5733</v>
      </c>
      <c r="R39" s="492">
        <v>5</v>
      </c>
      <c r="S39" s="492">
        <v>20</v>
      </c>
      <c r="T39" s="492" t="s">
        <v>12386</v>
      </c>
      <c r="U39" s="634" t="s">
        <v>5731</v>
      </c>
      <c r="V39" s="274">
        <v>10</v>
      </c>
      <c r="W39" s="589"/>
      <c r="X39" s="589"/>
    </row>
    <row r="40" spans="1:24">
      <c r="A40" s="735">
        <v>45</v>
      </c>
      <c r="B40" s="634" t="s">
        <v>5773</v>
      </c>
      <c r="C40" s="634">
        <v>0</v>
      </c>
      <c r="D40" s="634" t="s">
        <v>5751</v>
      </c>
      <c r="E40" s="274">
        <v>2</v>
      </c>
      <c r="F40" s="634" t="s">
        <v>5729</v>
      </c>
      <c r="G40" s="634" t="s">
        <v>8554</v>
      </c>
      <c r="H40" s="736" t="s">
        <v>5731</v>
      </c>
      <c r="I40" s="492" t="s">
        <v>5774</v>
      </c>
      <c r="J40" s="738" t="s">
        <v>5733</v>
      </c>
      <c r="K40" s="738" t="s">
        <v>5733</v>
      </c>
      <c r="L40" s="738" t="s">
        <v>5733</v>
      </c>
      <c r="M40" s="738" t="s">
        <v>5733</v>
      </c>
      <c r="N40" s="738" t="s">
        <v>5733</v>
      </c>
      <c r="O40" s="738" t="s">
        <v>5733</v>
      </c>
      <c r="P40" s="738" t="s">
        <v>5734</v>
      </c>
      <c r="Q40" s="738" t="s">
        <v>5733</v>
      </c>
      <c r="R40" s="492">
        <v>5</v>
      </c>
      <c r="S40" s="492">
        <v>20</v>
      </c>
      <c r="T40" s="492" t="s">
        <v>12386</v>
      </c>
      <c r="U40" s="634" t="s">
        <v>5731</v>
      </c>
      <c r="V40" s="274">
        <v>10</v>
      </c>
      <c r="W40" s="589"/>
      <c r="X40" s="589"/>
    </row>
    <row r="41" spans="1:24">
      <c r="A41" s="737">
        <v>46</v>
      </c>
      <c r="B41" s="634" t="s">
        <v>5775</v>
      </c>
      <c r="C41" s="634">
        <v>0</v>
      </c>
      <c r="D41" s="634" t="s">
        <v>5751</v>
      </c>
      <c r="E41" s="274">
        <v>2</v>
      </c>
      <c r="F41" s="634" t="s">
        <v>5729</v>
      </c>
      <c r="G41" s="634" t="s">
        <v>8554</v>
      </c>
      <c r="H41" s="736" t="s">
        <v>5731</v>
      </c>
      <c r="I41" s="492" t="s">
        <v>5776</v>
      </c>
      <c r="J41" s="738" t="s">
        <v>5733</v>
      </c>
      <c r="K41" s="738" t="s">
        <v>5733</v>
      </c>
      <c r="L41" s="738" t="s">
        <v>5733</v>
      </c>
      <c r="M41" s="738" t="s">
        <v>5733</v>
      </c>
      <c r="N41" s="738" t="s">
        <v>5733</v>
      </c>
      <c r="O41" s="738" t="s">
        <v>5733</v>
      </c>
      <c r="P41" s="738" t="s">
        <v>5734</v>
      </c>
      <c r="Q41" s="738" t="s">
        <v>5733</v>
      </c>
      <c r="R41" s="492">
        <v>5</v>
      </c>
      <c r="S41" s="492">
        <v>20</v>
      </c>
      <c r="T41" s="492" t="s">
        <v>12386</v>
      </c>
      <c r="U41" s="634" t="s">
        <v>5731</v>
      </c>
      <c r="V41" s="274">
        <v>10</v>
      </c>
      <c r="W41" s="589"/>
      <c r="X41" s="589"/>
    </row>
    <row r="42" spans="1:24" s="341" customFormat="1">
      <c r="A42" s="737">
        <v>47</v>
      </c>
      <c r="B42" s="736" t="s">
        <v>5777</v>
      </c>
      <c r="C42" s="634">
        <v>0</v>
      </c>
      <c r="D42" s="634" t="s">
        <v>5751</v>
      </c>
      <c r="E42" s="274">
        <v>2</v>
      </c>
      <c r="F42" s="736" t="s">
        <v>5729</v>
      </c>
      <c r="G42" s="634" t="s">
        <v>8554</v>
      </c>
      <c r="H42" s="736" t="s">
        <v>5731</v>
      </c>
      <c r="I42" s="738" t="s">
        <v>5778</v>
      </c>
      <c r="J42" s="738" t="s">
        <v>5733</v>
      </c>
      <c r="K42" s="738" t="s">
        <v>5733</v>
      </c>
      <c r="L42" s="738" t="s">
        <v>5733</v>
      </c>
      <c r="M42" s="738" t="s">
        <v>5733</v>
      </c>
      <c r="N42" s="738" t="s">
        <v>5733</v>
      </c>
      <c r="O42" s="738" t="s">
        <v>5733</v>
      </c>
      <c r="P42" s="738" t="s">
        <v>5734</v>
      </c>
      <c r="Q42" s="738" t="s">
        <v>5733</v>
      </c>
      <c r="R42" s="738">
        <v>5</v>
      </c>
      <c r="S42" s="738">
        <v>20</v>
      </c>
      <c r="T42" s="492" t="s">
        <v>12386</v>
      </c>
      <c r="U42" s="634" t="s">
        <v>5731</v>
      </c>
      <c r="V42" s="274">
        <v>10</v>
      </c>
      <c r="W42" s="791"/>
      <c r="X42" s="791"/>
    </row>
    <row r="43" spans="1:24">
      <c r="A43" s="735">
        <v>48</v>
      </c>
      <c r="B43" s="634" t="s">
        <v>8416</v>
      </c>
      <c r="C43" s="634">
        <v>0</v>
      </c>
      <c r="D43" s="634" t="s">
        <v>5751</v>
      </c>
      <c r="E43" s="274">
        <v>2</v>
      </c>
      <c r="F43" s="634" t="s">
        <v>5729</v>
      </c>
      <c r="G43" s="634" t="s">
        <v>8554</v>
      </c>
      <c r="H43" s="736" t="s">
        <v>5731</v>
      </c>
      <c r="I43" s="492" t="s">
        <v>5779</v>
      </c>
      <c r="J43" s="738" t="s">
        <v>5733</v>
      </c>
      <c r="K43" s="738" t="s">
        <v>5733</v>
      </c>
      <c r="L43" s="738" t="s">
        <v>5733</v>
      </c>
      <c r="M43" s="738" t="s">
        <v>5733</v>
      </c>
      <c r="N43" s="738" t="s">
        <v>5733</v>
      </c>
      <c r="O43" s="738" t="s">
        <v>5733</v>
      </c>
      <c r="P43" s="738" t="s">
        <v>5734</v>
      </c>
      <c r="Q43" s="738" t="s">
        <v>5733</v>
      </c>
      <c r="R43" s="492">
        <v>5</v>
      </c>
      <c r="S43" s="492">
        <v>20</v>
      </c>
      <c r="T43" s="492" t="s">
        <v>12386</v>
      </c>
      <c r="U43" s="634" t="s">
        <v>5731</v>
      </c>
      <c r="V43" s="274">
        <v>10</v>
      </c>
      <c r="W43" s="589"/>
      <c r="X43" s="589"/>
    </row>
    <row r="44" spans="1:24">
      <c r="A44" s="735">
        <v>49</v>
      </c>
      <c r="B44" s="634" t="s">
        <v>5780</v>
      </c>
      <c r="C44" s="634">
        <v>0</v>
      </c>
      <c r="D44" s="634" t="s">
        <v>5751</v>
      </c>
      <c r="E44" s="274">
        <v>2</v>
      </c>
      <c r="F44" s="634" t="s">
        <v>5729</v>
      </c>
      <c r="G44" s="634" t="s">
        <v>8554</v>
      </c>
      <c r="H44" s="736" t="s">
        <v>5731</v>
      </c>
      <c r="I44" s="492" t="s">
        <v>5781</v>
      </c>
      <c r="J44" s="738" t="s">
        <v>5733</v>
      </c>
      <c r="K44" s="738" t="s">
        <v>5733</v>
      </c>
      <c r="L44" s="738" t="s">
        <v>5733</v>
      </c>
      <c r="M44" s="738" t="s">
        <v>5733</v>
      </c>
      <c r="N44" s="738" t="s">
        <v>5733</v>
      </c>
      <c r="O44" s="738" t="s">
        <v>5733</v>
      </c>
      <c r="P44" s="738" t="s">
        <v>5734</v>
      </c>
      <c r="Q44" s="738" t="s">
        <v>5733</v>
      </c>
      <c r="R44" s="492">
        <v>5</v>
      </c>
      <c r="S44" s="492">
        <v>20</v>
      </c>
      <c r="T44" s="492" t="s">
        <v>12386</v>
      </c>
      <c r="U44" s="634" t="s">
        <v>5731</v>
      </c>
      <c r="V44" s="274">
        <v>10</v>
      </c>
      <c r="W44" s="589"/>
      <c r="X44" s="589"/>
    </row>
    <row r="45" spans="1:24">
      <c r="A45" s="737">
        <v>50</v>
      </c>
      <c r="B45" s="634" t="s">
        <v>5782</v>
      </c>
      <c r="C45" s="634">
        <v>0</v>
      </c>
      <c r="D45" s="634" t="s">
        <v>5751</v>
      </c>
      <c r="E45" s="274">
        <v>2</v>
      </c>
      <c r="F45" s="634" t="s">
        <v>5729</v>
      </c>
      <c r="G45" s="634" t="s">
        <v>8554</v>
      </c>
      <c r="H45" s="736" t="s">
        <v>5731</v>
      </c>
      <c r="I45" s="492" t="s">
        <v>5783</v>
      </c>
      <c r="J45" s="738" t="s">
        <v>5733</v>
      </c>
      <c r="K45" s="738" t="s">
        <v>5733</v>
      </c>
      <c r="L45" s="738" t="s">
        <v>5733</v>
      </c>
      <c r="M45" s="738" t="s">
        <v>5733</v>
      </c>
      <c r="N45" s="738" t="s">
        <v>5733</v>
      </c>
      <c r="O45" s="738" t="s">
        <v>5733</v>
      </c>
      <c r="P45" s="738" t="s">
        <v>5734</v>
      </c>
      <c r="Q45" s="738" t="s">
        <v>5733</v>
      </c>
      <c r="R45" s="492">
        <v>5</v>
      </c>
      <c r="S45" s="492">
        <v>20</v>
      </c>
      <c r="T45" s="492" t="s">
        <v>12386</v>
      </c>
      <c r="U45" s="634" t="s">
        <v>5731</v>
      </c>
      <c r="V45" s="274">
        <v>10</v>
      </c>
      <c r="W45" s="589"/>
      <c r="X45" s="589"/>
    </row>
    <row r="46" spans="1:24">
      <c r="A46" s="737">
        <v>51</v>
      </c>
      <c r="B46" s="634" t="s">
        <v>5784</v>
      </c>
      <c r="C46" s="634">
        <v>0</v>
      </c>
      <c r="D46" s="634" t="s">
        <v>5751</v>
      </c>
      <c r="E46" s="274">
        <v>2</v>
      </c>
      <c r="F46" s="634" t="s">
        <v>5729</v>
      </c>
      <c r="G46" s="634" t="s">
        <v>8554</v>
      </c>
      <c r="H46" s="736" t="s">
        <v>5731</v>
      </c>
      <c r="I46" s="492" t="s">
        <v>5785</v>
      </c>
      <c r="J46" s="738" t="s">
        <v>5733</v>
      </c>
      <c r="K46" s="738" t="s">
        <v>5733</v>
      </c>
      <c r="L46" s="738" t="s">
        <v>5733</v>
      </c>
      <c r="M46" s="738" t="s">
        <v>5733</v>
      </c>
      <c r="N46" s="738" t="s">
        <v>5733</v>
      </c>
      <c r="O46" s="738" t="s">
        <v>5733</v>
      </c>
      <c r="P46" s="738" t="s">
        <v>5734</v>
      </c>
      <c r="Q46" s="738" t="s">
        <v>5733</v>
      </c>
      <c r="R46" s="492">
        <v>5</v>
      </c>
      <c r="S46" s="492">
        <v>20</v>
      </c>
      <c r="T46" s="492" t="s">
        <v>12386</v>
      </c>
      <c r="U46" s="634" t="s">
        <v>5731</v>
      </c>
      <c r="V46" s="274">
        <v>10</v>
      </c>
      <c r="W46" s="589"/>
      <c r="X46" s="589"/>
    </row>
    <row r="47" spans="1:24">
      <c r="A47" s="735">
        <v>52</v>
      </c>
      <c r="B47" s="634" t="s">
        <v>5786</v>
      </c>
      <c r="C47" s="634">
        <v>0</v>
      </c>
      <c r="D47" s="634" t="s">
        <v>5751</v>
      </c>
      <c r="E47" s="274">
        <v>2</v>
      </c>
      <c r="F47" s="634" t="s">
        <v>5729</v>
      </c>
      <c r="G47" s="634" t="s">
        <v>8554</v>
      </c>
      <c r="H47" s="736" t="s">
        <v>5731</v>
      </c>
      <c r="I47" s="492" t="s">
        <v>5787</v>
      </c>
      <c r="J47" s="738" t="s">
        <v>5733</v>
      </c>
      <c r="K47" s="738" t="s">
        <v>5733</v>
      </c>
      <c r="L47" s="738" t="s">
        <v>5733</v>
      </c>
      <c r="M47" s="738" t="s">
        <v>5733</v>
      </c>
      <c r="N47" s="738" t="s">
        <v>5733</v>
      </c>
      <c r="O47" s="738" t="s">
        <v>5733</v>
      </c>
      <c r="P47" s="738" t="s">
        <v>5734</v>
      </c>
      <c r="Q47" s="738" t="s">
        <v>5733</v>
      </c>
      <c r="R47" s="492">
        <v>5</v>
      </c>
      <c r="S47" s="492">
        <v>20</v>
      </c>
      <c r="T47" s="492" t="s">
        <v>12386</v>
      </c>
      <c r="U47" s="634" t="s">
        <v>5731</v>
      </c>
      <c r="V47" s="274">
        <v>10</v>
      </c>
      <c r="W47" s="589"/>
      <c r="X47" s="589"/>
    </row>
    <row r="48" spans="1:24">
      <c r="A48" s="735">
        <v>53</v>
      </c>
      <c r="B48" s="634" t="s">
        <v>5788</v>
      </c>
      <c r="C48" s="634">
        <v>0</v>
      </c>
      <c r="D48" s="634" t="s">
        <v>5751</v>
      </c>
      <c r="E48" s="274">
        <v>2</v>
      </c>
      <c r="F48" s="634" t="s">
        <v>5729</v>
      </c>
      <c r="G48" s="634" t="s">
        <v>8554</v>
      </c>
      <c r="H48" s="736" t="s">
        <v>5731</v>
      </c>
      <c r="I48" s="492" t="s">
        <v>5789</v>
      </c>
      <c r="J48" s="738" t="s">
        <v>5733</v>
      </c>
      <c r="K48" s="738" t="s">
        <v>5733</v>
      </c>
      <c r="L48" s="738" t="s">
        <v>5733</v>
      </c>
      <c r="M48" s="738" t="s">
        <v>5733</v>
      </c>
      <c r="N48" s="738" t="s">
        <v>5733</v>
      </c>
      <c r="O48" s="738" t="s">
        <v>5733</v>
      </c>
      <c r="P48" s="738" t="s">
        <v>5734</v>
      </c>
      <c r="Q48" s="738" t="s">
        <v>5733</v>
      </c>
      <c r="R48" s="492">
        <v>5</v>
      </c>
      <c r="S48" s="492">
        <v>20</v>
      </c>
      <c r="T48" s="492" t="s">
        <v>12386</v>
      </c>
      <c r="U48" s="634" t="s">
        <v>5731</v>
      </c>
      <c r="V48" s="274">
        <v>10</v>
      </c>
      <c r="W48" s="589"/>
      <c r="X48" s="589"/>
    </row>
    <row r="49" spans="1:24">
      <c r="A49" s="737">
        <v>54</v>
      </c>
      <c r="B49" s="634" t="s">
        <v>5790</v>
      </c>
      <c r="C49" s="634">
        <v>0</v>
      </c>
      <c r="D49" s="634" t="s">
        <v>5751</v>
      </c>
      <c r="E49" s="274">
        <v>2</v>
      </c>
      <c r="F49" s="634" t="s">
        <v>5729</v>
      </c>
      <c r="G49" s="634" t="s">
        <v>8554</v>
      </c>
      <c r="H49" s="736" t="s">
        <v>5731</v>
      </c>
      <c r="I49" s="492" t="s">
        <v>5791</v>
      </c>
      <c r="J49" s="738" t="s">
        <v>5733</v>
      </c>
      <c r="K49" s="738" t="s">
        <v>5733</v>
      </c>
      <c r="L49" s="738" t="s">
        <v>5733</v>
      </c>
      <c r="M49" s="738" t="s">
        <v>5733</v>
      </c>
      <c r="N49" s="738" t="s">
        <v>5733</v>
      </c>
      <c r="O49" s="738" t="s">
        <v>5733</v>
      </c>
      <c r="P49" s="738" t="s">
        <v>5734</v>
      </c>
      <c r="Q49" s="738" t="s">
        <v>5733</v>
      </c>
      <c r="R49" s="492">
        <v>5</v>
      </c>
      <c r="S49" s="492">
        <v>20</v>
      </c>
      <c r="T49" s="492" t="s">
        <v>12386</v>
      </c>
      <c r="U49" s="634" t="s">
        <v>5731</v>
      </c>
      <c r="V49" s="274">
        <v>10</v>
      </c>
      <c r="W49" s="589"/>
      <c r="X49" s="589"/>
    </row>
    <row r="50" spans="1:24">
      <c r="A50" s="737">
        <v>55</v>
      </c>
      <c r="B50" s="634" t="s">
        <v>5792</v>
      </c>
      <c r="C50" s="634">
        <v>0</v>
      </c>
      <c r="D50" s="634" t="s">
        <v>5751</v>
      </c>
      <c r="E50" s="274">
        <v>2</v>
      </c>
      <c r="F50" s="634" t="s">
        <v>5729</v>
      </c>
      <c r="G50" s="634" t="s">
        <v>8554</v>
      </c>
      <c r="H50" s="736" t="s">
        <v>5731</v>
      </c>
      <c r="I50" s="492" t="s">
        <v>5793</v>
      </c>
      <c r="J50" s="738" t="s">
        <v>5733</v>
      </c>
      <c r="K50" s="738" t="s">
        <v>5733</v>
      </c>
      <c r="L50" s="738" t="s">
        <v>5733</v>
      </c>
      <c r="M50" s="738" t="s">
        <v>5733</v>
      </c>
      <c r="N50" s="738" t="s">
        <v>5733</v>
      </c>
      <c r="O50" s="738" t="s">
        <v>5733</v>
      </c>
      <c r="P50" s="738" t="s">
        <v>5734</v>
      </c>
      <c r="Q50" s="738" t="s">
        <v>5733</v>
      </c>
      <c r="R50" s="492">
        <v>5</v>
      </c>
      <c r="S50" s="492">
        <v>20</v>
      </c>
      <c r="T50" s="492" t="s">
        <v>12386</v>
      </c>
      <c r="U50" s="634" t="s">
        <v>5731</v>
      </c>
      <c r="V50" s="274">
        <v>10</v>
      </c>
      <c r="W50" s="589"/>
      <c r="X50" s="589"/>
    </row>
    <row r="51" spans="1:24">
      <c r="A51" s="735">
        <v>56</v>
      </c>
      <c r="B51" s="634" t="s">
        <v>5794</v>
      </c>
      <c r="C51" s="634">
        <v>0</v>
      </c>
      <c r="D51" s="634" t="s">
        <v>5751</v>
      </c>
      <c r="E51" s="274">
        <v>2</v>
      </c>
      <c r="F51" s="634" t="s">
        <v>5729</v>
      </c>
      <c r="G51" s="634" t="s">
        <v>8554</v>
      </c>
      <c r="H51" s="736" t="s">
        <v>5731</v>
      </c>
      <c r="I51" s="492" t="s">
        <v>5795</v>
      </c>
      <c r="J51" s="738" t="s">
        <v>5733</v>
      </c>
      <c r="K51" s="738" t="s">
        <v>5733</v>
      </c>
      <c r="L51" s="738" t="s">
        <v>5733</v>
      </c>
      <c r="M51" s="738" t="s">
        <v>5733</v>
      </c>
      <c r="N51" s="738" t="s">
        <v>5733</v>
      </c>
      <c r="O51" s="738" t="s">
        <v>5733</v>
      </c>
      <c r="P51" s="738" t="s">
        <v>5734</v>
      </c>
      <c r="Q51" s="738" t="s">
        <v>5733</v>
      </c>
      <c r="R51" s="492">
        <v>5</v>
      </c>
      <c r="S51" s="492">
        <v>20</v>
      </c>
      <c r="T51" s="492" t="s">
        <v>12386</v>
      </c>
      <c r="U51" s="634" t="s">
        <v>5731</v>
      </c>
      <c r="V51" s="274">
        <v>10</v>
      </c>
      <c r="W51" s="589"/>
      <c r="X51" s="589"/>
    </row>
    <row r="52" spans="1:24">
      <c r="A52" s="735">
        <v>57</v>
      </c>
      <c r="B52" s="634" t="s">
        <v>5796</v>
      </c>
      <c r="C52" s="634">
        <v>0</v>
      </c>
      <c r="D52" s="634" t="s">
        <v>5751</v>
      </c>
      <c r="E52" s="274">
        <v>2</v>
      </c>
      <c r="F52" s="634" t="s">
        <v>5729</v>
      </c>
      <c r="G52" s="634" t="s">
        <v>8554</v>
      </c>
      <c r="H52" s="736" t="s">
        <v>5731</v>
      </c>
      <c r="I52" s="492" t="s">
        <v>5797</v>
      </c>
      <c r="J52" s="738" t="s">
        <v>5733</v>
      </c>
      <c r="K52" s="738" t="s">
        <v>5733</v>
      </c>
      <c r="L52" s="738" t="s">
        <v>5733</v>
      </c>
      <c r="M52" s="738" t="s">
        <v>5733</v>
      </c>
      <c r="N52" s="738" t="s">
        <v>5733</v>
      </c>
      <c r="O52" s="738" t="s">
        <v>5733</v>
      </c>
      <c r="P52" s="738" t="s">
        <v>5734</v>
      </c>
      <c r="Q52" s="738" t="s">
        <v>5733</v>
      </c>
      <c r="R52" s="492">
        <v>5</v>
      </c>
      <c r="S52" s="492">
        <v>20</v>
      </c>
      <c r="T52" s="492" t="s">
        <v>12386</v>
      </c>
      <c r="U52" s="634" t="s">
        <v>5731</v>
      </c>
      <c r="V52" s="274">
        <v>10</v>
      </c>
      <c r="W52" s="589"/>
      <c r="X52" s="589"/>
    </row>
    <row r="53" spans="1:24">
      <c r="A53" s="634">
        <v>58</v>
      </c>
      <c r="B53" s="634" t="s">
        <v>5798</v>
      </c>
      <c r="C53" s="634">
        <v>0</v>
      </c>
      <c r="D53" s="634" t="s">
        <v>5751</v>
      </c>
      <c r="E53" s="274">
        <v>2</v>
      </c>
      <c r="F53" s="634" t="s">
        <v>5729</v>
      </c>
      <c r="G53" s="634" t="s">
        <v>8554</v>
      </c>
      <c r="H53" s="736" t="s">
        <v>5731</v>
      </c>
      <c r="I53" s="492" t="s">
        <v>6331</v>
      </c>
      <c r="J53" s="738" t="s">
        <v>5733</v>
      </c>
      <c r="K53" s="738" t="s">
        <v>5733</v>
      </c>
      <c r="L53" s="738" t="s">
        <v>5733</v>
      </c>
      <c r="M53" s="738" t="s">
        <v>5733</v>
      </c>
      <c r="N53" s="738" t="s">
        <v>5733</v>
      </c>
      <c r="O53" s="738" t="s">
        <v>5733</v>
      </c>
      <c r="P53" s="738" t="s">
        <v>5734</v>
      </c>
      <c r="Q53" s="738" t="s">
        <v>5733</v>
      </c>
      <c r="R53" s="492">
        <v>5</v>
      </c>
      <c r="S53" s="492">
        <v>20</v>
      </c>
      <c r="T53" s="492" t="s">
        <v>12386</v>
      </c>
      <c r="U53" s="634" t="s">
        <v>5731</v>
      </c>
      <c r="V53" s="274">
        <v>10</v>
      </c>
      <c r="W53" s="589"/>
      <c r="X53" s="589"/>
    </row>
    <row r="54" spans="1:24">
      <c r="A54" s="988">
        <v>59</v>
      </c>
      <c r="B54" s="988" t="s">
        <v>6370</v>
      </c>
      <c r="C54" s="988">
        <v>1</v>
      </c>
      <c r="D54" s="988" t="s">
        <v>5735</v>
      </c>
      <c r="E54" s="988" t="s">
        <v>11443</v>
      </c>
      <c r="F54" s="988" t="s">
        <v>5799</v>
      </c>
      <c r="G54" s="988" t="s">
        <v>5730</v>
      </c>
      <c r="H54" s="988" t="s">
        <v>1489</v>
      </c>
      <c r="I54" s="1066" t="s">
        <v>6387</v>
      </c>
      <c r="J54" s="1066" t="s">
        <v>5733</v>
      </c>
      <c r="K54" s="1066" t="s">
        <v>5733</v>
      </c>
      <c r="L54" s="1066" t="s">
        <v>5733</v>
      </c>
      <c r="M54" s="1066" t="s">
        <v>5733</v>
      </c>
      <c r="N54" s="1066" t="s">
        <v>5733</v>
      </c>
      <c r="O54" s="1066" t="s">
        <v>5733</v>
      </c>
      <c r="P54" s="1066" t="s">
        <v>5734</v>
      </c>
      <c r="Q54" s="1066" t="s">
        <v>5733</v>
      </c>
      <c r="R54" s="1066">
        <v>10</v>
      </c>
      <c r="S54" s="1066">
        <v>20</v>
      </c>
      <c r="T54" s="1066">
        <v>40</v>
      </c>
      <c r="U54" s="988" t="s">
        <v>1489</v>
      </c>
      <c r="V54" s="988">
        <v>10</v>
      </c>
      <c r="W54" s="589"/>
      <c r="X54" s="589"/>
    </row>
    <row r="55" spans="1:24">
      <c r="A55" s="988">
        <v>60</v>
      </c>
      <c r="B55" s="988" t="s">
        <v>6371</v>
      </c>
      <c r="C55" s="988">
        <v>0</v>
      </c>
      <c r="D55" s="988" t="s">
        <v>5735</v>
      </c>
      <c r="E55" s="988" t="s">
        <v>11437</v>
      </c>
      <c r="F55" s="988" t="s">
        <v>5799</v>
      </c>
      <c r="G55" s="988" t="s">
        <v>5730</v>
      </c>
      <c r="H55" s="988" t="s">
        <v>1489</v>
      </c>
      <c r="I55" s="1066" t="s">
        <v>6387</v>
      </c>
      <c r="J55" s="1066" t="s">
        <v>5733</v>
      </c>
      <c r="K55" s="1066" t="s">
        <v>5733</v>
      </c>
      <c r="L55" s="1066" t="s">
        <v>5733</v>
      </c>
      <c r="M55" s="1066" t="s">
        <v>5733</v>
      </c>
      <c r="N55" s="1066" t="s">
        <v>5733</v>
      </c>
      <c r="O55" s="1066" t="s">
        <v>5733</v>
      </c>
      <c r="P55" s="1066" t="s">
        <v>5734</v>
      </c>
      <c r="Q55" s="1066" t="s">
        <v>5733</v>
      </c>
      <c r="R55" s="1066">
        <v>5</v>
      </c>
      <c r="S55" s="1066">
        <v>10</v>
      </c>
      <c r="T55" s="1066">
        <v>70</v>
      </c>
      <c r="U55" s="988" t="s">
        <v>1489</v>
      </c>
      <c r="V55" s="988">
        <v>10</v>
      </c>
      <c r="W55" s="589"/>
      <c r="X55" s="589"/>
    </row>
    <row r="56" spans="1:24">
      <c r="A56" s="988">
        <v>61</v>
      </c>
      <c r="B56" s="988" t="s">
        <v>6372</v>
      </c>
      <c r="C56" s="988">
        <v>0</v>
      </c>
      <c r="D56" s="988" t="s">
        <v>5735</v>
      </c>
      <c r="E56" s="988" t="s">
        <v>11444</v>
      </c>
      <c r="F56" s="988" t="s">
        <v>5799</v>
      </c>
      <c r="G56" s="988" t="s">
        <v>5730</v>
      </c>
      <c r="H56" s="988" t="s">
        <v>1489</v>
      </c>
      <c r="I56" s="1066" t="s">
        <v>6387</v>
      </c>
      <c r="J56" s="1066" t="s">
        <v>5733</v>
      </c>
      <c r="K56" s="1066" t="s">
        <v>5733</v>
      </c>
      <c r="L56" s="1066" t="s">
        <v>5733</v>
      </c>
      <c r="M56" s="1066" t="s">
        <v>5733</v>
      </c>
      <c r="N56" s="1066" t="s">
        <v>5733</v>
      </c>
      <c r="O56" s="1066" t="s">
        <v>5733</v>
      </c>
      <c r="P56" s="1066" t="s">
        <v>5734</v>
      </c>
      <c r="Q56" s="1066" t="s">
        <v>5733</v>
      </c>
      <c r="R56" s="1066">
        <v>1</v>
      </c>
      <c r="S56" s="1066">
        <v>5</v>
      </c>
      <c r="T56" s="1066">
        <v>80</v>
      </c>
      <c r="U56" s="988" t="s">
        <v>1489</v>
      </c>
      <c r="V56" s="988">
        <v>10</v>
      </c>
      <c r="W56" s="589"/>
      <c r="X56" s="589"/>
    </row>
    <row r="57" spans="1:24">
      <c r="A57" s="988">
        <v>65</v>
      </c>
      <c r="B57" s="988" t="s">
        <v>6373</v>
      </c>
      <c r="C57" s="988">
        <v>1</v>
      </c>
      <c r="D57" s="988" t="s">
        <v>5733</v>
      </c>
      <c r="E57" s="988" t="s">
        <v>11442</v>
      </c>
      <c r="F57" s="988" t="s">
        <v>5799</v>
      </c>
      <c r="G57" s="988" t="s">
        <v>5730</v>
      </c>
      <c r="H57" s="988" t="s">
        <v>1489</v>
      </c>
      <c r="I57" s="1066" t="s">
        <v>6385</v>
      </c>
      <c r="J57" s="1066" t="s">
        <v>5733</v>
      </c>
      <c r="K57" s="1066" t="s">
        <v>5733</v>
      </c>
      <c r="L57" s="1066" t="s">
        <v>5733</v>
      </c>
      <c r="M57" s="1066" t="s">
        <v>5733</v>
      </c>
      <c r="N57" s="1066" t="s">
        <v>5733</v>
      </c>
      <c r="O57" s="1066" t="s">
        <v>5733</v>
      </c>
      <c r="P57" s="1066" t="s">
        <v>5734</v>
      </c>
      <c r="Q57" s="1066" t="s">
        <v>5733</v>
      </c>
      <c r="R57" s="1066">
        <v>30</v>
      </c>
      <c r="S57" s="1066">
        <v>50</v>
      </c>
      <c r="T57" s="1066">
        <v>40</v>
      </c>
      <c r="U57" s="988" t="s">
        <v>1489</v>
      </c>
      <c r="V57" s="988">
        <v>10</v>
      </c>
      <c r="W57" s="589"/>
      <c r="X57" s="589"/>
    </row>
    <row r="58" spans="1:24">
      <c r="A58" s="988">
        <v>66</v>
      </c>
      <c r="B58" s="988" t="s">
        <v>6374</v>
      </c>
      <c r="C58" s="988">
        <v>0</v>
      </c>
      <c r="D58" s="988" t="s">
        <v>5733</v>
      </c>
      <c r="E58" s="988" t="s">
        <v>11445</v>
      </c>
      <c r="F58" s="988" t="s">
        <v>5799</v>
      </c>
      <c r="G58" s="988" t="s">
        <v>5730</v>
      </c>
      <c r="H58" s="988" t="s">
        <v>1489</v>
      </c>
      <c r="I58" s="1066" t="s">
        <v>6385</v>
      </c>
      <c r="J58" s="1066" t="s">
        <v>5733</v>
      </c>
      <c r="K58" s="1066" t="s">
        <v>5733</v>
      </c>
      <c r="L58" s="1066" t="s">
        <v>5733</v>
      </c>
      <c r="M58" s="1066" t="s">
        <v>5733</v>
      </c>
      <c r="N58" s="1066" t="s">
        <v>5733</v>
      </c>
      <c r="O58" s="1066" t="s">
        <v>5733</v>
      </c>
      <c r="P58" s="1066" t="s">
        <v>5734</v>
      </c>
      <c r="Q58" s="1066" t="s">
        <v>5733</v>
      </c>
      <c r="R58" s="1066">
        <v>10</v>
      </c>
      <c r="S58" s="1066">
        <v>30</v>
      </c>
      <c r="T58" s="1066">
        <v>60</v>
      </c>
      <c r="U58" s="988" t="s">
        <v>1489</v>
      </c>
      <c r="V58" s="988">
        <v>10</v>
      </c>
      <c r="W58" s="589"/>
      <c r="X58" s="589"/>
    </row>
    <row r="59" spans="1:24">
      <c r="A59" s="988">
        <v>67</v>
      </c>
      <c r="B59" s="988" t="s">
        <v>6375</v>
      </c>
      <c r="C59" s="988">
        <v>0</v>
      </c>
      <c r="D59" s="988" t="s">
        <v>5733</v>
      </c>
      <c r="E59" s="988" t="s">
        <v>11444</v>
      </c>
      <c r="F59" s="988" t="s">
        <v>5799</v>
      </c>
      <c r="G59" s="988" t="s">
        <v>5730</v>
      </c>
      <c r="H59" s="988" t="s">
        <v>1489</v>
      </c>
      <c r="I59" s="1066" t="s">
        <v>6385</v>
      </c>
      <c r="J59" s="1066" t="s">
        <v>5733</v>
      </c>
      <c r="K59" s="1066" t="s">
        <v>5733</v>
      </c>
      <c r="L59" s="1066" t="s">
        <v>5733</v>
      </c>
      <c r="M59" s="1066" t="s">
        <v>5733</v>
      </c>
      <c r="N59" s="1066" t="s">
        <v>5733</v>
      </c>
      <c r="O59" s="1066" t="s">
        <v>5733</v>
      </c>
      <c r="P59" s="1066" t="s">
        <v>5734</v>
      </c>
      <c r="Q59" s="1066" t="s">
        <v>5733</v>
      </c>
      <c r="R59" s="1066">
        <v>1</v>
      </c>
      <c r="S59" s="1066">
        <v>10</v>
      </c>
      <c r="T59" s="1066">
        <v>80</v>
      </c>
      <c r="U59" s="988" t="s">
        <v>1489</v>
      </c>
      <c r="V59" s="988">
        <v>10</v>
      </c>
      <c r="W59" s="589"/>
      <c r="X59" s="589"/>
    </row>
    <row r="60" spans="1:24">
      <c r="A60" s="988">
        <v>68</v>
      </c>
      <c r="B60" s="988" t="s">
        <v>6376</v>
      </c>
      <c r="C60" s="988">
        <v>1</v>
      </c>
      <c r="D60" s="988" t="s">
        <v>5733</v>
      </c>
      <c r="E60" s="988">
        <v>5</v>
      </c>
      <c r="F60" s="988" t="s">
        <v>5799</v>
      </c>
      <c r="G60" s="988" t="s">
        <v>5730</v>
      </c>
      <c r="H60" s="988" t="s">
        <v>1489</v>
      </c>
      <c r="I60" s="1066" t="s">
        <v>11436</v>
      </c>
      <c r="J60" s="1066" t="s">
        <v>5733</v>
      </c>
      <c r="K60" s="1066" t="s">
        <v>5733</v>
      </c>
      <c r="L60" s="1066" t="s">
        <v>5733</v>
      </c>
      <c r="M60" s="1066" t="s">
        <v>5733</v>
      </c>
      <c r="N60" s="1066" t="s">
        <v>5733</v>
      </c>
      <c r="O60" s="1066" t="s">
        <v>5733</v>
      </c>
      <c r="P60" s="1066" t="s">
        <v>5734</v>
      </c>
      <c r="Q60" s="1066" t="s">
        <v>5733</v>
      </c>
      <c r="R60" s="1066">
        <v>5</v>
      </c>
      <c r="S60" s="1066">
        <v>8</v>
      </c>
      <c r="T60" s="1066">
        <v>40</v>
      </c>
      <c r="U60" s="988" t="s">
        <v>1489</v>
      </c>
      <c r="V60" s="988">
        <v>10</v>
      </c>
      <c r="W60" s="589"/>
      <c r="X60" s="589"/>
    </row>
    <row r="61" spans="1:24">
      <c r="A61" s="988">
        <v>69</v>
      </c>
      <c r="B61" s="988" t="s">
        <v>6377</v>
      </c>
      <c r="C61" s="988">
        <v>1</v>
      </c>
      <c r="D61" s="988" t="s">
        <v>5733</v>
      </c>
      <c r="E61" s="988">
        <v>4</v>
      </c>
      <c r="F61" s="988" t="s">
        <v>5799</v>
      </c>
      <c r="G61" s="988" t="s">
        <v>5730</v>
      </c>
      <c r="H61" s="988" t="s">
        <v>1489</v>
      </c>
      <c r="I61" s="1066" t="s">
        <v>11436</v>
      </c>
      <c r="J61" s="1066" t="s">
        <v>5733</v>
      </c>
      <c r="K61" s="1066" t="s">
        <v>5733</v>
      </c>
      <c r="L61" s="1066" t="s">
        <v>5733</v>
      </c>
      <c r="M61" s="1066" t="s">
        <v>5733</v>
      </c>
      <c r="N61" s="1066" t="s">
        <v>5733</v>
      </c>
      <c r="O61" s="1066" t="s">
        <v>5733</v>
      </c>
      <c r="P61" s="1066" t="s">
        <v>5734</v>
      </c>
      <c r="Q61" s="1066" t="s">
        <v>5733</v>
      </c>
      <c r="R61" s="1066">
        <v>3</v>
      </c>
      <c r="S61" s="1066">
        <v>5</v>
      </c>
      <c r="T61" s="1066">
        <v>50</v>
      </c>
      <c r="U61" s="988" t="s">
        <v>1489</v>
      </c>
      <c r="V61" s="988">
        <v>10</v>
      </c>
      <c r="W61" s="589"/>
      <c r="X61" s="589"/>
    </row>
    <row r="62" spans="1:24" s="341" customFormat="1">
      <c r="A62" s="988">
        <v>70</v>
      </c>
      <c r="B62" s="988" t="s">
        <v>6378</v>
      </c>
      <c r="C62" s="988">
        <v>0</v>
      </c>
      <c r="D62" s="988" t="s">
        <v>5733</v>
      </c>
      <c r="E62" s="988" t="s">
        <v>11444</v>
      </c>
      <c r="F62" s="988" t="s">
        <v>5799</v>
      </c>
      <c r="G62" s="988" t="s">
        <v>5730</v>
      </c>
      <c r="H62" s="988" t="s">
        <v>1489</v>
      </c>
      <c r="I62" s="1066" t="s">
        <v>11436</v>
      </c>
      <c r="J62" s="1066" t="s">
        <v>5733</v>
      </c>
      <c r="K62" s="1066" t="s">
        <v>5733</v>
      </c>
      <c r="L62" s="1066" t="s">
        <v>5733</v>
      </c>
      <c r="M62" s="1066" t="s">
        <v>5733</v>
      </c>
      <c r="N62" s="1066" t="s">
        <v>5733</v>
      </c>
      <c r="O62" s="1066" t="s">
        <v>5733</v>
      </c>
      <c r="P62" s="1066" t="s">
        <v>5734</v>
      </c>
      <c r="Q62" s="1066" t="s">
        <v>5733</v>
      </c>
      <c r="R62" s="1066">
        <v>1</v>
      </c>
      <c r="S62" s="1066">
        <v>3</v>
      </c>
      <c r="T62" s="1066">
        <v>80</v>
      </c>
      <c r="U62" s="988" t="s">
        <v>1489</v>
      </c>
      <c r="V62" s="988">
        <v>10</v>
      </c>
      <c r="W62" s="791"/>
      <c r="X62" s="791"/>
    </row>
    <row r="63" spans="1:24">
      <c r="A63" s="988">
        <v>71</v>
      </c>
      <c r="B63" s="988" t="s">
        <v>6379</v>
      </c>
      <c r="C63" s="988">
        <v>1</v>
      </c>
      <c r="D63" s="988" t="s">
        <v>5733</v>
      </c>
      <c r="E63" s="988">
        <v>5</v>
      </c>
      <c r="F63" s="988" t="s">
        <v>5799</v>
      </c>
      <c r="G63" s="988" t="s">
        <v>5730</v>
      </c>
      <c r="H63" s="988" t="s">
        <v>1489</v>
      </c>
      <c r="I63" s="1066" t="s">
        <v>6386</v>
      </c>
      <c r="J63" s="1066" t="s">
        <v>5733</v>
      </c>
      <c r="K63" s="1066" t="s">
        <v>5733</v>
      </c>
      <c r="L63" s="1066" t="s">
        <v>5733</v>
      </c>
      <c r="M63" s="1066" t="s">
        <v>5733</v>
      </c>
      <c r="N63" s="1066" t="s">
        <v>5733</v>
      </c>
      <c r="O63" s="1066" t="s">
        <v>5733</v>
      </c>
      <c r="P63" s="1066" t="s">
        <v>5734</v>
      </c>
      <c r="Q63" s="1066" t="s">
        <v>5733</v>
      </c>
      <c r="R63" s="1066">
        <v>5</v>
      </c>
      <c r="S63" s="1066">
        <v>8</v>
      </c>
      <c r="T63" s="1066">
        <v>40</v>
      </c>
      <c r="U63" s="988" t="s">
        <v>1489</v>
      </c>
      <c r="V63" s="988">
        <v>10</v>
      </c>
      <c r="W63" s="589"/>
      <c r="X63" s="589"/>
    </row>
    <row r="64" spans="1:24">
      <c r="A64" s="988">
        <v>72</v>
      </c>
      <c r="B64" s="988" t="s">
        <v>6380</v>
      </c>
      <c r="C64" s="988">
        <v>1</v>
      </c>
      <c r="D64" s="988" t="s">
        <v>5733</v>
      </c>
      <c r="E64" s="988">
        <v>4</v>
      </c>
      <c r="F64" s="988" t="s">
        <v>5799</v>
      </c>
      <c r="G64" s="988" t="s">
        <v>5730</v>
      </c>
      <c r="H64" s="988" t="s">
        <v>1489</v>
      </c>
      <c r="I64" s="1066" t="s">
        <v>6386</v>
      </c>
      <c r="J64" s="1066" t="s">
        <v>5733</v>
      </c>
      <c r="K64" s="1066" t="s">
        <v>5733</v>
      </c>
      <c r="L64" s="1066" t="s">
        <v>5733</v>
      </c>
      <c r="M64" s="1066" t="s">
        <v>5733</v>
      </c>
      <c r="N64" s="1066" t="s">
        <v>5733</v>
      </c>
      <c r="O64" s="1066" t="s">
        <v>5733</v>
      </c>
      <c r="P64" s="1066" t="s">
        <v>5734</v>
      </c>
      <c r="Q64" s="1066" t="s">
        <v>5733</v>
      </c>
      <c r="R64" s="1066">
        <v>3</v>
      </c>
      <c r="S64" s="1066">
        <v>5</v>
      </c>
      <c r="T64" s="1066">
        <v>50</v>
      </c>
      <c r="U64" s="988" t="s">
        <v>1489</v>
      </c>
      <c r="V64" s="988">
        <v>10</v>
      </c>
      <c r="W64" s="589"/>
      <c r="X64" s="589"/>
    </row>
    <row r="65" spans="1:24">
      <c r="A65" s="988">
        <v>73</v>
      </c>
      <c r="B65" s="988" t="s">
        <v>6381</v>
      </c>
      <c r="C65" s="988">
        <v>0</v>
      </c>
      <c r="D65" s="988" t="s">
        <v>5733</v>
      </c>
      <c r="E65" s="988" t="s">
        <v>11444</v>
      </c>
      <c r="F65" s="988" t="s">
        <v>5799</v>
      </c>
      <c r="G65" s="988" t="s">
        <v>5730</v>
      </c>
      <c r="H65" s="988" t="s">
        <v>1489</v>
      </c>
      <c r="I65" s="1066" t="s">
        <v>6386</v>
      </c>
      <c r="J65" s="1066" t="s">
        <v>5733</v>
      </c>
      <c r="K65" s="1066" t="s">
        <v>5733</v>
      </c>
      <c r="L65" s="1066" t="s">
        <v>5733</v>
      </c>
      <c r="M65" s="1066" t="s">
        <v>5733</v>
      </c>
      <c r="N65" s="1066" t="s">
        <v>5733</v>
      </c>
      <c r="O65" s="1066" t="s">
        <v>5733</v>
      </c>
      <c r="P65" s="1066" t="s">
        <v>5734</v>
      </c>
      <c r="Q65" s="1066" t="s">
        <v>5733</v>
      </c>
      <c r="R65" s="1066">
        <v>1</v>
      </c>
      <c r="S65" s="1066">
        <v>3</v>
      </c>
      <c r="T65" s="1066">
        <v>80</v>
      </c>
      <c r="U65" s="988" t="s">
        <v>1489</v>
      </c>
      <c r="V65" s="988">
        <v>10</v>
      </c>
      <c r="W65" s="589"/>
      <c r="X65" s="589"/>
    </row>
    <row r="66" spans="1:24">
      <c r="A66" s="988">
        <v>74</v>
      </c>
      <c r="B66" s="988" t="s">
        <v>6382</v>
      </c>
      <c r="C66" s="988">
        <v>1</v>
      </c>
      <c r="D66" s="988" t="s">
        <v>5733</v>
      </c>
      <c r="E66" s="988">
        <v>6</v>
      </c>
      <c r="F66" s="988" t="s">
        <v>5799</v>
      </c>
      <c r="G66" s="988" t="s">
        <v>5730</v>
      </c>
      <c r="H66" s="988" t="s">
        <v>1489</v>
      </c>
      <c r="I66" s="1066" t="s">
        <v>6388</v>
      </c>
      <c r="J66" s="1066" t="s">
        <v>5733</v>
      </c>
      <c r="K66" s="1066" t="s">
        <v>5733</v>
      </c>
      <c r="L66" s="1066" t="s">
        <v>5733</v>
      </c>
      <c r="M66" s="1066" t="s">
        <v>5733</v>
      </c>
      <c r="N66" s="1066" t="s">
        <v>5733</v>
      </c>
      <c r="O66" s="1066" t="s">
        <v>5733</v>
      </c>
      <c r="P66" s="1066" t="s">
        <v>5734</v>
      </c>
      <c r="Q66" s="1066" t="s">
        <v>5733</v>
      </c>
      <c r="R66" s="1066">
        <v>5</v>
      </c>
      <c r="S66" s="1066">
        <v>8</v>
      </c>
      <c r="T66" s="1066">
        <v>30</v>
      </c>
      <c r="U66" s="988" t="s">
        <v>1489</v>
      </c>
      <c r="V66" s="988">
        <v>10</v>
      </c>
      <c r="W66" s="589"/>
      <c r="X66" s="589"/>
    </row>
    <row r="67" spans="1:24">
      <c r="A67" s="988">
        <v>75</v>
      </c>
      <c r="B67" s="988" t="s">
        <v>6383</v>
      </c>
      <c r="C67" s="988">
        <v>1</v>
      </c>
      <c r="D67" s="988" t="s">
        <v>5733</v>
      </c>
      <c r="E67" s="988" t="s">
        <v>11445</v>
      </c>
      <c r="F67" s="988" t="s">
        <v>5799</v>
      </c>
      <c r="G67" s="988" t="s">
        <v>5730</v>
      </c>
      <c r="H67" s="988" t="s">
        <v>1489</v>
      </c>
      <c r="I67" s="1066" t="s">
        <v>6388</v>
      </c>
      <c r="J67" s="1066" t="s">
        <v>5733</v>
      </c>
      <c r="K67" s="1066" t="s">
        <v>5733</v>
      </c>
      <c r="L67" s="1066" t="s">
        <v>5733</v>
      </c>
      <c r="M67" s="1066" t="s">
        <v>5733</v>
      </c>
      <c r="N67" s="1066" t="s">
        <v>5733</v>
      </c>
      <c r="O67" s="1066" t="s">
        <v>5733</v>
      </c>
      <c r="P67" s="1066" t="s">
        <v>5734</v>
      </c>
      <c r="Q67" s="1066" t="s">
        <v>5733</v>
      </c>
      <c r="R67" s="1066">
        <v>3</v>
      </c>
      <c r="S67" s="1066">
        <v>5</v>
      </c>
      <c r="T67" s="1066">
        <v>40</v>
      </c>
      <c r="U67" s="988" t="s">
        <v>1489</v>
      </c>
      <c r="V67" s="988">
        <v>10</v>
      </c>
      <c r="W67" s="589"/>
      <c r="X67" s="589"/>
    </row>
    <row r="68" spans="1:24">
      <c r="A68" s="988">
        <v>76</v>
      </c>
      <c r="B68" s="988" t="s">
        <v>6384</v>
      </c>
      <c r="C68" s="988">
        <v>0</v>
      </c>
      <c r="D68" s="988" t="s">
        <v>5733</v>
      </c>
      <c r="E68" s="988" t="s">
        <v>11444</v>
      </c>
      <c r="F68" s="988" t="s">
        <v>5799</v>
      </c>
      <c r="G68" s="988" t="s">
        <v>5730</v>
      </c>
      <c r="H68" s="988" t="s">
        <v>1489</v>
      </c>
      <c r="I68" s="1066" t="s">
        <v>6388</v>
      </c>
      <c r="J68" s="1066" t="s">
        <v>5733</v>
      </c>
      <c r="K68" s="1066" t="s">
        <v>5733</v>
      </c>
      <c r="L68" s="1066" t="s">
        <v>5733</v>
      </c>
      <c r="M68" s="1066" t="s">
        <v>5733</v>
      </c>
      <c r="N68" s="1066" t="s">
        <v>5733</v>
      </c>
      <c r="O68" s="1066" t="s">
        <v>5733</v>
      </c>
      <c r="P68" s="1066" t="s">
        <v>5734</v>
      </c>
      <c r="Q68" s="1066" t="s">
        <v>5733</v>
      </c>
      <c r="R68" s="1066">
        <v>1</v>
      </c>
      <c r="S68" s="1066">
        <v>3</v>
      </c>
      <c r="T68" s="1066">
        <v>80</v>
      </c>
      <c r="U68" s="988" t="s">
        <v>1489</v>
      </c>
      <c r="V68" s="988">
        <v>10</v>
      </c>
      <c r="W68" s="589"/>
      <c r="X68" s="589"/>
    </row>
    <row r="69" spans="1:24">
      <c r="A69" s="735">
        <v>77</v>
      </c>
      <c r="B69" s="634" t="s">
        <v>12411</v>
      </c>
      <c r="C69" s="736">
        <v>2</v>
      </c>
      <c r="D69" s="736" t="s">
        <v>5728</v>
      </c>
      <c r="E69" s="274">
        <v>6</v>
      </c>
      <c r="F69" s="634">
        <v>50</v>
      </c>
      <c r="G69" s="634" t="s">
        <v>8557</v>
      </c>
      <c r="H69" s="736" t="s">
        <v>5731</v>
      </c>
      <c r="I69" s="492" t="s">
        <v>12412</v>
      </c>
      <c r="J69" s="738" t="s">
        <v>5734</v>
      </c>
      <c r="K69" s="738" t="s">
        <v>5734</v>
      </c>
      <c r="L69" s="738" t="s">
        <v>5734</v>
      </c>
      <c r="M69" s="738" t="s">
        <v>5734</v>
      </c>
      <c r="N69" s="738" t="s">
        <v>5734</v>
      </c>
      <c r="O69" s="738" t="s">
        <v>5734</v>
      </c>
      <c r="P69" s="738" t="s">
        <v>5733</v>
      </c>
      <c r="Q69" s="738" t="s">
        <v>5733</v>
      </c>
      <c r="R69" s="492">
        <v>2000</v>
      </c>
      <c r="S69" s="492">
        <v>4000</v>
      </c>
      <c r="T69" s="738">
        <v>25</v>
      </c>
      <c r="U69" s="634" t="s">
        <v>5731</v>
      </c>
      <c r="V69" s="274">
        <v>10</v>
      </c>
      <c r="W69" s="589"/>
      <c r="X69" s="589"/>
    </row>
    <row r="70" spans="1:24">
      <c r="A70" s="737">
        <v>78</v>
      </c>
      <c r="B70" s="634" t="s">
        <v>5819</v>
      </c>
      <c r="C70" s="634">
        <v>1</v>
      </c>
      <c r="D70" s="634" t="s">
        <v>5820</v>
      </c>
      <c r="E70" s="274">
        <v>4</v>
      </c>
      <c r="F70" s="634">
        <v>50</v>
      </c>
      <c r="G70" s="634" t="s">
        <v>8557</v>
      </c>
      <c r="H70" s="736" t="s">
        <v>5731</v>
      </c>
      <c r="I70" s="492" t="s">
        <v>5818</v>
      </c>
      <c r="J70" s="738" t="s">
        <v>5734</v>
      </c>
      <c r="K70" s="738" t="s">
        <v>5734</v>
      </c>
      <c r="L70" s="738" t="s">
        <v>5734</v>
      </c>
      <c r="M70" s="738" t="s">
        <v>5734</v>
      </c>
      <c r="N70" s="738" t="s">
        <v>5734</v>
      </c>
      <c r="O70" s="738" t="s">
        <v>5734</v>
      </c>
      <c r="P70" s="738" t="s">
        <v>5733</v>
      </c>
      <c r="Q70" s="738" t="s">
        <v>5733</v>
      </c>
      <c r="R70" s="492">
        <v>1000</v>
      </c>
      <c r="S70" s="492">
        <v>2000</v>
      </c>
      <c r="T70" s="492">
        <v>45</v>
      </c>
      <c r="U70" s="634" t="s">
        <v>5731</v>
      </c>
      <c r="V70" s="274">
        <v>10</v>
      </c>
      <c r="W70" s="589"/>
      <c r="X70" s="589"/>
    </row>
    <row r="71" spans="1:24">
      <c r="A71" s="737">
        <v>79</v>
      </c>
      <c r="B71" s="634" t="s">
        <v>5821</v>
      </c>
      <c r="C71" s="634">
        <v>0</v>
      </c>
      <c r="D71" s="634" t="s">
        <v>5822</v>
      </c>
      <c r="E71" s="274">
        <v>2</v>
      </c>
      <c r="F71" s="634">
        <v>50</v>
      </c>
      <c r="G71" s="634" t="s">
        <v>8557</v>
      </c>
      <c r="H71" s="736" t="s">
        <v>5731</v>
      </c>
      <c r="I71" s="492" t="s">
        <v>5818</v>
      </c>
      <c r="J71" s="738" t="s">
        <v>5734</v>
      </c>
      <c r="K71" s="738" t="s">
        <v>5734</v>
      </c>
      <c r="L71" s="738" t="s">
        <v>5734</v>
      </c>
      <c r="M71" s="738" t="s">
        <v>5734</v>
      </c>
      <c r="N71" s="738" t="s">
        <v>5734</v>
      </c>
      <c r="O71" s="738" t="s">
        <v>5734</v>
      </c>
      <c r="P71" s="738" t="s">
        <v>5733</v>
      </c>
      <c r="Q71" s="738" t="s">
        <v>5733</v>
      </c>
      <c r="R71" s="492">
        <v>300</v>
      </c>
      <c r="S71" s="492">
        <v>1000</v>
      </c>
      <c r="T71" s="492">
        <v>75</v>
      </c>
      <c r="U71" s="634" t="s">
        <v>5731</v>
      </c>
      <c r="V71" s="274">
        <v>10</v>
      </c>
      <c r="W71" s="589"/>
      <c r="X71" s="589"/>
    </row>
    <row r="72" spans="1:24">
      <c r="A72" s="735">
        <v>80</v>
      </c>
      <c r="B72" s="634" t="s">
        <v>12414</v>
      </c>
      <c r="C72" s="736">
        <v>2</v>
      </c>
      <c r="D72" s="736" t="s">
        <v>5728</v>
      </c>
      <c r="E72" s="274">
        <v>6</v>
      </c>
      <c r="F72" s="634" t="s">
        <v>5729</v>
      </c>
      <c r="G72" s="634" t="s">
        <v>8557</v>
      </c>
      <c r="H72" s="736" t="s">
        <v>5731</v>
      </c>
      <c r="I72" s="492" t="s">
        <v>12413</v>
      </c>
      <c r="J72" s="738" t="s">
        <v>5734</v>
      </c>
      <c r="K72" s="738" t="s">
        <v>5734</v>
      </c>
      <c r="L72" s="738" t="s">
        <v>5734</v>
      </c>
      <c r="M72" s="738" t="s">
        <v>5734</v>
      </c>
      <c r="N72" s="738" t="s">
        <v>5734</v>
      </c>
      <c r="O72" s="738" t="s">
        <v>5734</v>
      </c>
      <c r="P72" s="738" t="s">
        <v>5733</v>
      </c>
      <c r="Q72" s="738" t="s">
        <v>5733</v>
      </c>
      <c r="R72" s="492">
        <v>20</v>
      </c>
      <c r="S72" s="492">
        <v>30</v>
      </c>
      <c r="T72" s="492">
        <v>35</v>
      </c>
      <c r="U72" s="634" t="s">
        <v>5731</v>
      </c>
      <c r="V72" s="274">
        <v>10</v>
      </c>
      <c r="W72" s="589"/>
      <c r="X72" s="589"/>
    </row>
    <row r="73" spans="1:24">
      <c r="A73" s="735">
        <v>81</v>
      </c>
      <c r="B73" s="634" t="s">
        <v>12888</v>
      </c>
      <c r="C73" s="634">
        <v>1</v>
      </c>
      <c r="D73" s="634" t="s">
        <v>5820</v>
      </c>
      <c r="E73" s="274">
        <v>4</v>
      </c>
      <c r="F73" s="634" t="s">
        <v>5729</v>
      </c>
      <c r="G73" s="634" t="s">
        <v>8557</v>
      </c>
      <c r="H73" s="736" t="s">
        <v>5731</v>
      </c>
      <c r="I73" s="492" t="s">
        <v>12889</v>
      </c>
      <c r="J73" s="738" t="s">
        <v>5734</v>
      </c>
      <c r="K73" s="738" t="s">
        <v>5734</v>
      </c>
      <c r="L73" s="738" t="s">
        <v>5734</v>
      </c>
      <c r="M73" s="738" t="s">
        <v>5734</v>
      </c>
      <c r="N73" s="738" t="s">
        <v>5734</v>
      </c>
      <c r="O73" s="738" t="s">
        <v>5734</v>
      </c>
      <c r="P73" s="738" t="s">
        <v>5733</v>
      </c>
      <c r="Q73" s="738" t="s">
        <v>5733</v>
      </c>
      <c r="R73" s="492">
        <v>10</v>
      </c>
      <c r="S73" s="492">
        <v>20</v>
      </c>
      <c r="T73" s="492">
        <v>60</v>
      </c>
      <c r="U73" s="634" t="s">
        <v>5731</v>
      </c>
      <c r="V73" s="274">
        <v>10</v>
      </c>
      <c r="W73" s="589"/>
      <c r="X73" s="589"/>
    </row>
    <row r="74" spans="1:24">
      <c r="A74" s="737">
        <v>82</v>
      </c>
      <c r="B74" s="634" t="s">
        <v>5824</v>
      </c>
      <c r="C74" s="634">
        <v>0</v>
      </c>
      <c r="D74" s="634" t="s">
        <v>5822</v>
      </c>
      <c r="E74" s="274">
        <v>2</v>
      </c>
      <c r="F74" s="634" t="s">
        <v>5729</v>
      </c>
      <c r="G74" s="634" t="s">
        <v>8557</v>
      </c>
      <c r="H74" s="736" t="s">
        <v>5731</v>
      </c>
      <c r="I74" s="492" t="s">
        <v>5823</v>
      </c>
      <c r="J74" s="738" t="s">
        <v>5734</v>
      </c>
      <c r="K74" s="738" t="s">
        <v>5734</v>
      </c>
      <c r="L74" s="738" t="s">
        <v>5734</v>
      </c>
      <c r="M74" s="738" t="s">
        <v>5734</v>
      </c>
      <c r="N74" s="738" t="s">
        <v>5734</v>
      </c>
      <c r="O74" s="738" t="s">
        <v>5734</v>
      </c>
      <c r="P74" s="738" t="s">
        <v>5733</v>
      </c>
      <c r="Q74" s="738" t="s">
        <v>5733</v>
      </c>
      <c r="R74" s="492">
        <v>1</v>
      </c>
      <c r="S74" s="492">
        <v>10</v>
      </c>
      <c r="T74" s="492">
        <v>90</v>
      </c>
      <c r="U74" s="634" t="s">
        <v>5731</v>
      </c>
      <c r="V74" s="274">
        <v>10</v>
      </c>
      <c r="W74" s="589"/>
      <c r="X74" s="589"/>
    </row>
    <row r="75" spans="1:24">
      <c r="A75" s="737">
        <v>83</v>
      </c>
      <c r="B75" s="634" t="s">
        <v>12614</v>
      </c>
      <c r="C75" s="736">
        <v>2</v>
      </c>
      <c r="D75" s="736" t="s">
        <v>5728</v>
      </c>
      <c r="E75" s="274">
        <v>6</v>
      </c>
      <c r="F75" s="634" t="s">
        <v>5729</v>
      </c>
      <c r="G75" s="634" t="s">
        <v>8557</v>
      </c>
      <c r="H75" s="736" t="s">
        <v>5731</v>
      </c>
      <c r="I75" s="492" t="s">
        <v>12999</v>
      </c>
      <c r="J75" s="738" t="s">
        <v>5734</v>
      </c>
      <c r="K75" s="738" t="s">
        <v>5734</v>
      </c>
      <c r="L75" s="738" t="s">
        <v>5734</v>
      </c>
      <c r="M75" s="738" t="s">
        <v>5734</v>
      </c>
      <c r="N75" s="738" t="s">
        <v>5734</v>
      </c>
      <c r="O75" s="738" t="s">
        <v>5734</v>
      </c>
      <c r="P75" s="738" t="s">
        <v>5733</v>
      </c>
      <c r="Q75" s="738" t="s">
        <v>5733</v>
      </c>
      <c r="R75" s="492">
        <v>3</v>
      </c>
      <c r="S75" s="492">
        <v>3</v>
      </c>
      <c r="T75" s="738">
        <v>25</v>
      </c>
      <c r="U75" s="634" t="s">
        <v>5731</v>
      </c>
      <c r="V75" s="274">
        <v>10</v>
      </c>
      <c r="W75" s="589"/>
      <c r="X75" s="589"/>
    </row>
    <row r="76" spans="1:24">
      <c r="A76" s="735">
        <v>84</v>
      </c>
      <c r="B76" s="634" t="s">
        <v>5826</v>
      </c>
      <c r="C76" s="634">
        <v>1</v>
      </c>
      <c r="D76" s="634" t="s">
        <v>5820</v>
      </c>
      <c r="E76" s="274">
        <v>4</v>
      </c>
      <c r="F76" s="634" t="s">
        <v>5729</v>
      </c>
      <c r="G76" s="634" t="s">
        <v>8557</v>
      </c>
      <c r="H76" s="736" t="s">
        <v>5731</v>
      </c>
      <c r="I76" s="492" t="s">
        <v>5825</v>
      </c>
      <c r="J76" s="738" t="s">
        <v>5734</v>
      </c>
      <c r="K76" s="738" t="s">
        <v>5734</v>
      </c>
      <c r="L76" s="738" t="s">
        <v>5734</v>
      </c>
      <c r="M76" s="738" t="s">
        <v>5734</v>
      </c>
      <c r="N76" s="738" t="s">
        <v>5734</v>
      </c>
      <c r="O76" s="738" t="s">
        <v>5734</v>
      </c>
      <c r="P76" s="738" t="s">
        <v>5733</v>
      </c>
      <c r="Q76" s="738" t="s">
        <v>5733</v>
      </c>
      <c r="R76" s="492">
        <v>2</v>
      </c>
      <c r="S76" s="492">
        <v>2</v>
      </c>
      <c r="T76" s="492">
        <v>45</v>
      </c>
      <c r="U76" s="634" t="s">
        <v>5731</v>
      </c>
      <c r="V76" s="274">
        <v>10</v>
      </c>
      <c r="W76" s="589"/>
      <c r="X76" s="589"/>
    </row>
    <row r="77" spans="1:24">
      <c r="A77" s="735">
        <v>85</v>
      </c>
      <c r="B77" s="634" t="s">
        <v>5827</v>
      </c>
      <c r="C77" s="634">
        <v>0</v>
      </c>
      <c r="D77" s="634" t="s">
        <v>5822</v>
      </c>
      <c r="E77" s="274">
        <v>2</v>
      </c>
      <c r="F77" s="634" t="s">
        <v>5729</v>
      </c>
      <c r="G77" s="634" t="s">
        <v>8557</v>
      </c>
      <c r="H77" s="736" t="s">
        <v>5731</v>
      </c>
      <c r="I77" s="699" t="s">
        <v>5825</v>
      </c>
      <c r="J77" s="858" t="s">
        <v>5734</v>
      </c>
      <c r="K77" s="858" t="s">
        <v>5734</v>
      </c>
      <c r="L77" s="858" t="s">
        <v>5734</v>
      </c>
      <c r="M77" s="858" t="s">
        <v>5734</v>
      </c>
      <c r="N77" s="858" t="s">
        <v>5734</v>
      </c>
      <c r="O77" s="858" t="s">
        <v>5734</v>
      </c>
      <c r="P77" s="858" t="s">
        <v>5733</v>
      </c>
      <c r="Q77" s="858" t="s">
        <v>5733</v>
      </c>
      <c r="R77" s="699">
        <v>1</v>
      </c>
      <c r="S77" s="699">
        <v>1</v>
      </c>
      <c r="T77" s="492">
        <v>75</v>
      </c>
      <c r="U77" s="737" t="s">
        <v>5731</v>
      </c>
      <c r="V77" s="274">
        <v>10</v>
      </c>
      <c r="W77" s="589"/>
      <c r="X77" s="589"/>
    </row>
    <row r="78" spans="1:24" s="341" customFormat="1">
      <c r="A78" s="737">
        <v>86</v>
      </c>
      <c r="B78" s="736" t="s">
        <v>5828</v>
      </c>
      <c r="C78" s="634">
        <v>1</v>
      </c>
      <c r="D78" s="634" t="s">
        <v>5820</v>
      </c>
      <c r="E78" s="274">
        <v>4</v>
      </c>
      <c r="F78" s="736" t="s">
        <v>1966</v>
      </c>
      <c r="G78" s="634" t="s">
        <v>8557</v>
      </c>
      <c r="H78" s="736" t="s">
        <v>5731</v>
      </c>
      <c r="I78" s="858" t="s">
        <v>5829</v>
      </c>
      <c r="J78" s="858" t="s">
        <v>5734</v>
      </c>
      <c r="K78" s="858" t="s">
        <v>5734</v>
      </c>
      <c r="L78" s="858" t="s">
        <v>5734</v>
      </c>
      <c r="M78" s="858" t="s">
        <v>5734</v>
      </c>
      <c r="N78" s="858" t="s">
        <v>5734</v>
      </c>
      <c r="O78" s="858" t="s">
        <v>5734</v>
      </c>
      <c r="P78" s="858" t="s">
        <v>5733</v>
      </c>
      <c r="Q78" s="858" t="s">
        <v>5733</v>
      </c>
      <c r="R78" s="858">
        <v>6</v>
      </c>
      <c r="S78" s="858">
        <v>10</v>
      </c>
      <c r="T78" s="699">
        <v>60</v>
      </c>
      <c r="U78" s="737" t="s">
        <v>5731</v>
      </c>
      <c r="V78" s="274">
        <v>10</v>
      </c>
      <c r="W78" s="791"/>
      <c r="X78" s="791"/>
    </row>
    <row r="79" spans="1:24">
      <c r="A79" s="737">
        <v>87</v>
      </c>
      <c r="B79" s="634" t="s">
        <v>5830</v>
      </c>
      <c r="C79" s="634">
        <v>0</v>
      </c>
      <c r="D79" s="634" t="s">
        <v>5822</v>
      </c>
      <c r="E79" s="274">
        <v>2</v>
      </c>
      <c r="F79" s="634" t="s">
        <v>1966</v>
      </c>
      <c r="G79" s="634" t="s">
        <v>8557</v>
      </c>
      <c r="H79" s="736" t="s">
        <v>5731</v>
      </c>
      <c r="I79" s="858" t="s">
        <v>5829</v>
      </c>
      <c r="J79" s="858" t="s">
        <v>5734</v>
      </c>
      <c r="K79" s="858" t="s">
        <v>5734</v>
      </c>
      <c r="L79" s="858" t="s">
        <v>5734</v>
      </c>
      <c r="M79" s="858" t="s">
        <v>5734</v>
      </c>
      <c r="N79" s="858" t="s">
        <v>5734</v>
      </c>
      <c r="O79" s="858" t="s">
        <v>5734</v>
      </c>
      <c r="P79" s="858" t="s">
        <v>5733</v>
      </c>
      <c r="Q79" s="858" t="s">
        <v>5733</v>
      </c>
      <c r="R79" s="699">
        <v>3</v>
      </c>
      <c r="S79" s="699">
        <v>6</v>
      </c>
      <c r="T79" s="699">
        <v>90</v>
      </c>
      <c r="U79" s="737" t="s">
        <v>5731</v>
      </c>
      <c r="V79" s="274">
        <v>10</v>
      </c>
      <c r="W79" s="589"/>
      <c r="X79" s="589"/>
    </row>
    <row r="80" spans="1:24">
      <c r="A80" s="735">
        <v>88</v>
      </c>
      <c r="B80" s="634" t="s">
        <v>5831</v>
      </c>
      <c r="C80" s="634">
        <v>0</v>
      </c>
      <c r="D80" s="634" t="s">
        <v>5822</v>
      </c>
      <c r="E80" s="274">
        <v>1</v>
      </c>
      <c r="F80" s="634" t="s">
        <v>1966</v>
      </c>
      <c r="G80" s="634" t="s">
        <v>8557</v>
      </c>
      <c r="H80" s="736" t="s">
        <v>5731</v>
      </c>
      <c r="I80" s="858" t="s">
        <v>5829</v>
      </c>
      <c r="J80" s="858" t="s">
        <v>5734</v>
      </c>
      <c r="K80" s="858" t="s">
        <v>5734</v>
      </c>
      <c r="L80" s="858" t="s">
        <v>5734</v>
      </c>
      <c r="M80" s="858" t="s">
        <v>5734</v>
      </c>
      <c r="N80" s="858" t="s">
        <v>5734</v>
      </c>
      <c r="O80" s="858" t="s">
        <v>5734</v>
      </c>
      <c r="P80" s="858" t="s">
        <v>5733</v>
      </c>
      <c r="Q80" s="858" t="s">
        <v>5733</v>
      </c>
      <c r="R80" s="699">
        <v>1</v>
      </c>
      <c r="S80" s="699">
        <v>3</v>
      </c>
      <c r="T80" s="699">
        <v>100</v>
      </c>
      <c r="U80" s="737" t="s">
        <v>5731</v>
      </c>
      <c r="V80" s="274">
        <v>10</v>
      </c>
      <c r="W80" s="589"/>
      <c r="X80" s="589"/>
    </row>
    <row r="81" spans="1:24">
      <c r="A81" s="735">
        <v>89</v>
      </c>
      <c r="B81" s="634" t="s">
        <v>12415</v>
      </c>
      <c r="C81" s="736">
        <v>2</v>
      </c>
      <c r="D81" s="736" t="s">
        <v>5728</v>
      </c>
      <c r="E81" s="274">
        <v>7</v>
      </c>
      <c r="F81" s="634" t="s">
        <v>5832</v>
      </c>
      <c r="G81" s="634" t="s">
        <v>12227</v>
      </c>
      <c r="H81" s="736" t="s">
        <v>5731</v>
      </c>
      <c r="I81" s="699" t="s">
        <v>12416</v>
      </c>
      <c r="J81" s="858" t="s">
        <v>5734</v>
      </c>
      <c r="K81" s="858" t="s">
        <v>5734</v>
      </c>
      <c r="L81" s="858" t="s">
        <v>5734</v>
      </c>
      <c r="M81" s="858" t="s">
        <v>5734</v>
      </c>
      <c r="N81" s="858" t="s">
        <v>5734</v>
      </c>
      <c r="O81" s="858" t="s">
        <v>5734</v>
      </c>
      <c r="P81" s="858" t="s">
        <v>5733</v>
      </c>
      <c r="Q81" s="858" t="s">
        <v>5733</v>
      </c>
      <c r="R81" s="699" t="s">
        <v>12190</v>
      </c>
      <c r="S81" s="699" t="s">
        <v>12229</v>
      </c>
      <c r="T81" s="738">
        <v>25</v>
      </c>
      <c r="U81" s="737" t="s">
        <v>5731</v>
      </c>
      <c r="V81" s="274">
        <v>10</v>
      </c>
      <c r="W81" s="589"/>
      <c r="X81" s="589"/>
    </row>
    <row r="82" spans="1:24">
      <c r="A82" s="737">
        <v>90</v>
      </c>
      <c r="B82" s="634" t="s">
        <v>5833</v>
      </c>
      <c r="C82" s="634">
        <v>1</v>
      </c>
      <c r="D82" s="634" t="s">
        <v>5820</v>
      </c>
      <c r="E82" s="274">
        <v>4</v>
      </c>
      <c r="F82" s="634" t="s">
        <v>5832</v>
      </c>
      <c r="G82" s="634" t="s">
        <v>12227</v>
      </c>
      <c r="H82" s="736" t="s">
        <v>5731</v>
      </c>
      <c r="I82" s="699" t="s">
        <v>12177</v>
      </c>
      <c r="J82" s="858" t="s">
        <v>5734</v>
      </c>
      <c r="K82" s="858" t="s">
        <v>5734</v>
      </c>
      <c r="L82" s="858" t="s">
        <v>5734</v>
      </c>
      <c r="M82" s="858" t="s">
        <v>5734</v>
      </c>
      <c r="N82" s="858" t="s">
        <v>5734</v>
      </c>
      <c r="O82" s="858" t="s">
        <v>5734</v>
      </c>
      <c r="P82" s="858" t="s">
        <v>5733</v>
      </c>
      <c r="Q82" s="858" t="s">
        <v>5733</v>
      </c>
      <c r="R82" s="699" t="s">
        <v>12200</v>
      </c>
      <c r="S82" s="699" t="s">
        <v>12230</v>
      </c>
      <c r="T82" s="492">
        <v>45</v>
      </c>
      <c r="U82" s="737" t="s">
        <v>5731</v>
      </c>
      <c r="V82" s="274">
        <v>10</v>
      </c>
      <c r="W82" s="589"/>
      <c r="X82" s="589"/>
    </row>
    <row r="83" spans="1:24">
      <c r="A83" s="737">
        <v>91</v>
      </c>
      <c r="B83" s="634" t="s">
        <v>5834</v>
      </c>
      <c r="C83" s="634">
        <v>0</v>
      </c>
      <c r="D83" s="634" t="s">
        <v>5822</v>
      </c>
      <c r="E83" s="274">
        <v>2</v>
      </c>
      <c r="F83" s="634" t="s">
        <v>5832</v>
      </c>
      <c r="G83" s="634" t="s">
        <v>12227</v>
      </c>
      <c r="H83" s="736" t="s">
        <v>5731</v>
      </c>
      <c r="I83" s="699" t="s">
        <v>12177</v>
      </c>
      <c r="J83" s="858" t="s">
        <v>5734</v>
      </c>
      <c r="K83" s="858" t="s">
        <v>5734</v>
      </c>
      <c r="L83" s="858" t="s">
        <v>5734</v>
      </c>
      <c r="M83" s="858" t="s">
        <v>5734</v>
      </c>
      <c r="N83" s="858" t="s">
        <v>5734</v>
      </c>
      <c r="O83" s="858" t="s">
        <v>5734</v>
      </c>
      <c r="P83" s="858" t="s">
        <v>5733</v>
      </c>
      <c r="Q83" s="858" t="s">
        <v>5733</v>
      </c>
      <c r="R83" s="699" t="s">
        <v>12196</v>
      </c>
      <c r="S83" s="699" t="s">
        <v>12231</v>
      </c>
      <c r="T83" s="492">
        <v>75</v>
      </c>
      <c r="U83" s="737" t="s">
        <v>5731</v>
      </c>
      <c r="V83" s="274">
        <v>10</v>
      </c>
      <c r="W83" s="589"/>
      <c r="X83" s="589"/>
    </row>
    <row r="84" spans="1:24">
      <c r="A84" s="735">
        <v>92</v>
      </c>
      <c r="B84" s="634" t="s">
        <v>5835</v>
      </c>
      <c r="C84" s="736">
        <v>2</v>
      </c>
      <c r="D84" s="736" t="s">
        <v>5728</v>
      </c>
      <c r="E84" s="274">
        <v>7</v>
      </c>
      <c r="F84" s="634" t="s">
        <v>5832</v>
      </c>
      <c r="G84" s="634" t="s">
        <v>12227</v>
      </c>
      <c r="H84" s="736" t="s">
        <v>5731</v>
      </c>
      <c r="I84" s="699" t="s">
        <v>12178</v>
      </c>
      <c r="J84" s="858" t="s">
        <v>5734</v>
      </c>
      <c r="K84" s="858" t="s">
        <v>5734</v>
      </c>
      <c r="L84" s="858" t="s">
        <v>5734</v>
      </c>
      <c r="M84" s="858" t="s">
        <v>5734</v>
      </c>
      <c r="N84" s="858" t="s">
        <v>5734</v>
      </c>
      <c r="O84" s="858" t="s">
        <v>5734</v>
      </c>
      <c r="P84" s="858" t="s">
        <v>5733</v>
      </c>
      <c r="Q84" s="858" t="s">
        <v>5733</v>
      </c>
      <c r="R84" s="699" t="s">
        <v>12189</v>
      </c>
      <c r="S84" s="699" t="s">
        <v>12190</v>
      </c>
      <c r="T84" s="738">
        <v>25</v>
      </c>
      <c r="U84" s="737" t="s">
        <v>5731</v>
      </c>
      <c r="V84" s="274">
        <v>10</v>
      </c>
      <c r="W84" s="589"/>
      <c r="X84" s="589"/>
    </row>
    <row r="85" spans="1:24">
      <c r="A85" s="735" t="s">
        <v>6346</v>
      </c>
      <c r="B85" s="634" t="s">
        <v>5836</v>
      </c>
      <c r="C85" s="634">
        <v>1</v>
      </c>
      <c r="D85" s="634" t="s">
        <v>5820</v>
      </c>
      <c r="E85" s="274" t="s">
        <v>6347</v>
      </c>
      <c r="F85" s="634" t="s">
        <v>5832</v>
      </c>
      <c r="G85" s="634" t="s">
        <v>12227</v>
      </c>
      <c r="H85" s="736" t="s">
        <v>5731</v>
      </c>
      <c r="I85" s="699" t="s">
        <v>12178</v>
      </c>
      <c r="J85" s="858" t="s">
        <v>5734</v>
      </c>
      <c r="K85" s="858" t="s">
        <v>5734</v>
      </c>
      <c r="L85" s="858" t="s">
        <v>5734</v>
      </c>
      <c r="M85" s="858" t="s">
        <v>5734</v>
      </c>
      <c r="N85" s="858" t="s">
        <v>5734</v>
      </c>
      <c r="O85" s="858" t="s">
        <v>5734</v>
      </c>
      <c r="P85" s="858" t="s">
        <v>5733</v>
      </c>
      <c r="Q85" s="858" t="s">
        <v>5733</v>
      </c>
      <c r="R85" s="699" t="s">
        <v>12194</v>
      </c>
      <c r="S85" s="699" t="s">
        <v>12201</v>
      </c>
      <c r="T85" s="492">
        <v>45</v>
      </c>
      <c r="U85" s="737" t="s">
        <v>5731</v>
      </c>
      <c r="V85" s="1028" t="s">
        <v>11437</v>
      </c>
      <c r="W85" s="589"/>
      <c r="X85" s="589"/>
    </row>
    <row r="86" spans="1:24">
      <c r="A86" s="737">
        <v>94</v>
      </c>
      <c r="B86" s="634" t="s">
        <v>5837</v>
      </c>
      <c r="C86" s="634">
        <v>0</v>
      </c>
      <c r="D86" s="634" t="s">
        <v>5822</v>
      </c>
      <c r="E86" s="274">
        <v>2</v>
      </c>
      <c r="F86" s="634" t="s">
        <v>5832</v>
      </c>
      <c r="G86" s="634" t="s">
        <v>12227</v>
      </c>
      <c r="H86" s="736" t="s">
        <v>5731</v>
      </c>
      <c r="I86" s="699" t="s">
        <v>12178</v>
      </c>
      <c r="J86" s="858" t="s">
        <v>5734</v>
      </c>
      <c r="K86" s="858" t="s">
        <v>5734</v>
      </c>
      <c r="L86" s="858" t="s">
        <v>5734</v>
      </c>
      <c r="M86" s="858" t="s">
        <v>5734</v>
      </c>
      <c r="N86" s="858" t="s">
        <v>5734</v>
      </c>
      <c r="O86" s="858" t="s">
        <v>5734</v>
      </c>
      <c r="P86" s="858" t="s">
        <v>5733</v>
      </c>
      <c r="Q86" s="858" t="s">
        <v>5733</v>
      </c>
      <c r="R86" s="699" t="s">
        <v>12195</v>
      </c>
      <c r="S86" s="699" t="s">
        <v>12187</v>
      </c>
      <c r="T86" s="492">
        <v>75</v>
      </c>
      <c r="U86" s="737" t="s">
        <v>5731</v>
      </c>
      <c r="V86" s="274">
        <v>10</v>
      </c>
      <c r="W86" s="589"/>
      <c r="X86" s="589"/>
    </row>
    <row r="87" spans="1:24">
      <c r="A87" s="737">
        <v>95</v>
      </c>
      <c r="B87" s="634" t="s">
        <v>12402</v>
      </c>
      <c r="C87" s="736">
        <v>2</v>
      </c>
      <c r="D87" s="736" t="s">
        <v>5728</v>
      </c>
      <c r="E87" s="274">
        <v>7</v>
      </c>
      <c r="F87" s="634" t="s">
        <v>5832</v>
      </c>
      <c r="G87" s="634" t="s">
        <v>12227</v>
      </c>
      <c r="H87" s="736" t="s">
        <v>5731</v>
      </c>
      <c r="I87" s="699" t="s">
        <v>12891</v>
      </c>
      <c r="J87" s="858" t="s">
        <v>5734</v>
      </c>
      <c r="K87" s="858" t="s">
        <v>5734</v>
      </c>
      <c r="L87" s="858" t="s">
        <v>5734</v>
      </c>
      <c r="M87" s="858" t="s">
        <v>5734</v>
      </c>
      <c r="N87" s="858" t="s">
        <v>5734</v>
      </c>
      <c r="O87" s="858" t="s">
        <v>5734</v>
      </c>
      <c r="P87" s="858" t="s">
        <v>5733</v>
      </c>
      <c r="Q87" s="858" t="s">
        <v>5733</v>
      </c>
      <c r="R87" s="699" t="s">
        <v>12190</v>
      </c>
      <c r="S87" s="699" t="s">
        <v>12229</v>
      </c>
      <c r="T87" s="738">
        <v>25</v>
      </c>
      <c r="U87" s="737" t="s">
        <v>5731</v>
      </c>
      <c r="V87" s="274">
        <v>10</v>
      </c>
      <c r="W87" s="589"/>
      <c r="X87" s="589"/>
    </row>
    <row r="88" spans="1:24">
      <c r="A88" s="735">
        <v>96</v>
      </c>
      <c r="B88" s="634" t="s">
        <v>12890</v>
      </c>
      <c r="C88" s="634">
        <v>1</v>
      </c>
      <c r="D88" s="634" t="s">
        <v>5820</v>
      </c>
      <c r="E88" s="274">
        <v>4</v>
      </c>
      <c r="F88" s="634" t="s">
        <v>5832</v>
      </c>
      <c r="G88" s="634" t="s">
        <v>12227</v>
      </c>
      <c r="H88" s="736" t="s">
        <v>5731</v>
      </c>
      <c r="I88" s="699" t="s">
        <v>12179</v>
      </c>
      <c r="J88" s="858" t="s">
        <v>5734</v>
      </c>
      <c r="K88" s="858" t="s">
        <v>5734</v>
      </c>
      <c r="L88" s="858" t="s">
        <v>5734</v>
      </c>
      <c r="M88" s="858" t="s">
        <v>5734</v>
      </c>
      <c r="N88" s="858" t="s">
        <v>5734</v>
      </c>
      <c r="O88" s="858" t="s">
        <v>5734</v>
      </c>
      <c r="P88" s="858" t="s">
        <v>5733</v>
      </c>
      <c r="Q88" s="858" t="s">
        <v>5733</v>
      </c>
      <c r="R88" s="699" t="s">
        <v>12200</v>
      </c>
      <c r="S88" s="699" t="s">
        <v>12230</v>
      </c>
      <c r="T88" s="492">
        <v>45</v>
      </c>
      <c r="U88" s="737" t="s">
        <v>5731</v>
      </c>
      <c r="V88" s="274">
        <v>10</v>
      </c>
      <c r="W88" s="589"/>
      <c r="X88" s="589"/>
    </row>
    <row r="89" spans="1:24">
      <c r="A89" s="735">
        <v>97</v>
      </c>
      <c r="B89" s="634" t="s">
        <v>5838</v>
      </c>
      <c r="C89" s="634">
        <v>0</v>
      </c>
      <c r="D89" s="634" t="s">
        <v>5822</v>
      </c>
      <c r="E89" s="274">
        <v>2</v>
      </c>
      <c r="F89" s="634" t="s">
        <v>5832</v>
      </c>
      <c r="G89" s="634" t="s">
        <v>12227</v>
      </c>
      <c r="H89" s="736" t="s">
        <v>5731</v>
      </c>
      <c r="I89" s="699" t="s">
        <v>12179</v>
      </c>
      <c r="J89" s="858" t="s">
        <v>5734</v>
      </c>
      <c r="K89" s="858" t="s">
        <v>5734</v>
      </c>
      <c r="L89" s="858" t="s">
        <v>5734</v>
      </c>
      <c r="M89" s="858" t="s">
        <v>5734</v>
      </c>
      <c r="N89" s="858" t="s">
        <v>5734</v>
      </c>
      <c r="O89" s="858" t="s">
        <v>5734</v>
      </c>
      <c r="P89" s="858" t="s">
        <v>5733</v>
      </c>
      <c r="Q89" s="858" t="s">
        <v>5733</v>
      </c>
      <c r="R89" s="699" t="s">
        <v>12196</v>
      </c>
      <c r="S89" s="699" t="s">
        <v>12231</v>
      </c>
      <c r="T89" s="492">
        <v>75</v>
      </c>
      <c r="U89" s="737" t="s">
        <v>5731</v>
      </c>
      <c r="V89" s="274">
        <v>10</v>
      </c>
      <c r="W89" s="589"/>
      <c r="X89" s="589"/>
    </row>
    <row r="90" spans="1:24">
      <c r="A90" s="737">
        <v>98</v>
      </c>
      <c r="B90" s="634" t="s">
        <v>5839</v>
      </c>
      <c r="C90" s="736">
        <v>2</v>
      </c>
      <c r="D90" s="736" t="s">
        <v>5728</v>
      </c>
      <c r="E90" s="274">
        <v>6</v>
      </c>
      <c r="F90" s="634" t="s">
        <v>5832</v>
      </c>
      <c r="G90" s="634" t="s">
        <v>12227</v>
      </c>
      <c r="H90" s="736" t="s">
        <v>5731</v>
      </c>
      <c r="I90" s="699" t="s">
        <v>12180</v>
      </c>
      <c r="J90" s="858" t="s">
        <v>5734</v>
      </c>
      <c r="K90" s="858" t="s">
        <v>5734</v>
      </c>
      <c r="L90" s="858" t="s">
        <v>5734</v>
      </c>
      <c r="M90" s="858" t="s">
        <v>5734</v>
      </c>
      <c r="N90" s="858" t="s">
        <v>5734</v>
      </c>
      <c r="O90" s="858" t="s">
        <v>5734</v>
      </c>
      <c r="P90" s="858" t="s">
        <v>5733</v>
      </c>
      <c r="Q90" s="858" t="s">
        <v>5733</v>
      </c>
      <c r="R90" s="699" t="s">
        <v>12190</v>
      </c>
      <c r="S90" s="699" t="s">
        <v>12229</v>
      </c>
      <c r="T90" s="738">
        <v>25</v>
      </c>
      <c r="U90" s="737" t="s">
        <v>5731</v>
      </c>
      <c r="V90" s="274">
        <v>10</v>
      </c>
      <c r="W90" s="589"/>
      <c r="X90" s="589"/>
    </row>
    <row r="91" spans="1:24">
      <c r="A91" s="737">
        <v>99</v>
      </c>
      <c r="B91" s="634" t="s">
        <v>12409</v>
      </c>
      <c r="C91" s="634">
        <v>1</v>
      </c>
      <c r="D91" s="634" t="s">
        <v>5820</v>
      </c>
      <c r="E91" s="274">
        <v>4</v>
      </c>
      <c r="F91" s="634" t="s">
        <v>5832</v>
      </c>
      <c r="G91" s="634" t="s">
        <v>12227</v>
      </c>
      <c r="H91" s="736" t="s">
        <v>5731</v>
      </c>
      <c r="I91" s="699" t="s">
        <v>12180</v>
      </c>
      <c r="J91" s="858" t="s">
        <v>5734</v>
      </c>
      <c r="K91" s="858" t="s">
        <v>5734</v>
      </c>
      <c r="L91" s="858" t="s">
        <v>5734</v>
      </c>
      <c r="M91" s="858" t="s">
        <v>5734</v>
      </c>
      <c r="N91" s="858" t="s">
        <v>5734</v>
      </c>
      <c r="O91" s="858" t="s">
        <v>5734</v>
      </c>
      <c r="P91" s="858" t="s">
        <v>5733</v>
      </c>
      <c r="Q91" s="858" t="s">
        <v>5733</v>
      </c>
      <c r="R91" s="699" t="s">
        <v>12200</v>
      </c>
      <c r="S91" s="699" t="s">
        <v>12230</v>
      </c>
      <c r="T91" s="492">
        <v>45</v>
      </c>
      <c r="U91" s="737" t="s">
        <v>5731</v>
      </c>
      <c r="V91" s="274">
        <v>10</v>
      </c>
      <c r="W91" s="589"/>
      <c r="X91" s="589"/>
    </row>
    <row r="92" spans="1:24">
      <c r="A92" s="735">
        <v>100</v>
      </c>
      <c r="B92" s="737" t="s">
        <v>5840</v>
      </c>
      <c r="C92" s="737">
        <v>0</v>
      </c>
      <c r="D92" s="737" t="s">
        <v>5822</v>
      </c>
      <c r="E92" s="274">
        <v>2</v>
      </c>
      <c r="F92" s="737" t="s">
        <v>5832</v>
      </c>
      <c r="G92" s="737" t="s">
        <v>12227</v>
      </c>
      <c r="H92" s="735" t="s">
        <v>5731</v>
      </c>
      <c r="I92" s="699" t="s">
        <v>12180</v>
      </c>
      <c r="J92" s="858" t="s">
        <v>5734</v>
      </c>
      <c r="K92" s="858" t="s">
        <v>5734</v>
      </c>
      <c r="L92" s="858" t="s">
        <v>5734</v>
      </c>
      <c r="M92" s="858" t="s">
        <v>5734</v>
      </c>
      <c r="N92" s="858" t="s">
        <v>5734</v>
      </c>
      <c r="O92" s="858" t="s">
        <v>5734</v>
      </c>
      <c r="P92" s="858" t="s">
        <v>5733</v>
      </c>
      <c r="Q92" s="858" t="s">
        <v>5733</v>
      </c>
      <c r="R92" s="699" t="s">
        <v>12196</v>
      </c>
      <c r="S92" s="699" t="s">
        <v>12231</v>
      </c>
      <c r="T92" s="699">
        <v>75</v>
      </c>
      <c r="U92" s="737" t="s">
        <v>5731</v>
      </c>
      <c r="V92" s="274">
        <v>10</v>
      </c>
      <c r="W92" s="737"/>
      <c r="X92" s="737"/>
    </row>
    <row r="93" spans="1:24">
      <c r="A93" s="735">
        <v>101</v>
      </c>
      <c r="B93" s="737" t="s">
        <v>5841</v>
      </c>
      <c r="C93" s="735">
        <v>2</v>
      </c>
      <c r="D93" s="735" t="s">
        <v>5728</v>
      </c>
      <c r="E93" s="274">
        <v>6</v>
      </c>
      <c r="F93" s="737">
        <v>50</v>
      </c>
      <c r="G93" s="737" t="s">
        <v>12227</v>
      </c>
      <c r="H93" s="735" t="s">
        <v>5731</v>
      </c>
      <c r="I93" s="699" t="s">
        <v>12181</v>
      </c>
      <c r="J93" s="858" t="s">
        <v>5734</v>
      </c>
      <c r="K93" s="858" t="s">
        <v>5734</v>
      </c>
      <c r="L93" s="858" t="s">
        <v>5734</v>
      </c>
      <c r="M93" s="858" t="s">
        <v>5734</v>
      </c>
      <c r="N93" s="858" t="s">
        <v>5734</v>
      </c>
      <c r="O93" s="858" t="s">
        <v>5734</v>
      </c>
      <c r="P93" s="858" t="s">
        <v>5733</v>
      </c>
      <c r="Q93" s="858" t="s">
        <v>5733</v>
      </c>
      <c r="R93" s="699">
        <v>20</v>
      </c>
      <c r="S93" s="699">
        <v>30</v>
      </c>
      <c r="T93" s="858">
        <v>25</v>
      </c>
      <c r="U93" s="737" t="s">
        <v>5731</v>
      </c>
      <c r="V93" s="274">
        <v>10</v>
      </c>
      <c r="W93" s="737"/>
      <c r="X93" s="737"/>
    </row>
    <row r="94" spans="1:24">
      <c r="A94" s="737">
        <v>102</v>
      </c>
      <c r="B94" s="737" t="s">
        <v>5842</v>
      </c>
      <c r="C94" s="737">
        <v>1</v>
      </c>
      <c r="D94" s="737" t="s">
        <v>5820</v>
      </c>
      <c r="E94" s="274">
        <v>4</v>
      </c>
      <c r="F94" s="737">
        <v>50</v>
      </c>
      <c r="G94" s="737" t="s">
        <v>12227</v>
      </c>
      <c r="H94" s="735" t="s">
        <v>5731</v>
      </c>
      <c r="I94" s="699" t="s">
        <v>12181</v>
      </c>
      <c r="J94" s="858" t="s">
        <v>5734</v>
      </c>
      <c r="K94" s="858" t="s">
        <v>5734</v>
      </c>
      <c r="L94" s="858" t="s">
        <v>5734</v>
      </c>
      <c r="M94" s="858" t="s">
        <v>5734</v>
      </c>
      <c r="N94" s="858" t="s">
        <v>5734</v>
      </c>
      <c r="O94" s="858" t="s">
        <v>5734</v>
      </c>
      <c r="P94" s="858" t="s">
        <v>5733</v>
      </c>
      <c r="Q94" s="858" t="s">
        <v>5733</v>
      </c>
      <c r="R94" s="699">
        <v>10</v>
      </c>
      <c r="S94" s="699">
        <v>20</v>
      </c>
      <c r="T94" s="699">
        <v>45</v>
      </c>
      <c r="U94" s="737" t="s">
        <v>5731</v>
      </c>
      <c r="V94" s="274">
        <v>10</v>
      </c>
      <c r="W94" s="737"/>
      <c r="X94" s="737"/>
    </row>
    <row r="95" spans="1:24">
      <c r="A95" s="737">
        <v>103</v>
      </c>
      <c r="B95" s="737" t="s">
        <v>5843</v>
      </c>
      <c r="C95" s="737">
        <v>0</v>
      </c>
      <c r="D95" s="737" t="s">
        <v>5822</v>
      </c>
      <c r="E95" s="274">
        <v>2</v>
      </c>
      <c r="F95" s="737">
        <v>50</v>
      </c>
      <c r="G95" s="737" t="s">
        <v>12227</v>
      </c>
      <c r="H95" s="735" t="s">
        <v>5731</v>
      </c>
      <c r="I95" s="699" t="s">
        <v>12181</v>
      </c>
      <c r="J95" s="858" t="s">
        <v>5734</v>
      </c>
      <c r="K95" s="858" t="s">
        <v>5734</v>
      </c>
      <c r="L95" s="858" t="s">
        <v>5734</v>
      </c>
      <c r="M95" s="858" t="s">
        <v>5734</v>
      </c>
      <c r="N95" s="858" t="s">
        <v>5734</v>
      </c>
      <c r="O95" s="858" t="s">
        <v>5734</v>
      </c>
      <c r="P95" s="858" t="s">
        <v>5733</v>
      </c>
      <c r="Q95" s="858" t="s">
        <v>5733</v>
      </c>
      <c r="R95" s="699">
        <v>5</v>
      </c>
      <c r="S95" s="699">
        <v>10</v>
      </c>
      <c r="T95" s="699">
        <v>75</v>
      </c>
      <c r="U95" s="737" t="s">
        <v>5731</v>
      </c>
      <c r="V95" s="274">
        <v>10</v>
      </c>
      <c r="W95" s="737"/>
      <c r="X95" s="737"/>
    </row>
    <row r="96" spans="1:24">
      <c r="A96" s="735">
        <v>104</v>
      </c>
      <c r="B96" s="737" t="s">
        <v>12612</v>
      </c>
      <c r="C96" s="735">
        <v>2</v>
      </c>
      <c r="D96" s="735" t="s">
        <v>5728</v>
      </c>
      <c r="E96" s="274">
        <v>6</v>
      </c>
      <c r="F96" s="737" t="s">
        <v>5832</v>
      </c>
      <c r="G96" s="737" t="s">
        <v>12227</v>
      </c>
      <c r="H96" s="735" t="s">
        <v>5731</v>
      </c>
      <c r="I96" s="699" t="s">
        <v>12613</v>
      </c>
      <c r="J96" s="858" t="s">
        <v>5734</v>
      </c>
      <c r="K96" s="858" t="s">
        <v>5734</v>
      </c>
      <c r="L96" s="858" t="s">
        <v>5734</v>
      </c>
      <c r="M96" s="858" t="s">
        <v>5734</v>
      </c>
      <c r="N96" s="858" t="s">
        <v>5734</v>
      </c>
      <c r="O96" s="858" t="s">
        <v>5734</v>
      </c>
      <c r="P96" s="858" t="s">
        <v>5733</v>
      </c>
      <c r="Q96" s="858" t="s">
        <v>5733</v>
      </c>
      <c r="R96" s="699" t="s">
        <v>12190</v>
      </c>
      <c r="S96" s="699" t="s">
        <v>12229</v>
      </c>
      <c r="T96" s="858">
        <v>25</v>
      </c>
      <c r="U96" s="737" t="s">
        <v>5731</v>
      </c>
      <c r="V96" s="274">
        <v>10</v>
      </c>
      <c r="W96" s="737"/>
      <c r="X96" s="737"/>
    </row>
    <row r="97" spans="1:24">
      <c r="A97" s="735" t="s">
        <v>8414</v>
      </c>
      <c r="B97" s="737" t="s">
        <v>12892</v>
      </c>
      <c r="C97" s="737">
        <v>1</v>
      </c>
      <c r="D97" s="737" t="s">
        <v>5820</v>
      </c>
      <c r="E97" s="274">
        <v>4</v>
      </c>
      <c r="F97" s="737" t="s">
        <v>5832</v>
      </c>
      <c r="G97" s="737" t="s">
        <v>12227</v>
      </c>
      <c r="H97" s="735" t="s">
        <v>5731</v>
      </c>
      <c r="I97" s="699" t="s">
        <v>12410</v>
      </c>
      <c r="J97" s="858" t="s">
        <v>5734</v>
      </c>
      <c r="K97" s="858" t="s">
        <v>5734</v>
      </c>
      <c r="L97" s="858" t="s">
        <v>5734</v>
      </c>
      <c r="M97" s="858" t="s">
        <v>5734</v>
      </c>
      <c r="N97" s="858" t="s">
        <v>5734</v>
      </c>
      <c r="O97" s="858" t="s">
        <v>5734</v>
      </c>
      <c r="P97" s="858" t="s">
        <v>5733</v>
      </c>
      <c r="Q97" s="858" t="s">
        <v>5733</v>
      </c>
      <c r="R97" s="699" t="s">
        <v>12200</v>
      </c>
      <c r="S97" s="699" t="s">
        <v>12230</v>
      </c>
      <c r="T97" s="699">
        <v>45</v>
      </c>
      <c r="U97" s="737" t="s">
        <v>5731</v>
      </c>
      <c r="V97" s="274">
        <v>10</v>
      </c>
      <c r="W97" s="737"/>
      <c r="X97" s="737"/>
    </row>
    <row r="98" spans="1:24">
      <c r="A98" s="737">
        <v>106</v>
      </c>
      <c r="B98" s="737" t="s">
        <v>5844</v>
      </c>
      <c r="C98" s="737">
        <v>0</v>
      </c>
      <c r="D98" s="737" t="s">
        <v>5822</v>
      </c>
      <c r="E98" s="274">
        <v>2</v>
      </c>
      <c r="F98" s="737" t="s">
        <v>5832</v>
      </c>
      <c r="G98" s="737" t="s">
        <v>12227</v>
      </c>
      <c r="H98" s="735" t="s">
        <v>5731</v>
      </c>
      <c r="I98" s="699" t="s">
        <v>12182</v>
      </c>
      <c r="J98" s="858" t="s">
        <v>5734</v>
      </c>
      <c r="K98" s="858" t="s">
        <v>5734</v>
      </c>
      <c r="L98" s="858" t="s">
        <v>5734</v>
      </c>
      <c r="M98" s="858" t="s">
        <v>5734</v>
      </c>
      <c r="N98" s="858" t="s">
        <v>5734</v>
      </c>
      <c r="O98" s="858" t="s">
        <v>5734</v>
      </c>
      <c r="P98" s="858" t="s">
        <v>5733</v>
      </c>
      <c r="Q98" s="858" t="s">
        <v>5733</v>
      </c>
      <c r="R98" s="699" t="s">
        <v>12196</v>
      </c>
      <c r="S98" s="699" t="s">
        <v>12231</v>
      </c>
      <c r="T98" s="699">
        <v>75</v>
      </c>
      <c r="U98" s="737" t="s">
        <v>5731</v>
      </c>
      <c r="V98" s="274">
        <v>10</v>
      </c>
      <c r="W98" s="737"/>
      <c r="X98" s="737"/>
    </row>
    <row r="99" spans="1:24">
      <c r="A99" s="737">
        <v>107</v>
      </c>
      <c r="B99" s="737" t="s">
        <v>5845</v>
      </c>
      <c r="C99" s="735">
        <v>2</v>
      </c>
      <c r="D99" s="735" t="s">
        <v>5728</v>
      </c>
      <c r="E99" s="274">
        <v>6</v>
      </c>
      <c r="F99" s="737" t="s">
        <v>5832</v>
      </c>
      <c r="G99" s="737" t="s">
        <v>12228</v>
      </c>
      <c r="H99" s="735" t="s">
        <v>5731</v>
      </c>
      <c r="I99" s="699" t="s">
        <v>12895</v>
      </c>
      <c r="J99" s="858" t="s">
        <v>5734</v>
      </c>
      <c r="K99" s="858" t="s">
        <v>5734</v>
      </c>
      <c r="L99" s="858" t="s">
        <v>5734</v>
      </c>
      <c r="M99" s="858" t="s">
        <v>5734</v>
      </c>
      <c r="N99" s="858" t="s">
        <v>5734</v>
      </c>
      <c r="O99" s="858" t="s">
        <v>5734</v>
      </c>
      <c r="P99" s="858" t="s">
        <v>5733</v>
      </c>
      <c r="Q99" s="858" t="s">
        <v>5733</v>
      </c>
      <c r="R99" s="699" t="s">
        <v>12190</v>
      </c>
      <c r="S99" s="699" t="s">
        <v>12229</v>
      </c>
      <c r="T99" s="858">
        <v>25</v>
      </c>
      <c r="U99" s="737" t="s">
        <v>5731</v>
      </c>
      <c r="V99" s="274">
        <v>10</v>
      </c>
      <c r="W99" s="737"/>
      <c r="X99" s="737"/>
    </row>
    <row r="100" spans="1:24">
      <c r="A100" s="735">
        <v>108</v>
      </c>
      <c r="B100" s="737" t="s">
        <v>12893</v>
      </c>
      <c r="C100" s="737">
        <v>1</v>
      </c>
      <c r="D100" s="737" t="s">
        <v>5820</v>
      </c>
      <c r="E100" s="274">
        <v>4</v>
      </c>
      <c r="F100" s="737" t="s">
        <v>5832</v>
      </c>
      <c r="G100" s="737" t="s">
        <v>12228</v>
      </c>
      <c r="H100" s="735" t="s">
        <v>5731</v>
      </c>
      <c r="I100" s="699" t="s">
        <v>12894</v>
      </c>
      <c r="J100" s="858" t="s">
        <v>5734</v>
      </c>
      <c r="K100" s="858" t="s">
        <v>5734</v>
      </c>
      <c r="L100" s="858" t="s">
        <v>5734</v>
      </c>
      <c r="M100" s="858" t="s">
        <v>5734</v>
      </c>
      <c r="N100" s="858" t="s">
        <v>5734</v>
      </c>
      <c r="O100" s="858" t="s">
        <v>5734</v>
      </c>
      <c r="P100" s="858" t="s">
        <v>5733</v>
      </c>
      <c r="Q100" s="858" t="s">
        <v>5733</v>
      </c>
      <c r="R100" s="699" t="s">
        <v>12200</v>
      </c>
      <c r="S100" s="699" t="s">
        <v>12230</v>
      </c>
      <c r="T100" s="699">
        <v>45</v>
      </c>
      <c r="U100" s="737" t="s">
        <v>5731</v>
      </c>
      <c r="V100" s="274">
        <v>10</v>
      </c>
      <c r="W100" s="737"/>
      <c r="X100" s="737"/>
    </row>
    <row r="101" spans="1:24" s="341" customFormat="1">
      <c r="A101" s="735">
        <v>109</v>
      </c>
      <c r="B101" s="735" t="s">
        <v>5846</v>
      </c>
      <c r="C101" s="737">
        <v>0</v>
      </c>
      <c r="D101" s="737" t="s">
        <v>5822</v>
      </c>
      <c r="E101" s="274">
        <v>2</v>
      </c>
      <c r="F101" s="735" t="s">
        <v>5832</v>
      </c>
      <c r="G101" s="737" t="s">
        <v>12228</v>
      </c>
      <c r="H101" s="735" t="s">
        <v>5731</v>
      </c>
      <c r="I101" s="699" t="s">
        <v>12183</v>
      </c>
      <c r="J101" s="858" t="s">
        <v>5734</v>
      </c>
      <c r="K101" s="858" t="s">
        <v>5734</v>
      </c>
      <c r="L101" s="858" t="s">
        <v>5734</v>
      </c>
      <c r="M101" s="858" t="s">
        <v>5734</v>
      </c>
      <c r="N101" s="858" t="s">
        <v>5734</v>
      </c>
      <c r="O101" s="858" t="s">
        <v>5734</v>
      </c>
      <c r="P101" s="858" t="s">
        <v>5733</v>
      </c>
      <c r="Q101" s="858" t="s">
        <v>5733</v>
      </c>
      <c r="R101" s="699" t="s">
        <v>12196</v>
      </c>
      <c r="S101" s="699" t="s">
        <v>12231</v>
      </c>
      <c r="T101" s="699">
        <v>75</v>
      </c>
      <c r="U101" s="737" t="s">
        <v>5731</v>
      </c>
      <c r="V101" s="274">
        <v>10</v>
      </c>
      <c r="W101" s="735"/>
      <c r="X101" s="735"/>
    </row>
    <row r="102" spans="1:24">
      <c r="A102" s="737">
        <v>110</v>
      </c>
      <c r="B102" s="737" t="s">
        <v>5847</v>
      </c>
      <c r="C102" s="735">
        <v>2</v>
      </c>
      <c r="D102" s="735" t="s">
        <v>5728</v>
      </c>
      <c r="E102" s="274">
        <v>6</v>
      </c>
      <c r="F102" s="737" t="s">
        <v>5832</v>
      </c>
      <c r="G102" s="737" t="s">
        <v>12228</v>
      </c>
      <c r="H102" s="735" t="s">
        <v>5731</v>
      </c>
      <c r="I102" s="699" t="s">
        <v>12184</v>
      </c>
      <c r="J102" s="858" t="s">
        <v>5734</v>
      </c>
      <c r="K102" s="858" t="s">
        <v>5734</v>
      </c>
      <c r="L102" s="858" t="s">
        <v>5734</v>
      </c>
      <c r="M102" s="858" t="s">
        <v>5734</v>
      </c>
      <c r="N102" s="858" t="s">
        <v>5734</v>
      </c>
      <c r="O102" s="858" t="s">
        <v>5734</v>
      </c>
      <c r="P102" s="858" t="s">
        <v>5733</v>
      </c>
      <c r="Q102" s="858" t="s">
        <v>5733</v>
      </c>
      <c r="R102" s="699" t="s">
        <v>12190</v>
      </c>
      <c r="S102" s="699" t="s">
        <v>12229</v>
      </c>
      <c r="T102" s="858">
        <v>25</v>
      </c>
      <c r="U102" s="737" t="s">
        <v>5731</v>
      </c>
      <c r="V102" s="274">
        <v>10</v>
      </c>
      <c r="W102" s="737"/>
      <c r="X102" s="737"/>
    </row>
    <row r="103" spans="1:24">
      <c r="A103" s="737">
        <v>111</v>
      </c>
      <c r="B103" s="737" t="s">
        <v>5848</v>
      </c>
      <c r="C103" s="737">
        <v>1</v>
      </c>
      <c r="D103" s="737" t="s">
        <v>5820</v>
      </c>
      <c r="E103" s="274">
        <v>4</v>
      </c>
      <c r="F103" s="737" t="s">
        <v>5832</v>
      </c>
      <c r="G103" s="737" t="s">
        <v>12228</v>
      </c>
      <c r="H103" s="735" t="s">
        <v>5731</v>
      </c>
      <c r="I103" s="699" t="s">
        <v>12184</v>
      </c>
      <c r="J103" s="858" t="s">
        <v>5734</v>
      </c>
      <c r="K103" s="858" t="s">
        <v>5734</v>
      </c>
      <c r="L103" s="858" t="s">
        <v>5734</v>
      </c>
      <c r="M103" s="858" t="s">
        <v>5734</v>
      </c>
      <c r="N103" s="858" t="s">
        <v>5734</v>
      </c>
      <c r="O103" s="858" t="s">
        <v>5734</v>
      </c>
      <c r="P103" s="858" t="s">
        <v>5733</v>
      </c>
      <c r="Q103" s="858" t="s">
        <v>5733</v>
      </c>
      <c r="R103" s="699" t="s">
        <v>12200</v>
      </c>
      <c r="S103" s="699" t="s">
        <v>12230</v>
      </c>
      <c r="T103" s="699">
        <v>45</v>
      </c>
      <c r="U103" s="737" t="s">
        <v>5731</v>
      </c>
      <c r="V103" s="274">
        <v>10</v>
      </c>
      <c r="W103" s="737"/>
      <c r="X103" s="737"/>
    </row>
    <row r="104" spans="1:24">
      <c r="A104" s="735">
        <v>112</v>
      </c>
      <c r="B104" s="737" t="s">
        <v>5849</v>
      </c>
      <c r="C104" s="737">
        <v>0</v>
      </c>
      <c r="D104" s="737" t="s">
        <v>5822</v>
      </c>
      <c r="E104" s="274">
        <v>2</v>
      </c>
      <c r="F104" s="737" t="s">
        <v>5832</v>
      </c>
      <c r="G104" s="737" t="s">
        <v>12228</v>
      </c>
      <c r="H104" s="735" t="s">
        <v>5731</v>
      </c>
      <c r="I104" s="699" t="s">
        <v>12184</v>
      </c>
      <c r="J104" s="858" t="s">
        <v>5734</v>
      </c>
      <c r="K104" s="858" t="s">
        <v>5734</v>
      </c>
      <c r="L104" s="858" t="s">
        <v>5734</v>
      </c>
      <c r="M104" s="858" t="s">
        <v>5734</v>
      </c>
      <c r="N104" s="858" t="s">
        <v>5734</v>
      </c>
      <c r="O104" s="858" t="s">
        <v>5734</v>
      </c>
      <c r="P104" s="858" t="s">
        <v>5733</v>
      </c>
      <c r="Q104" s="858" t="s">
        <v>5733</v>
      </c>
      <c r="R104" s="699" t="s">
        <v>12196</v>
      </c>
      <c r="S104" s="699" t="s">
        <v>12231</v>
      </c>
      <c r="T104" s="699">
        <v>75</v>
      </c>
      <c r="U104" s="737" t="s">
        <v>5731</v>
      </c>
      <c r="V104" s="274">
        <v>10</v>
      </c>
      <c r="W104" s="737"/>
      <c r="X104" s="737"/>
    </row>
    <row r="105" spans="1:24">
      <c r="A105" s="735">
        <v>113</v>
      </c>
      <c r="B105" s="737" t="s">
        <v>5850</v>
      </c>
      <c r="C105" s="737">
        <v>1</v>
      </c>
      <c r="D105" s="737" t="s">
        <v>5820</v>
      </c>
      <c r="E105" s="274">
        <v>5</v>
      </c>
      <c r="F105" s="737" t="s">
        <v>5832</v>
      </c>
      <c r="G105" s="737" t="s">
        <v>12228</v>
      </c>
      <c r="H105" s="735" t="s">
        <v>5731</v>
      </c>
      <c r="I105" s="699" t="s">
        <v>12852</v>
      </c>
      <c r="J105" s="858" t="s">
        <v>5734</v>
      </c>
      <c r="K105" s="858" t="s">
        <v>5734</v>
      </c>
      <c r="L105" s="858" t="s">
        <v>5734</v>
      </c>
      <c r="M105" s="858" t="s">
        <v>5734</v>
      </c>
      <c r="N105" s="858" t="s">
        <v>5734</v>
      </c>
      <c r="O105" s="858" t="s">
        <v>5734</v>
      </c>
      <c r="P105" s="858" t="s">
        <v>5733</v>
      </c>
      <c r="Q105" s="858" t="s">
        <v>5733</v>
      </c>
      <c r="R105" s="699" t="s">
        <v>12190</v>
      </c>
      <c r="S105" s="699" t="s">
        <v>12229</v>
      </c>
      <c r="T105" s="858">
        <v>25</v>
      </c>
      <c r="U105" s="737" t="s">
        <v>5731</v>
      </c>
      <c r="V105" s="274">
        <v>10</v>
      </c>
      <c r="W105" s="737"/>
      <c r="X105" s="737"/>
    </row>
    <row r="106" spans="1:24">
      <c r="A106" s="737">
        <v>114</v>
      </c>
      <c r="B106" s="737" t="s">
        <v>5851</v>
      </c>
      <c r="C106" s="737">
        <v>1</v>
      </c>
      <c r="D106" s="737" t="s">
        <v>5820</v>
      </c>
      <c r="E106" s="274">
        <v>4</v>
      </c>
      <c r="F106" s="737" t="s">
        <v>5832</v>
      </c>
      <c r="G106" s="737" t="s">
        <v>12228</v>
      </c>
      <c r="H106" s="735" t="s">
        <v>5731</v>
      </c>
      <c r="I106" s="699" t="s">
        <v>12185</v>
      </c>
      <c r="J106" s="858" t="s">
        <v>5734</v>
      </c>
      <c r="K106" s="858" t="s">
        <v>5734</v>
      </c>
      <c r="L106" s="858" t="s">
        <v>5734</v>
      </c>
      <c r="M106" s="858" t="s">
        <v>5734</v>
      </c>
      <c r="N106" s="858" t="s">
        <v>5734</v>
      </c>
      <c r="O106" s="858" t="s">
        <v>5734</v>
      </c>
      <c r="P106" s="858" t="s">
        <v>5733</v>
      </c>
      <c r="Q106" s="858" t="s">
        <v>5733</v>
      </c>
      <c r="R106" s="699" t="s">
        <v>12200</v>
      </c>
      <c r="S106" s="699" t="s">
        <v>12230</v>
      </c>
      <c r="T106" s="699">
        <v>45</v>
      </c>
      <c r="U106" s="737" t="s">
        <v>5731</v>
      </c>
      <c r="V106" s="274">
        <v>10</v>
      </c>
      <c r="W106" s="737"/>
      <c r="X106" s="737"/>
    </row>
    <row r="107" spans="1:24">
      <c r="A107" s="737">
        <v>115</v>
      </c>
      <c r="B107" s="737" t="s">
        <v>5852</v>
      </c>
      <c r="C107" s="737">
        <v>0</v>
      </c>
      <c r="D107" s="737" t="s">
        <v>5822</v>
      </c>
      <c r="E107" s="274">
        <v>2</v>
      </c>
      <c r="F107" s="737" t="s">
        <v>5832</v>
      </c>
      <c r="G107" s="737" t="s">
        <v>12228</v>
      </c>
      <c r="H107" s="735" t="s">
        <v>5731</v>
      </c>
      <c r="I107" s="699" t="s">
        <v>12185</v>
      </c>
      <c r="J107" s="858" t="s">
        <v>5734</v>
      </c>
      <c r="K107" s="858" t="s">
        <v>5734</v>
      </c>
      <c r="L107" s="858" t="s">
        <v>5734</v>
      </c>
      <c r="M107" s="858" t="s">
        <v>5734</v>
      </c>
      <c r="N107" s="858" t="s">
        <v>5734</v>
      </c>
      <c r="O107" s="858" t="s">
        <v>5734</v>
      </c>
      <c r="P107" s="858" t="s">
        <v>5733</v>
      </c>
      <c r="Q107" s="858" t="s">
        <v>5733</v>
      </c>
      <c r="R107" s="699" t="s">
        <v>12196</v>
      </c>
      <c r="S107" s="699" t="s">
        <v>12231</v>
      </c>
      <c r="T107" s="699">
        <v>75</v>
      </c>
      <c r="U107" s="737" t="s">
        <v>5731</v>
      </c>
      <c r="V107" s="274">
        <v>10</v>
      </c>
      <c r="W107" s="737"/>
      <c r="X107" s="737"/>
    </row>
    <row r="108" spans="1:24">
      <c r="A108" s="735">
        <v>116</v>
      </c>
      <c r="B108" s="737" t="s">
        <v>12418</v>
      </c>
      <c r="C108" s="735">
        <v>2</v>
      </c>
      <c r="D108" s="735" t="s">
        <v>5728</v>
      </c>
      <c r="E108" s="274">
        <v>7</v>
      </c>
      <c r="F108" s="737" t="s">
        <v>5803</v>
      </c>
      <c r="G108" s="737" t="s">
        <v>8558</v>
      </c>
      <c r="H108" s="735" t="s">
        <v>5731</v>
      </c>
      <c r="I108" s="699" t="s">
        <v>12417</v>
      </c>
      <c r="J108" s="858" t="s">
        <v>5734</v>
      </c>
      <c r="K108" s="858" t="s">
        <v>5734</v>
      </c>
      <c r="L108" s="858" t="s">
        <v>5734</v>
      </c>
      <c r="M108" s="858" t="s">
        <v>5734</v>
      </c>
      <c r="N108" s="858" t="s">
        <v>5734</v>
      </c>
      <c r="O108" s="858" t="s">
        <v>5734</v>
      </c>
      <c r="P108" s="858" t="s">
        <v>5733</v>
      </c>
      <c r="Q108" s="858" t="s">
        <v>5733</v>
      </c>
      <c r="R108" s="699" t="s">
        <v>12189</v>
      </c>
      <c r="S108" s="699" t="s">
        <v>12190</v>
      </c>
      <c r="T108" s="858">
        <v>25</v>
      </c>
      <c r="U108" s="737" t="s">
        <v>5731</v>
      </c>
      <c r="V108" s="274">
        <v>10</v>
      </c>
      <c r="W108" s="737"/>
      <c r="X108" s="737"/>
    </row>
    <row r="109" spans="1:24">
      <c r="A109" s="735">
        <v>117</v>
      </c>
      <c r="B109" s="737" t="s">
        <v>5853</v>
      </c>
      <c r="C109" s="737">
        <v>1</v>
      </c>
      <c r="D109" s="737" t="s">
        <v>5854</v>
      </c>
      <c r="E109" s="274">
        <v>4</v>
      </c>
      <c r="F109" s="737" t="s">
        <v>5803</v>
      </c>
      <c r="G109" s="737" t="s">
        <v>8558</v>
      </c>
      <c r="H109" s="735" t="s">
        <v>5731</v>
      </c>
      <c r="I109" s="699" t="s">
        <v>12224</v>
      </c>
      <c r="J109" s="858" t="s">
        <v>5734</v>
      </c>
      <c r="K109" s="858" t="s">
        <v>5734</v>
      </c>
      <c r="L109" s="858" t="s">
        <v>5734</v>
      </c>
      <c r="M109" s="858" t="s">
        <v>5734</v>
      </c>
      <c r="N109" s="858" t="s">
        <v>5734</v>
      </c>
      <c r="O109" s="858" t="s">
        <v>5734</v>
      </c>
      <c r="P109" s="858" t="s">
        <v>5733</v>
      </c>
      <c r="Q109" s="858" t="s">
        <v>5733</v>
      </c>
      <c r="R109" s="699" t="s">
        <v>12187</v>
      </c>
      <c r="S109" s="699" t="s">
        <v>12188</v>
      </c>
      <c r="T109" s="699">
        <v>45</v>
      </c>
      <c r="U109" s="737" t="s">
        <v>5731</v>
      </c>
      <c r="V109" s="274">
        <v>10</v>
      </c>
      <c r="W109" s="737"/>
      <c r="X109" s="737"/>
    </row>
    <row r="110" spans="1:24">
      <c r="A110" s="737">
        <v>118</v>
      </c>
      <c r="B110" s="737" t="s">
        <v>5855</v>
      </c>
      <c r="C110" s="737">
        <v>0</v>
      </c>
      <c r="D110" s="737" t="s">
        <v>5856</v>
      </c>
      <c r="E110" s="274">
        <v>2</v>
      </c>
      <c r="F110" s="737" t="s">
        <v>5803</v>
      </c>
      <c r="G110" s="737" t="s">
        <v>8558</v>
      </c>
      <c r="H110" s="735" t="s">
        <v>5731</v>
      </c>
      <c r="I110" s="699" t="s">
        <v>12224</v>
      </c>
      <c r="J110" s="858" t="s">
        <v>5734</v>
      </c>
      <c r="K110" s="858" t="s">
        <v>5734</v>
      </c>
      <c r="L110" s="858" t="s">
        <v>5734</v>
      </c>
      <c r="M110" s="858" t="s">
        <v>5734</v>
      </c>
      <c r="N110" s="858" t="s">
        <v>5734</v>
      </c>
      <c r="O110" s="858" t="s">
        <v>5734</v>
      </c>
      <c r="P110" s="858" t="s">
        <v>5733</v>
      </c>
      <c r="Q110" s="858" t="s">
        <v>5733</v>
      </c>
      <c r="R110" s="699">
        <v>2</v>
      </c>
      <c r="S110" s="699" t="s">
        <v>12186</v>
      </c>
      <c r="T110" s="699">
        <v>75</v>
      </c>
      <c r="U110" s="737" t="s">
        <v>5731</v>
      </c>
      <c r="V110" s="274">
        <v>10</v>
      </c>
      <c r="W110" s="737"/>
      <c r="X110" s="737"/>
    </row>
    <row r="111" spans="1:24" s="739" customFormat="1">
      <c r="A111" s="737">
        <v>119</v>
      </c>
      <c r="B111" s="699" t="s">
        <v>6091</v>
      </c>
      <c r="C111" s="735">
        <v>2</v>
      </c>
      <c r="D111" s="735" t="s">
        <v>5728</v>
      </c>
      <c r="E111" s="274">
        <v>7</v>
      </c>
      <c r="F111" s="737" t="s">
        <v>5803</v>
      </c>
      <c r="G111" s="737" t="s">
        <v>8558</v>
      </c>
      <c r="H111" s="735" t="s">
        <v>5731</v>
      </c>
      <c r="I111" s="699" t="s">
        <v>12207</v>
      </c>
      <c r="J111" s="858" t="s">
        <v>5734</v>
      </c>
      <c r="K111" s="858" t="s">
        <v>5734</v>
      </c>
      <c r="L111" s="858" t="s">
        <v>5734</v>
      </c>
      <c r="M111" s="858" t="s">
        <v>5734</v>
      </c>
      <c r="N111" s="858" t="s">
        <v>5734</v>
      </c>
      <c r="O111" s="858" t="s">
        <v>5734</v>
      </c>
      <c r="P111" s="858" t="s">
        <v>5733</v>
      </c>
      <c r="Q111" s="858" t="s">
        <v>5733</v>
      </c>
      <c r="R111" s="699" t="s">
        <v>12192</v>
      </c>
      <c r="S111" s="699" t="s">
        <v>12191</v>
      </c>
      <c r="T111" s="858">
        <v>25</v>
      </c>
      <c r="U111" s="737" t="s">
        <v>5731</v>
      </c>
      <c r="V111" s="274">
        <v>10</v>
      </c>
      <c r="W111" s="737"/>
      <c r="X111" s="737"/>
    </row>
    <row r="112" spans="1:24">
      <c r="A112" s="735">
        <v>120</v>
      </c>
      <c r="B112" s="737" t="s">
        <v>5857</v>
      </c>
      <c r="C112" s="737">
        <v>1</v>
      </c>
      <c r="D112" s="737" t="s">
        <v>5854</v>
      </c>
      <c r="E112" s="274">
        <v>4</v>
      </c>
      <c r="F112" s="737" t="s">
        <v>5803</v>
      </c>
      <c r="G112" s="737" t="s">
        <v>8558</v>
      </c>
      <c r="H112" s="735" t="s">
        <v>5731</v>
      </c>
      <c r="I112" s="699" t="s">
        <v>12207</v>
      </c>
      <c r="J112" s="858" t="s">
        <v>5734</v>
      </c>
      <c r="K112" s="858" t="s">
        <v>5734</v>
      </c>
      <c r="L112" s="858" t="s">
        <v>5734</v>
      </c>
      <c r="M112" s="858" t="s">
        <v>5734</v>
      </c>
      <c r="N112" s="858" t="s">
        <v>5734</v>
      </c>
      <c r="O112" s="858" t="s">
        <v>5734</v>
      </c>
      <c r="P112" s="858" t="s">
        <v>5733</v>
      </c>
      <c r="Q112" s="858" t="s">
        <v>5733</v>
      </c>
      <c r="R112" s="699" t="s">
        <v>12231</v>
      </c>
      <c r="S112" s="699" t="s">
        <v>12193</v>
      </c>
      <c r="T112" s="699">
        <v>45</v>
      </c>
      <c r="U112" s="737" t="s">
        <v>5731</v>
      </c>
      <c r="V112" s="274">
        <v>10</v>
      </c>
      <c r="W112" s="737"/>
      <c r="X112" s="737"/>
    </row>
    <row r="113" spans="1:24">
      <c r="A113" s="735">
        <v>121</v>
      </c>
      <c r="B113" s="737" t="s">
        <v>5858</v>
      </c>
      <c r="C113" s="737">
        <v>0</v>
      </c>
      <c r="D113" s="737" t="s">
        <v>5856</v>
      </c>
      <c r="E113" s="274">
        <v>2</v>
      </c>
      <c r="F113" s="737" t="s">
        <v>5803</v>
      </c>
      <c r="G113" s="737" t="s">
        <v>8558</v>
      </c>
      <c r="H113" s="735" t="s">
        <v>5731</v>
      </c>
      <c r="I113" s="699" t="s">
        <v>12207</v>
      </c>
      <c r="J113" s="858" t="s">
        <v>5734</v>
      </c>
      <c r="K113" s="858" t="s">
        <v>5734</v>
      </c>
      <c r="L113" s="858" t="s">
        <v>5734</v>
      </c>
      <c r="M113" s="858" t="s">
        <v>5734</v>
      </c>
      <c r="N113" s="858" t="s">
        <v>5734</v>
      </c>
      <c r="O113" s="858" t="s">
        <v>5734</v>
      </c>
      <c r="P113" s="858" t="s">
        <v>5733</v>
      </c>
      <c r="Q113" s="858" t="s">
        <v>5733</v>
      </c>
      <c r="R113" s="699" t="s">
        <v>12196</v>
      </c>
      <c r="S113" s="699" t="s">
        <v>12194</v>
      </c>
      <c r="T113" s="699">
        <v>75</v>
      </c>
      <c r="U113" s="737" t="s">
        <v>5731</v>
      </c>
      <c r="V113" s="274">
        <v>10</v>
      </c>
      <c r="W113" s="737"/>
      <c r="X113" s="737"/>
    </row>
    <row r="114" spans="1:24">
      <c r="A114" s="737">
        <v>122</v>
      </c>
      <c r="B114" s="737" t="s">
        <v>6202</v>
      </c>
      <c r="C114" s="735">
        <v>2</v>
      </c>
      <c r="D114" s="735" t="s">
        <v>5728</v>
      </c>
      <c r="E114" s="274">
        <v>7</v>
      </c>
      <c r="F114" s="737" t="s">
        <v>5803</v>
      </c>
      <c r="G114" s="737" t="s">
        <v>8558</v>
      </c>
      <c r="H114" s="735" t="s">
        <v>5731</v>
      </c>
      <c r="I114" s="699" t="s">
        <v>12563</v>
      </c>
      <c r="J114" s="858" t="s">
        <v>5734</v>
      </c>
      <c r="K114" s="858" t="s">
        <v>5734</v>
      </c>
      <c r="L114" s="858" t="s">
        <v>5734</v>
      </c>
      <c r="M114" s="858" t="s">
        <v>5734</v>
      </c>
      <c r="N114" s="858" t="s">
        <v>5734</v>
      </c>
      <c r="O114" s="858" t="s">
        <v>5734</v>
      </c>
      <c r="P114" s="858" t="s">
        <v>5733</v>
      </c>
      <c r="Q114" s="858" t="s">
        <v>5733</v>
      </c>
      <c r="R114" s="699" t="s">
        <v>12189</v>
      </c>
      <c r="S114" s="699" t="s">
        <v>12190</v>
      </c>
      <c r="T114" s="858">
        <v>25</v>
      </c>
      <c r="U114" s="737" t="s">
        <v>5731</v>
      </c>
      <c r="V114" s="274">
        <v>10</v>
      </c>
      <c r="W114" s="737"/>
      <c r="X114" s="737"/>
    </row>
    <row r="115" spans="1:24">
      <c r="A115" s="737">
        <v>123</v>
      </c>
      <c r="B115" s="737" t="s">
        <v>5859</v>
      </c>
      <c r="C115" s="737">
        <v>1</v>
      </c>
      <c r="D115" s="737" t="s">
        <v>5854</v>
      </c>
      <c r="E115" s="274">
        <v>4</v>
      </c>
      <c r="F115" s="737" t="s">
        <v>5803</v>
      </c>
      <c r="G115" s="737" t="s">
        <v>8558</v>
      </c>
      <c r="H115" s="735" t="s">
        <v>5731</v>
      </c>
      <c r="I115" s="699" t="s">
        <v>12225</v>
      </c>
      <c r="J115" s="858" t="s">
        <v>5734</v>
      </c>
      <c r="K115" s="858" t="s">
        <v>5734</v>
      </c>
      <c r="L115" s="858" t="s">
        <v>5734</v>
      </c>
      <c r="M115" s="858" t="s">
        <v>5734</v>
      </c>
      <c r="N115" s="858" t="s">
        <v>5734</v>
      </c>
      <c r="O115" s="858" t="s">
        <v>5734</v>
      </c>
      <c r="P115" s="858" t="s">
        <v>5733</v>
      </c>
      <c r="Q115" s="858" t="s">
        <v>5733</v>
      </c>
      <c r="R115" s="699" t="s">
        <v>12187</v>
      </c>
      <c r="S115" s="699" t="s">
        <v>12188</v>
      </c>
      <c r="T115" s="699">
        <v>45</v>
      </c>
      <c r="U115" s="737" t="s">
        <v>5731</v>
      </c>
      <c r="V115" s="274">
        <v>10</v>
      </c>
      <c r="W115" s="737"/>
      <c r="X115" s="737"/>
    </row>
    <row r="116" spans="1:24">
      <c r="A116" s="735">
        <v>124</v>
      </c>
      <c r="B116" s="737" t="s">
        <v>5860</v>
      </c>
      <c r="C116" s="737">
        <v>0</v>
      </c>
      <c r="D116" s="737" t="s">
        <v>5856</v>
      </c>
      <c r="E116" s="274">
        <v>2</v>
      </c>
      <c r="F116" s="737" t="s">
        <v>5803</v>
      </c>
      <c r="G116" s="737" t="s">
        <v>8558</v>
      </c>
      <c r="H116" s="735" t="s">
        <v>5731</v>
      </c>
      <c r="I116" s="699" t="s">
        <v>12225</v>
      </c>
      <c r="J116" s="858" t="s">
        <v>5734</v>
      </c>
      <c r="K116" s="858" t="s">
        <v>5734</v>
      </c>
      <c r="L116" s="858" t="s">
        <v>5734</v>
      </c>
      <c r="M116" s="858" t="s">
        <v>5734</v>
      </c>
      <c r="N116" s="858" t="s">
        <v>5734</v>
      </c>
      <c r="O116" s="858" t="s">
        <v>5734</v>
      </c>
      <c r="P116" s="858" t="s">
        <v>5733</v>
      </c>
      <c r="Q116" s="858" t="s">
        <v>5733</v>
      </c>
      <c r="R116" s="699">
        <v>2</v>
      </c>
      <c r="S116" s="699" t="s">
        <v>12186</v>
      </c>
      <c r="T116" s="699">
        <v>75</v>
      </c>
      <c r="U116" s="737" t="s">
        <v>5731</v>
      </c>
      <c r="V116" s="274">
        <v>10</v>
      </c>
      <c r="W116" s="737"/>
      <c r="X116" s="737"/>
    </row>
    <row r="117" spans="1:24">
      <c r="A117" s="735">
        <v>125</v>
      </c>
      <c r="B117" s="737" t="s">
        <v>6203</v>
      </c>
      <c r="C117" s="735">
        <v>2</v>
      </c>
      <c r="D117" s="735" t="s">
        <v>5728</v>
      </c>
      <c r="E117" s="274">
        <v>7</v>
      </c>
      <c r="F117" s="737" t="s">
        <v>5803</v>
      </c>
      <c r="G117" s="737" t="s">
        <v>8558</v>
      </c>
      <c r="H117" s="735" t="s">
        <v>5731</v>
      </c>
      <c r="I117" s="699" t="s">
        <v>12208</v>
      </c>
      <c r="J117" s="858" t="s">
        <v>5734</v>
      </c>
      <c r="K117" s="858" t="s">
        <v>5734</v>
      </c>
      <c r="L117" s="858" t="s">
        <v>5734</v>
      </c>
      <c r="M117" s="858" t="s">
        <v>5734</v>
      </c>
      <c r="N117" s="858" t="s">
        <v>5734</v>
      </c>
      <c r="O117" s="858" t="s">
        <v>5734</v>
      </c>
      <c r="P117" s="858" t="s">
        <v>5733</v>
      </c>
      <c r="Q117" s="858" t="s">
        <v>5733</v>
      </c>
      <c r="R117" s="699" t="s">
        <v>12192</v>
      </c>
      <c r="S117" s="699" t="s">
        <v>12191</v>
      </c>
      <c r="T117" s="858">
        <v>25</v>
      </c>
      <c r="U117" s="737" t="s">
        <v>5731</v>
      </c>
      <c r="V117" s="274">
        <v>10</v>
      </c>
      <c r="W117" s="737"/>
      <c r="X117" s="737"/>
    </row>
    <row r="118" spans="1:24">
      <c r="A118" s="737" t="s">
        <v>6009</v>
      </c>
      <c r="B118" s="737" t="s">
        <v>5861</v>
      </c>
      <c r="C118" s="737">
        <v>1</v>
      </c>
      <c r="D118" s="737" t="s">
        <v>5854</v>
      </c>
      <c r="E118" s="274">
        <v>4</v>
      </c>
      <c r="F118" s="737" t="s">
        <v>5803</v>
      </c>
      <c r="G118" s="737" t="s">
        <v>8558</v>
      </c>
      <c r="H118" s="735" t="s">
        <v>5731</v>
      </c>
      <c r="I118" s="699" t="s">
        <v>12208</v>
      </c>
      <c r="J118" s="858" t="s">
        <v>5734</v>
      </c>
      <c r="K118" s="858" t="s">
        <v>5734</v>
      </c>
      <c r="L118" s="858" t="s">
        <v>5734</v>
      </c>
      <c r="M118" s="858" t="s">
        <v>5734</v>
      </c>
      <c r="N118" s="858" t="s">
        <v>5734</v>
      </c>
      <c r="O118" s="858" t="s">
        <v>5734</v>
      </c>
      <c r="P118" s="858" t="s">
        <v>5733</v>
      </c>
      <c r="Q118" s="858" t="s">
        <v>5733</v>
      </c>
      <c r="R118" s="699" t="s">
        <v>12231</v>
      </c>
      <c r="S118" s="699" t="s">
        <v>12193</v>
      </c>
      <c r="T118" s="699">
        <v>45</v>
      </c>
      <c r="U118" s="737" t="s">
        <v>5731</v>
      </c>
      <c r="V118" s="274">
        <v>10</v>
      </c>
      <c r="W118" s="737"/>
      <c r="X118" s="737"/>
    </row>
    <row r="119" spans="1:24">
      <c r="A119" s="737">
        <v>127</v>
      </c>
      <c r="B119" s="737" t="s">
        <v>5862</v>
      </c>
      <c r="C119" s="737">
        <v>0</v>
      </c>
      <c r="D119" s="737" t="s">
        <v>5856</v>
      </c>
      <c r="E119" s="274">
        <v>2</v>
      </c>
      <c r="F119" s="737" t="s">
        <v>5803</v>
      </c>
      <c r="G119" s="737" t="s">
        <v>8558</v>
      </c>
      <c r="H119" s="735" t="s">
        <v>5731</v>
      </c>
      <c r="I119" s="699" t="s">
        <v>12208</v>
      </c>
      <c r="J119" s="858" t="s">
        <v>5734</v>
      </c>
      <c r="K119" s="858" t="s">
        <v>5734</v>
      </c>
      <c r="L119" s="858" t="s">
        <v>5734</v>
      </c>
      <c r="M119" s="858" t="s">
        <v>5734</v>
      </c>
      <c r="N119" s="858" t="s">
        <v>5734</v>
      </c>
      <c r="O119" s="858" t="s">
        <v>5734</v>
      </c>
      <c r="P119" s="858" t="s">
        <v>5733</v>
      </c>
      <c r="Q119" s="858" t="s">
        <v>5733</v>
      </c>
      <c r="R119" s="699" t="s">
        <v>12196</v>
      </c>
      <c r="S119" s="699" t="s">
        <v>12194</v>
      </c>
      <c r="T119" s="699">
        <v>75</v>
      </c>
      <c r="U119" s="737" t="s">
        <v>5731</v>
      </c>
      <c r="V119" s="274">
        <v>10</v>
      </c>
      <c r="W119" s="737"/>
      <c r="X119" s="737"/>
    </row>
    <row r="120" spans="1:24">
      <c r="A120" s="735">
        <v>128</v>
      </c>
      <c r="B120" s="737" t="s">
        <v>12384</v>
      </c>
      <c r="C120" s="735">
        <v>2</v>
      </c>
      <c r="D120" s="735" t="s">
        <v>5728</v>
      </c>
      <c r="E120" s="274">
        <v>7</v>
      </c>
      <c r="F120" s="737" t="s">
        <v>5803</v>
      </c>
      <c r="G120" s="737" t="s">
        <v>8558</v>
      </c>
      <c r="H120" s="735" t="s">
        <v>5731</v>
      </c>
      <c r="I120" s="699" t="s">
        <v>12385</v>
      </c>
      <c r="J120" s="858" t="s">
        <v>5734</v>
      </c>
      <c r="K120" s="858" t="s">
        <v>5734</v>
      </c>
      <c r="L120" s="858" t="s">
        <v>5734</v>
      </c>
      <c r="M120" s="858" t="s">
        <v>5734</v>
      </c>
      <c r="N120" s="858" t="s">
        <v>5734</v>
      </c>
      <c r="O120" s="858" t="s">
        <v>5734</v>
      </c>
      <c r="P120" s="858" t="s">
        <v>5733</v>
      </c>
      <c r="Q120" s="858" t="s">
        <v>5733</v>
      </c>
      <c r="R120" s="699" t="s">
        <v>12189</v>
      </c>
      <c r="S120" s="699" t="s">
        <v>12190</v>
      </c>
      <c r="T120" s="858">
        <v>25</v>
      </c>
      <c r="U120" s="737" t="s">
        <v>5731</v>
      </c>
      <c r="V120" s="274">
        <v>10</v>
      </c>
      <c r="W120" s="737"/>
      <c r="X120" s="737"/>
    </row>
    <row r="121" spans="1:24">
      <c r="A121" s="735">
        <v>129</v>
      </c>
      <c r="B121" s="737" t="s">
        <v>5863</v>
      </c>
      <c r="C121" s="737">
        <v>1</v>
      </c>
      <c r="D121" s="737" t="s">
        <v>5854</v>
      </c>
      <c r="E121" s="274">
        <v>4</v>
      </c>
      <c r="F121" s="737" t="s">
        <v>5803</v>
      </c>
      <c r="G121" s="737" t="s">
        <v>8558</v>
      </c>
      <c r="H121" s="735" t="s">
        <v>5731</v>
      </c>
      <c r="I121" s="699" t="s">
        <v>12226</v>
      </c>
      <c r="J121" s="858" t="s">
        <v>5734</v>
      </c>
      <c r="K121" s="858" t="s">
        <v>5734</v>
      </c>
      <c r="L121" s="858" t="s">
        <v>5734</v>
      </c>
      <c r="M121" s="858" t="s">
        <v>5734</v>
      </c>
      <c r="N121" s="858" t="s">
        <v>5734</v>
      </c>
      <c r="O121" s="858" t="s">
        <v>5734</v>
      </c>
      <c r="P121" s="858" t="s">
        <v>5733</v>
      </c>
      <c r="Q121" s="858" t="s">
        <v>5733</v>
      </c>
      <c r="R121" s="699" t="s">
        <v>12187</v>
      </c>
      <c r="S121" s="699" t="s">
        <v>12188</v>
      </c>
      <c r="T121" s="699">
        <v>45</v>
      </c>
      <c r="U121" s="737" t="s">
        <v>5731</v>
      </c>
      <c r="V121" s="274">
        <v>10</v>
      </c>
      <c r="W121" s="737"/>
      <c r="X121" s="737"/>
    </row>
    <row r="122" spans="1:24">
      <c r="A122" s="737">
        <v>130</v>
      </c>
      <c r="B122" s="737" t="s">
        <v>5864</v>
      </c>
      <c r="C122" s="737">
        <v>0</v>
      </c>
      <c r="D122" s="737" t="s">
        <v>5856</v>
      </c>
      <c r="E122" s="274">
        <v>2</v>
      </c>
      <c r="F122" s="737" t="s">
        <v>5803</v>
      </c>
      <c r="G122" s="737" t="s">
        <v>8558</v>
      </c>
      <c r="H122" s="735" t="s">
        <v>5731</v>
      </c>
      <c r="I122" s="699" t="s">
        <v>12226</v>
      </c>
      <c r="J122" s="858" t="s">
        <v>5734</v>
      </c>
      <c r="K122" s="858" t="s">
        <v>5734</v>
      </c>
      <c r="L122" s="858" t="s">
        <v>5734</v>
      </c>
      <c r="M122" s="858" t="s">
        <v>5734</v>
      </c>
      <c r="N122" s="858" t="s">
        <v>5734</v>
      </c>
      <c r="O122" s="858" t="s">
        <v>5734</v>
      </c>
      <c r="P122" s="858" t="s">
        <v>5733</v>
      </c>
      <c r="Q122" s="858" t="s">
        <v>5733</v>
      </c>
      <c r="R122" s="699">
        <v>2</v>
      </c>
      <c r="S122" s="699" t="s">
        <v>12186</v>
      </c>
      <c r="T122" s="699">
        <v>75</v>
      </c>
      <c r="U122" s="737" t="s">
        <v>5731</v>
      </c>
      <c r="V122" s="274">
        <v>10</v>
      </c>
      <c r="W122" s="737"/>
      <c r="X122" s="737"/>
    </row>
    <row r="123" spans="1:24">
      <c r="A123" s="737">
        <v>131</v>
      </c>
      <c r="B123" s="737" t="s">
        <v>5865</v>
      </c>
      <c r="C123" s="735">
        <v>2</v>
      </c>
      <c r="D123" s="735" t="s">
        <v>5728</v>
      </c>
      <c r="E123" s="274">
        <v>7</v>
      </c>
      <c r="F123" s="737" t="s">
        <v>5803</v>
      </c>
      <c r="G123" s="737" t="s">
        <v>8558</v>
      </c>
      <c r="H123" s="735" t="s">
        <v>5731</v>
      </c>
      <c r="I123" s="699" t="s">
        <v>12209</v>
      </c>
      <c r="J123" s="858" t="s">
        <v>5734</v>
      </c>
      <c r="K123" s="858" t="s">
        <v>5734</v>
      </c>
      <c r="L123" s="858" t="s">
        <v>5734</v>
      </c>
      <c r="M123" s="858" t="s">
        <v>5734</v>
      </c>
      <c r="N123" s="858" t="s">
        <v>5734</v>
      </c>
      <c r="O123" s="858" t="s">
        <v>5734</v>
      </c>
      <c r="P123" s="858" t="s">
        <v>5733</v>
      </c>
      <c r="Q123" s="858" t="s">
        <v>5733</v>
      </c>
      <c r="R123" s="699" t="s">
        <v>12192</v>
      </c>
      <c r="S123" s="699" t="s">
        <v>12191</v>
      </c>
      <c r="T123" s="858">
        <v>25</v>
      </c>
      <c r="U123" s="737" t="s">
        <v>5731</v>
      </c>
      <c r="V123" s="274">
        <v>10</v>
      </c>
      <c r="W123" s="737"/>
      <c r="X123" s="737"/>
    </row>
    <row r="124" spans="1:24" s="341" customFormat="1">
      <c r="A124" s="735">
        <v>132</v>
      </c>
      <c r="B124" s="735" t="s">
        <v>5866</v>
      </c>
      <c r="C124" s="737">
        <v>1</v>
      </c>
      <c r="D124" s="737" t="s">
        <v>5854</v>
      </c>
      <c r="E124" s="274">
        <v>4</v>
      </c>
      <c r="F124" s="737" t="s">
        <v>5803</v>
      </c>
      <c r="G124" s="737" t="s">
        <v>8558</v>
      </c>
      <c r="H124" s="735" t="s">
        <v>5731</v>
      </c>
      <c r="I124" s="858" t="s">
        <v>12209</v>
      </c>
      <c r="J124" s="858" t="s">
        <v>5734</v>
      </c>
      <c r="K124" s="858" t="s">
        <v>5734</v>
      </c>
      <c r="L124" s="858" t="s">
        <v>5734</v>
      </c>
      <c r="M124" s="858" t="s">
        <v>5734</v>
      </c>
      <c r="N124" s="858" t="s">
        <v>5734</v>
      </c>
      <c r="O124" s="858" t="s">
        <v>5734</v>
      </c>
      <c r="P124" s="858" t="s">
        <v>5733</v>
      </c>
      <c r="Q124" s="858" t="s">
        <v>5733</v>
      </c>
      <c r="R124" s="699" t="s">
        <v>12231</v>
      </c>
      <c r="S124" s="699" t="s">
        <v>12193</v>
      </c>
      <c r="T124" s="699">
        <v>45</v>
      </c>
      <c r="U124" s="737" t="s">
        <v>5731</v>
      </c>
      <c r="V124" s="274">
        <v>10</v>
      </c>
      <c r="W124" s="735"/>
      <c r="X124" s="735"/>
    </row>
    <row r="125" spans="1:24">
      <c r="A125" s="735">
        <v>133</v>
      </c>
      <c r="B125" s="737" t="s">
        <v>5867</v>
      </c>
      <c r="C125" s="737">
        <v>0</v>
      </c>
      <c r="D125" s="737" t="s">
        <v>5856</v>
      </c>
      <c r="E125" s="274">
        <v>3</v>
      </c>
      <c r="F125" s="737" t="s">
        <v>5803</v>
      </c>
      <c r="G125" s="737" t="s">
        <v>8558</v>
      </c>
      <c r="H125" s="735" t="s">
        <v>5731</v>
      </c>
      <c r="I125" s="699" t="s">
        <v>12209</v>
      </c>
      <c r="J125" s="858" t="s">
        <v>5734</v>
      </c>
      <c r="K125" s="858" t="s">
        <v>5734</v>
      </c>
      <c r="L125" s="858" t="s">
        <v>5734</v>
      </c>
      <c r="M125" s="858" t="s">
        <v>5734</v>
      </c>
      <c r="N125" s="858" t="s">
        <v>5734</v>
      </c>
      <c r="O125" s="858" t="s">
        <v>5734</v>
      </c>
      <c r="P125" s="858" t="s">
        <v>5733</v>
      </c>
      <c r="Q125" s="858" t="s">
        <v>5733</v>
      </c>
      <c r="R125" s="699" t="s">
        <v>12196</v>
      </c>
      <c r="S125" s="699" t="s">
        <v>12194</v>
      </c>
      <c r="T125" s="699">
        <v>75</v>
      </c>
      <c r="U125" s="737" t="s">
        <v>5731</v>
      </c>
      <c r="V125" s="274">
        <v>10</v>
      </c>
      <c r="W125" s="737"/>
      <c r="X125" s="737"/>
    </row>
    <row r="126" spans="1:24">
      <c r="A126" s="737">
        <v>134</v>
      </c>
      <c r="B126" s="737" t="s">
        <v>5868</v>
      </c>
      <c r="C126" s="735">
        <v>2</v>
      </c>
      <c r="D126" s="735" t="s">
        <v>5728</v>
      </c>
      <c r="E126" s="274">
        <v>7</v>
      </c>
      <c r="F126" s="737" t="s">
        <v>5803</v>
      </c>
      <c r="G126" s="737" t="s">
        <v>8558</v>
      </c>
      <c r="H126" s="735" t="s">
        <v>5731</v>
      </c>
      <c r="I126" s="699" t="s">
        <v>12210</v>
      </c>
      <c r="J126" s="858" t="s">
        <v>5734</v>
      </c>
      <c r="K126" s="858" t="s">
        <v>5734</v>
      </c>
      <c r="L126" s="858" t="s">
        <v>5734</v>
      </c>
      <c r="M126" s="858" t="s">
        <v>5734</v>
      </c>
      <c r="N126" s="858" t="s">
        <v>5734</v>
      </c>
      <c r="O126" s="858" t="s">
        <v>5734</v>
      </c>
      <c r="P126" s="858" t="s">
        <v>5733</v>
      </c>
      <c r="Q126" s="858" t="s">
        <v>5733</v>
      </c>
      <c r="R126" s="699" t="s">
        <v>12192</v>
      </c>
      <c r="S126" s="699" t="s">
        <v>12191</v>
      </c>
      <c r="T126" s="858">
        <v>25</v>
      </c>
      <c r="U126" s="737" t="s">
        <v>5731</v>
      </c>
      <c r="V126" s="274">
        <v>10</v>
      </c>
      <c r="W126" s="737"/>
      <c r="X126" s="737"/>
    </row>
    <row r="127" spans="1:24">
      <c r="A127" s="737">
        <v>135</v>
      </c>
      <c r="B127" s="737" t="s">
        <v>12984</v>
      </c>
      <c r="C127" s="737">
        <v>1</v>
      </c>
      <c r="D127" s="737" t="s">
        <v>5854</v>
      </c>
      <c r="E127" s="274">
        <v>5</v>
      </c>
      <c r="F127" s="737" t="s">
        <v>5803</v>
      </c>
      <c r="G127" s="737" t="s">
        <v>8558</v>
      </c>
      <c r="H127" s="735" t="s">
        <v>5731</v>
      </c>
      <c r="I127" s="699" t="s">
        <v>12983</v>
      </c>
      <c r="J127" s="858" t="s">
        <v>5734</v>
      </c>
      <c r="K127" s="858" t="s">
        <v>5734</v>
      </c>
      <c r="L127" s="858" t="s">
        <v>5734</v>
      </c>
      <c r="M127" s="858" t="s">
        <v>5734</v>
      </c>
      <c r="N127" s="858" t="s">
        <v>5734</v>
      </c>
      <c r="O127" s="858" t="s">
        <v>5734</v>
      </c>
      <c r="P127" s="858" t="s">
        <v>5733</v>
      </c>
      <c r="Q127" s="858" t="s">
        <v>5733</v>
      </c>
      <c r="R127" s="699" t="s">
        <v>12231</v>
      </c>
      <c r="S127" s="699" t="s">
        <v>12193</v>
      </c>
      <c r="T127" s="699">
        <v>45</v>
      </c>
      <c r="U127" s="737" t="s">
        <v>5731</v>
      </c>
      <c r="V127" s="274">
        <v>10</v>
      </c>
      <c r="W127" s="737"/>
      <c r="X127" s="737"/>
    </row>
    <row r="128" spans="1:24">
      <c r="A128" s="735">
        <v>136</v>
      </c>
      <c r="B128" s="737" t="s">
        <v>5869</v>
      </c>
      <c r="C128" s="737">
        <v>0</v>
      </c>
      <c r="D128" s="737" t="s">
        <v>5856</v>
      </c>
      <c r="E128" s="274">
        <v>3</v>
      </c>
      <c r="F128" s="737" t="s">
        <v>5803</v>
      </c>
      <c r="G128" s="737" t="s">
        <v>8558</v>
      </c>
      <c r="H128" s="735" t="s">
        <v>5731</v>
      </c>
      <c r="I128" s="699" t="s">
        <v>12210</v>
      </c>
      <c r="J128" s="858" t="s">
        <v>5734</v>
      </c>
      <c r="K128" s="858" t="s">
        <v>5734</v>
      </c>
      <c r="L128" s="858" t="s">
        <v>5734</v>
      </c>
      <c r="M128" s="858" t="s">
        <v>5734</v>
      </c>
      <c r="N128" s="858" t="s">
        <v>5734</v>
      </c>
      <c r="O128" s="858" t="s">
        <v>5734</v>
      </c>
      <c r="P128" s="858" t="s">
        <v>5733</v>
      </c>
      <c r="Q128" s="858" t="s">
        <v>5733</v>
      </c>
      <c r="R128" s="699" t="s">
        <v>12196</v>
      </c>
      <c r="S128" s="699" t="s">
        <v>12194</v>
      </c>
      <c r="T128" s="699">
        <v>75</v>
      </c>
      <c r="U128" s="737" t="s">
        <v>5731</v>
      </c>
      <c r="V128" s="274">
        <v>10</v>
      </c>
      <c r="W128" s="737"/>
      <c r="X128" s="737"/>
    </row>
    <row r="129" spans="1:24">
      <c r="A129" s="735">
        <v>137</v>
      </c>
      <c r="B129" s="737" t="s">
        <v>5870</v>
      </c>
      <c r="C129" s="735">
        <v>2</v>
      </c>
      <c r="D129" s="735" t="s">
        <v>5728</v>
      </c>
      <c r="E129" s="274">
        <v>7</v>
      </c>
      <c r="F129" s="737" t="s">
        <v>5803</v>
      </c>
      <c r="G129" s="737" t="s">
        <v>8558</v>
      </c>
      <c r="H129" s="735" t="s">
        <v>5731</v>
      </c>
      <c r="I129" s="699" t="s">
        <v>12211</v>
      </c>
      <c r="J129" s="858" t="s">
        <v>5734</v>
      </c>
      <c r="K129" s="858" t="s">
        <v>5734</v>
      </c>
      <c r="L129" s="858" t="s">
        <v>5734</v>
      </c>
      <c r="M129" s="858" t="s">
        <v>5734</v>
      </c>
      <c r="N129" s="858" t="s">
        <v>5734</v>
      </c>
      <c r="O129" s="858" t="s">
        <v>5734</v>
      </c>
      <c r="P129" s="858" t="s">
        <v>5733</v>
      </c>
      <c r="Q129" s="858" t="s">
        <v>5733</v>
      </c>
      <c r="R129" s="699" t="s">
        <v>12198</v>
      </c>
      <c r="S129" s="699" t="s">
        <v>12197</v>
      </c>
      <c r="T129" s="858">
        <v>25</v>
      </c>
      <c r="U129" s="737" t="s">
        <v>5731</v>
      </c>
      <c r="V129" s="274">
        <v>10</v>
      </c>
      <c r="W129" s="737"/>
      <c r="X129" s="737"/>
    </row>
    <row r="130" spans="1:24">
      <c r="A130" s="737">
        <v>138</v>
      </c>
      <c r="B130" s="737" t="s">
        <v>5871</v>
      </c>
      <c r="C130" s="737">
        <v>1</v>
      </c>
      <c r="D130" s="737" t="s">
        <v>5854</v>
      </c>
      <c r="E130" s="274">
        <v>5</v>
      </c>
      <c r="F130" s="737" t="s">
        <v>5803</v>
      </c>
      <c r="G130" s="737" t="s">
        <v>8558</v>
      </c>
      <c r="H130" s="735" t="s">
        <v>5731</v>
      </c>
      <c r="I130" s="699" t="s">
        <v>12211</v>
      </c>
      <c r="J130" s="858" t="s">
        <v>5734</v>
      </c>
      <c r="K130" s="858" t="s">
        <v>5734</v>
      </c>
      <c r="L130" s="858" t="s">
        <v>5734</v>
      </c>
      <c r="M130" s="858" t="s">
        <v>5734</v>
      </c>
      <c r="N130" s="858" t="s">
        <v>5734</v>
      </c>
      <c r="O130" s="858" t="s">
        <v>5734</v>
      </c>
      <c r="P130" s="858" t="s">
        <v>5733</v>
      </c>
      <c r="Q130" s="858" t="s">
        <v>5733</v>
      </c>
      <c r="R130" s="699" t="s">
        <v>12188</v>
      </c>
      <c r="S130" s="699" t="s">
        <v>12199</v>
      </c>
      <c r="T130" s="699">
        <v>45</v>
      </c>
      <c r="U130" s="737" t="s">
        <v>5731</v>
      </c>
      <c r="V130" s="274">
        <v>10</v>
      </c>
      <c r="W130" s="737"/>
      <c r="X130" s="737"/>
    </row>
    <row r="131" spans="1:24">
      <c r="A131" s="737">
        <v>139</v>
      </c>
      <c r="B131" s="737" t="s">
        <v>5872</v>
      </c>
      <c r="C131" s="737">
        <v>0</v>
      </c>
      <c r="D131" s="737" t="s">
        <v>5856</v>
      </c>
      <c r="E131" s="274">
        <v>2</v>
      </c>
      <c r="F131" s="737" t="s">
        <v>5803</v>
      </c>
      <c r="G131" s="737" t="s">
        <v>8558</v>
      </c>
      <c r="H131" s="735" t="s">
        <v>5731</v>
      </c>
      <c r="I131" s="699" t="s">
        <v>12211</v>
      </c>
      <c r="J131" s="858" t="s">
        <v>5734</v>
      </c>
      <c r="K131" s="858" t="s">
        <v>5734</v>
      </c>
      <c r="L131" s="858" t="s">
        <v>5734</v>
      </c>
      <c r="M131" s="858" t="s">
        <v>5734</v>
      </c>
      <c r="N131" s="858" t="s">
        <v>5734</v>
      </c>
      <c r="O131" s="858" t="s">
        <v>5734</v>
      </c>
      <c r="P131" s="858" t="s">
        <v>5733</v>
      </c>
      <c r="Q131" s="858" t="s">
        <v>5733</v>
      </c>
      <c r="R131" s="699" t="s">
        <v>12186</v>
      </c>
      <c r="S131" s="699" t="s">
        <v>12200</v>
      </c>
      <c r="T131" s="699">
        <v>75</v>
      </c>
      <c r="U131" s="737" t="s">
        <v>5731</v>
      </c>
      <c r="V131" s="274">
        <v>10</v>
      </c>
      <c r="W131" s="737"/>
      <c r="X131" s="737"/>
    </row>
    <row r="132" spans="1:24">
      <c r="A132" s="735">
        <v>140</v>
      </c>
      <c r="B132" s="737" t="s">
        <v>12403</v>
      </c>
      <c r="C132" s="735">
        <v>2</v>
      </c>
      <c r="D132" s="735" t="s">
        <v>5728</v>
      </c>
      <c r="E132" s="274">
        <v>6</v>
      </c>
      <c r="F132" s="737" t="s">
        <v>5803</v>
      </c>
      <c r="G132" s="737" t="s">
        <v>8558</v>
      </c>
      <c r="H132" s="735" t="s">
        <v>5731</v>
      </c>
      <c r="I132" s="699" t="s">
        <v>12404</v>
      </c>
      <c r="J132" s="858" t="s">
        <v>5734</v>
      </c>
      <c r="K132" s="858" t="s">
        <v>5734</v>
      </c>
      <c r="L132" s="858" t="s">
        <v>5734</v>
      </c>
      <c r="M132" s="858" t="s">
        <v>5734</v>
      </c>
      <c r="N132" s="858" t="s">
        <v>5734</v>
      </c>
      <c r="O132" s="858" t="s">
        <v>5734</v>
      </c>
      <c r="P132" s="858" t="s">
        <v>5733</v>
      </c>
      <c r="Q132" s="858" t="s">
        <v>5733</v>
      </c>
      <c r="R132" s="699">
        <v>15</v>
      </c>
      <c r="S132" s="699">
        <v>20</v>
      </c>
      <c r="T132" s="699" t="s">
        <v>12388</v>
      </c>
      <c r="U132" s="737" t="s">
        <v>5731</v>
      </c>
      <c r="V132" s="274">
        <v>10</v>
      </c>
      <c r="W132" s="737"/>
      <c r="X132" s="737"/>
    </row>
    <row r="133" spans="1:24">
      <c r="A133" s="735">
        <v>141</v>
      </c>
      <c r="B133" s="737" t="s">
        <v>5873</v>
      </c>
      <c r="C133" s="737">
        <v>1</v>
      </c>
      <c r="D133" s="737" t="s">
        <v>5854</v>
      </c>
      <c r="E133" s="274">
        <v>4</v>
      </c>
      <c r="F133" s="737" t="s">
        <v>5803</v>
      </c>
      <c r="G133" s="737" t="s">
        <v>8558</v>
      </c>
      <c r="H133" s="735" t="s">
        <v>5731</v>
      </c>
      <c r="I133" s="699" t="s">
        <v>12212</v>
      </c>
      <c r="J133" s="858" t="s">
        <v>5734</v>
      </c>
      <c r="K133" s="858" t="s">
        <v>5734</v>
      </c>
      <c r="L133" s="858" t="s">
        <v>5734</v>
      </c>
      <c r="M133" s="858" t="s">
        <v>5734</v>
      </c>
      <c r="N133" s="858" t="s">
        <v>5734</v>
      </c>
      <c r="O133" s="858" t="s">
        <v>5734</v>
      </c>
      <c r="P133" s="858" t="s">
        <v>5733</v>
      </c>
      <c r="Q133" s="858" t="s">
        <v>5733</v>
      </c>
      <c r="R133" s="699" t="s">
        <v>12200</v>
      </c>
      <c r="S133" s="699" t="s">
        <v>12230</v>
      </c>
      <c r="T133" s="699" t="s">
        <v>12389</v>
      </c>
      <c r="U133" s="737" t="s">
        <v>5731</v>
      </c>
      <c r="V133" s="274">
        <v>10</v>
      </c>
      <c r="W133" s="737"/>
      <c r="X133" s="737"/>
    </row>
    <row r="134" spans="1:24">
      <c r="A134" s="737">
        <v>142</v>
      </c>
      <c r="B134" s="737" t="s">
        <v>5874</v>
      </c>
      <c r="C134" s="737">
        <v>0</v>
      </c>
      <c r="D134" s="737" t="s">
        <v>5856</v>
      </c>
      <c r="E134" s="274">
        <v>2</v>
      </c>
      <c r="F134" s="737" t="s">
        <v>5803</v>
      </c>
      <c r="G134" s="737" t="s">
        <v>8558</v>
      </c>
      <c r="H134" s="735" t="s">
        <v>5731</v>
      </c>
      <c r="I134" s="699" t="s">
        <v>12212</v>
      </c>
      <c r="J134" s="858" t="s">
        <v>5734</v>
      </c>
      <c r="K134" s="858" t="s">
        <v>5734</v>
      </c>
      <c r="L134" s="858" t="s">
        <v>5734</v>
      </c>
      <c r="M134" s="858" t="s">
        <v>5734</v>
      </c>
      <c r="N134" s="858" t="s">
        <v>5734</v>
      </c>
      <c r="O134" s="858" t="s">
        <v>5734</v>
      </c>
      <c r="P134" s="858" t="s">
        <v>5733</v>
      </c>
      <c r="Q134" s="858" t="s">
        <v>5733</v>
      </c>
      <c r="R134" s="699" t="s">
        <v>12195</v>
      </c>
      <c r="S134" s="699">
        <v>8</v>
      </c>
      <c r="T134" s="699" t="s">
        <v>12386</v>
      </c>
      <c r="U134" s="737" t="s">
        <v>5731</v>
      </c>
      <c r="V134" s="274">
        <v>10</v>
      </c>
      <c r="W134" s="737"/>
      <c r="X134" s="737"/>
    </row>
    <row r="135" spans="1:24">
      <c r="A135" s="737">
        <v>143</v>
      </c>
      <c r="B135" s="737" t="s">
        <v>12982</v>
      </c>
      <c r="C135" s="735">
        <v>2</v>
      </c>
      <c r="D135" s="735" t="s">
        <v>5728</v>
      </c>
      <c r="E135" s="274">
        <v>6</v>
      </c>
      <c r="F135" s="737" t="s">
        <v>5803</v>
      </c>
      <c r="G135" s="737" t="s">
        <v>8558</v>
      </c>
      <c r="H135" s="735" t="s">
        <v>5731</v>
      </c>
      <c r="I135" s="699" t="s">
        <v>12981</v>
      </c>
      <c r="J135" s="858" t="s">
        <v>5734</v>
      </c>
      <c r="K135" s="858" t="s">
        <v>5734</v>
      </c>
      <c r="L135" s="858" t="s">
        <v>5734</v>
      </c>
      <c r="M135" s="858" t="s">
        <v>5734</v>
      </c>
      <c r="N135" s="858" t="s">
        <v>5734</v>
      </c>
      <c r="O135" s="858" t="s">
        <v>5734</v>
      </c>
      <c r="P135" s="858" t="s">
        <v>5733</v>
      </c>
      <c r="Q135" s="858" t="s">
        <v>5733</v>
      </c>
      <c r="R135" s="699">
        <v>15</v>
      </c>
      <c r="S135" s="699">
        <v>20</v>
      </c>
      <c r="T135" s="699" t="s">
        <v>12388</v>
      </c>
      <c r="U135" s="737" t="s">
        <v>5731</v>
      </c>
      <c r="V135" s="274">
        <v>10</v>
      </c>
      <c r="W135" s="737"/>
      <c r="X135" s="737"/>
    </row>
    <row r="136" spans="1:24">
      <c r="A136" s="735">
        <v>144</v>
      </c>
      <c r="B136" s="737" t="s">
        <v>5875</v>
      </c>
      <c r="C136" s="737">
        <v>1</v>
      </c>
      <c r="D136" s="737" t="s">
        <v>5854</v>
      </c>
      <c r="E136" s="274">
        <v>4</v>
      </c>
      <c r="F136" s="737" t="s">
        <v>5803</v>
      </c>
      <c r="G136" s="737" t="s">
        <v>8558</v>
      </c>
      <c r="H136" s="735" t="s">
        <v>5731</v>
      </c>
      <c r="I136" s="699" t="s">
        <v>12885</v>
      </c>
      <c r="J136" s="858" t="s">
        <v>5734</v>
      </c>
      <c r="K136" s="858" t="s">
        <v>5734</v>
      </c>
      <c r="L136" s="858" t="s">
        <v>5734</v>
      </c>
      <c r="M136" s="858" t="s">
        <v>5734</v>
      </c>
      <c r="N136" s="858" t="s">
        <v>5734</v>
      </c>
      <c r="O136" s="858" t="s">
        <v>5734</v>
      </c>
      <c r="P136" s="858" t="s">
        <v>5733</v>
      </c>
      <c r="Q136" s="858" t="s">
        <v>5733</v>
      </c>
      <c r="R136" s="699" t="s">
        <v>12200</v>
      </c>
      <c r="S136" s="699" t="s">
        <v>12230</v>
      </c>
      <c r="T136" s="699" t="s">
        <v>12389</v>
      </c>
      <c r="U136" s="737" t="s">
        <v>5731</v>
      </c>
      <c r="V136" s="274">
        <v>10</v>
      </c>
      <c r="W136" s="737"/>
      <c r="X136" s="737"/>
    </row>
    <row r="137" spans="1:24">
      <c r="A137" s="735">
        <v>145</v>
      </c>
      <c r="B137" s="737" t="s">
        <v>5876</v>
      </c>
      <c r="C137" s="737">
        <v>0</v>
      </c>
      <c r="D137" s="737" t="s">
        <v>5856</v>
      </c>
      <c r="E137" s="274">
        <v>2</v>
      </c>
      <c r="F137" s="737" t="s">
        <v>5803</v>
      </c>
      <c r="G137" s="737" t="s">
        <v>8558</v>
      </c>
      <c r="H137" s="735" t="s">
        <v>5731</v>
      </c>
      <c r="I137" s="699" t="s">
        <v>12213</v>
      </c>
      <c r="J137" s="858" t="s">
        <v>5734</v>
      </c>
      <c r="K137" s="858" t="s">
        <v>5734</v>
      </c>
      <c r="L137" s="858" t="s">
        <v>5734</v>
      </c>
      <c r="M137" s="858" t="s">
        <v>5734</v>
      </c>
      <c r="N137" s="858" t="s">
        <v>5734</v>
      </c>
      <c r="O137" s="858" t="s">
        <v>5734</v>
      </c>
      <c r="P137" s="858" t="s">
        <v>5733</v>
      </c>
      <c r="Q137" s="858" t="s">
        <v>5733</v>
      </c>
      <c r="R137" s="699" t="s">
        <v>12195</v>
      </c>
      <c r="S137" s="699">
        <v>8</v>
      </c>
      <c r="T137" s="699" t="s">
        <v>12386</v>
      </c>
      <c r="U137" s="737" t="s">
        <v>5731</v>
      </c>
      <c r="V137" s="274">
        <v>10</v>
      </c>
      <c r="W137" s="737"/>
      <c r="X137" s="737"/>
    </row>
    <row r="138" spans="1:24">
      <c r="A138" s="737" t="s">
        <v>7977</v>
      </c>
      <c r="B138" s="737" t="s">
        <v>5877</v>
      </c>
      <c r="C138" s="737" t="s">
        <v>6205</v>
      </c>
      <c r="D138" s="735" t="s">
        <v>5728</v>
      </c>
      <c r="E138" s="274">
        <v>6</v>
      </c>
      <c r="F138" s="737" t="s">
        <v>5803</v>
      </c>
      <c r="G138" s="737" t="s">
        <v>8558</v>
      </c>
      <c r="H138" s="735" t="s">
        <v>5731</v>
      </c>
      <c r="I138" s="699" t="s">
        <v>12214</v>
      </c>
      <c r="J138" s="858" t="s">
        <v>5734</v>
      </c>
      <c r="K138" s="858" t="s">
        <v>5734</v>
      </c>
      <c r="L138" s="858" t="s">
        <v>5734</v>
      </c>
      <c r="M138" s="858" t="s">
        <v>5734</v>
      </c>
      <c r="N138" s="858" t="s">
        <v>5734</v>
      </c>
      <c r="O138" s="858" t="s">
        <v>5734</v>
      </c>
      <c r="P138" s="858" t="s">
        <v>5733</v>
      </c>
      <c r="Q138" s="858" t="s">
        <v>5733</v>
      </c>
      <c r="R138" s="699">
        <v>15</v>
      </c>
      <c r="S138" s="699">
        <v>20</v>
      </c>
      <c r="T138" s="699" t="s">
        <v>12388</v>
      </c>
      <c r="U138" s="737" t="s">
        <v>5731</v>
      </c>
      <c r="V138" s="274">
        <v>10</v>
      </c>
      <c r="W138" s="737"/>
      <c r="X138" s="737"/>
    </row>
    <row r="139" spans="1:24">
      <c r="A139" s="737">
        <v>147</v>
      </c>
      <c r="B139" s="737" t="s">
        <v>5878</v>
      </c>
      <c r="C139" s="737">
        <v>1</v>
      </c>
      <c r="D139" s="737" t="s">
        <v>5854</v>
      </c>
      <c r="E139" s="274">
        <v>4</v>
      </c>
      <c r="F139" s="737" t="s">
        <v>5803</v>
      </c>
      <c r="G139" s="737" t="s">
        <v>8558</v>
      </c>
      <c r="H139" s="735" t="s">
        <v>5731</v>
      </c>
      <c r="I139" s="699" t="s">
        <v>12214</v>
      </c>
      <c r="J139" s="858" t="s">
        <v>5734</v>
      </c>
      <c r="K139" s="858" t="s">
        <v>5734</v>
      </c>
      <c r="L139" s="858" t="s">
        <v>5734</v>
      </c>
      <c r="M139" s="858" t="s">
        <v>5734</v>
      </c>
      <c r="N139" s="858" t="s">
        <v>5734</v>
      </c>
      <c r="O139" s="858" t="s">
        <v>5734</v>
      </c>
      <c r="P139" s="858" t="s">
        <v>5733</v>
      </c>
      <c r="Q139" s="858" t="s">
        <v>5733</v>
      </c>
      <c r="R139" s="699" t="s">
        <v>12200</v>
      </c>
      <c r="S139" s="699" t="s">
        <v>12230</v>
      </c>
      <c r="T139" s="699" t="s">
        <v>12389</v>
      </c>
      <c r="U139" s="737" t="s">
        <v>5731</v>
      </c>
      <c r="V139" s="274">
        <v>10</v>
      </c>
      <c r="W139" s="737"/>
      <c r="X139" s="737"/>
    </row>
    <row r="140" spans="1:24">
      <c r="A140" s="735">
        <v>148</v>
      </c>
      <c r="B140" s="737" t="s">
        <v>5879</v>
      </c>
      <c r="C140" s="737">
        <v>0</v>
      </c>
      <c r="D140" s="737" t="s">
        <v>5856</v>
      </c>
      <c r="E140" s="274">
        <v>2</v>
      </c>
      <c r="F140" s="737" t="s">
        <v>5803</v>
      </c>
      <c r="G140" s="737" t="s">
        <v>8558</v>
      </c>
      <c r="H140" s="735" t="s">
        <v>5731</v>
      </c>
      <c r="I140" s="699" t="s">
        <v>12214</v>
      </c>
      <c r="J140" s="858" t="s">
        <v>5734</v>
      </c>
      <c r="K140" s="858" t="s">
        <v>5734</v>
      </c>
      <c r="L140" s="858" t="s">
        <v>5734</v>
      </c>
      <c r="M140" s="858" t="s">
        <v>5734</v>
      </c>
      <c r="N140" s="858" t="s">
        <v>5734</v>
      </c>
      <c r="O140" s="858" t="s">
        <v>5734</v>
      </c>
      <c r="P140" s="858" t="s">
        <v>5733</v>
      </c>
      <c r="Q140" s="858" t="s">
        <v>5733</v>
      </c>
      <c r="R140" s="699" t="s">
        <v>12195</v>
      </c>
      <c r="S140" s="699">
        <v>8</v>
      </c>
      <c r="T140" s="699" t="s">
        <v>12386</v>
      </c>
      <c r="U140" s="737" t="s">
        <v>5731</v>
      </c>
      <c r="V140" s="274">
        <v>10</v>
      </c>
      <c r="W140" s="737"/>
      <c r="X140" s="737"/>
    </row>
    <row r="141" spans="1:24">
      <c r="A141" s="735">
        <v>149</v>
      </c>
      <c r="B141" s="737" t="s">
        <v>5880</v>
      </c>
      <c r="C141" s="699" t="s">
        <v>6205</v>
      </c>
      <c r="D141" s="735" t="s">
        <v>5728</v>
      </c>
      <c r="E141" s="274">
        <v>6</v>
      </c>
      <c r="F141" s="737" t="s">
        <v>5803</v>
      </c>
      <c r="G141" s="737" t="s">
        <v>8558</v>
      </c>
      <c r="H141" s="735" t="s">
        <v>5731</v>
      </c>
      <c r="I141" s="699" t="s">
        <v>12215</v>
      </c>
      <c r="J141" s="858" t="s">
        <v>5734</v>
      </c>
      <c r="K141" s="858" t="s">
        <v>5734</v>
      </c>
      <c r="L141" s="858" t="s">
        <v>5734</v>
      </c>
      <c r="M141" s="858" t="s">
        <v>5734</v>
      </c>
      <c r="N141" s="858" t="s">
        <v>5734</v>
      </c>
      <c r="O141" s="858" t="s">
        <v>5734</v>
      </c>
      <c r="P141" s="858" t="s">
        <v>5733</v>
      </c>
      <c r="Q141" s="858" t="s">
        <v>5733</v>
      </c>
      <c r="R141" s="699">
        <v>15</v>
      </c>
      <c r="S141" s="699">
        <v>20</v>
      </c>
      <c r="T141" s="699" t="s">
        <v>12388</v>
      </c>
      <c r="U141" s="737" t="s">
        <v>5731</v>
      </c>
      <c r="V141" s="274">
        <v>10</v>
      </c>
      <c r="W141" s="737"/>
      <c r="X141" s="737"/>
    </row>
    <row r="142" spans="1:24">
      <c r="A142" s="737">
        <v>150</v>
      </c>
      <c r="B142" s="737" t="s">
        <v>5881</v>
      </c>
      <c r="C142" s="737">
        <v>1</v>
      </c>
      <c r="D142" s="737" t="s">
        <v>5854</v>
      </c>
      <c r="E142" s="274">
        <v>4</v>
      </c>
      <c r="F142" s="737" t="s">
        <v>5803</v>
      </c>
      <c r="G142" s="737" t="s">
        <v>8558</v>
      </c>
      <c r="H142" s="735" t="s">
        <v>5731</v>
      </c>
      <c r="I142" s="699" t="s">
        <v>12215</v>
      </c>
      <c r="J142" s="858" t="s">
        <v>5734</v>
      </c>
      <c r="K142" s="858" t="s">
        <v>5734</v>
      </c>
      <c r="L142" s="858" t="s">
        <v>5734</v>
      </c>
      <c r="M142" s="858" t="s">
        <v>5734</v>
      </c>
      <c r="N142" s="858" t="s">
        <v>5734</v>
      </c>
      <c r="O142" s="858" t="s">
        <v>5734</v>
      </c>
      <c r="P142" s="858" t="s">
        <v>5733</v>
      </c>
      <c r="Q142" s="858" t="s">
        <v>5733</v>
      </c>
      <c r="R142" s="699" t="s">
        <v>12200</v>
      </c>
      <c r="S142" s="699" t="s">
        <v>12230</v>
      </c>
      <c r="T142" s="699" t="s">
        <v>12389</v>
      </c>
      <c r="U142" s="737" t="s">
        <v>5731</v>
      </c>
      <c r="V142" s="274">
        <v>10</v>
      </c>
      <c r="W142" s="737"/>
      <c r="X142" s="737"/>
    </row>
    <row r="143" spans="1:24">
      <c r="A143" s="737">
        <v>151</v>
      </c>
      <c r="B143" s="737" t="s">
        <v>5882</v>
      </c>
      <c r="C143" s="737">
        <v>0</v>
      </c>
      <c r="D143" s="737" t="s">
        <v>5856</v>
      </c>
      <c r="E143" s="274">
        <v>2</v>
      </c>
      <c r="F143" s="737" t="s">
        <v>5803</v>
      </c>
      <c r="G143" s="737" t="s">
        <v>8558</v>
      </c>
      <c r="H143" s="735" t="s">
        <v>5731</v>
      </c>
      <c r="I143" s="699" t="s">
        <v>12215</v>
      </c>
      <c r="J143" s="858" t="s">
        <v>5734</v>
      </c>
      <c r="K143" s="858" t="s">
        <v>5734</v>
      </c>
      <c r="L143" s="858" t="s">
        <v>5734</v>
      </c>
      <c r="M143" s="858" t="s">
        <v>5734</v>
      </c>
      <c r="N143" s="858" t="s">
        <v>5734</v>
      </c>
      <c r="O143" s="858" t="s">
        <v>5734</v>
      </c>
      <c r="P143" s="858" t="s">
        <v>5733</v>
      </c>
      <c r="Q143" s="858" t="s">
        <v>5733</v>
      </c>
      <c r="R143" s="699" t="s">
        <v>12195</v>
      </c>
      <c r="S143" s="699">
        <v>8</v>
      </c>
      <c r="T143" s="699" t="s">
        <v>12386</v>
      </c>
      <c r="U143" s="737" t="s">
        <v>5731</v>
      </c>
      <c r="V143" s="274">
        <v>10</v>
      </c>
      <c r="W143" s="737"/>
      <c r="X143" s="737"/>
    </row>
    <row r="144" spans="1:24">
      <c r="A144" s="735">
        <v>152</v>
      </c>
      <c r="B144" s="737" t="s">
        <v>5883</v>
      </c>
      <c r="C144" s="735">
        <v>2</v>
      </c>
      <c r="D144" s="735" t="s">
        <v>5728</v>
      </c>
      <c r="E144" s="274">
        <v>6</v>
      </c>
      <c r="F144" s="737" t="s">
        <v>5803</v>
      </c>
      <c r="G144" s="737" t="s">
        <v>8558</v>
      </c>
      <c r="H144" s="735" t="s">
        <v>5731</v>
      </c>
      <c r="I144" s="699" t="s">
        <v>12216</v>
      </c>
      <c r="J144" s="858" t="s">
        <v>5734</v>
      </c>
      <c r="K144" s="858" t="s">
        <v>5734</v>
      </c>
      <c r="L144" s="858" t="s">
        <v>5734</v>
      </c>
      <c r="M144" s="858" t="s">
        <v>5734</v>
      </c>
      <c r="N144" s="858" t="s">
        <v>5734</v>
      </c>
      <c r="O144" s="858" t="s">
        <v>5734</v>
      </c>
      <c r="P144" s="858" t="s">
        <v>5733</v>
      </c>
      <c r="Q144" s="858" t="s">
        <v>5733</v>
      </c>
      <c r="R144" s="699">
        <v>15</v>
      </c>
      <c r="S144" s="699">
        <v>20</v>
      </c>
      <c r="T144" s="699" t="s">
        <v>12388</v>
      </c>
      <c r="U144" s="737" t="s">
        <v>5731</v>
      </c>
      <c r="V144" s="274">
        <v>10</v>
      </c>
      <c r="W144" s="737"/>
      <c r="X144" s="737"/>
    </row>
    <row r="145" spans="1:24">
      <c r="A145" s="735">
        <v>153</v>
      </c>
      <c r="B145" s="737" t="s">
        <v>5884</v>
      </c>
      <c r="C145" s="737">
        <v>1</v>
      </c>
      <c r="D145" s="737" t="s">
        <v>5854</v>
      </c>
      <c r="E145" s="274">
        <v>4</v>
      </c>
      <c r="F145" s="737" t="s">
        <v>5803</v>
      </c>
      <c r="G145" s="737" t="s">
        <v>8558</v>
      </c>
      <c r="H145" s="735" t="s">
        <v>5731</v>
      </c>
      <c r="I145" s="699" t="s">
        <v>12216</v>
      </c>
      <c r="J145" s="858" t="s">
        <v>5734</v>
      </c>
      <c r="K145" s="858" t="s">
        <v>5734</v>
      </c>
      <c r="L145" s="858" t="s">
        <v>5734</v>
      </c>
      <c r="M145" s="858" t="s">
        <v>5734</v>
      </c>
      <c r="N145" s="858" t="s">
        <v>5734</v>
      </c>
      <c r="O145" s="858" t="s">
        <v>5734</v>
      </c>
      <c r="P145" s="858" t="s">
        <v>5733</v>
      </c>
      <c r="Q145" s="858" t="s">
        <v>5733</v>
      </c>
      <c r="R145" s="699" t="s">
        <v>12200</v>
      </c>
      <c r="S145" s="699" t="s">
        <v>12230</v>
      </c>
      <c r="T145" s="699" t="s">
        <v>12389</v>
      </c>
      <c r="U145" s="737" t="s">
        <v>5731</v>
      </c>
      <c r="V145" s="274">
        <v>10</v>
      </c>
      <c r="W145" s="737"/>
      <c r="X145" s="737"/>
    </row>
    <row r="146" spans="1:24">
      <c r="A146" s="737">
        <v>154</v>
      </c>
      <c r="B146" s="737" t="s">
        <v>8415</v>
      </c>
      <c r="C146" s="737">
        <v>0</v>
      </c>
      <c r="D146" s="737" t="s">
        <v>5856</v>
      </c>
      <c r="E146" s="274">
        <v>2</v>
      </c>
      <c r="F146" s="737" t="s">
        <v>5803</v>
      </c>
      <c r="G146" s="737" t="s">
        <v>8558</v>
      </c>
      <c r="H146" s="735" t="s">
        <v>5731</v>
      </c>
      <c r="I146" s="699" t="s">
        <v>12216</v>
      </c>
      <c r="J146" s="858" t="s">
        <v>5734</v>
      </c>
      <c r="K146" s="858" t="s">
        <v>5734</v>
      </c>
      <c r="L146" s="858" t="s">
        <v>5734</v>
      </c>
      <c r="M146" s="858" t="s">
        <v>5734</v>
      </c>
      <c r="N146" s="858" t="s">
        <v>5734</v>
      </c>
      <c r="O146" s="858" t="s">
        <v>5734</v>
      </c>
      <c r="P146" s="858" t="s">
        <v>5733</v>
      </c>
      <c r="Q146" s="858" t="s">
        <v>5733</v>
      </c>
      <c r="R146" s="699" t="s">
        <v>12195</v>
      </c>
      <c r="S146" s="699">
        <v>8</v>
      </c>
      <c r="T146" s="699" t="s">
        <v>12386</v>
      </c>
      <c r="U146" s="737" t="s">
        <v>5731</v>
      </c>
      <c r="V146" s="274">
        <v>10</v>
      </c>
      <c r="W146" s="737"/>
      <c r="X146" s="737"/>
    </row>
    <row r="147" spans="1:24" s="341" customFormat="1">
      <c r="A147" s="737">
        <v>155</v>
      </c>
      <c r="B147" s="735" t="s">
        <v>5885</v>
      </c>
      <c r="C147" s="735">
        <v>2</v>
      </c>
      <c r="D147" s="735" t="s">
        <v>5728</v>
      </c>
      <c r="E147" s="274">
        <v>6</v>
      </c>
      <c r="F147" s="737" t="s">
        <v>5803</v>
      </c>
      <c r="G147" s="737" t="s">
        <v>8558</v>
      </c>
      <c r="H147" s="735" t="s">
        <v>5731</v>
      </c>
      <c r="I147" s="858" t="s">
        <v>12217</v>
      </c>
      <c r="J147" s="858" t="s">
        <v>5734</v>
      </c>
      <c r="K147" s="858" t="s">
        <v>5734</v>
      </c>
      <c r="L147" s="858" t="s">
        <v>5734</v>
      </c>
      <c r="M147" s="858" t="s">
        <v>5734</v>
      </c>
      <c r="N147" s="858" t="s">
        <v>5734</v>
      </c>
      <c r="O147" s="858" t="s">
        <v>5734</v>
      </c>
      <c r="P147" s="858" t="s">
        <v>5733</v>
      </c>
      <c r="Q147" s="858" t="s">
        <v>5733</v>
      </c>
      <c r="R147" s="699">
        <v>15</v>
      </c>
      <c r="S147" s="699">
        <v>20</v>
      </c>
      <c r="T147" s="699" t="s">
        <v>12388</v>
      </c>
      <c r="U147" s="737" t="s">
        <v>5731</v>
      </c>
      <c r="V147" s="274">
        <v>10</v>
      </c>
      <c r="W147" s="735"/>
      <c r="X147" s="735"/>
    </row>
    <row r="148" spans="1:24">
      <c r="A148" s="735" t="s">
        <v>8426</v>
      </c>
      <c r="B148" s="737" t="s">
        <v>8427</v>
      </c>
      <c r="C148" s="737">
        <v>1</v>
      </c>
      <c r="D148" s="737" t="s">
        <v>5854</v>
      </c>
      <c r="E148" s="274">
        <v>4</v>
      </c>
      <c r="F148" s="737" t="s">
        <v>5803</v>
      </c>
      <c r="G148" s="737" t="s">
        <v>8558</v>
      </c>
      <c r="H148" s="735" t="s">
        <v>5731</v>
      </c>
      <c r="I148" s="699" t="s">
        <v>12217</v>
      </c>
      <c r="J148" s="858" t="s">
        <v>5734</v>
      </c>
      <c r="K148" s="858" t="s">
        <v>5734</v>
      </c>
      <c r="L148" s="858" t="s">
        <v>5734</v>
      </c>
      <c r="M148" s="858" t="s">
        <v>5734</v>
      </c>
      <c r="N148" s="858" t="s">
        <v>5734</v>
      </c>
      <c r="O148" s="858" t="s">
        <v>5734</v>
      </c>
      <c r="P148" s="858" t="s">
        <v>5733</v>
      </c>
      <c r="Q148" s="858" t="s">
        <v>5733</v>
      </c>
      <c r="R148" s="699" t="s">
        <v>12200</v>
      </c>
      <c r="S148" s="699" t="s">
        <v>12230</v>
      </c>
      <c r="T148" s="699" t="s">
        <v>12389</v>
      </c>
      <c r="U148" s="737" t="s">
        <v>5731</v>
      </c>
      <c r="V148" s="274">
        <v>10</v>
      </c>
      <c r="W148" s="737"/>
      <c r="X148" s="737"/>
    </row>
    <row r="149" spans="1:24">
      <c r="A149" s="735">
        <v>157</v>
      </c>
      <c r="B149" s="737" t="s">
        <v>5886</v>
      </c>
      <c r="C149" s="737">
        <v>0</v>
      </c>
      <c r="D149" s="737" t="s">
        <v>5856</v>
      </c>
      <c r="E149" s="274">
        <v>2</v>
      </c>
      <c r="F149" s="737" t="s">
        <v>5803</v>
      </c>
      <c r="G149" s="737" t="s">
        <v>8558</v>
      </c>
      <c r="H149" s="735" t="s">
        <v>5731</v>
      </c>
      <c r="I149" s="699" t="s">
        <v>12217</v>
      </c>
      <c r="J149" s="858" t="s">
        <v>5734</v>
      </c>
      <c r="K149" s="858" t="s">
        <v>5734</v>
      </c>
      <c r="L149" s="858" t="s">
        <v>5734</v>
      </c>
      <c r="M149" s="858" t="s">
        <v>5734</v>
      </c>
      <c r="N149" s="858" t="s">
        <v>5734</v>
      </c>
      <c r="O149" s="858" t="s">
        <v>5734</v>
      </c>
      <c r="P149" s="858" t="s">
        <v>5733</v>
      </c>
      <c r="Q149" s="858" t="s">
        <v>5733</v>
      </c>
      <c r="R149" s="699" t="s">
        <v>12195</v>
      </c>
      <c r="S149" s="699">
        <v>8</v>
      </c>
      <c r="T149" s="699" t="s">
        <v>12386</v>
      </c>
      <c r="U149" s="737" t="s">
        <v>5731</v>
      </c>
      <c r="V149" s="274">
        <v>10</v>
      </c>
      <c r="W149" s="737"/>
      <c r="X149" s="737"/>
    </row>
    <row r="150" spans="1:24">
      <c r="A150" s="737">
        <v>158</v>
      </c>
      <c r="B150" s="737" t="s">
        <v>5887</v>
      </c>
      <c r="C150" s="735">
        <v>2</v>
      </c>
      <c r="D150" s="735" t="s">
        <v>5728</v>
      </c>
      <c r="E150" s="274">
        <v>6</v>
      </c>
      <c r="F150" s="737" t="s">
        <v>5803</v>
      </c>
      <c r="G150" s="737" t="s">
        <v>8558</v>
      </c>
      <c r="H150" s="735" t="s">
        <v>5731</v>
      </c>
      <c r="I150" s="699" t="s">
        <v>12218</v>
      </c>
      <c r="J150" s="858" t="s">
        <v>5734</v>
      </c>
      <c r="K150" s="858" t="s">
        <v>5734</v>
      </c>
      <c r="L150" s="858" t="s">
        <v>5734</v>
      </c>
      <c r="M150" s="858" t="s">
        <v>5734</v>
      </c>
      <c r="N150" s="858" t="s">
        <v>5734</v>
      </c>
      <c r="O150" s="858" t="s">
        <v>5734</v>
      </c>
      <c r="P150" s="858" t="s">
        <v>5733</v>
      </c>
      <c r="Q150" s="858" t="s">
        <v>5733</v>
      </c>
      <c r="R150" s="699">
        <v>15</v>
      </c>
      <c r="S150" s="699">
        <v>20</v>
      </c>
      <c r="T150" s="699" t="s">
        <v>12388</v>
      </c>
      <c r="U150" s="737" t="s">
        <v>5731</v>
      </c>
      <c r="V150" s="274">
        <v>10</v>
      </c>
      <c r="W150" s="737"/>
      <c r="X150" s="737"/>
    </row>
    <row r="151" spans="1:24">
      <c r="A151" s="737">
        <v>159</v>
      </c>
      <c r="B151" s="737" t="s">
        <v>5888</v>
      </c>
      <c r="C151" s="737">
        <v>1</v>
      </c>
      <c r="D151" s="737" t="s">
        <v>5854</v>
      </c>
      <c r="E151" s="274">
        <v>4</v>
      </c>
      <c r="F151" s="737" t="s">
        <v>5803</v>
      </c>
      <c r="G151" s="737" t="s">
        <v>8558</v>
      </c>
      <c r="H151" s="735" t="s">
        <v>5731</v>
      </c>
      <c r="I151" s="699" t="s">
        <v>12218</v>
      </c>
      <c r="J151" s="858" t="s">
        <v>5734</v>
      </c>
      <c r="K151" s="858" t="s">
        <v>5734</v>
      </c>
      <c r="L151" s="858" t="s">
        <v>5734</v>
      </c>
      <c r="M151" s="858" t="s">
        <v>5734</v>
      </c>
      <c r="N151" s="858" t="s">
        <v>5734</v>
      </c>
      <c r="O151" s="858" t="s">
        <v>5734</v>
      </c>
      <c r="P151" s="858" t="s">
        <v>5733</v>
      </c>
      <c r="Q151" s="858" t="s">
        <v>5733</v>
      </c>
      <c r="R151" s="699" t="s">
        <v>12200</v>
      </c>
      <c r="S151" s="699" t="s">
        <v>12230</v>
      </c>
      <c r="T151" s="699" t="s">
        <v>12389</v>
      </c>
      <c r="U151" s="737" t="s">
        <v>5731</v>
      </c>
      <c r="V151" s="274">
        <v>10</v>
      </c>
      <c r="W151" s="737"/>
      <c r="X151" s="737"/>
    </row>
    <row r="152" spans="1:24">
      <c r="A152" s="735">
        <v>160</v>
      </c>
      <c r="B152" s="737" t="s">
        <v>5889</v>
      </c>
      <c r="C152" s="737">
        <v>0</v>
      </c>
      <c r="D152" s="737" t="s">
        <v>5856</v>
      </c>
      <c r="E152" s="274">
        <v>2</v>
      </c>
      <c r="F152" s="737" t="s">
        <v>5803</v>
      </c>
      <c r="G152" s="737" t="s">
        <v>8558</v>
      </c>
      <c r="H152" s="735" t="s">
        <v>5731</v>
      </c>
      <c r="I152" s="699" t="s">
        <v>12218</v>
      </c>
      <c r="J152" s="858" t="s">
        <v>5734</v>
      </c>
      <c r="K152" s="858" t="s">
        <v>5734</v>
      </c>
      <c r="L152" s="858" t="s">
        <v>5734</v>
      </c>
      <c r="M152" s="858" t="s">
        <v>5734</v>
      </c>
      <c r="N152" s="858" t="s">
        <v>5734</v>
      </c>
      <c r="O152" s="858" t="s">
        <v>5734</v>
      </c>
      <c r="P152" s="858" t="s">
        <v>5733</v>
      </c>
      <c r="Q152" s="858" t="s">
        <v>5733</v>
      </c>
      <c r="R152" s="699" t="s">
        <v>12195</v>
      </c>
      <c r="S152" s="699">
        <v>8</v>
      </c>
      <c r="T152" s="699" t="s">
        <v>12386</v>
      </c>
      <c r="U152" s="737" t="s">
        <v>5731</v>
      </c>
      <c r="V152" s="274">
        <v>10</v>
      </c>
      <c r="W152" s="737"/>
      <c r="X152" s="737"/>
    </row>
    <row r="153" spans="1:24">
      <c r="A153" s="735">
        <v>161</v>
      </c>
      <c r="B153" s="737" t="s">
        <v>5890</v>
      </c>
      <c r="C153" s="735">
        <v>2</v>
      </c>
      <c r="D153" s="735" t="s">
        <v>5728</v>
      </c>
      <c r="E153" s="274">
        <v>6</v>
      </c>
      <c r="F153" s="737" t="s">
        <v>5803</v>
      </c>
      <c r="G153" s="737" t="s">
        <v>8558</v>
      </c>
      <c r="H153" s="735" t="s">
        <v>5731</v>
      </c>
      <c r="I153" s="699" t="s">
        <v>12219</v>
      </c>
      <c r="J153" s="858" t="s">
        <v>5734</v>
      </c>
      <c r="K153" s="858" t="s">
        <v>5734</v>
      </c>
      <c r="L153" s="858" t="s">
        <v>5734</v>
      </c>
      <c r="M153" s="858" t="s">
        <v>5734</v>
      </c>
      <c r="N153" s="858" t="s">
        <v>5734</v>
      </c>
      <c r="O153" s="858" t="s">
        <v>5734</v>
      </c>
      <c r="P153" s="858" t="s">
        <v>5733</v>
      </c>
      <c r="Q153" s="858" t="s">
        <v>5733</v>
      </c>
      <c r="R153" s="699">
        <v>15</v>
      </c>
      <c r="S153" s="699">
        <v>20</v>
      </c>
      <c r="T153" s="699" t="s">
        <v>12388</v>
      </c>
      <c r="U153" s="737" t="s">
        <v>5731</v>
      </c>
      <c r="V153" s="274">
        <v>10</v>
      </c>
      <c r="W153" s="737"/>
      <c r="X153" s="737"/>
    </row>
    <row r="154" spans="1:24">
      <c r="A154" s="737">
        <v>162</v>
      </c>
      <c r="B154" s="737" t="s">
        <v>5891</v>
      </c>
      <c r="C154" s="737">
        <v>1</v>
      </c>
      <c r="D154" s="737" t="s">
        <v>5854</v>
      </c>
      <c r="E154" s="274">
        <v>4</v>
      </c>
      <c r="F154" s="737" t="s">
        <v>5803</v>
      </c>
      <c r="G154" s="737" t="s">
        <v>8558</v>
      </c>
      <c r="H154" s="735" t="s">
        <v>5731</v>
      </c>
      <c r="I154" s="699" t="s">
        <v>12219</v>
      </c>
      <c r="J154" s="858" t="s">
        <v>5734</v>
      </c>
      <c r="K154" s="858" t="s">
        <v>5734</v>
      </c>
      <c r="L154" s="858" t="s">
        <v>5734</v>
      </c>
      <c r="M154" s="858" t="s">
        <v>5734</v>
      </c>
      <c r="N154" s="858" t="s">
        <v>5734</v>
      </c>
      <c r="O154" s="858" t="s">
        <v>5734</v>
      </c>
      <c r="P154" s="858" t="s">
        <v>5733</v>
      </c>
      <c r="Q154" s="858" t="s">
        <v>5733</v>
      </c>
      <c r="R154" s="699" t="s">
        <v>12200</v>
      </c>
      <c r="S154" s="699" t="s">
        <v>12230</v>
      </c>
      <c r="T154" s="699" t="s">
        <v>12389</v>
      </c>
      <c r="U154" s="737" t="s">
        <v>5731</v>
      </c>
      <c r="V154" s="274">
        <v>10</v>
      </c>
      <c r="W154" s="737"/>
      <c r="X154" s="737"/>
    </row>
    <row r="155" spans="1:24">
      <c r="A155" s="737">
        <v>163</v>
      </c>
      <c r="B155" s="737" t="s">
        <v>5892</v>
      </c>
      <c r="C155" s="737">
        <v>0</v>
      </c>
      <c r="D155" s="737" t="s">
        <v>5856</v>
      </c>
      <c r="E155" s="274">
        <v>2</v>
      </c>
      <c r="F155" s="737" t="s">
        <v>5803</v>
      </c>
      <c r="G155" s="737" t="s">
        <v>8558</v>
      </c>
      <c r="H155" s="735" t="s">
        <v>5731</v>
      </c>
      <c r="I155" s="699" t="s">
        <v>12219</v>
      </c>
      <c r="J155" s="858" t="s">
        <v>5734</v>
      </c>
      <c r="K155" s="858" t="s">
        <v>5734</v>
      </c>
      <c r="L155" s="858" t="s">
        <v>5734</v>
      </c>
      <c r="M155" s="858" t="s">
        <v>5734</v>
      </c>
      <c r="N155" s="858" t="s">
        <v>5734</v>
      </c>
      <c r="O155" s="858" t="s">
        <v>5734</v>
      </c>
      <c r="P155" s="858" t="s">
        <v>5733</v>
      </c>
      <c r="Q155" s="858" t="s">
        <v>5733</v>
      </c>
      <c r="R155" s="699" t="s">
        <v>12195</v>
      </c>
      <c r="S155" s="699">
        <v>8</v>
      </c>
      <c r="T155" s="699" t="s">
        <v>12386</v>
      </c>
      <c r="U155" s="737" t="s">
        <v>5731</v>
      </c>
      <c r="V155" s="274">
        <v>10</v>
      </c>
      <c r="W155" s="737"/>
      <c r="X155" s="737"/>
    </row>
    <row r="156" spans="1:24">
      <c r="A156" s="735" t="s">
        <v>7978</v>
      </c>
      <c r="B156" s="737" t="s">
        <v>5893</v>
      </c>
      <c r="C156" s="735">
        <v>2</v>
      </c>
      <c r="D156" s="735" t="s">
        <v>5728</v>
      </c>
      <c r="E156" s="274">
        <v>6</v>
      </c>
      <c r="F156" s="737" t="s">
        <v>5803</v>
      </c>
      <c r="G156" s="737" t="s">
        <v>8558</v>
      </c>
      <c r="H156" s="735" t="s">
        <v>5731</v>
      </c>
      <c r="I156" s="699" t="s">
        <v>13040</v>
      </c>
      <c r="J156" s="858" t="s">
        <v>5734</v>
      </c>
      <c r="K156" s="858" t="s">
        <v>5734</v>
      </c>
      <c r="L156" s="858" t="s">
        <v>5734</v>
      </c>
      <c r="M156" s="858" t="s">
        <v>5734</v>
      </c>
      <c r="N156" s="858" t="s">
        <v>5734</v>
      </c>
      <c r="O156" s="858" t="s">
        <v>5734</v>
      </c>
      <c r="P156" s="858" t="s">
        <v>5733</v>
      </c>
      <c r="Q156" s="858" t="s">
        <v>5733</v>
      </c>
      <c r="R156" s="699">
        <v>15</v>
      </c>
      <c r="S156" s="699">
        <v>20</v>
      </c>
      <c r="T156" s="699" t="s">
        <v>12388</v>
      </c>
      <c r="U156" s="737" t="s">
        <v>5731</v>
      </c>
      <c r="V156" s="274">
        <v>10</v>
      </c>
      <c r="W156" s="737"/>
      <c r="X156" s="737"/>
    </row>
    <row r="157" spans="1:24">
      <c r="A157" s="735">
        <v>165</v>
      </c>
      <c r="B157" s="737" t="s">
        <v>12886</v>
      </c>
      <c r="C157" s="737">
        <v>1</v>
      </c>
      <c r="D157" s="737" t="s">
        <v>5854</v>
      </c>
      <c r="E157" s="274">
        <v>4</v>
      </c>
      <c r="F157" s="737" t="s">
        <v>5803</v>
      </c>
      <c r="G157" s="737" t="s">
        <v>8558</v>
      </c>
      <c r="H157" s="735" t="s">
        <v>5731</v>
      </c>
      <c r="I157" s="699" t="s">
        <v>12887</v>
      </c>
      <c r="J157" s="858" t="s">
        <v>5734</v>
      </c>
      <c r="K157" s="858" t="s">
        <v>5734</v>
      </c>
      <c r="L157" s="858" t="s">
        <v>5734</v>
      </c>
      <c r="M157" s="858" t="s">
        <v>5734</v>
      </c>
      <c r="N157" s="858" t="s">
        <v>5734</v>
      </c>
      <c r="O157" s="858" t="s">
        <v>5734</v>
      </c>
      <c r="P157" s="858" t="s">
        <v>5733</v>
      </c>
      <c r="Q157" s="858" t="s">
        <v>5733</v>
      </c>
      <c r="R157" s="699" t="s">
        <v>12200</v>
      </c>
      <c r="S157" s="699" t="s">
        <v>12230</v>
      </c>
      <c r="T157" s="699" t="s">
        <v>12389</v>
      </c>
      <c r="U157" s="737" t="s">
        <v>5731</v>
      </c>
      <c r="V157" s="274">
        <v>10</v>
      </c>
      <c r="W157" s="737"/>
      <c r="X157" s="737"/>
    </row>
    <row r="158" spans="1:24">
      <c r="A158" s="737">
        <v>166</v>
      </c>
      <c r="B158" s="737" t="s">
        <v>5894</v>
      </c>
      <c r="C158" s="737">
        <v>0</v>
      </c>
      <c r="D158" s="737" t="s">
        <v>5856</v>
      </c>
      <c r="E158" s="274">
        <v>2</v>
      </c>
      <c r="F158" s="737" t="s">
        <v>5803</v>
      </c>
      <c r="G158" s="737" t="s">
        <v>8558</v>
      </c>
      <c r="H158" s="735" t="s">
        <v>5731</v>
      </c>
      <c r="I158" s="699" t="s">
        <v>12220</v>
      </c>
      <c r="J158" s="858" t="s">
        <v>5734</v>
      </c>
      <c r="K158" s="858" t="s">
        <v>5734</v>
      </c>
      <c r="L158" s="858" t="s">
        <v>5734</v>
      </c>
      <c r="M158" s="858" t="s">
        <v>5734</v>
      </c>
      <c r="N158" s="858" t="s">
        <v>5734</v>
      </c>
      <c r="O158" s="858" t="s">
        <v>5734</v>
      </c>
      <c r="P158" s="858" t="s">
        <v>5733</v>
      </c>
      <c r="Q158" s="858" t="s">
        <v>5733</v>
      </c>
      <c r="R158" s="699" t="s">
        <v>12195</v>
      </c>
      <c r="S158" s="699">
        <v>8</v>
      </c>
      <c r="T158" s="699" t="s">
        <v>12386</v>
      </c>
      <c r="U158" s="737" t="s">
        <v>5731</v>
      </c>
      <c r="V158" s="274">
        <v>10</v>
      </c>
      <c r="W158" s="737"/>
      <c r="X158" s="737"/>
    </row>
    <row r="159" spans="1:24">
      <c r="A159" s="737">
        <v>167</v>
      </c>
      <c r="B159" s="737" t="s">
        <v>5895</v>
      </c>
      <c r="C159" s="735">
        <v>2</v>
      </c>
      <c r="D159" s="735" t="s">
        <v>5728</v>
      </c>
      <c r="E159" s="274">
        <v>6</v>
      </c>
      <c r="F159" s="737" t="s">
        <v>5803</v>
      </c>
      <c r="G159" s="737" t="s">
        <v>8558</v>
      </c>
      <c r="H159" s="735" t="s">
        <v>5731</v>
      </c>
      <c r="I159" s="699" t="s">
        <v>12221</v>
      </c>
      <c r="J159" s="858" t="s">
        <v>5734</v>
      </c>
      <c r="K159" s="858" t="s">
        <v>5734</v>
      </c>
      <c r="L159" s="858" t="s">
        <v>5734</v>
      </c>
      <c r="M159" s="858" t="s">
        <v>5734</v>
      </c>
      <c r="N159" s="858" t="s">
        <v>5734</v>
      </c>
      <c r="O159" s="858" t="s">
        <v>5734</v>
      </c>
      <c r="P159" s="858" t="s">
        <v>5733</v>
      </c>
      <c r="Q159" s="858" t="s">
        <v>5733</v>
      </c>
      <c r="R159" s="699">
        <v>15</v>
      </c>
      <c r="S159" s="699">
        <v>20</v>
      </c>
      <c r="T159" s="699" t="s">
        <v>12388</v>
      </c>
      <c r="U159" s="737" t="s">
        <v>5731</v>
      </c>
      <c r="V159" s="274">
        <v>10</v>
      </c>
      <c r="W159" s="737"/>
      <c r="X159" s="737"/>
    </row>
    <row r="160" spans="1:24">
      <c r="A160" s="735">
        <v>168</v>
      </c>
      <c r="B160" s="737" t="s">
        <v>5896</v>
      </c>
      <c r="C160" s="737">
        <v>1</v>
      </c>
      <c r="D160" s="737" t="s">
        <v>5854</v>
      </c>
      <c r="E160" s="274">
        <v>4</v>
      </c>
      <c r="F160" s="737" t="s">
        <v>5803</v>
      </c>
      <c r="G160" s="737" t="s">
        <v>8558</v>
      </c>
      <c r="H160" s="735" t="s">
        <v>5731</v>
      </c>
      <c r="I160" s="699" t="s">
        <v>12221</v>
      </c>
      <c r="J160" s="858" t="s">
        <v>5734</v>
      </c>
      <c r="K160" s="858" t="s">
        <v>5734</v>
      </c>
      <c r="L160" s="858" t="s">
        <v>5734</v>
      </c>
      <c r="M160" s="858" t="s">
        <v>5734</v>
      </c>
      <c r="N160" s="858" t="s">
        <v>5734</v>
      </c>
      <c r="O160" s="858" t="s">
        <v>5734</v>
      </c>
      <c r="P160" s="858" t="s">
        <v>5733</v>
      </c>
      <c r="Q160" s="858" t="s">
        <v>5733</v>
      </c>
      <c r="R160" s="699" t="s">
        <v>12200</v>
      </c>
      <c r="S160" s="699" t="s">
        <v>12230</v>
      </c>
      <c r="T160" s="699" t="s">
        <v>12389</v>
      </c>
      <c r="U160" s="737" t="s">
        <v>5731</v>
      </c>
      <c r="V160" s="274">
        <v>10</v>
      </c>
      <c r="W160" s="737"/>
      <c r="X160" s="737"/>
    </row>
    <row r="161" spans="1:24">
      <c r="A161" s="735">
        <v>169</v>
      </c>
      <c r="B161" s="737" t="s">
        <v>5897</v>
      </c>
      <c r="C161" s="737">
        <v>0</v>
      </c>
      <c r="D161" s="737" t="s">
        <v>5856</v>
      </c>
      <c r="E161" s="274">
        <v>2</v>
      </c>
      <c r="F161" s="737" t="s">
        <v>5803</v>
      </c>
      <c r="G161" s="737" t="s">
        <v>8558</v>
      </c>
      <c r="H161" s="735" t="s">
        <v>5731</v>
      </c>
      <c r="I161" s="699" t="s">
        <v>12221</v>
      </c>
      <c r="J161" s="858" t="s">
        <v>5734</v>
      </c>
      <c r="K161" s="858" t="s">
        <v>5734</v>
      </c>
      <c r="L161" s="858" t="s">
        <v>5734</v>
      </c>
      <c r="M161" s="858" t="s">
        <v>5734</v>
      </c>
      <c r="N161" s="858" t="s">
        <v>5734</v>
      </c>
      <c r="O161" s="858" t="s">
        <v>5734</v>
      </c>
      <c r="P161" s="858" t="s">
        <v>5733</v>
      </c>
      <c r="Q161" s="858" t="s">
        <v>5733</v>
      </c>
      <c r="R161" s="699" t="s">
        <v>12195</v>
      </c>
      <c r="S161" s="699">
        <v>8</v>
      </c>
      <c r="T161" s="699" t="s">
        <v>12386</v>
      </c>
      <c r="U161" s="737" t="s">
        <v>5731</v>
      </c>
      <c r="V161" s="274">
        <v>10</v>
      </c>
      <c r="W161" s="737"/>
      <c r="X161" s="737"/>
    </row>
    <row r="162" spans="1:24">
      <c r="A162" s="737">
        <v>170</v>
      </c>
      <c r="B162" s="737" t="s">
        <v>5898</v>
      </c>
      <c r="C162" s="735">
        <v>2</v>
      </c>
      <c r="D162" s="735" t="s">
        <v>5728</v>
      </c>
      <c r="E162" s="274">
        <v>6</v>
      </c>
      <c r="F162" s="737" t="s">
        <v>5803</v>
      </c>
      <c r="G162" s="737" t="s">
        <v>8558</v>
      </c>
      <c r="H162" s="735" t="s">
        <v>5731</v>
      </c>
      <c r="I162" s="699" t="s">
        <v>12222</v>
      </c>
      <c r="J162" s="858" t="s">
        <v>5734</v>
      </c>
      <c r="K162" s="858" t="s">
        <v>5734</v>
      </c>
      <c r="L162" s="858" t="s">
        <v>5734</v>
      </c>
      <c r="M162" s="858" t="s">
        <v>5734</v>
      </c>
      <c r="N162" s="858" t="s">
        <v>5734</v>
      </c>
      <c r="O162" s="858" t="s">
        <v>5734</v>
      </c>
      <c r="P162" s="858" t="s">
        <v>5733</v>
      </c>
      <c r="Q162" s="858" t="s">
        <v>5733</v>
      </c>
      <c r="R162" s="699">
        <v>15</v>
      </c>
      <c r="S162" s="699">
        <v>20</v>
      </c>
      <c r="T162" s="699" t="s">
        <v>12388</v>
      </c>
      <c r="U162" s="737" t="s">
        <v>5731</v>
      </c>
      <c r="V162" s="274">
        <v>10</v>
      </c>
      <c r="W162" s="737"/>
      <c r="X162" s="737"/>
    </row>
    <row r="163" spans="1:24">
      <c r="A163" s="735">
        <v>171</v>
      </c>
      <c r="B163" s="737" t="s">
        <v>5899</v>
      </c>
      <c r="C163" s="737">
        <v>1</v>
      </c>
      <c r="D163" s="737" t="s">
        <v>5854</v>
      </c>
      <c r="E163" s="274">
        <v>4</v>
      </c>
      <c r="F163" s="737" t="s">
        <v>5803</v>
      </c>
      <c r="G163" s="737" t="s">
        <v>8558</v>
      </c>
      <c r="H163" s="735" t="s">
        <v>5731</v>
      </c>
      <c r="I163" s="699" t="s">
        <v>12222</v>
      </c>
      <c r="J163" s="858" t="s">
        <v>5734</v>
      </c>
      <c r="K163" s="858" t="s">
        <v>5734</v>
      </c>
      <c r="L163" s="858" t="s">
        <v>5734</v>
      </c>
      <c r="M163" s="858" t="s">
        <v>5734</v>
      </c>
      <c r="N163" s="858" t="s">
        <v>5734</v>
      </c>
      <c r="O163" s="858" t="s">
        <v>5734</v>
      </c>
      <c r="P163" s="858" t="s">
        <v>5733</v>
      </c>
      <c r="Q163" s="858" t="s">
        <v>5733</v>
      </c>
      <c r="R163" s="699" t="s">
        <v>12200</v>
      </c>
      <c r="S163" s="699" t="s">
        <v>12230</v>
      </c>
      <c r="T163" s="699" t="s">
        <v>12389</v>
      </c>
      <c r="U163" s="737" t="s">
        <v>5731</v>
      </c>
      <c r="V163" s="274">
        <v>10</v>
      </c>
      <c r="W163" s="737"/>
      <c r="X163" s="737"/>
    </row>
    <row r="164" spans="1:24">
      <c r="A164" s="735">
        <v>172</v>
      </c>
      <c r="B164" s="737" t="s">
        <v>5900</v>
      </c>
      <c r="C164" s="737">
        <v>0</v>
      </c>
      <c r="D164" s="737" t="s">
        <v>5856</v>
      </c>
      <c r="E164" s="274">
        <v>2</v>
      </c>
      <c r="F164" s="737" t="s">
        <v>5803</v>
      </c>
      <c r="G164" s="737" t="s">
        <v>8558</v>
      </c>
      <c r="H164" s="735" t="s">
        <v>5731</v>
      </c>
      <c r="I164" s="699" t="s">
        <v>12222</v>
      </c>
      <c r="J164" s="858" t="s">
        <v>5734</v>
      </c>
      <c r="K164" s="858" t="s">
        <v>5734</v>
      </c>
      <c r="L164" s="858" t="s">
        <v>5734</v>
      </c>
      <c r="M164" s="858" t="s">
        <v>5734</v>
      </c>
      <c r="N164" s="858" t="s">
        <v>5734</v>
      </c>
      <c r="O164" s="858" t="s">
        <v>5734</v>
      </c>
      <c r="P164" s="858" t="s">
        <v>5733</v>
      </c>
      <c r="Q164" s="858" t="s">
        <v>5733</v>
      </c>
      <c r="R164" s="699" t="s">
        <v>12195</v>
      </c>
      <c r="S164" s="699">
        <v>8</v>
      </c>
      <c r="T164" s="699" t="s">
        <v>12386</v>
      </c>
      <c r="U164" s="737" t="s">
        <v>5731</v>
      </c>
      <c r="V164" s="274">
        <v>10</v>
      </c>
      <c r="W164" s="737"/>
      <c r="X164" s="737"/>
    </row>
    <row r="165" spans="1:24">
      <c r="A165" s="737">
        <v>173</v>
      </c>
      <c r="B165" s="737" t="s">
        <v>13001</v>
      </c>
      <c r="C165" s="735">
        <v>2</v>
      </c>
      <c r="D165" s="735" t="s">
        <v>5728</v>
      </c>
      <c r="E165" s="274">
        <v>6</v>
      </c>
      <c r="F165" s="737" t="s">
        <v>5803</v>
      </c>
      <c r="G165" s="737" t="s">
        <v>8558</v>
      </c>
      <c r="H165" s="735" t="s">
        <v>5731</v>
      </c>
      <c r="I165" s="699" t="s">
        <v>13002</v>
      </c>
      <c r="J165" s="858" t="s">
        <v>5734</v>
      </c>
      <c r="K165" s="858" t="s">
        <v>5734</v>
      </c>
      <c r="L165" s="858" t="s">
        <v>5734</v>
      </c>
      <c r="M165" s="858" t="s">
        <v>5734</v>
      </c>
      <c r="N165" s="858" t="s">
        <v>5734</v>
      </c>
      <c r="O165" s="858" t="s">
        <v>5734</v>
      </c>
      <c r="P165" s="858" t="s">
        <v>5733</v>
      </c>
      <c r="Q165" s="858" t="s">
        <v>5733</v>
      </c>
      <c r="R165" s="699">
        <v>15</v>
      </c>
      <c r="S165" s="699">
        <v>20</v>
      </c>
      <c r="T165" s="699" t="s">
        <v>12388</v>
      </c>
      <c r="U165" s="737" t="s">
        <v>5731</v>
      </c>
      <c r="V165" s="274">
        <v>10</v>
      </c>
      <c r="W165" s="737"/>
      <c r="X165" s="737"/>
    </row>
    <row r="166" spans="1:24">
      <c r="A166" s="737">
        <v>174</v>
      </c>
      <c r="B166" s="737" t="s">
        <v>13000</v>
      </c>
      <c r="C166" s="737">
        <v>1</v>
      </c>
      <c r="D166" s="737" t="s">
        <v>5854</v>
      </c>
      <c r="E166" s="274">
        <v>4</v>
      </c>
      <c r="F166" s="737" t="s">
        <v>5803</v>
      </c>
      <c r="G166" s="737" t="s">
        <v>8558</v>
      </c>
      <c r="H166" s="735" t="s">
        <v>5731</v>
      </c>
      <c r="I166" s="699" t="s">
        <v>12223</v>
      </c>
      <c r="J166" s="858" t="s">
        <v>5734</v>
      </c>
      <c r="K166" s="858" t="s">
        <v>5734</v>
      </c>
      <c r="L166" s="858" t="s">
        <v>5734</v>
      </c>
      <c r="M166" s="858" t="s">
        <v>5734</v>
      </c>
      <c r="N166" s="858" t="s">
        <v>5734</v>
      </c>
      <c r="O166" s="858" t="s">
        <v>5734</v>
      </c>
      <c r="P166" s="858" t="s">
        <v>5733</v>
      </c>
      <c r="Q166" s="858" t="s">
        <v>5733</v>
      </c>
      <c r="R166" s="699" t="s">
        <v>12200</v>
      </c>
      <c r="S166" s="699" t="s">
        <v>12230</v>
      </c>
      <c r="T166" s="699" t="s">
        <v>12389</v>
      </c>
      <c r="U166" s="737" t="s">
        <v>5731</v>
      </c>
      <c r="V166" s="274">
        <v>10</v>
      </c>
      <c r="W166" s="737"/>
      <c r="X166" s="737"/>
    </row>
    <row r="167" spans="1:24">
      <c r="A167" s="735">
        <v>175</v>
      </c>
      <c r="B167" s="737" t="s">
        <v>5901</v>
      </c>
      <c r="C167" s="737">
        <v>0</v>
      </c>
      <c r="D167" s="737" t="s">
        <v>5856</v>
      </c>
      <c r="E167" s="274">
        <v>2</v>
      </c>
      <c r="F167" s="737" t="s">
        <v>5803</v>
      </c>
      <c r="G167" s="737" t="s">
        <v>8558</v>
      </c>
      <c r="H167" s="735" t="s">
        <v>5731</v>
      </c>
      <c r="I167" s="699" t="s">
        <v>12223</v>
      </c>
      <c r="J167" s="858" t="s">
        <v>5734</v>
      </c>
      <c r="K167" s="858" t="s">
        <v>5734</v>
      </c>
      <c r="L167" s="858" t="s">
        <v>5734</v>
      </c>
      <c r="M167" s="858" t="s">
        <v>5734</v>
      </c>
      <c r="N167" s="858" t="s">
        <v>5734</v>
      </c>
      <c r="O167" s="858" t="s">
        <v>5734</v>
      </c>
      <c r="P167" s="858" t="s">
        <v>5733</v>
      </c>
      <c r="Q167" s="858" t="s">
        <v>5733</v>
      </c>
      <c r="R167" s="699" t="s">
        <v>12195</v>
      </c>
      <c r="S167" s="699">
        <v>8</v>
      </c>
      <c r="T167" s="699" t="s">
        <v>12386</v>
      </c>
      <c r="U167" s="699" t="s">
        <v>5731</v>
      </c>
      <c r="V167" s="274">
        <v>10</v>
      </c>
      <c r="W167" s="737"/>
      <c r="X167" s="737"/>
    </row>
    <row r="168" spans="1:24" s="636" customFormat="1">
      <c r="A168" s="737" t="s">
        <v>6332</v>
      </c>
      <c r="B168" s="737" t="s">
        <v>8813</v>
      </c>
      <c r="C168" s="737" t="s">
        <v>6333</v>
      </c>
      <c r="D168" s="737" t="s">
        <v>6334</v>
      </c>
      <c r="E168" s="274" t="s">
        <v>6335</v>
      </c>
      <c r="F168" s="737" t="s">
        <v>5799</v>
      </c>
      <c r="G168" s="737" t="s">
        <v>12227</v>
      </c>
      <c r="H168" s="735" t="s">
        <v>6336</v>
      </c>
      <c r="I168" s="699" t="s">
        <v>12179</v>
      </c>
      <c r="J168" s="858" t="s">
        <v>5734</v>
      </c>
      <c r="K168" s="858" t="s">
        <v>5734</v>
      </c>
      <c r="L168" s="858" t="s">
        <v>5734</v>
      </c>
      <c r="M168" s="858" t="s">
        <v>5734</v>
      </c>
      <c r="N168" s="858" t="s">
        <v>5734</v>
      </c>
      <c r="O168" s="858" t="s">
        <v>5734</v>
      </c>
      <c r="P168" s="858" t="s">
        <v>5733</v>
      </c>
      <c r="Q168" s="858" t="s">
        <v>5733</v>
      </c>
      <c r="R168" s="699">
        <v>10</v>
      </c>
      <c r="S168" s="699">
        <v>15</v>
      </c>
      <c r="T168" s="699" t="s">
        <v>8316</v>
      </c>
      <c r="U168" s="699" t="s">
        <v>6336</v>
      </c>
      <c r="V168" s="274">
        <v>10</v>
      </c>
      <c r="W168" s="737"/>
      <c r="X168" s="737"/>
    </row>
    <row r="169" spans="1:24" s="636" customFormat="1">
      <c r="A169" s="735" t="s">
        <v>6337</v>
      </c>
      <c r="B169" s="737" t="s">
        <v>6345</v>
      </c>
      <c r="C169" s="737" t="s">
        <v>6338</v>
      </c>
      <c r="D169" s="737" t="s">
        <v>6339</v>
      </c>
      <c r="E169" s="274" t="s">
        <v>6340</v>
      </c>
      <c r="F169" s="737" t="s">
        <v>6341</v>
      </c>
      <c r="G169" s="737" t="s">
        <v>8554</v>
      </c>
      <c r="H169" s="735" t="s">
        <v>6336</v>
      </c>
      <c r="I169" s="699" t="s">
        <v>6344</v>
      </c>
      <c r="J169" s="858" t="s">
        <v>5734</v>
      </c>
      <c r="K169" s="858" t="s">
        <v>5734</v>
      </c>
      <c r="L169" s="858" t="s">
        <v>5734</v>
      </c>
      <c r="M169" s="858" t="s">
        <v>5734</v>
      </c>
      <c r="N169" s="858" t="s">
        <v>5734</v>
      </c>
      <c r="O169" s="858" t="s">
        <v>5734</v>
      </c>
      <c r="P169" s="858" t="s">
        <v>5733</v>
      </c>
      <c r="Q169" s="858" t="s">
        <v>5733</v>
      </c>
      <c r="R169" s="699">
        <v>10</v>
      </c>
      <c r="S169" s="699">
        <v>15</v>
      </c>
      <c r="T169" s="699" t="s">
        <v>2753</v>
      </c>
      <c r="U169" s="699" t="s">
        <v>6336</v>
      </c>
      <c r="V169" s="274">
        <v>10</v>
      </c>
      <c r="W169" s="737"/>
      <c r="X169" s="737"/>
    </row>
    <row r="170" spans="1:24" s="636" customFormat="1">
      <c r="A170" s="737" t="s">
        <v>6342</v>
      </c>
      <c r="B170" s="737" t="s">
        <v>8812</v>
      </c>
      <c r="C170" s="737" t="s">
        <v>6338</v>
      </c>
      <c r="D170" s="737" t="s">
        <v>6339</v>
      </c>
      <c r="E170" s="274" t="s">
        <v>6348</v>
      </c>
      <c r="F170" s="737" t="s">
        <v>5799</v>
      </c>
      <c r="G170" s="699" t="s">
        <v>12227</v>
      </c>
      <c r="H170" s="735" t="s">
        <v>6336</v>
      </c>
      <c r="I170" s="699" t="s">
        <v>12178</v>
      </c>
      <c r="J170" s="858" t="s">
        <v>5734</v>
      </c>
      <c r="K170" s="858" t="s">
        <v>5734</v>
      </c>
      <c r="L170" s="858" t="s">
        <v>5734</v>
      </c>
      <c r="M170" s="858" t="s">
        <v>5734</v>
      </c>
      <c r="N170" s="858" t="s">
        <v>5734</v>
      </c>
      <c r="O170" s="858" t="s">
        <v>5734</v>
      </c>
      <c r="P170" s="858" t="s">
        <v>5733</v>
      </c>
      <c r="Q170" s="858" t="s">
        <v>5733</v>
      </c>
      <c r="R170" s="699" t="s">
        <v>11617</v>
      </c>
      <c r="S170" s="699" t="s">
        <v>11338</v>
      </c>
      <c r="T170" s="699" t="s">
        <v>1654</v>
      </c>
      <c r="U170" s="699" t="s">
        <v>6336</v>
      </c>
      <c r="V170" s="274">
        <v>10</v>
      </c>
      <c r="W170" s="737"/>
      <c r="X170" s="737"/>
    </row>
    <row r="171" spans="1:24">
      <c r="A171" s="737" t="s">
        <v>6351</v>
      </c>
      <c r="B171" s="735" t="s">
        <v>6094</v>
      </c>
      <c r="C171" s="737">
        <v>2</v>
      </c>
      <c r="D171" s="737" t="s">
        <v>5728</v>
      </c>
      <c r="E171" s="737">
        <v>7</v>
      </c>
      <c r="F171" s="737" t="s">
        <v>5799</v>
      </c>
      <c r="G171" s="699" t="s">
        <v>12227</v>
      </c>
      <c r="H171" s="858" t="s">
        <v>5731</v>
      </c>
      <c r="I171" s="699" t="s">
        <v>12564</v>
      </c>
      <c r="J171" s="858" t="s">
        <v>5734</v>
      </c>
      <c r="K171" s="858" t="s">
        <v>5734</v>
      </c>
      <c r="L171" s="858" t="s">
        <v>5734</v>
      </c>
      <c r="M171" s="858" t="s">
        <v>5734</v>
      </c>
      <c r="N171" s="858" t="s">
        <v>5734</v>
      </c>
      <c r="O171" s="858" t="s">
        <v>5734</v>
      </c>
      <c r="P171" s="858" t="s">
        <v>5733</v>
      </c>
      <c r="Q171" s="858" t="s">
        <v>5733</v>
      </c>
      <c r="R171" s="699">
        <v>15</v>
      </c>
      <c r="S171" s="699">
        <v>25</v>
      </c>
      <c r="T171" s="699" t="s">
        <v>12390</v>
      </c>
      <c r="U171" s="699" t="s">
        <v>5731</v>
      </c>
      <c r="V171" s="274">
        <v>10</v>
      </c>
      <c r="W171" s="737"/>
      <c r="X171" s="737"/>
    </row>
    <row r="172" spans="1:24">
      <c r="A172" s="735" t="s">
        <v>6352</v>
      </c>
      <c r="B172" s="735" t="s">
        <v>5800</v>
      </c>
      <c r="C172" s="737">
        <v>2</v>
      </c>
      <c r="D172" s="737" t="s">
        <v>5728</v>
      </c>
      <c r="E172" s="737">
        <v>7</v>
      </c>
      <c r="F172" s="737" t="s">
        <v>5801</v>
      </c>
      <c r="G172" s="737" t="s">
        <v>5730</v>
      </c>
      <c r="H172" s="858" t="s">
        <v>5731</v>
      </c>
      <c r="I172" s="699" t="s">
        <v>6396</v>
      </c>
      <c r="J172" s="858" t="s">
        <v>5734</v>
      </c>
      <c r="K172" s="858" t="s">
        <v>5734</v>
      </c>
      <c r="L172" s="858" t="s">
        <v>5734</v>
      </c>
      <c r="M172" s="858" t="s">
        <v>5734</v>
      </c>
      <c r="N172" s="858" t="s">
        <v>5734</v>
      </c>
      <c r="O172" s="858" t="s">
        <v>5734</v>
      </c>
      <c r="P172" s="858" t="s">
        <v>5733</v>
      </c>
      <c r="Q172" s="858" t="s">
        <v>5733</v>
      </c>
      <c r="R172" s="699" t="s">
        <v>6397</v>
      </c>
      <c r="S172" s="699" t="s">
        <v>6398</v>
      </c>
      <c r="T172" s="699" t="s">
        <v>12388</v>
      </c>
      <c r="U172" s="699" t="s">
        <v>5731</v>
      </c>
      <c r="V172" s="274">
        <v>10</v>
      </c>
      <c r="W172" s="737"/>
      <c r="X172" s="737"/>
    </row>
    <row r="173" spans="1:24">
      <c r="A173" s="737" t="s">
        <v>6353</v>
      </c>
      <c r="B173" s="735" t="s">
        <v>5802</v>
      </c>
      <c r="C173" s="737">
        <v>2</v>
      </c>
      <c r="D173" s="737" t="s">
        <v>5728</v>
      </c>
      <c r="E173" s="737">
        <v>7</v>
      </c>
      <c r="F173" s="737" t="s">
        <v>5803</v>
      </c>
      <c r="G173" s="699" t="s">
        <v>8558</v>
      </c>
      <c r="H173" s="858" t="s">
        <v>5731</v>
      </c>
      <c r="I173" s="699" t="s">
        <v>12565</v>
      </c>
      <c r="J173" s="858" t="s">
        <v>5734</v>
      </c>
      <c r="K173" s="858" t="s">
        <v>5734</v>
      </c>
      <c r="L173" s="858" t="s">
        <v>5734</v>
      </c>
      <c r="M173" s="858" t="s">
        <v>5734</v>
      </c>
      <c r="N173" s="858" t="s">
        <v>5734</v>
      </c>
      <c r="O173" s="858" t="s">
        <v>5734</v>
      </c>
      <c r="P173" s="858" t="s">
        <v>5733</v>
      </c>
      <c r="Q173" s="858" t="s">
        <v>5733</v>
      </c>
      <c r="R173" s="699">
        <v>10</v>
      </c>
      <c r="S173" s="699">
        <v>15</v>
      </c>
      <c r="T173" s="699">
        <v>0</v>
      </c>
      <c r="U173" s="699" t="s">
        <v>5731</v>
      </c>
      <c r="V173" s="274">
        <v>10</v>
      </c>
      <c r="W173" s="737"/>
      <c r="X173" s="737"/>
    </row>
    <row r="174" spans="1:24">
      <c r="A174" s="737" t="s">
        <v>6354</v>
      </c>
      <c r="B174" s="737" t="s">
        <v>5804</v>
      </c>
      <c r="C174" s="737">
        <v>2</v>
      </c>
      <c r="D174" s="737" t="s">
        <v>5728</v>
      </c>
      <c r="E174" s="737">
        <v>7</v>
      </c>
      <c r="F174" s="737" t="s">
        <v>5799</v>
      </c>
      <c r="G174" s="699" t="s">
        <v>12227</v>
      </c>
      <c r="H174" s="858" t="s">
        <v>5731</v>
      </c>
      <c r="I174" s="699" t="s">
        <v>12179</v>
      </c>
      <c r="J174" s="858" t="s">
        <v>5734</v>
      </c>
      <c r="K174" s="858" t="s">
        <v>5734</v>
      </c>
      <c r="L174" s="858" t="s">
        <v>5734</v>
      </c>
      <c r="M174" s="858" t="s">
        <v>5734</v>
      </c>
      <c r="N174" s="858" t="s">
        <v>5734</v>
      </c>
      <c r="O174" s="858" t="s">
        <v>5734</v>
      </c>
      <c r="P174" s="858" t="s">
        <v>5733</v>
      </c>
      <c r="Q174" s="858" t="s">
        <v>5733</v>
      </c>
      <c r="R174" s="699">
        <v>15</v>
      </c>
      <c r="S174" s="699" t="s">
        <v>12197</v>
      </c>
      <c r="T174" s="699" t="s">
        <v>12391</v>
      </c>
      <c r="U174" s="737" t="s">
        <v>5731</v>
      </c>
      <c r="V174" s="274">
        <v>10</v>
      </c>
      <c r="W174" s="737"/>
      <c r="X174" s="737"/>
    </row>
    <row r="175" spans="1:24">
      <c r="A175" s="735" t="s">
        <v>6355</v>
      </c>
      <c r="B175" s="737" t="s">
        <v>7959</v>
      </c>
      <c r="C175" s="737">
        <v>2</v>
      </c>
      <c r="D175" s="737" t="s">
        <v>5728</v>
      </c>
      <c r="E175" s="737">
        <v>7</v>
      </c>
      <c r="F175" s="737" t="s">
        <v>5799</v>
      </c>
      <c r="G175" s="699" t="s">
        <v>12227</v>
      </c>
      <c r="H175" s="858" t="s">
        <v>5731</v>
      </c>
      <c r="I175" s="699" t="s">
        <v>12180</v>
      </c>
      <c r="J175" s="858" t="s">
        <v>5734</v>
      </c>
      <c r="K175" s="858" t="s">
        <v>5734</v>
      </c>
      <c r="L175" s="858" t="s">
        <v>5734</v>
      </c>
      <c r="M175" s="858" t="s">
        <v>5734</v>
      </c>
      <c r="N175" s="858" t="s">
        <v>5734</v>
      </c>
      <c r="O175" s="858" t="s">
        <v>5734</v>
      </c>
      <c r="P175" s="858" t="s">
        <v>5733</v>
      </c>
      <c r="Q175" s="858" t="s">
        <v>5733</v>
      </c>
      <c r="R175" s="699">
        <v>15</v>
      </c>
      <c r="S175" s="699">
        <v>25</v>
      </c>
      <c r="T175" s="699" t="s">
        <v>12388</v>
      </c>
      <c r="U175" s="737" t="s">
        <v>5731</v>
      </c>
      <c r="V175" s="274">
        <v>10</v>
      </c>
      <c r="W175" s="737"/>
      <c r="X175" s="737"/>
    </row>
    <row r="176" spans="1:24">
      <c r="A176" s="737" t="s">
        <v>6356</v>
      </c>
      <c r="B176" s="735" t="s">
        <v>5805</v>
      </c>
      <c r="C176" s="737">
        <v>2</v>
      </c>
      <c r="D176" s="737" t="s">
        <v>5728</v>
      </c>
      <c r="E176" s="737">
        <v>7</v>
      </c>
      <c r="F176" s="737" t="s">
        <v>5799</v>
      </c>
      <c r="G176" s="699" t="s">
        <v>8558</v>
      </c>
      <c r="H176" s="858" t="s">
        <v>5731</v>
      </c>
      <c r="I176" s="699" t="s">
        <v>12315</v>
      </c>
      <c r="J176" s="858" t="s">
        <v>5734</v>
      </c>
      <c r="K176" s="858" t="s">
        <v>5734</v>
      </c>
      <c r="L176" s="858" t="s">
        <v>5734</v>
      </c>
      <c r="M176" s="858" t="s">
        <v>5734</v>
      </c>
      <c r="N176" s="858" t="s">
        <v>5734</v>
      </c>
      <c r="O176" s="858" t="s">
        <v>5734</v>
      </c>
      <c r="P176" s="858" t="s">
        <v>5733</v>
      </c>
      <c r="Q176" s="858" t="s">
        <v>5733</v>
      </c>
      <c r="R176" s="699">
        <v>60</v>
      </c>
      <c r="S176" s="699">
        <v>80</v>
      </c>
      <c r="T176" s="699">
        <v>0</v>
      </c>
      <c r="U176" s="737" t="s">
        <v>5731</v>
      </c>
      <c r="V176" s="274">
        <v>10</v>
      </c>
      <c r="W176" s="737"/>
      <c r="X176" s="737"/>
    </row>
    <row r="177" spans="1:24">
      <c r="A177" s="737" t="s">
        <v>6357</v>
      </c>
      <c r="B177" s="735" t="s">
        <v>5806</v>
      </c>
      <c r="C177" s="737">
        <v>2</v>
      </c>
      <c r="D177" s="737" t="s">
        <v>5728</v>
      </c>
      <c r="E177" s="737">
        <v>7</v>
      </c>
      <c r="F177" s="737" t="s">
        <v>5799</v>
      </c>
      <c r="G177" s="699" t="s">
        <v>8558</v>
      </c>
      <c r="H177" s="858" t="s">
        <v>5731</v>
      </c>
      <c r="I177" s="699" t="s">
        <v>12316</v>
      </c>
      <c r="J177" s="858" t="s">
        <v>5734</v>
      </c>
      <c r="K177" s="858" t="s">
        <v>5734</v>
      </c>
      <c r="L177" s="858" t="s">
        <v>5734</v>
      </c>
      <c r="M177" s="858" t="s">
        <v>5734</v>
      </c>
      <c r="N177" s="858" t="s">
        <v>5734</v>
      </c>
      <c r="O177" s="858" t="s">
        <v>5734</v>
      </c>
      <c r="P177" s="858" t="s">
        <v>5733</v>
      </c>
      <c r="Q177" s="858" t="s">
        <v>5733</v>
      </c>
      <c r="R177" s="699">
        <v>60</v>
      </c>
      <c r="S177" s="699">
        <v>80</v>
      </c>
      <c r="T177" s="699">
        <v>0</v>
      </c>
      <c r="U177" s="737" t="s">
        <v>5731</v>
      </c>
      <c r="V177" s="274">
        <v>10</v>
      </c>
      <c r="W177" s="737"/>
      <c r="X177" s="737"/>
    </row>
    <row r="178" spans="1:24">
      <c r="A178" s="735" t="s">
        <v>6358</v>
      </c>
      <c r="B178" s="737" t="s">
        <v>5807</v>
      </c>
      <c r="C178" s="737">
        <v>2</v>
      </c>
      <c r="D178" s="737" t="s">
        <v>5728</v>
      </c>
      <c r="E178" s="737">
        <v>7</v>
      </c>
      <c r="F178" s="737" t="s">
        <v>5799</v>
      </c>
      <c r="G178" s="737" t="s">
        <v>12228</v>
      </c>
      <c r="H178" s="858" t="s">
        <v>5731</v>
      </c>
      <c r="I178" s="699" t="s">
        <v>13042</v>
      </c>
      <c r="J178" s="858" t="s">
        <v>5734</v>
      </c>
      <c r="K178" s="858" t="s">
        <v>5734</v>
      </c>
      <c r="L178" s="858" t="s">
        <v>5734</v>
      </c>
      <c r="M178" s="858" t="s">
        <v>5734</v>
      </c>
      <c r="N178" s="858" t="s">
        <v>5734</v>
      </c>
      <c r="O178" s="858" t="s">
        <v>5734</v>
      </c>
      <c r="P178" s="858" t="s">
        <v>5733</v>
      </c>
      <c r="Q178" s="858" t="s">
        <v>5733</v>
      </c>
      <c r="R178" s="699">
        <v>15</v>
      </c>
      <c r="S178" s="699">
        <v>25</v>
      </c>
      <c r="T178" s="699" t="s">
        <v>12392</v>
      </c>
      <c r="U178" s="737" t="s">
        <v>5731</v>
      </c>
      <c r="V178" s="274">
        <v>10</v>
      </c>
      <c r="W178" s="737"/>
      <c r="X178" s="737"/>
    </row>
    <row r="179" spans="1:24">
      <c r="A179" s="737" t="s">
        <v>6359</v>
      </c>
      <c r="B179" s="737" t="s">
        <v>5808</v>
      </c>
      <c r="C179" s="737">
        <v>2</v>
      </c>
      <c r="D179" s="737" t="s">
        <v>5728</v>
      </c>
      <c r="E179" s="737">
        <v>7</v>
      </c>
      <c r="F179" s="737" t="s">
        <v>1891</v>
      </c>
      <c r="G179" s="737" t="s">
        <v>8557</v>
      </c>
      <c r="H179" s="858" t="s">
        <v>5731</v>
      </c>
      <c r="I179" s="699" t="s">
        <v>5809</v>
      </c>
      <c r="J179" s="858" t="s">
        <v>5734</v>
      </c>
      <c r="K179" s="858" t="s">
        <v>5734</v>
      </c>
      <c r="L179" s="858" t="s">
        <v>5734</v>
      </c>
      <c r="M179" s="858" t="s">
        <v>5734</v>
      </c>
      <c r="N179" s="858" t="s">
        <v>5734</v>
      </c>
      <c r="O179" s="858" t="s">
        <v>5734</v>
      </c>
      <c r="P179" s="858" t="s">
        <v>5733</v>
      </c>
      <c r="Q179" s="858" t="s">
        <v>5733</v>
      </c>
      <c r="R179" s="699">
        <v>4000</v>
      </c>
      <c r="S179" s="699">
        <v>6000</v>
      </c>
      <c r="T179" s="699" t="s">
        <v>12387</v>
      </c>
      <c r="U179" s="737" t="s">
        <v>5731</v>
      </c>
      <c r="V179" s="274">
        <v>10</v>
      </c>
      <c r="W179" s="737"/>
      <c r="X179" s="737"/>
    </row>
    <row r="180" spans="1:24">
      <c r="A180" s="737" t="s">
        <v>6360</v>
      </c>
      <c r="B180" s="735" t="s">
        <v>5810</v>
      </c>
      <c r="C180" s="737">
        <v>2</v>
      </c>
      <c r="D180" s="737" t="s">
        <v>5728</v>
      </c>
      <c r="E180" s="737">
        <v>6</v>
      </c>
      <c r="F180" s="737" t="s">
        <v>5799</v>
      </c>
      <c r="G180" s="699" t="s">
        <v>8558</v>
      </c>
      <c r="H180" s="858" t="s">
        <v>5731</v>
      </c>
      <c r="I180" s="699" t="s">
        <v>13068</v>
      </c>
      <c r="J180" s="858" t="s">
        <v>5734</v>
      </c>
      <c r="K180" s="858" t="s">
        <v>5734</v>
      </c>
      <c r="L180" s="858" t="s">
        <v>5734</v>
      </c>
      <c r="M180" s="858" t="s">
        <v>5734</v>
      </c>
      <c r="N180" s="858" t="s">
        <v>5734</v>
      </c>
      <c r="O180" s="858" t="s">
        <v>5734</v>
      </c>
      <c r="P180" s="858" t="s">
        <v>5733</v>
      </c>
      <c r="Q180" s="858" t="s">
        <v>5733</v>
      </c>
      <c r="R180" s="699">
        <v>60</v>
      </c>
      <c r="S180" s="699">
        <v>80</v>
      </c>
      <c r="T180" s="699" t="s">
        <v>12392</v>
      </c>
      <c r="U180" s="737" t="s">
        <v>5731</v>
      </c>
      <c r="V180" s="274">
        <v>10</v>
      </c>
      <c r="W180" s="737"/>
      <c r="X180" s="737"/>
    </row>
    <row r="181" spans="1:24">
      <c r="A181" s="735" t="s">
        <v>6361</v>
      </c>
      <c r="B181" s="735" t="s">
        <v>13069</v>
      </c>
      <c r="C181" s="737">
        <v>2</v>
      </c>
      <c r="D181" s="737" t="s">
        <v>5728</v>
      </c>
      <c r="E181" s="737">
        <v>7</v>
      </c>
      <c r="F181" s="737" t="s">
        <v>5803</v>
      </c>
      <c r="G181" s="699" t="s">
        <v>8558</v>
      </c>
      <c r="H181" s="858" t="s">
        <v>5731</v>
      </c>
      <c r="I181" s="699" t="s">
        <v>13070</v>
      </c>
      <c r="J181" s="858" t="s">
        <v>5734</v>
      </c>
      <c r="K181" s="858" t="s">
        <v>5734</v>
      </c>
      <c r="L181" s="858" t="s">
        <v>5734</v>
      </c>
      <c r="M181" s="858" t="s">
        <v>5734</v>
      </c>
      <c r="N181" s="858" t="s">
        <v>5734</v>
      </c>
      <c r="O181" s="858" t="s">
        <v>5734</v>
      </c>
      <c r="P181" s="858" t="s">
        <v>5733</v>
      </c>
      <c r="Q181" s="858" t="s">
        <v>5733</v>
      </c>
      <c r="R181" s="699">
        <v>15</v>
      </c>
      <c r="S181" s="699">
        <v>25</v>
      </c>
      <c r="T181" s="699" t="s">
        <v>12390</v>
      </c>
      <c r="U181" s="737" t="s">
        <v>5731</v>
      </c>
      <c r="V181" s="274">
        <v>10</v>
      </c>
      <c r="W181" s="737"/>
      <c r="X181" s="737"/>
    </row>
    <row r="182" spans="1:24" s="341" customFormat="1">
      <c r="A182" s="737" t="s">
        <v>6362</v>
      </c>
      <c r="B182" s="737" t="s">
        <v>5811</v>
      </c>
      <c r="C182" s="737">
        <v>2</v>
      </c>
      <c r="D182" s="737" t="s">
        <v>5728</v>
      </c>
      <c r="E182" s="737">
        <v>7</v>
      </c>
      <c r="F182" s="737" t="s">
        <v>5812</v>
      </c>
      <c r="G182" s="699" t="s">
        <v>8558</v>
      </c>
      <c r="H182" s="858" t="s">
        <v>5731</v>
      </c>
      <c r="I182" s="699" t="s">
        <v>12204</v>
      </c>
      <c r="J182" s="858" t="s">
        <v>5734</v>
      </c>
      <c r="K182" s="858" t="s">
        <v>5734</v>
      </c>
      <c r="L182" s="858" t="s">
        <v>5734</v>
      </c>
      <c r="M182" s="858" t="s">
        <v>5734</v>
      </c>
      <c r="N182" s="858" t="s">
        <v>5734</v>
      </c>
      <c r="O182" s="858" t="s">
        <v>5734</v>
      </c>
      <c r="P182" s="858" t="s">
        <v>5733</v>
      </c>
      <c r="Q182" s="858" t="s">
        <v>5733</v>
      </c>
      <c r="R182" s="699" t="s">
        <v>8725</v>
      </c>
      <c r="S182" s="699" t="s">
        <v>8735</v>
      </c>
      <c r="T182" s="699" t="s">
        <v>12392</v>
      </c>
      <c r="U182" s="737" t="s">
        <v>5731</v>
      </c>
      <c r="V182" s="274">
        <v>10</v>
      </c>
      <c r="W182" s="735"/>
      <c r="X182" s="735"/>
    </row>
    <row r="183" spans="1:24">
      <c r="A183" s="737" t="s">
        <v>6363</v>
      </c>
      <c r="B183" s="737" t="s">
        <v>5813</v>
      </c>
      <c r="C183" s="737">
        <v>2</v>
      </c>
      <c r="D183" s="737" t="s">
        <v>5728</v>
      </c>
      <c r="E183" s="737">
        <v>7</v>
      </c>
      <c r="F183" s="737" t="s">
        <v>5729</v>
      </c>
      <c r="G183" s="699" t="s">
        <v>8554</v>
      </c>
      <c r="H183" s="858" t="s">
        <v>5731</v>
      </c>
      <c r="I183" s="699" t="s">
        <v>5752</v>
      </c>
      <c r="J183" s="858" t="s">
        <v>5734</v>
      </c>
      <c r="K183" s="858" t="s">
        <v>5734</v>
      </c>
      <c r="L183" s="858" t="s">
        <v>5734</v>
      </c>
      <c r="M183" s="858" t="s">
        <v>5734</v>
      </c>
      <c r="N183" s="858" t="s">
        <v>5734</v>
      </c>
      <c r="O183" s="858" t="s">
        <v>5734</v>
      </c>
      <c r="P183" s="858" t="s">
        <v>5733</v>
      </c>
      <c r="Q183" s="858" t="s">
        <v>5733</v>
      </c>
      <c r="R183" s="699">
        <v>20</v>
      </c>
      <c r="S183" s="699">
        <v>25</v>
      </c>
      <c r="T183" s="699" t="s">
        <v>12388</v>
      </c>
      <c r="U183" s="737" t="s">
        <v>5731</v>
      </c>
      <c r="V183" s="274">
        <v>10</v>
      </c>
      <c r="W183" s="737"/>
      <c r="X183" s="737"/>
    </row>
    <row r="184" spans="1:24">
      <c r="A184" s="735" t="s">
        <v>6364</v>
      </c>
      <c r="B184" s="735" t="s">
        <v>8811</v>
      </c>
      <c r="C184" s="737">
        <v>2</v>
      </c>
      <c r="D184" s="737" t="s">
        <v>5728</v>
      </c>
      <c r="E184" s="737">
        <v>6</v>
      </c>
      <c r="F184" s="737" t="s">
        <v>5799</v>
      </c>
      <c r="G184" s="699" t="s">
        <v>12227</v>
      </c>
      <c r="H184" s="858" t="s">
        <v>5731</v>
      </c>
      <c r="I184" s="699" t="s">
        <v>12182</v>
      </c>
      <c r="J184" s="858" t="s">
        <v>5734</v>
      </c>
      <c r="K184" s="858" t="s">
        <v>5734</v>
      </c>
      <c r="L184" s="858" t="s">
        <v>5734</v>
      </c>
      <c r="M184" s="858" t="s">
        <v>5734</v>
      </c>
      <c r="N184" s="858" t="s">
        <v>5734</v>
      </c>
      <c r="O184" s="858" t="s">
        <v>5734</v>
      </c>
      <c r="P184" s="858" t="s">
        <v>5733</v>
      </c>
      <c r="Q184" s="858" t="s">
        <v>5733</v>
      </c>
      <c r="R184" s="699">
        <v>10</v>
      </c>
      <c r="S184" s="699">
        <v>15</v>
      </c>
      <c r="T184" s="699" t="s">
        <v>12392</v>
      </c>
      <c r="U184" s="737" t="s">
        <v>5731</v>
      </c>
      <c r="V184" s="274">
        <v>10</v>
      </c>
      <c r="W184" s="737"/>
      <c r="X184" s="737"/>
    </row>
    <row r="185" spans="1:24">
      <c r="A185" s="737" t="s">
        <v>6365</v>
      </c>
      <c r="B185" s="737" t="s">
        <v>5814</v>
      </c>
      <c r="C185" s="737">
        <v>2</v>
      </c>
      <c r="D185" s="737" t="s">
        <v>5728</v>
      </c>
      <c r="E185" s="737">
        <v>6</v>
      </c>
      <c r="F185" s="737" t="s">
        <v>5815</v>
      </c>
      <c r="G185" s="699" t="s">
        <v>8558</v>
      </c>
      <c r="H185" s="858" t="s">
        <v>5731</v>
      </c>
      <c r="I185" s="699" t="s">
        <v>12206</v>
      </c>
      <c r="J185" s="858" t="s">
        <v>5734</v>
      </c>
      <c r="K185" s="858" t="s">
        <v>5734</v>
      </c>
      <c r="L185" s="858" t="s">
        <v>5734</v>
      </c>
      <c r="M185" s="858" t="s">
        <v>5734</v>
      </c>
      <c r="N185" s="858" t="s">
        <v>5734</v>
      </c>
      <c r="O185" s="858" t="s">
        <v>5734</v>
      </c>
      <c r="P185" s="858" t="s">
        <v>5733</v>
      </c>
      <c r="Q185" s="858" t="s">
        <v>5733</v>
      </c>
      <c r="R185" s="699">
        <v>15</v>
      </c>
      <c r="S185" s="699">
        <v>20</v>
      </c>
      <c r="T185" s="699" t="s">
        <v>12392</v>
      </c>
      <c r="U185" s="737" t="s">
        <v>5731</v>
      </c>
      <c r="V185" s="274">
        <v>10</v>
      </c>
      <c r="W185" s="737"/>
      <c r="X185" s="737"/>
    </row>
    <row r="186" spans="1:24">
      <c r="A186" s="737" t="s">
        <v>6366</v>
      </c>
      <c r="B186" s="737" t="s">
        <v>5816</v>
      </c>
      <c r="C186" s="737">
        <v>2</v>
      </c>
      <c r="D186" s="737" t="s">
        <v>5728</v>
      </c>
      <c r="E186" s="737">
        <v>6</v>
      </c>
      <c r="F186" s="737" t="s">
        <v>5812</v>
      </c>
      <c r="G186" s="699" t="s">
        <v>8558</v>
      </c>
      <c r="H186" s="858" t="s">
        <v>5731</v>
      </c>
      <c r="I186" s="699" t="s">
        <v>12205</v>
      </c>
      <c r="J186" s="858" t="s">
        <v>5734</v>
      </c>
      <c r="K186" s="858" t="s">
        <v>5734</v>
      </c>
      <c r="L186" s="858" t="s">
        <v>5734</v>
      </c>
      <c r="M186" s="858" t="s">
        <v>5734</v>
      </c>
      <c r="N186" s="858" t="s">
        <v>5734</v>
      </c>
      <c r="O186" s="858" t="s">
        <v>5734</v>
      </c>
      <c r="P186" s="858" t="s">
        <v>5733</v>
      </c>
      <c r="Q186" s="858" t="s">
        <v>5733</v>
      </c>
      <c r="R186" s="699">
        <v>5</v>
      </c>
      <c r="S186" s="699">
        <v>10</v>
      </c>
      <c r="T186" s="699" t="s">
        <v>12392</v>
      </c>
      <c r="U186" s="737" t="s">
        <v>5731</v>
      </c>
      <c r="V186" s="274">
        <v>10</v>
      </c>
      <c r="W186" s="737"/>
      <c r="X186" s="737"/>
    </row>
    <row r="187" spans="1:24">
      <c r="A187" s="735" t="s">
        <v>6367</v>
      </c>
      <c r="B187" s="737" t="s">
        <v>12397</v>
      </c>
      <c r="C187" s="737">
        <v>2</v>
      </c>
      <c r="D187" s="737" t="s">
        <v>5728</v>
      </c>
      <c r="E187" s="737">
        <v>6</v>
      </c>
      <c r="F187" s="737" t="s">
        <v>5799</v>
      </c>
      <c r="G187" s="699" t="s">
        <v>12227</v>
      </c>
      <c r="H187" s="858" t="s">
        <v>5731</v>
      </c>
      <c r="I187" s="699" t="s">
        <v>12846</v>
      </c>
      <c r="J187" s="858" t="s">
        <v>5734</v>
      </c>
      <c r="K187" s="858" t="s">
        <v>5734</v>
      </c>
      <c r="L187" s="858" t="s">
        <v>5734</v>
      </c>
      <c r="M187" s="858" t="s">
        <v>5734</v>
      </c>
      <c r="N187" s="858" t="s">
        <v>5734</v>
      </c>
      <c r="O187" s="858" t="s">
        <v>5734</v>
      </c>
      <c r="P187" s="858" t="s">
        <v>5733</v>
      </c>
      <c r="Q187" s="858" t="s">
        <v>5733</v>
      </c>
      <c r="R187" s="699">
        <v>10</v>
      </c>
      <c r="S187" s="699">
        <v>15</v>
      </c>
      <c r="T187" s="699" t="s">
        <v>12393</v>
      </c>
      <c r="U187" s="737" t="s">
        <v>5731</v>
      </c>
      <c r="V187" s="274">
        <v>10</v>
      </c>
      <c r="W187" s="737"/>
      <c r="X187" s="737"/>
    </row>
    <row r="188" spans="1:24">
      <c r="A188" s="737" t="s">
        <v>6368</v>
      </c>
      <c r="B188" s="735" t="s">
        <v>12566</v>
      </c>
      <c r="C188" s="737">
        <v>2</v>
      </c>
      <c r="D188" s="737" t="s">
        <v>5728</v>
      </c>
      <c r="E188" s="737">
        <v>6</v>
      </c>
      <c r="F188" s="737" t="s">
        <v>5817</v>
      </c>
      <c r="G188" s="699" t="s">
        <v>8558</v>
      </c>
      <c r="H188" s="858" t="s">
        <v>5731</v>
      </c>
      <c r="I188" s="699" t="s">
        <v>12567</v>
      </c>
      <c r="J188" s="858" t="s">
        <v>5734</v>
      </c>
      <c r="K188" s="858" t="s">
        <v>5734</v>
      </c>
      <c r="L188" s="858" t="s">
        <v>5734</v>
      </c>
      <c r="M188" s="858" t="s">
        <v>5734</v>
      </c>
      <c r="N188" s="858" t="s">
        <v>5734</v>
      </c>
      <c r="O188" s="858" t="s">
        <v>5734</v>
      </c>
      <c r="P188" s="858" t="s">
        <v>5733</v>
      </c>
      <c r="Q188" s="858" t="s">
        <v>5733</v>
      </c>
      <c r="R188" s="699">
        <v>10</v>
      </c>
      <c r="S188" s="699">
        <v>20</v>
      </c>
      <c r="T188" s="699" t="s">
        <v>12393</v>
      </c>
      <c r="U188" s="737" t="s">
        <v>5731</v>
      </c>
      <c r="V188" s="274">
        <v>10</v>
      </c>
      <c r="W188" s="737"/>
      <c r="X188" s="737"/>
    </row>
    <row r="189" spans="1:24" s="1022" customFormat="1">
      <c r="A189" s="1089" t="s">
        <v>7551</v>
      </c>
      <c r="B189" s="737" t="s">
        <v>7556</v>
      </c>
      <c r="C189" s="737">
        <v>2</v>
      </c>
      <c r="D189" s="737" t="s">
        <v>5728</v>
      </c>
      <c r="E189" s="737">
        <v>6</v>
      </c>
      <c r="F189" s="737" t="s">
        <v>5799</v>
      </c>
      <c r="G189" s="699" t="s">
        <v>8558</v>
      </c>
      <c r="H189" s="858" t="s">
        <v>1489</v>
      </c>
      <c r="I189" s="737" t="s">
        <v>8788</v>
      </c>
      <c r="J189" s="858" t="s">
        <v>5734</v>
      </c>
      <c r="K189" s="858" t="s">
        <v>5734</v>
      </c>
      <c r="L189" s="858" t="s">
        <v>5734</v>
      </c>
      <c r="M189" s="858" t="s">
        <v>5734</v>
      </c>
      <c r="N189" s="858" t="s">
        <v>5734</v>
      </c>
      <c r="O189" s="858" t="s">
        <v>5734</v>
      </c>
      <c r="P189" s="858" t="s">
        <v>5733</v>
      </c>
      <c r="Q189" s="858" t="s">
        <v>5733</v>
      </c>
      <c r="R189" s="737" t="s">
        <v>1654</v>
      </c>
      <c r="S189" s="737" t="s">
        <v>5812</v>
      </c>
      <c r="T189" s="737" t="s">
        <v>1652</v>
      </c>
      <c r="U189" s="737" t="s">
        <v>1489</v>
      </c>
      <c r="V189" s="274">
        <v>10</v>
      </c>
      <c r="W189" s="737"/>
      <c r="X189" s="737"/>
    </row>
    <row r="190" spans="1:24" s="1022" customFormat="1">
      <c r="A190" s="1089" t="s">
        <v>7552</v>
      </c>
      <c r="B190" s="737" t="s">
        <v>7561</v>
      </c>
      <c r="C190" s="737">
        <v>2</v>
      </c>
      <c r="D190" s="737" t="s">
        <v>5728</v>
      </c>
      <c r="E190" s="737">
        <v>6</v>
      </c>
      <c r="F190" s="737" t="s">
        <v>5799</v>
      </c>
      <c r="G190" s="737" t="s">
        <v>8560</v>
      </c>
      <c r="H190" s="858" t="s">
        <v>1489</v>
      </c>
      <c r="I190" s="737" t="s">
        <v>7559</v>
      </c>
      <c r="J190" s="735" t="s">
        <v>5734</v>
      </c>
      <c r="K190" s="735" t="s">
        <v>5734</v>
      </c>
      <c r="L190" s="735" t="s">
        <v>5734</v>
      </c>
      <c r="M190" s="735" t="s">
        <v>5734</v>
      </c>
      <c r="N190" s="735" t="s">
        <v>5734</v>
      </c>
      <c r="O190" s="735" t="s">
        <v>5734</v>
      </c>
      <c r="P190" s="735" t="s">
        <v>5733</v>
      </c>
      <c r="Q190" s="735" t="s">
        <v>5733</v>
      </c>
      <c r="R190" s="737" t="s">
        <v>7563</v>
      </c>
      <c r="S190" s="737" t="s">
        <v>7564</v>
      </c>
      <c r="T190" s="737" t="s">
        <v>7563</v>
      </c>
      <c r="U190" s="737" t="s">
        <v>1489</v>
      </c>
      <c r="V190" s="274">
        <v>10</v>
      </c>
      <c r="W190" s="737"/>
      <c r="X190" s="737"/>
    </row>
    <row r="191" spans="1:24" s="1022" customFormat="1">
      <c r="A191" s="1091" t="s">
        <v>7553</v>
      </c>
      <c r="B191" s="737" t="s">
        <v>7557</v>
      </c>
      <c r="C191" s="737">
        <v>2</v>
      </c>
      <c r="D191" s="737" t="s">
        <v>5728</v>
      </c>
      <c r="E191" s="737" t="s">
        <v>7555</v>
      </c>
      <c r="F191" s="737" t="s">
        <v>5799</v>
      </c>
      <c r="G191" s="699" t="s">
        <v>8789</v>
      </c>
      <c r="H191" s="858" t="s">
        <v>1489</v>
      </c>
      <c r="I191" s="737" t="s">
        <v>9136</v>
      </c>
      <c r="J191" s="858" t="s">
        <v>5734</v>
      </c>
      <c r="K191" s="858" t="s">
        <v>5734</v>
      </c>
      <c r="L191" s="858" t="s">
        <v>5734</v>
      </c>
      <c r="M191" s="858" t="s">
        <v>5734</v>
      </c>
      <c r="N191" s="858" t="s">
        <v>5734</v>
      </c>
      <c r="O191" s="858" t="s">
        <v>5734</v>
      </c>
      <c r="P191" s="858" t="s">
        <v>5733</v>
      </c>
      <c r="Q191" s="858" t="s">
        <v>5733</v>
      </c>
      <c r="R191" s="737" t="s">
        <v>1654</v>
      </c>
      <c r="S191" s="737" t="s">
        <v>5812</v>
      </c>
      <c r="T191" s="699" t="s">
        <v>1652</v>
      </c>
      <c r="U191" s="737" t="s">
        <v>1489</v>
      </c>
      <c r="V191" s="274">
        <v>10</v>
      </c>
      <c r="W191" s="737"/>
      <c r="X191" s="737"/>
    </row>
    <row r="192" spans="1:24" s="1022" customFormat="1">
      <c r="A192" s="1089" t="s">
        <v>7554</v>
      </c>
      <c r="B192" s="737" t="s">
        <v>7560</v>
      </c>
      <c r="C192" s="737">
        <v>2</v>
      </c>
      <c r="D192" s="737" t="s">
        <v>5728</v>
      </c>
      <c r="E192" s="737" t="s">
        <v>7555</v>
      </c>
      <c r="F192" s="737" t="s">
        <v>5799</v>
      </c>
      <c r="G192" s="737" t="s">
        <v>8560</v>
      </c>
      <c r="H192" s="858" t="s">
        <v>1489</v>
      </c>
      <c r="I192" s="737" t="s">
        <v>7562</v>
      </c>
      <c r="J192" s="735" t="s">
        <v>5734</v>
      </c>
      <c r="K192" s="735" t="s">
        <v>5734</v>
      </c>
      <c r="L192" s="735" t="s">
        <v>5734</v>
      </c>
      <c r="M192" s="735" t="s">
        <v>5734</v>
      </c>
      <c r="N192" s="735" t="s">
        <v>5734</v>
      </c>
      <c r="O192" s="735" t="s">
        <v>5734</v>
      </c>
      <c r="P192" s="735" t="s">
        <v>5733</v>
      </c>
      <c r="Q192" s="735" t="s">
        <v>5733</v>
      </c>
      <c r="R192" s="737" t="s">
        <v>7563</v>
      </c>
      <c r="S192" s="737" t="s">
        <v>7564</v>
      </c>
      <c r="T192" s="737" t="s">
        <v>7563</v>
      </c>
      <c r="U192" s="737" t="s">
        <v>1489</v>
      </c>
      <c r="V192" s="274">
        <v>10</v>
      </c>
      <c r="W192" s="737"/>
      <c r="X192" s="737"/>
    </row>
    <row r="193" spans="1:24" s="1022" customFormat="1">
      <c r="A193" s="737" t="s">
        <v>8661</v>
      </c>
      <c r="B193" s="737" t="s">
        <v>8676</v>
      </c>
      <c r="C193" s="737" t="s">
        <v>8669</v>
      </c>
      <c r="D193" s="737" t="s">
        <v>5728</v>
      </c>
      <c r="E193" s="737" t="s">
        <v>8673</v>
      </c>
      <c r="F193" s="737" t="s">
        <v>5799</v>
      </c>
      <c r="G193" s="699" t="s">
        <v>8558</v>
      </c>
      <c r="H193" s="858" t="s">
        <v>1489</v>
      </c>
      <c r="I193" s="699" t="s">
        <v>12434</v>
      </c>
      <c r="J193" s="858"/>
      <c r="K193" s="858"/>
      <c r="L193" s="858"/>
      <c r="M193" s="858"/>
      <c r="N193" s="858"/>
      <c r="O193" s="858"/>
      <c r="P193" s="858"/>
      <c r="Q193" s="858"/>
      <c r="R193" s="699" t="s">
        <v>8733</v>
      </c>
      <c r="S193" s="699" t="s">
        <v>5817</v>
      </c>
      <c r="T193" s="737" t="s">
        <v>1646</v>
      </c>
      <c r="U193" s="737" t="s">
        <v>1489</v>
      </c>
      <c r="V193" s="274">
        <v>10</v>
      </c>
      <c r="W193" s="737"/>
      <c r="X193" s="737"/>
    </row>
    <row r="194" spans="1:24" s="1022" customFormat="1">
      <c r="A194" s="699" t="s">
        <v>8662</v>
      </c>
      <c r="B194" s="737" t="s">
        <v>8671</v>
      </c>
      <c r="C194" s="737" t="s">
        <v>8669</v>
      </c>
      <c r="D194" s="737" t="s">
        <v>5728</v>
      </c>
      <c r="E194" s="737" t="s">
        <v>8677</v>
      </c>
      <c r="F194" s="737" t="s">
        <v>5799</v>
      </c>
      <c r="G194" s="699" t="s">
        <v>8558</v>
      </c>
      <c r="H194" s="858" t="s">
        <v>1489</v>
      </c>
      <c r="I194" s="699" t="s">
        <v>12433</v>
      </c>
      <c r="J194" s="858"/>
      <c r="K194" s="858"/>
      <c r="L194" s="858"/>
      <c r="M194" s="858"/>
      <c r="N194" s="858"/>
      <c r="O194" s="858"/>
      <c r="P194" s="858"/>
      <c r="Q194" s="858"/>
      <c r="R194" s="699" t="s">
        <v>8670</v>
      </c>
      <c r="S194" s="699" t="s">
        <v>1659</v>
      </c>
      <c r="T194" s="737" t="s">
        <v>1653</v>
      </c>
      <c r="U194" s="737" t="s">
        <v>1489</v>
      </c>
      <c r="V194" s="274">
        <v>10</v>
      </c>
      <c r="W194" s="737"/>
      <c r="X194" s="737"/>
    </row>
    <row r="195" spans="1:24" s="1022" customFormat="1">
      <c r="A195" s="858" t="s">
        <v>8663</v>
      </c>
      <c r="B195" s="737" t="s">
        <v>8672</v>
      </c>
      <c r="C195" s="737" t="s">
        <v>8669</v>
      </c>
      <c r="D195" s="737" t="s">
        <v>5728</v>
      </c>
      <c r="E195" s="737" t="s">
        <v>8677</v>
      </c>
      <c r="F195" s="737" t="s">
        <v>5799</v>
      </c>
      <c r="G195" s="699" t="s">
        <v>8558</v>
      </c>
      <c r="H195" s="858" t="s">
        <v>1489</v>
      </c>
      <c r="I195" s="699" t="s">
        <v>12432</v>
      </c>
      <c r="J195" s="858"/>
      <c r="K195" s="858"/>
      <c r="L195" s="858"/>
      <c r="M195" s="858"/>
      <c r="N195" s="858"/>
      <c r="O195" s="858"/>
      <c r="P195" s="858"/>
      <c r="Q195" s="858"/>
      <c r="R195" s="699" t="s">
        <v>8670</v>
      </c>
      <c r="S195" s="699" t="s">
        <v>1659</v>
      </c>
      <c r="T195" s="737" t="s">
        <v>1653</v>
      </c>
      <c r="U195" s="737" t="s">
        <v>1489</v>
      </c>
      <c r="V195" s="274">
        <v>10</v>
      </c>
      <c r="W195" s="737"/>
      <c r="X195" s="737"/>
    </row>
    <row r="196" spans="1:24" s="1022" customFormat="1">
      <c r="A196" s="699" t="s">
        <v>8664</v>
      </c>
      <c r="B196" s="737" t="s">
        <v>8674</v>
      </c>
      <c r="C196" s="737" t="s">
        <v>8669</v>
      </c>
      <c r="D196" s="737" t="s">
        <v>5728</v>
      </c>
      <c r="E196" s="737" t="s">
        <v>8677</v>
      </c>
      <c r="F196" s="737" t="s">
        <v>5799</v>
      </c>
      <c r="G196" s="699" t="s">
        <v>8558</v>
      </c>
      <c r="H196" s="858" t="s">
        <v>1489</v>
      </c>
      <c r="I196" s="699" t="s">
        <v>12431</v>
      </c>
      <c r="J196" s="858"/>
      <c r="K196" s="858"/>
      <c r="L196" s="858"/>
      <c r="M196" s="858"/>
      <c r="N196" s="858"/>
      <c r="O196" s="858"/>
      <c r="P196" s="858"/>
      <c r="Q196" s="858"/>
      <c r="R196" s="699" t="s">
        <v>1653</v>
      </c>
      <c r="S196" s="699" t="s">
        <v>1659</v>
      </c>
      <c r="T196" s="737" t="s">
        <v>8730</v>
      </c>
      <c r="U196" s="737" t="s">
        <v>1489</v>
      </c>
      <c r="V196" s="274">
        <v>10</v>
      </c>
      <c r="W196" s="737"/>
      <c r="X196" s="737"/>
    </row>
    <row r="197" spans="1:24" s="1022" customFormat="1">
      <c r="A197" s="699" t="s">
        <v>8665</v>
      </c>
      <c r="B197" s="737" t="s">
        <v>8675</v>
      </c>
      <c r="C197" s="737" t="s">
        <v>8669</v>
      </c>
      <c r="D197" s="737" t="s">
        <v>5728</v>
      </c>
      <c r="E197" s="737" t="s">
        <v>8677</v>
      </c>
      <c r="F197" s="737" t="s">
        <v>5799</v>
      </c>
      <c r="G197" s="699" t="s">
        <v>8558</v>
      </c>
      <c r="H197" s="858" t="s">
        <v>1489</v>
      </c>
      <c r="I197" s="699" t="s">
        <v>12430</v>
      </c>
      <c r="J197" s="858"/>
      <c r="K197" s="858"/>
      <c r="L197" s="858"/>
      <c r="M197" s="858"/>
      <c r="N197" s="858"/>
      <c r="O197" s="858"/>
      <c r="P197" s="858"/>
      <c r="Q197" s="858"/>
      <c r="R197" s="699" t="s">
        <v>1654</v>
      </c>
      <c r="S197" s="699" t="s">
        <v>2753</v>
      </c>
      <c r="T197" s="737" t="s">
        <v>6005</v>
      </c>
      <c r="U197" s="737" t="s">
        <v>1489</v>
      </c>
      <c r="V197" s="274">
        <v>10</v>
      </c>
      <c r="W197" s="737"/>
      <c r="X197" s="737"/>
    </row>
    <row r="198" spans="1:24" s="835" customFormat="1">
      <c r="A198" s="737" t="s">
        <v>8666</v>
      </c>
      <c r="B198" s="737" t="s">
        <v>8716</v>
      </c>
      <c r="C198" s="737" t="s">
        <v>8669</v>
      </c>
      <c r="D198" s="737" t="s">
        <v>5728</v>
      </c>
      <c r="E198" s="737" t="s">
        <v>8690</v>
      </c>
      <c r="F198" s="737" t="s">
        <v>5799</v>
      </c>
      <c r="G198" s="699" t="s">
        <v>8558</v>
      </c>
      <c r="H198" s="858" t="s">
        <v>1489</v>
      </c>
      <c r="I198" s="699" t="s">
        <v>12899</v>
      </c>
      <c r="J198" s="858"/>
      <c r="K198" s="858"/>
      <c r="L198" s="858"/>
      <c r="M198" s="858"/>
      <c r="N198" s="858"/>
      <c r="O198" s="858"/>
      <c r="P198" s="858"/>
      <c r="Q198" s="858"/>
      <c r="R198" s="699" t="s">
        <v>8734</v>
      </c>
      <c r="S198" s="699" t="s">
        <v>8729</v>
      </c>
      <c r="T198" s="699" t="s">
        <v>5812</v>
      </c>
      <c r="U198" s="699" t="s">
        <v>1489</v>
      </c>
      <c r="V198" s="274">
        <v>10</v>
      </c>
      <c r="W198" s="737"/>
      <c r="X198" s="737"/>
    </row>
    <row r="199" spans="1:24" s="835" customFormat="1">
      <c r="A199" s="699" t="s">
        <v>8667</v>
      </c>
      <c r="B199" s="737" t="s">
        <v>8715</v>
      </c>
      <c r="C199" s="737" t="s">
        <v>8669</v>
      </c>
      <c r="D199" s="737" t="s">
        <v>5728</v>
      </c>
      <c r="E199" s="737" t="s">
        <v>8690</v>
      </c>
      <c r="F199" s="737" t="s">
        <v>8726</v>
      </c>
      <c r="G199" s="737" t="s">
        <v>8559</v>
      </c>
      <c r="H199" s="858" t="s">
        <v>1489</v>
      </c>
      <c r="I199" s="699" t="s">
        <v>12311</v>
      </c>
      <c r="J199" s="858"/>
      <c r="K199" s="858"/>
      <c r="L199" s="858"/>
      <c r="M199" s="858"/>
      <c r="N199" s="858"/>
      <c r="O199" s="858"/>
      <c r="P199" s="858"/>
      <c r="Q199" s="858"/>
      <c r="R199" s="699" t="s">
        <v>8737</v>
      </c>
      <c r="S199" s="699" t="s">
        <v>1651</v>
      </c>
      <c r="T199" s="699" t="s">
        <v>8722</v>
      </c>
      <c r="U199" s="699" t="s">
        <v>1489</v>
      </c>
      <c r="V199" s="274">
        <v>10</v>
      </c>
      <c r="W199" s="737"/>
      <c r="X199" s="737"/>
    </row>
    <row r="200" spans="1:24" s="835" customFormat="1">
      <c r="A200" s="858" t="s">
        <v>8668</v>
      </c>
      <c r="B200" s="737" t="s">
        <v>8717</v>
      </c>
      <c r="C200" s="737" t="s">
        <v>8669</v>
      </c>
      <c r="D200" s="737" t="s">
        <v>5728</v>
      </c>
      <c r="E200" s="737" t="s">
        <v>8690</v>
      </c>
      <c r="F200" s="737" t="s">
        <v>8726</v>
      </c>
      <c r="G200" s="699" t="s">
        <v>8558</v>
      </c>
      <c r="H200" s="858" t="s">
        <v>1489</v>
      </c>
      <c r="I200" s="699" t="s">
        <v>12845</v>
      </c>
      <c r="J200" s="858"/>
      <c r="K200" s="858"/>
      <c r="L200" s="858"/>
      <c r="M200" s="858"/>
      <c r="N200" s="858"/>
      <c r="O200" s="858"/>
      <c r="P200" s="858"/>
      <c r="Q200" s="858"/>
      <c r="R200" s="699" t="s">
        <v>1659</v>
      </c>
      <c r="S200" s="699" t="s">
        <v>1660</v>
      </c>
      <c r="T200" s="699" t="s">
        <v>1657</v>
      </c>
      <c r="U200" s="699" t="s">
        <v>1489</v>
      </c>
      <c r="V200" s="274">
        <v>10</v>
      </c>
      <c r="W200" s="737"/>
      <c r="X200" s="737"/>
    </row>
    <row r="201" spans="1:24" s="1022" customFormat="1">
      <c r="A201" s="1088" t="s">
        <v>8678</v>
      </c>
      <c r="B201" s="737" t="s">
        <v>8814</v>
      </c>
      <c r="C201" s="737" t="s">
        <v>8669</v>
      </c>
      <c r="D201" s="737" t="s">
        <v>5728</v>
      </c>
      <c r="E201" s="737" t="s">
        <v>8690</v>
      </c>
      <c r="F201" s="737" t="s">
        <v>12858</v>
      </c>
      <c r="G201" s="699" t="s">
        <v>8558</v>
      </c>
      <c r="H201" s="858" t="s">
        <v>1489</v>
      </c>
      <c r="I201" s="737" t="s">
        <v>12850</v>
      </c>
      <c r="J201" s="735"/>
      <c r="K201" s="735"/>
      <c r="L201" s="735"/>
      <c r="M201" s="735"/>
      <c r="N201" s="735"/>
      <c r="O201" s="735"/>
      <c r="P201" s="735"/>
      <c r="Q201" s="735"/>
      <c r="R201" s="737" t="s">
        <v>1967</v>
      </c>
      <c r="S201" s="737" t="s">
        <v>1652</v>
      </c>
      <c r="T201" s="737" t="s">
        <v>8722</v>
      </c>
      <c r="U201" s="737" t="s">
        <v>1489</v>
      </c>
      <c r="V201" s="274">
        <v>10</v>
      </c>
      <c r="W201" s="737"/>
      <c r="X201" s="737"/>
    </row>
    <row r="202" spans="1:24" s="1022" customFormat="1">
      <c r="A202" s="1088" t="s">
        <v>8679</v>
      </c>
      <c r="B202" s="737" t="s">
        <v>8700</v>
      </c>
      <c r="C202" s="737" t="s">
        <v>8669</v>
      </c>
      <c r="D202" s="737" t="s">
        <v>5728</v>
      </c>
      <c r="E202" s="737" t="s">
        <v>8689</v>
      </c>
      <c r="F202" s="737" t="s">
        <v>8726</v>
      </c>
      <c r="G202" s="699" t="s">
        <v>8558</v>
      </c>
      <c r="H202" s="858" t="s">
        <v>1489</v>
      </c>
      <c r="I202" s="737" t="s">
        <v>8736</v>
      </c>
      <c r="J202" s="735"/>
      <c r="K202" s="735"/>
      <c r="L202" s="735"/>
      <c r="M202" s="735"/>
      <c r="N202" s="735"/>
      <c r="O202" s="735"/>
      <c r="P202" s="735"/>
      <c r="Q202" s="735"/>
      <c r="R202" s="737" t="s">
        <v>1652</v>
      </c>
      <c r="S202" s="699" t="s">
        <v>6443</v>
      </c>
      <c r="T202" s="737" t="s">
        <v>1652</v>
      </c>
      <c r="U202" s="737" t="s">
        <v>1489</v>
      </c>
      <c r="V202" s="274">
        <v>10</v>
      </c>
      <c r="W202" s="737"/>
      <c r="X202" s="737"/>
    </row>
    <row r="203" spans="1:24" s="1022" customFormat="1">
      <c r="A203" s="1089" t="s">
        <v>8680</v>
      </c>
      <c r="B203" s="737" t="s">
        <v>8688</v>
      </c>
      <c r="C203" s="737" t="s">
        <v>8669</v>
      </c>
      <c r="D203" s="737" t="s">
        <v>5728</v>
      </c>
      <c r="E203" s="737" t="s">
        <v>8689</v>
      </c>
      <c r="F203" s="737" t="s">
        <v>5799</v>
      </c>
      <c r="G203" s="699" t="s">
        <v>8558</v>
      </c>
      <c r="H203" s="858" t="s">
        <v>1489</v>
      </c>
      <c r="I203" s="737" t="s">
        <v>12900</v>
      </c>
      <c r="J203" s="735"/>
      <c r="K203" s="735"/>
      <c r="L203" s="735"/>
      <c r="M203" s="735"/>
      <c r="N203" s="735"/>
      <c r="O203" s="735"/>
      <c r="P203" s="735"/>
      <c r="Q203" s="735"/>
      <c r="R203" s="737" t="s">
        <v>1653</v>
      </c>
      <c r="S203" s="699" t="s">
        <v>2753</v>
      </c>
      <c r="T203" s="737" t="s">
        <v>8730</v>
      </c>
      <c r="U203" s="737" t="s">
        <v>1489</v>
      </c>
      <c r="V203" s="274">
        <v>10</v>
      </c>
      <c r="W203" s="737"/>
      <c r="X203" s="737"/>
    </row>
    <row r="204" spans="1:24" s="1022" customFormat="1">
      <c r="A204" s="1088" t="s">
        <v>8681</v>
      </c>
      <c r="B204" s="737" t="s">
        <v>11366</v>
      </c>
      <c r="C204" s="737" t="s">
        <v>8669</v>
      </c>
      <c r="D204" s="737" t="s">
        <v>5728</v>
      </c>
      <c r="E204" s="737" t="s">
        <v>8690</v>
      </c>
      <c r="F204" s="737" t="s">
        <v>8726</v>
      </c>
      <c r="G204" s="737" t="s">
        <v>8559</v>
      </c>
      <c r="H204" s="858" t="s">
        <v>1489</v>
      </c>
      <c r="I204" s="737" t="s">
        <v>12847</v>
      </c>
      <c r="J204" s="735"/>
      <c r="K204" s="735"/>
      <c r="L204" s="735"/>
      <c r="M204" s="735"/>
      <c r="N204" s="735"/>
      <c r="O204" s="735"/>
      <c r="P204" s="735"/>
      <c r="Q204" s="735"/>
      <c r="R204" s="737" t="s">
        <v>8725</v>
      </c>
      <c r="S204" s="737" t="s">
        <v>8735</v>
      </c>
      <c r="T204" s="737" t="s">
        <v>8722</v>
      </c>
      <c r="U204" s="737" t="s">
        <v>1489</v>
      </c>
      <c r="V204" s="274">
        <v>10</v>
      </c>
      <c r="W204" s="737"/>
      <c r="X204" s="737"/>
    </row>
    <row r="205" spans="1:24" s="1022" customFormat="1">
      <c r="A205" s="1090" t="s">
        <v>8682</v>
      </c>
      <c r="B205" s="737" t="s">
        <v>8701</v>
      </c>
      <c r="C205" s="737" t="s">
        <v>8669</v>
      </c>
      <c r="D205" s="737" t="s">
        <v>5728</v>
      </c>
      <c r="E205" s="737" t="s">
        <v>8689</v>
      </c>
      <c r="F205" s="737" t="s">
        <v>8726</v>
      </c>
      <c r="G205" s="699" t="s">
        <v>8558</v>
      </c>
      <c r="H205" s="858" t="s">
        <v>1489</v>
      </c>
      <c r="I205" s="737" t="s">
        <v>12857</v>
      </c>
      <c r="J205" s="735"/>
      <c r="K205" s="735"/>
      <c r="L205" s="735"/>
      <c r="M205" s="735"/>
      <c r="N205" s="735"/>
      <c r="O205" s="735"/>
      <c r="P205" s="735"/>
      <c r="Q205" s="735"/>
      <c r="R205" s="737" t="s">
        <v>1654</v>
      </c>
      <c r="S205" s="699" t="s">
        <v>1118</v>
      </c>
      <c r="T205" s="737" t="s">
        <v>1652</v>
      </c>
      <c r="U205" s="737" t="s">
        <v>1489</v>
      </c>
      <c r="V205" s="274">
        <v>10</v>
      </c>
      <c r="W205" s="737"/>
      <c r="X205" s="737"/>
    </row>
    <row r="206" spans="1:24" s="1022" customFormat="1">
      <c r="A206" s="1088" t="s">
        <v>8683</v>
      </c>
      <c r="B206" s="737" t="s">
        <v>8705</v>
      </c>
      <c r="C206" s="737" t="s">
        <v>8669</v>
      </c>
      <c r="D206" s="737" t="s">
        <v>5728</v>
      </c>
      <c r="E206" s="737" t="s">
        <v>8689</v>
      </c>
      <c r="F206" s="737" t="s">
        <v>8726</v>
      </c>
      <c r="G206" s="737" t="s">
        <v>8559</v>
      </c>
      <c r="H206" s="858" t="s">
        <v>1489</v>
      </c>
      <c r="I206" s="737" t="s">
        <v>12848</v>
      </c>
      <c r="J206" s="735"/>
      <c r="K206" s="735"/>
      <c r="L206" s="735"/>
      <c r="M206" s="735"/>
      <c r="N206" s="735"/>
      <c r="O206" s="735"/>
      <c r="P206" s="735"/>
      <c r="Q206" s="735"/>
      <c r="R206" s="737" t="s">
        <v>8728</v>
      </c>
      <c r="S206" s="737" t="s">
        <v>1086</v>
      </c>
      <c r="T206" s="737" t="s">
        <v>8730</v>
      </c>
      <c r="U206" s="737" t="s">
        <v>1489</v>
      </c>
      <c r="V206" s="274">
        <v>10</v>
      </c>
      <c r="W206" s="737"/>
      <c r="X206" s="737"/>
    </row>
    <row r="207" spans="1:24" s="1022" customFormat="1">
      <c r="A207" s="1088" t="s">
        <v>8684</v>
      </c>
      <c r="B207" s="737" t="s">
        <v>8703</v>
      </c>
      <c r="C207" s="737" t="s">
        <v>8669</v>
      </c>
      <c r="D207" s="737" t="s">
        <v>5728</v>
      </c>
      <c r="E207" s="737" t="s">
        <v>8690</v>
      </c>
      <c r="F207" s="737" t="s">
        <v>8726</v>
      </c>
      <c r="G207" s="699" t="s">
        <v>8558</v>
      </c>
      <c r="H207" s="858" t="s">
        <v>1489</v>
      </c>
      <c r="I207" s="737" t="s">
        <v>12849</v>
      </c>
      <c r="J207" s="735"/>
      <c r="K207" s="735"/>
      <c r="L207" s="735"/>
      <c r="M207" s="735"/>
      <c r="N207" s="735"/>
      <c r="O207" s="735"/>
      <c r="P207" s="735"/>
      <c r="Q207" s="735"/>
      <c r="R207" s="737" t="s">
        <v>8721</v>
      </c>
      <c r="S207" s="737" t="s">
        <v>8720</v>
      </c>
      <c r="T207" s="737" t="s">
        <v>8722</v>
      </c>
      <c r="U207" s="737" t="s">
        <v>1489</v>
      </c>
      <c r="V207" s="274">
        <v>10</v>
      </c>
      <c r="W207" s="737"/>
      <c r="X207" s="737"/>
    </row>
    <row r="208" spans="1:24" s="1022" customFormat="1">
      <c r="A208" s="1089" t="s">
        <v>8685</v>
      </c>
      <c r="B208" s="737" t="s">
        <v>8704</v>
      </c>
      <c r="C208" s="737" t="s">
        <v>8669</v>
      </c>
      <c r="D208" s="737" t="s">
        <v>5728</v>
      </c>
      <c r="E208" s="737" t="s">
        <v>8689</v>
      </c>
      <c r="F208" s="737" t="s">
        <v>8726</v>
      </c>
      <c r="G208" s="699" t="s">
        <v>8558</v>
      </c>
      <c r="H208" s="858" t="s">
        <v>1489</v>
      </c>
      <c r="I208" s="737" t="s">
        <v>12990</v>
      </c>
      <c r="J208" s="735"/>
      <c r="K208" s="735"/>
      <c r="L208" s="735"/>
      <c r="M208" s="735"/>
      <c r="N208" s="735"/>
      <c r="O208" s="735"/>
      <c r="P208" s="735"/>
      <c r="Q208" s="735"/>
      <c r="R208" s="737" t="s">
        <v>1653</v>
      </c>
      <c r="S208" s="699" t="s">
        <v>1659</v>
      </c>
      <c r="T208" s="737" t="s">
        <v>8722</v>
      </c>
      <c r="U208" s="737" t="s">
        <v>1489</v>
      </c>
      <c r="V208" s="274">
        <v>10</v>
      </c>
      <c r="W208" s="737"/>
      <c r="X208" s="737"/>
    </row>
    <row r="209" spans="1:24" s="1022" customFormat="1">
      <c r="A209" s="1088" t="s">
        <v>8686</v>
      </c>
      <c r="B209" s="737" t="s">
        <v>8702</v>
      </c>
      <c r="C209" s="737" t="s">
        <v>8669</v>
      </c>
      <c r="D209" s="737" t="s">
        <v>5728</v>
      </c>
      <c r="E209" s="737" t="s">
        <v>8689</v>
      </c>
      <c r="F209" s="737" t="s">
        <v>8726</v>
      </c>
      <c r="G209" s="737" t="s">
        <v>8727</v>
      </c>
      <c r="H209" s="858" t="s">
        <v>1489</v>
      </c>
      <c r="I209" s="737" t="s">
        <v>12410</v>
      </c>
      <c r="J209" s="735"/>
      <c r="K209" s="735"/>
      <c r="L209" s="735"/>
      <c r="M209" s="735"/>
      <c r="N209" s="735"/>
      <c r="O209" s="735"/>
      <c r="P209" s="735"/>
      <c r="Q209" s="735"/>
      <c r="R209" s="737" t="s">
        <v>8725</v>
      </c>
      <c r="S209" s="737" t="s">
        <v>8732</v>
      </c>
      <c r="T209" s="737" t="s">
        <v>1654</v>
      </c>
      <c r="U209" s="737" t="s">
        <v>1489</v>
      </c>
      <c r="V209" s="274">
        <v>10</v>
      </c>
      <c r="W209" s="737"/>
      <c r="X209" s="737"/>
    </row>
    <row r="210" spans="1:24" s="1022" customFormat="1">
      <c r="A210" s="1088" t="s">
        <v>8687</v>
      </c>
      <c r="B210" s="737" t="s">
        <v>8706</v>
      </c>
      <c r="C210" s="737" t="s">
        <v>8669</v>
      </c>
      <c r="D210" s="737" t="s">
        <v>5728</v>
      </c>
      <c r="E210" s="737" t="s">
        <v>8690</v>
      </c>
      <c r="F210" s="737" t="s">
        <v>5799</v>
      </c>
      <c r="G210" s="699" t="s">
        <v>8731</v>
      </c>
      <c r="H210" s="858" t="s">
        <v>1489</v>
      </c>
      <c r="I210" s="737" t="s">
        <v>12856</v>
      </c>
      <c r="J210" s="735"/>
      <c r="K210" s="735"/>
      <c r="L210" s="735"/>
      <c r="M210" s="735"/>
      <c r="N210" s="735"/>
      <c r="O210" s="735"/>
      <c r="P210" s="735"/>
      <c r="Q210" s="735"/>
      <c r="R210" s="737" t="s">
        <v>1654</v>
      </c>
      <c r="S210" s="699" t="s">
        <v>2753</v>
      </c>
      <c r="T210" s="737" t="s">
        <v>1652</v>
      </c>
      <c r="U210" s="737" t="s">
        <v>1489</v>
      </c>
      <c r="V210" s="274">
        <v>10</v>
      </c>
      <c r="W210" s="737"/>
      <c r="X210" s="737"/>
    </row>
    <row r="211" spans="1:24" s="1022" customFormat="1">
      <c r="A211" s="1090" t="s">
        <v>8691</v>
      </c>
      <c r="B211" s="737" t="s">
        <v>8707</v>
      </c>
      <c r="C211" s="737" t="s">
        <v>8669</v>
      </c>
      <c r="D211" s="737" t="s">
        <v>5728</v>
      </c>
      <c r="E211" s="737" t="s">
        <v>8689</v>
      </c>
      <c r="F211" s="737" t="s">
        <v>8726</v>
      </c>
      <c r="G211" s="699" t="s">
        <v>8731</v>
      </c>
      <c r="H211" s="858" t="s">
        <v>1489</v>
      </c>
      <c r="I211" s="737" t="s">
        <v>12851</v>
      </c>
      <c r="J211" s="735"/>
      <c r="K211" s="735"/>
      <c r="L211" s="735"/>
      <c r="M211" s="735"/>
      <c r="N211" s="735"/>
      <c r="O211" s="735"/>
      <c r="P211" s="735"/>
      <c r="Q211" s="735"/>
      <c r="R211" s="737" t="s">
        <v>1654</v>
      </c>
      <c r="S211" s="699" t="s">
        <v>2753</v>
      </c>
      <c r="T211" s="699" t="s">
        <v>1654</v>
      </c>
      <c r="U211" s="737" t="s">
        <v>1489</v>
      </c>
      <c r="V211" s="274">
        <v>10</v>
      </c>
      <c r="W211" s="737"/>
      <c r="X211" s="737"/>
    </row>
    <row r="212" spans="1:24" s="1022" customFormat="1">
      <c r="A212" s="1088" t="s">
        <v>8692</v>
      </c>
      <c r="B212" s="737" t="s">
        <v>8708</v>
      </c>
      <c r="C212" s="737" t="s">
        <v>8669</v>
      </c>
      <c r="D212" s="737" t="s">
        <v>5728</v>
      </c>
      <c r="E212" s="737" t="s">
        <v>8689</v>
      </c>
      <c r="F212" s="737" t="s">
        <v>5799</v>
      </c>
      <c r="G212" s="699" t="s">
        <v>8791</v>
      </c>
      <c r="H212" s="858" t="s">
        <v>1489</v>
      </c>
      <c r="I212" s="737" t="s">
        <v>12855</v>
      </c>
      <c r="J212" s="735"/>
      <c r="K212" s="735"/>
      <c r="L212" s="735"/>
      <c r="M212" s="735"/>
      <c r="N212" s="735"/>
      <c r="O212" s="735"/>
      <c r="P212" s="735"/>
      <c r="Q212" s="735"/>
      <c r="R212" s="737" t="s">
        <v>1652</v>
      </c>
      <c r="S212" s="737" t="s">
        <v>1653</v>
      </c>
      <c r="T212" s="737" t="s">
        <v>8730</v>
      </c>
      <c r="U212" s="737" t="s">
        <v>1489</v>
      </c>
      <c r="V212" s="274">
        <v>10</v>
      </c>
      <c r="W212" s="737"/>
      <c r="X212" s="737"/>
    </row>
    <row r="213" spans="1:24" s="1022" customFormat="1">
      <c r="A213" s="1088" t="s">
        <v>8693</v>
      </c>
      <c r="B213" s="737" t="s">
        <v>8710</v>
      </c>
      <c r="C213" s="737" t="s">
        <v>8669</v>
      </c>
      <c r="D213" s="737" t="s">
        <v>5728</v>
      </c>
      <c r="E213" s="737" t="s">
        <v>8698</v>
      </c>
      <c r="F213" s="737" t="s">
        <v>8726</v>
      </c>
      <c r="G213" s="737" t="s">
        <v>8727</v>
      </c>
      <c r="H213" s="858" t="s">
        <v>1489</v>
      </c>
      <c r="I213" s="737" t="s">
        <v>12311</v>
      </c>
      <c r="J213" s="735"/>
      <c r="K213" s="735"/>
      <c r="L213" s="735"/>
      <c r="M213" s="735"/>
      <c r="N213" s="735"/>
      <c r="O213" s="735"/>
      <c r="P213" s="735"/>
      <c r="Q213" s="735"/>
      <c r="R213" s="737" t="s">
        <v>8728</v>
      </c>
      <c r="S213" s="737" t="s">
        <v>8725</v>
      </c>
      <c r="T213" s="737" t="s">
        <v>8732</v>
      </c>
      <c r="U213" s="737" t="s">
        <v>1489</v>
      </c>
      <c r="V213" s="274">
        <v>10</v>
      </c>
      <c r="W213" s="737"/>
      <c r="X213" s="737"/>
    </row>
    <row r="214" spans="1:24" s="1022" customFormat="1">
      <c r="A214" s="1089" t="s">
        <v>8694</v>
      </c>
      <c r="B214" s="737" t="s">
        <v>8709</v>
      </c>
      <c r="C214" s="737" t="s">
        <v>8669</v>
      </c>
      <c r="D214" s="737" t="s">
        <v>5728</v>
      </c>
      <c r="E214" s="737" t="s">
        <v>8690</v>
      </c>
      <c r="F214" s="737" t="s">
        <v>8726</v>
      </c>
      <c r="G214" s="737" t="s">
        <v>12896</v>
      </c>
      <c r="H214" s="858" t="s">
        <v>1489</v>
      </c>
      <c r="I214" s="737" t="s">
        <v>12398</v>
      </c>
      <c r="J214" s="735"/>
      <c r="K214" s="735"/>
      <c r="L214" s="735"/>
      <c r="M214" s="735"/>
      <c r="N214" s="735"/>
      <c r="O214" s="735"/>
      <c r="P214" s="735"/>
      <c r="Q214" s="735"/>
      <c r="R214" s="737" t="s">
        <v>8728</v>
      </c>
      <c r="S214" s="737" t="s">
        <v>8725</v>
      </c>
      <c r="T214" s="737" t="s">
        <v>8732</v>
      </c>
      <c r="U214" s="737" t="s">
        <v>1489</v>
      </c>
      <c r="V214" s="274">
        <v>10</v>
      </c>
      <c r="W214" s="737"/>
      <c r="X214" s="737"/>
    </row>
    <row r="215" spans="1:24" s="1022" customFormat="1">
      <c r="A215" s="1088" t="s">
        <v>8695</v>
      </c>
      <c r="B215" s="737" t="s">
        <v>8711</v>
      </c>
      <c r="C215" s="737" t="s">
        <v>8669</v>
      </c>
      <c r="D215" s="737" t="s">
        <v>5728</v>
      </c>
      <c r="E215" s="737" t="s">
        <v>1610</v>
      </c>
      <c r="F215" s="737" t="s">
        <v>8726</v>
      </c>
      <c r="G215" s="699" t="s">
        <v>8790</v>
      </c>
      <c r="H215" s="858" t="s">
        <v>1489</v>
      </c>
      <c r="I215" s="737" t="s">
        <v>12854</v>
      </c>
      <c r="J215" s="735"/>
      <c r="K215" s="735"/>
      <c r="L215" s="735"/>
      <c r="M215" s="735"/>
      <c r="N215" s="735"/>
      <c r="O215" s="735"/>
      <c r="P215" s="735"/>
      <c r="Q215" s="735"/>
      <c r="R215" s="737" t="s">
        <v>1653</v>
      </c>
      <c r="S215" s="699" t="s">
        <v>1659</v>
      </c>
      <c r="T215" s="737" t="s">
        <v>1654</v>
      </c>
      <c r="U215" s="737" t="s">
        <v>1489</v>
      </c>
      <c r="V215" s="274">
        <v>10</v>
      </c>
      <c r="W215" s="737"/>
      <c r="X215" s="737"/>
    </row>
    <row r="216" spans="1:24" s="1022" customFormat="1">
      <c r="A216" s="1088" t="s">
        <v>8696</v>
      </c>
      <c r="B216" s="737" t="s">
        <v>8712</v>
      </c>
      <c r="C216" s="737" t="s">
        <v>8669</v>
      </c>
      <c r="D216" s="737" t="s">
        <v>5728</v>
      </c>
      <c r="E216" s="737" t="s">
        <v>1610</v>
      </c>
      <c r="F216" s="737" t="s">
        <v>8726</v>
      </c>
      <c r="G216" s="699" t="s">
        <v>8790</v>
      </c>
      <c r="H216" s="858" t="s">
        <v>1489</v>
      </c>
      <c r="I216" s="737" t="s">
        <v>8788</v>
      </c>
      <c r="J216" s="735"/>
      <c r="K216" s="735"/>
      <c r="L216" s="735"/>
      <c r="M216" s="735"/>
      <c r="N216" s="735"/>
      <c r="O216" s="735"/>
      <c r="P216" s="735"/>
      <c r="Q216" s="735"/>
      <c r="R216" s="737" t="s">
        <v>1653</v>
      </c>
      <c r="S216" s="737" t="s">
        <v>1654</v>
      </c>
      <c r="T216" s="699" t="s">
        <v>1654</v>
      </c>
      <c r="U216" s="737" t="s">
        <v>1489</v>
      </c>
      <c r="V216" s="274">
        <v>10</v>
      </c>
      <c r="W216" s="737"/>
      <c r="X216" s="737"/>
    </row>
    <row r="217" spans="1:24" s="1022" customFormat="1">
      <c r="A217" s="1090" t="s">
        <v>8697</v>
      </c>
      <c r="B217" s="737" t="s">
        <v>8713</v>
      </c>
      <c r="C217" s="737" t="s">
        <v>8669</v>
      </c>
      <c r="D217" s="737" t="s">
        <v>5728</v>
      </c>
      <c r="E217" s="737" t="s">
        <v>1610</v>
      </c>
      <c r="F217" s="737" t="s">
        <v>5799</v>
      </c>
      <c r="G217" s="699" t="s">
        <v>8558</v>
      </c>
      <c r="H217" s="858" t="s">
        <v>1489</v>
      </c>
      <c r="I217" s="737" t="s">
        <v>12853</v>
      </c>
      <c r="J217" s="735"/>
      <c r="K217" s="735"/>
      <c r="L217" s="735"/>
      <c r="M217" s="735"/>
      <c r="N217" s="735"/>
      <c r="O217" s="735"/>
      <c r="P217" s="735"/>
      <c r="Q217" s="735"/>
      <c r="R217" s="737" t="s">
        <v>1653</v>
      </c>
      <c r="S217" s="699" t="s">
        <v>1659</v>
      </c>
      <c r="T217" s="699" t="s">
        <v>1652</v>
      </c>
      <c r="U217" s="737" t="s">
        <v>1489</v>
      </c>
      <c r="V217" s="274">
        <v>10</v>
      </c>
      <c r="W217" s="737"/>
      <c r="X217" s="737"/>
    </row>
    <row r="218" spans="1:24" s="1022" customFormat="1">
      <c r="A218" s="1090" t="s">
        <v>8699</v>
      </c>
      <c r="B218" s="737" t="s">
        <v>8714</v>
      </c>
      <c r="C218" s="737" t="s">
        <v>1747</v>
      </c>
      <c r="D218" s="737" t="s">
        <v>5728</v>
      </c>
      <c r="E218" s="737" t="s">
        <v>1610</v>
      </c>
      <c r="F218" s="737" t="s">
        <v>5799</v>
      </c>
      <c r="G218" s="699" t="s">
        <v>8558</v>
      </c>
      <c r="H218" s="858" t="s">
        <v>1489</v>
      </c>
      <c r="I218" s="737" t="s">
        <v>12992</v>
      </c>
      <c r="J218" s="735"/>
      <c r="K218" s="735"/>
      <c r="L218" s="735"/>
      <c r="M218" s="735"/>
      <c r="N218" s="735"/>
      <c r="O218" s="735"/>
      <c r="P218" s="735"/>
      <c r="Q218" s="735"/>
      <c r="R218" s="737" t="s">
        <v>1654</v>
      </c>
      <c r="S218" s="699" t="s">
        <v>1659</v>
      </c>
      <c r="T218" s="699" t="s">
        <v>1653</v>
      </c>
      <c r="U218" s="737" t="s">
        <v>1489</v>
      </c>
      <c r="V218" s="274">
        <v>10</v>
      </c>
      <c r="W218" s="737"/>
      <c r="X218" s="737"/>
    </row>
    <row r="219" spans="1:24" s="1022" customFormat="1">
      <c r="A219" s="1089" t="s">
        <v>9101</v>
      </c>
      <c r="B219" s="1089" t="s">
        <v>9081</v>
      </c>
      <c r="C219" s="1089" t="s">
        <v>1747</v>
      </c>
      <c r="D219" s="1089" t="s">
        <v>5728</v>
      </c>
      <c r="E219" s="1089" t="s">
        <v>9100</v>
      </c>
      <c r="F219" s="1089" t="s">
        <v>9131</v>
      </c>
      <c r="G219" s="1088" t="s">
        <v>8558</v>
      </c>
      <c r="H219" s="1090" t="s">
        <v>1489</v>
      </c>
      <c r="I219" s="1094" t="s">
        <v>13032</v>
      </c>
      <c r="J219" s="1091"/>
      <c r="K219" s="1091"/>
      <c r="L219" s="1091"/>
      <c r="M219" s="1091"/>
      <c r="N219" s="1091"/>
      <c r="O219" s="1091"/>
      <c r="P219" s="1091"/>
      <c r="Q219" s="1091"/>
      <c r="R219" s="1089" t="s">
        <v>9130</v>
      </c>
      <c r="S219" s="1089" t="s">
        <v>9133</v>
      </c>
      <c r="T219" s="1089" t="s">
        <v>9133</v>
      </c>
      <c r="U219" s="1089" t="s">
        <v>9139</v>
      </c>
      <c r="V219" s="1092" t="s">
        <v>9140</v>
      </c>
      <c r="W219" s="1089"/>
      <c r="X219" s="1089"/>
    </row>
    <row r="220" spans="1:24" s="1022" customFormat="1">
      <c r="A220" s="1088" t="s">
        <v>9102</v>
      </c>
      <c r="B220" s="1089" t="s">
        <v>9082</v>
      </c>
      <c r="C220" s="1089" t="s">
        <v>1747</v>
      </c>
      <c r="D220" s="1089" t="s">
        <v>5728</v>
      </c>
      <c r="E220" s="1089" t="s">
        <v>9100</v>
      </c>
      <c r="F220" s="1089" t="s">
        <v>9131</v>
      </c>
      <c r="G220" s="1088" t="s">
        <v>8558</v>
      </c>
      <c r="H220" s="1090" t="s">
        <v>1489</v>
      </c>
      <c r="I220" s="1094" t="s">
        <v>13033</v>
      </c>
      <c r="J220" s="1091"/>
      <c r="K220" s="1091"/>
      <c r="L220" s="1091"/>
      <c r="M220" s="1091"/>
      <c r="N220" s="1091"/>
      <c r="O220" s="1091"/>
      <c r="P220" s="1091"/>
      <c r="Q220" s="1091"/>
      <c r="R220" s="1089" t="s">
        <v>9130</v>
      </c>
      <c r="S220" s="1089" t="s">
        <v>9133</v>
      </c>
      <c r="T220" s="1089" t="s">
        <v>9129</v>
      </c>
      <c r="U220" s="1089" t="s">
        <v>9139</v>
      </c>
      <c r="V220" s="1092" t="s">
        <v>9140</v>
      </c>
      <c r="W220" s="1089"/>
      <c r="X220" s="1089"/>
    </row>
    <row r="221" spans="1:24" s="1022" customFormat="1">
      <c r="A221" s="1088" t="s">
        <v>9103</v>
      </c>
      <c r="B221" s="1089" t="s">
        <v>9083</v>
      </c>
      <c r="C221" s="1089" t="s">
        <v>1747</v>
      </c>
      <c r="D221" s="1089" t="s">
        <v>5728</v>
      </c>
      <c r="E221" s="1089" t="s">
        <v>9099</v>
      </c>
      <c r="F221" s="1089" t="s">
        <v>9131</v>
      </c>
      <c r="G221" s="1088" t="s">
        <v>8558</v>
      </c>
      <c r="H221" s="1090" t="s">
        <v>1489</v>
      </c>
      <c r="I221" s="1094" t="s">
        <v>13034</v>
      </c>
      <c r="J221" s="1091"/>
      <c r="K221" s="1091"/>
      <c r="L221" s="1091"/>
      <c r="M221" s="1091"/>
      <c r="N221" s="1091"/>
      <c r="O221" s="1091"/>
      <c r="P221" s="1091"/>
      <c r="Q221" s="1091"/>
      <c r="R221" s="1089" t="s">
        <v>9133</v>
      </c>
      <c r="S221" s="1089" t="s">
        <v>9134</v>
      </c>
      <c r="T221" s="1089" t="s">
        <v>9132</v>
      </c>
      <c r="U221" s="1089" t="s">
        <v>9139</v>
      </c>
      <c r="V221" s="1092" t="s">
        <v>9140</v>
      </c>
      <c r="W221" s="1089"/>
      <c r="X221" s="1089"/>
    </row>
    <row r="222" spans="1:24" s="1022" customFormat="1">
      <c r="A222" s="1090" t="s">
        <v>9104</v>
      </c>
      <c r="B222" s="1089" t="s">
        <v>9085</v>
      </c>
      <c r="C222" s="1089" t="s">
        <v>1747</v>
      </c>
      <c r="D222" s="1089" t="s">
        <v>5728</v>
      </c>
      <c r="E222" s="1089" t="s">
        <v>9100</v>
      </c>
      <c r="F222" s="1089" t="s">
        <v>9131</v>
      </c>
      <c r="G222" s="1088" t="s">
        <v>8558</v>
      </c>
      <c r="H222" s="1090" t="s">
        <v>1489</v>
      </c>
      <c r="I222" s="1094" t="s">
        <v>13035</v>
      </c>
      <c r="J222" s="1091"/>
      <c r="K222" s="1091"/>
      <c r="L222" s="1091"/>
      <c r="M222" s="1091"/>
      <c r="N222" s="1091"/>
      <c r="O222" s="1091"/>
      <c r="P222" s="1091"/>
      <c r="Q222" s="1091"/>
      <c r="R222" s="1089" t="s">
        <v>9133</v>
      </c>
      <c r="S222" s="1089" t="s">
        <v>9134</v>
      </c>
      <c r="T222" s="1089" t="s">
        <v>9133</v>
      </c>
      <c r="U222" s="1089" t="s">
        <v>9139</v>
      </c>
      <c r="V222" s="1092" t="s">
        <v>9140</v>
      </c>
      <c r="W222" s="1089"/>
      <c r="X222" s="1089"/>
    </row>
    <row r="223" spans="1:24" s="1022" customFormat="1">
      <c r="A223" s="1090" t="s">
        <v>9105</v>
      </c>
      <c r="B223" s="1089" t="s">
        <v>9084</v>
      </c>
      <c r="C223" s="1089" t="s">
        <v>1747</v>
      </c>
      <c r="D223" s="1089" t="s">
        <v>5728</v>
      </c>
      <c r="E223" s="1089" t="s">
        <v>9100</v>
      </c>
      <c r="F223" s="1089" t="s">
        <v>9131</v>
      </c>
      <c r="G223" s="1088" t="s">
        <v>8558</v>
      </c>
      <c r="H223" s="1090" t="s">
        <v>1489</v>
      </c>
      <c r="I223" s="1094" t="s">
        <v>13036</v>
      </c>
      <c r="J223" s="1091"/>
      <c r="K223" s="1091"/>
      <c r="L223" s="1091"/>
      <c r="M223" s="1091"/>
      <c r="N223" s="1091"/>
      <c r="O223" s="1091"/>
      <c r="P223" s="1091"/>
      <c r="Q223" s="1091"/>
      <c r="R223" s="1089" t="s">
        <v>9129</v>
      </c>
      <c r="S223" s="1089" t="s">
        <v>9133</v>
      </c>
      <c r="T223" s="1089" t="s">
        <v>9129</v>
      </c>
      <c r="U223" s="1089" t="s">
        <v>9139</v>
      </c>
      <c r="V223" s="1092" t="s">
        <v>9140</v>
      </c>
      <c r="W223" s="1089"/>
      <c r="X223" s="1089"/>
    </row>
    <row r="224" spans="1:24" s="1022" customFormat="1">
      <c r="A224" s="1089" t="s">
        <v>9106</v>
      </c>
      <c r="B224" s="1089" t="s">
        <v>9086</v>
      </c>
      <c r="C224" s="1089" t="s">
        <v>1747</v>
      </c>
      <c r="D224" s="1089" t="s">
        <v>5728</v>
      </c>
      <c r="E224" s="1089" t="s">
        <v>9099</v>
      </c>
      <c r="F224" s="1089" t="s">
        <v>9131</v>
      </c>
      <c r="G224" s="1088" t="s">
        <v>8558</v>
      </c>
      <c r="H224" s="1090" t="s">
        <v>1489</v>
      </c>
      <c r="I224" s="1095" t="s">
        <v>13048</v>
      </c>
      <c r="J224" s="1091"/>
      <c r="K224" s="1091"/>
      <c r="L224" s="1091"/>
      <c r="M224" s="1091"/>
      <c r="N224" s="1091"/>
      <c r="O224" s="1091"/>
      <c r="P224" s="1091"/>
      <c r="Q224" s="1091"/>
      <c r="R224" s="1089" t="s">
        <v>9129</v>
      </c>
      <c r="S224" s="1089" t="s">
        <v>9133</v>
      </c>
      <c r="T224" s="1089" t="s">
        <v>9132</v>
      </c>
      <c r="U224" s="1089" t="s">
        <v>9139</v>
      </c>
      <c r="V224" s="1092" t="s">
        <v>9140</v>
      </c>
      <c r="W224" s="1089"/>
      <c r="X224" s="1089"/>
    </row>
    <row r="225" spans="1:24" s="1022" customFormat="1">
      <c r="A225" s="1088" t="s">
        <v>9107</v>
      </c>
      <c r="B225" s="1089" t="s">
        <v>9087</v>
      </c>
      <c r="C225" s="1089" t="s">
        <v>1747</v>
      </c>
      <c r="D225" s="1089" t="s">
        <v>5728</v>
      </c>
      <c r="E225" s="1089" t="s">
        <v>9100</v>
      </c>
      <c r="F225" s="1089" t="s">
        <v>9131</v>
      </c>
      <c r="G225" s="1088" t="s">
        <v>8558</v>
      </c>
      <c r="H225" s="1090" t="s">
        <v>1489</v>
      </c>
      <c r="I225" s="1095" t="s">
        <v>13037</v>
      </c>
      <c r="J225" s="1091"/>
      <c r="K225" s="1091"/>
      <c r="L225" s="1091"/>
      <c r="M225" s="1091"/>
      <c r="N225" s="1091"/>
      <c r="O225" s="1091"/>
      <c r="P225" s="1091"/>
      <c r="Q225" s="1091"/>
      <c r="R225" s="1089" t="s">
        <v>9129</v>
      </c>
      <c r="S225" s="1089" t="s">
        <v>9133</v>
      </c>
      <c r="T225" s="1089" t="s">
        <v>9133</v>
      </c>
      <c r="U225" s="1089" t="s">
        <v>9139</v>
      </c>
      <c r="V225" s="1092" t="s">
        <v>9140</v>
      </c>
      <c r="W225" s="1089"/>
      <c r="X225" s="1089"/>
    </row>
    <row r="226" spans="1:24" s="1022" customFormat="1">
      <c r="A226" s="1088" t="s">
        <v>9108</v>
      </c>
      <c r="B226" s="1089" t="s">
        <v>9089</v>
      </c>
      <c r="C226" s="1089" t="s">
        <v>1747</v>
      </c>
      <c r="D226" s="1089" t="s">
        <v>5728</v>
      </c>
      <c r="E226" s="1089" t="s">
        <v>9100</v>
      </c>
      <c r="F226" s="1089" t="s">
        <v>9131</v>
      </c>
      <c r="G226" s="1089" t="s">
        <v>8727</v>
      </c>
      <c r="H226" s="1090" t="s">
        <v>1489</v>
      </c>
      <c r="I226" s="1095" t="s">
        <v>13031</v>
      </c>
      <c r="J226" s="1091"/>
      <c r="K226" s="1091"/>
      <c r="L226" s="1091"/>
      <c r="M226" s="1091"/>
      <c r="N226" s="1091"/>
      <c r="O226" s="1091"/>
      <c r="P226" s="1091"/>
      <c r="Q226" s="1091"/>
      <c r="R226" s="1089" t="s">
        <v>9142</v>
      </c>
      <c r="S226" s="1089" t="s">
        <v>9143</v>
      </c>
      <c r="T226" s="1089" t="s">
        <v>9129</v>
      </c>
      <c r="U226" s="1089" t="s">
        <v>9139</v>
      </c>
      <c r="V226" s="1092" t="s">
        <v>9140</v>
      </c>
      <c r="W226" s="1089"/>
      <c r="X226" s="1089"/>
    </row>
    <row r="227" spans="1:24" s="1022" customFormat="1">
      <c r="A227" s="1090" t="s">
        <v>9109</v>
      </c>
      <c r="B227" s="1089" t="s">
        <v>9088</v>
      </c>
      <c r="C227" s="1089" t="s">
        <v>1747</v>
      </c>
      <c r="D227" s="1089" t="s">
        <v>5728</v>
      </c>
      <c r="E227" s="1089" t="s">
        <v>9099</v>
      </c>
      <c r="F227" s="1089" t="s">
        <v>9131</v>
      </c>
      <c r="G227" s="1088" t="s">
        <v>8558</v>
      </c>
      <c r="H227" s="1090" t="s">
        <v>1489</v>
      </c>
      <c r="I227" s="1101" t="s">
        <v>13044</v>
      </c>
      <c r="J227" s="1091"/>
      <c r="K227" s="1091"/>
      <c r="L227" s="1091"/>
      <c r="M227" s="1091"/>
      <c r="N227" s="1091"/>
      <c r="O227" s="1091"/>
      <c r="P227" s="1091"/>
      <c r="Q227" s="1091"/>
      <c r="R227" s="1089" t="s">
        <v>9130</v>
      </c>
      <c r="S227" s="1089" t="s">
        <v>9134</v>
      </c>
      <c r="T227" s="1089" t="s">
        <v>9132</v>
      </c>
      <c r="U227" s="1089" t="s">
        <v>9139</v>
      </c>
      <c r="V227" s="1092" t="s">
        <v>9140</v>
      </c>
      <c r="W227" s="1089"/>
      <c r="X227" s="1089"/>
    </row>
    <row r="228" spans="1:24" s="1022" customFormat="1">
      <c r="A228" s="1090" t="s">
        <v>9110</v>
      </c>
      <c r="B228" s="1089" t="s">
        <v>9090</v>
      </c>
      <c r="C228" s="1089" t="s">
        <v>1747</v>
      </c>
      <c r="D228" s="1089" t="s">
        <v>5728</v>
      </c>
      <c r="E228" s="1089" t="s">
        <v>9100</v>
      </c>
      <c r="F228" s="1089" t="s">
        <v>9131</v>
      </c>
      <c r="G228" s="1089" t="s">
        <v>8727</v>
      </c>
      <c r="H228" s="1090" t="s">
        <v>1489</v>
      </c>
      <c r="I228" s="1094" t="s">
        <v>12311</v>
      </c>
      <c r="J228" s="1091"/>
      <c r="K228" s="1091"/>
      <c r="L228" s="1091"/>
      <c r="M228" s="1091"/>
      <c r="N228" s="1091"/>
      <c r="O228" s="1091"/>
      <c r="P228" s="1091"/>
      <c r="Q228" s="1091"/>
      <c r="R228" s="1089" t="s">
        <v>9142</v>
      </c>
      <c r="S228" s="1089" t="s">
        <v>9143</v>
      </c>
      <c r="T228" s="1089" t="s">
        <v>9133</v>
      </c>
      <c r="U228" s="1089" t="s">
        <v>9139</v>
      </c>
      <c r="V228" s="1092" t="s">
        <v>9140</v>
      </c>
      <c r="W228" s="1089"/>
      <c r="X228" s="1089"/>
    </row>
    <row r="229" spans="1:24" s="1022" customFormat="1">
      <c r="A229" s="1089" t="s">
        <v>9111</v>
      </c>
      <c r="B229" s="1089" t="s">
        <v>9092</v>
      </c>
      <c r="C229" s="1089" t="s">
        <v>1747</v>
      </c>
      <c r="D229" s="1089" t="s">
        <v>5728</v>
      </c>
      <c r="E229" s="1089" t="s">
        <v>9100</v>
      </c>
      <c r="F229" s="1089" t="s">
        <v>9131</v>
      </c>
      <c r="G229" s="1088" t="s">
        <v>8558</v>
      </c>
      <c r="H229" s="1090" t="s">
        <v>1489</v>
      </c>
      <c r="I229" s="1095" t="s">
        <v>13038</v>
      </c>
      <c r="J229" s="1091"/>
      <c r="K229" s="1091"/>
      <c r="L229" s="1091"/>
      <c r="M229" s="1091"/>
      <c r="N229" s="1091"/>
      <c r="O229" s="1091"/>
      <c r="P229" s="1091"/>
      <c r="Q229" s="1091"/>
      <c r="R229" s="1089" t="s">
        <v>9130</v>
      </c>
      <c r="S229" s="1089" t="s">
        <v>9134</v>
      </c>
      <c r="T229" s="1089" t="s">
        <v>9129</v>
      </c>
      <c r="U229" s="1089" t="s">
        <v>9139</v>
      </c>
      <c r="V229" s="1092" t="s">
        <v>9140</v>
      </c>
      <c r="W229" s="1089"/>
      <c r="X229" s="1089"/>
    </row>
    <row r="230" spans="1:24" s="1022" customFormat="1">
      <c r="A230" s="1088" t="s">
        <v>9112</v>
      </c>
      <c r="B230" s="1089" t="s">
        <v>9091</v>
      </c>
      <c r="C230" s="1089" t="s">
        <v>1747</v>
      </c>
      <c r="D230" s="1089" t="s">
        <v>5728</v>
      </c>
      <c r="E230" s="1089" t="s">
        <v>9099</v>
      </c>
      <c r="F230" s="1089" t="s">
        <v>9131</v>
      </c>
      <c r="G230" s="1088" t="s">
        <v>8558</v>
      </c>
      <c r="H230" s="1090" t="s">
        <v>1489</v>
      </c>
      <c r="I230" s="1095" t="s">
        <v>13039</v>
      </c>
      <c r="J230" s="1091"/>
      <c r="K230" s="1091"/>
      <c r="L230" s="1091"/>
      <c r="M230" s="1091"/>
      <c r="N230" s="1091"/>
      <c r="O230" s="1091"/>
      <c r="P230" s="1091"/>
      <c r="Q230" s="1091"/>
      <c r="R230" s="1089" t="s">
        <v>9130</v>
      </c>
      <c r="S230" s="1089" t="s">
        <v>9133</v>
      </c>
      <c r="T230" s="1089" t="s">
        <v>9132</v>
      </c>
      <c r="U230" s="1089" t="s">
        <v>9139</v>
      </c>
      <c r="V230" s="1092" t="s">
        <v>9140</v>
      </c>
      <c r="W230" s="1089"/>
      <c r="X230" s="1089"/>
    </row>
    <row r="231" spans="1:24" s="1022" customFormat="1">
      <c r="A231" s="1088" t="s">
        <v>9113</v>
      </c>
      <c r="B231" s="1089" t="s">
        <v>9093</v>
      </c>
      <c r="C231" s="1089" t="s">
        <v>1747</v>
      </c>
      <c r="D231" s="1089" t="s">
        <v>5728</v>
      </c>
      <c r="E231" s="1089" t="s">
        <v>9098</v>
      </c>
      <c r="F231" s="1089" t="s">
        <v>9131</v>
      </c>
      <c r="G231" s="1089" t="s">
        <v>8727</v>
      </c>
      <c r="H231" s="1090" t="s">
        <v>1489</v>
      </c>
      <c r="I231" s="1094" t="s">
        <v>12847</v>
      </c>
      <c r="J231" s="1091"/>
      <c r="K231" s="1091"/>
      <c r="L231" s="1091"/>
      <c r="M231" s="1091"/>
      <c r="N231" s="1091"/>
      <c r="O231" s="1091"/>
      <c r="P231" s="1091"/>
      <c r="Q231" s="1091"/>
      <c r="R231" s="1089" t="s">
        <v>9141</v>
      </c>
      <c r="S231" s="1089" t="s">
        <v>9142</v>
      </c>
      <c r="T231" s="1088" t="s">
        <v>9129</v>
      </c>
      <c r="U231" s="1089" t="s">
        <v>9139</v>
      </c>
      <c r="V231" s="1092" t="s">
        <v>9140</v>
      </c>
      <c r="W231" s="1089"/>
      <c r="X231" s="1089"/>
    </row>
    <row r="232" spans="1:24" s="1022" customFormat="1">
      <c r="A232" s="1090" t="s">
        <v>9114</v>
      </c>
      <c r="B232" s="1089" t="s">
        <v>11364</v>
      </c>
      <c r="C232" s="1089" t="s">
        <v>1747</v>
      </c>
      <c r="D232" s="1089" t="s">
        <v>5728</v>
      </c>
      <c r="E232" s="1089" t="s">
        <v>9098</v>
      </c>
      <c r="F232" s="1089" t="s">
        <v>9131</v>
      </c>
      <c r="G232" s="1088" t="s">
        <v>8558</v>
      </c>
      <c r="H232" s="1090" t="s">
        <v>1489</v>
      </c>
      <c r="I232" s="1094" t="s">
        <v>11365</v>
      </c>
      <c r="J232" s="1091"/>
      <c r="K232" s="1091"/>
      <c r="L232" s="1091"/>
      <c r="M232" s="1091"/>
      <c r="N232" s="1091"/>
      <c r="O232" s="1091"/>
      <c r="P232" s="1091"/>
      <c r="Q232" s="1091"/>
      <c r="R232" s="1089" t="s">
        <v>9130</v>
      </c>
      <c r="S232" s="1089" t="s">
        <v>9133</v>
      </c>
      <c r="T232" s="1088" t="s">
        <v>9130</v>
      </c>
      <c r="U232" s="1089" t="s">
        <v>9139</v>
      </c>
      <c r="V232" s="1092" t="s">
        <v>9140</v>
      </c>
      <c r="W232" s="1089"/>
      <c r="X232" s="1089"/>
    </row>
    <row r="233" spans="1:24" s="1022" customFormat="1">
      <c r="A233" s="1090" t="s">
        <v>9115</v>
      </c>
      <c r="B233" s="1089" t="s">
        <v>9095</v>
      </c>
      <c r="C233" s="1089" t="s">
        <v>1747</v>
      </c>
      <c r="D233" s="1089" t="s">
        <v>5728</v>
      </c>
      <c r="E233" s="1089" t="s">
        <v>9098</v>
      </c>
      <c r="F233" s="1089" t="s">
        <v>9131</v>
      </c>
      <c r="G233" s="1088" t="s">
        <v>8558</v>
      </c>
      <c r="H233" s="1090" t="s">
        <v>1489</v>
      </c>
      <c r="I233" s="1095" t="s">
        <v>9135</v>
      </c>
      <c r="J233" s="1091"/>
      <c r="K233" s="1091"/>
      <c r="L233" s="1091"/>
      <c r="M233" s="1091"/>
      <c r="N233" s="1091"/>
      <c r="O233" s="1091"/>
      <c r="P233" s="1091"/>
      <c r="Q233" s="1091"/>
      <c r="R233" s="1089" t="s">
        <v>9133</v>
      </c>
      <c r="S233" s="1089" t="s">
        <v>9134</v>
      </c>
      <c r="T233" s="1088" t="s">
        <v>9134</v>
      </c>
      <c r="U233" s="1089" t="s">
        <v>9139</v>
      </c>
      <c r="V233" s="1092" t="s">
        <v>9140</v>
      </c>
      <c r="W233" s="1089"/>
      <c r="X233" s="1089"/>
    </row>
    <row r="234" spans="1:24" s="1022" customFormat="1">
      <c r="A234" s="1089" t="s">
        <v>9116</v>
      </c>
      <c r="B234" s="1089" t="s">
        <v>9096</v>
      </c>
      <c r="C234" s="1089" t="s">
        <v>1747</v>
      </c>
      <c r="D234" s="1089" t="s">
        <v>5728</v>
      </c>
      <c r="E234" s="1089" t="s">
        <v>9098</v>
      </c>
      <c r="F234" s="1089" t="s">
        <v>9131</v>
      </c>
      <c r="G234" s="1088" t="s">
        <v>8558</v>
      </c>
      <c r="H234" s="1090" t="s">
        <v>1489</v>
      </c>
      <c r="I234" s="1095" t="s">
        <v>13041</v>
      </c>
      <c r="J234" s="1091"/>
      <c r="K234" s="1091"/>
      <c r="L234" s="1091"/>
      <c r="M234" s="1091"/>
      <c r="N234" s="1091"/>
      <c r="O234" s="1091"/>
      <c r="P234" s="1091"/>
      <c r="Q234" s="1091"/>
      <c r="R234" s="1089" t="s">
        <v>9133</v>
      </c>
      <c r="S234" s="1089" t="s">
        <v>9134</v>
      </c>
      <c r="T234" s="1088" t="s">
        <v>9134</v>
      </c>
      <c r="U234" s="1089" t="s">
        <v>9139</v>
      </c>
      <c r="V234" s="1092" t="s">
        <v>9140</v>
      </c>
      <c r="W234" s="1089"/>
      <c r="X234" s="1089"/>
    </row>
    <row r="235" spans="1:24" s="1022" customFormat="1">
      <c r="A235" s="1088" t="s">
        <v>9117</v>
      </c>
      <c r="B235" s="1089" t="s">
        <v>9097</v>
      </c>
      <c r="C235" s="1089" t="s">
        <v>1747</v>
      </c>
      <c r="D235" s="1089" t="s">
        <v>5728</v>
      </c>
      <c r="E235" s="1089" t="s">
        <v>9098</v>
      </c>
      <c r="F235" s="1089" t="s">
        <v>9131</v>
      </c>
      <c r="G235" s="1089" t="s">
        <v>8727</v>
      </c>
      <c r="H235" s="1090" t="s">
        <v>1489</v>
      </c>
      <c r="I235" s="1094" t="s">
        <v>12311</v>
      </c>
      <c r="J235" s="1091"/>
      <c r="K235" s="1091"/>
      <c r="L235" s="1091"/>
      <c r="M235" s="1091"/>
      <c r="N235" s="1091"/>
      <c r="O235" s="1091"/>
      <c r="P235" s="1091"/>
      <c r="Q235" s="1091"/>
      <c r="R235" s="1089" t="s">
        <v>9137</v>
      </c>
      <c r="S235" s="1089" t="s">
        <v>9138</v>
      </c>
      <c r="T235" s="1088" t="s">
        <v>9138</v>
      </c>
      <c r="U235" s="1089" t="s">
        <v>9139</v>
      </c>
      <c r="V235" s="1092" t="s">
        <v>9140</v>
      </c>
      <c r="W235" s="1089"/>
      <c r="X235" s="1089"/>
    </row>
    <row r="236" spans="1:24" s="1022" customFormat="1">
      <c r="A236" s="1088" t="s">
        <v>9118</v>
      </c>
      <c r="B236" s="1089" t="s">
        <v>9094</v>
      </c>
      <c r="C236" s="1089" t="s">
        <v>1747</v>
      </c>
      <c r="D236" s="1089" t="s">
        <v>5728</v>
      </c>
      <c r="E236" s="1089" t="s">
        <v>9098</v>
      </c>
      <c r="F236" s="1089" t="s">
        <v>9131</v>
      </c>
      <c r="G236" s="1088" t="s">
        <v>11361</v>
      </c>
      <c r="H236" s="1090" t="s">
        <v>1489</v>
      </c>
      <c r="I236" s="1094" t="s">
        <v>13043</v>
      </c>
      <c r="J236" s="1091"/>
      <c r="K236" s="1091"/>
      <c r="L236" s="1091"/>
      <c r="M236" s="1091"/>
      <c r="N236" s="1091"/>
      <c r="O236" s="1091"/>
      <c r="P236" s="1091"/>
      <c r="Q236" s="1091"/>
      <c r="R236" s="1089" t="s">
        <v>9132</v>
      </c>
      <c r="S236" s="1089" t="s">
        <v>9130</v>
      </c>
      <c r="T236" s="1088" t="s">
        <v>9138</v>
      </c>
      <c r="U236" s="1089" t="s">
        <v>9139</v>
      </c>
      <c r="V236" s="1092" t="s">
        <v>9140</v>
      </c>
      <c r="W236" s="1089"/>
      <c r="X236" s="1089"/>
    </row>
    <row r="237" spans="1:24" s="1022" customFormat="1">
      <c r="A237" s="858" t="s">
        <v>9119</v>
      </c>
      <c r="B237" s="737" t="s">
        <v>9127</v>
      </c>
      <c r="C237" s="737" t="s">
        <v>1747</v>
      </c>
      <c r="D237" s="737" t="s">
        <v>5728</v>
      </c>
      <c r="E237" s="737" t="s">
        <v>9100</v>
      </c>
      <c r="F237" s="737" t="s">
        <v>9131</v>
      </c>
      <c r="G237" s="737" t="s">
        <v>8727</v>
      </c>
      <c r="H237" s="858" t="s">
        <v>1489</v>
      </c>
      <c r="I237" s="737" t="s">
        <v>12989</v>
      </c>
      <c r="J237" s="735"/>
      <c r="K237" s="735"/>
      <c r="L237" s="735"/>
      <c r="M237" s="735"/>
      <c r="N237" s="735"/>
      <c r="O237" s="735"/>
      <c r="P237" s="735"/>
      <c r="Q237" s="735"/>
      <c r="R237" s="737" t="s">
        <v>9144</v>
      </c>
      <c r="S237" s="737" t="s">
        <v>9145</v>
      </c>
      <c r="T237" s="699" t="s">
        <v>9129</v>
      </c>
      <c r="U237" s="737" t="s">
        <v>9139</v>
      </c>
      <c r="V237" s="274" t="s">
        <v>9140</v>
      </c>
      <c r="W237" s="737"/>
      <c r="X237" s="737"/>
    </row>
    <row r="238" spans="1:24" s="1022" customFormat="1">
      <c r="A238" s="858" t="s">
        <v>9120</v>
      </c>
      <c r="B238" s="737" t="s">
        <v>9126</v>
      </c>
      <c r="C238" s="737" t="s">
        <v>1747</v>
      </c>
      <c r="D238" s="737" t="s">
        <v>5728</v>
      </c>
      <c r="E238" s="737" t="s">
        <v>9099</v>
      </c>
      <c r="F238" s="737" t="s">
        <v>9131</v>
      </c>
      <c r="G238" s="699" t="s">
        <v>8558</v>
      </c>
      <c r="H238" s="858" t="s">
        <v>1489</v>
      </c>
      <c r="I238" s="699" t="s">
        <v>12991</v>
      </c>
      <c r="J238" s="735"/>
      <c r="K238" s="735"/>
      <c r="L238" s="735"/>
      <c r="M238" s="735"/>
      <c r="N238" s="735"/>
      <c r="O238" s="735"/>
      <c r="P238" s="735"/>
      <c r="Q238" s="735"/>
      <c r="R238" s="737" t="s">
        <v>1653</v>
      </c>
      <c r="S238" s="699" t="s">
        <v>1891</v>
      </c>
      <c r="T238" s="699" t="s">
        <v>9132</v>
      </c>
      <c r="U238" s="737" t="s">
        <v>9139</v>
      </c>
      <c r="V238" s="274" t="s">
        <v>9140</v>
      </c>
      <c r="W238" s="737"/>
      <c r="X238" s="737"/>
    </row>
    <row r="239" spans="1:24" s="1022" customFormat="1">
      <c r="A239" s="737" t="s">
        <v>9121</v>
      </c>
      <c r="B239" s="737" t="s">
        <v>9125</v>
      </c>
      <c r="C239" s="737" t="s">
        <v>1747</v>
      </c>
      <c r="D239" s="737" t="s">
        <v>5728</v>
      </c>
      <c r="E239" s="737" t="s">
        <v>9099</v>
      </c>
      <c r="F239" s="737" t="s">
        <v>9131</v>
      </c>
      <c r="G239" s="699" t="s">
        <v>8558</v>
      </c>
      <c r="H239" s="858" t="s">
        <v>1489</v>
      </c>
      <c r="I239" s="699" t="s">
        <v>12993</v>
      </c>
      <c r="J239" s="735"/>
      <c r="K239" s="735"/>
      <c r="L239" s="735"/>
      <c r="M239" s="735"/>
      <c r="N239" s="735"/>
      <c r="O239" s="735"/>
      <c r="P239" s="735"/>
      <c r="Q239" s="735"/>
      <c r="R239" s="699" t="s">
        <v>9129</v>
      </c>
      <c r="S239" s="699" t="s">
        <v>1891</v>
      </c>
      <c r="T239" s="699" t="s">
        <v>9132</v>
      </c>
      <c r="U239" s="737" t="s">
        <v>9139</v>
      </c>
      <c r="V239" s="274" t="s">
        <v>9140</v>
      </c>
      <c r="W239" s="737"/>
      <c r="X239" s="737"/>
    </row>
    <row r="240" spans="1:24" s="1022" customFormat="1">
      <c r="A240" s="699" t="s">
        <v>9122</v>
      </c>
      <c r="B240" s="737" t="s">
        <v>12620</v>
      </c>
      <c r="C240" s="737" t="s">
        <v>1747</v>
      </c>
      <c r="D240" s="737" t="s">
        <v>5728</v>
      </c>
      <c r="E240" s="737" t="s">
        <v>9098</v>
      </c>
      <c r="F240" s="737" t="s">
        <v>9131</v>
      </c>
      <c r="G240" s="699" t="s">
        <v>8558</v>
      </c>
      <c r="H240" s="858" t="s">
        <v>1489</v>
      </c>
      <c r="I240" s="699" t="s">
        <v>12621</v>
      </c>
      <c r="J240" s="858"/>
      <c r="K240" s="858"/>
      <c r="L240" s="858"/>
      <c r="M240" s="858"/>
      <c r="N240" s="858"/>
      <c r="O240" s="858"/>
      <c r="P240" s="858"/>
      <c r="Q240" s="858"/>
      <c r="R240" s="699" t="s">
        <v>9130</v>
      </c>
      <c r="S240" s="699" t="s">
        <v>9133</v>
      </c>
      <c r="T240" s="699" t="s">
        <v>1653</v>
      </c>
      <c r="U240" s="737" t="s">
        <v>9139</v>
      </c>
      <c r="V240" s="274" t="s">
        <v>9140</v>
      </c>
      <c r="W240" s="737"/>
      <c r="X240" s="737"/>
    </row>
    <row r="241" spans="1:24" s="1022" customFormat="1">
      <c r="A241" s="699" t="s">
        <v>9123</v>
      </c>
      <c r="B241" s="737" t="s">
        <v>12622</v>
      </c>
      <c r="C241" s="737" t="s">
        <v>1747</v>
      </c>
      <c r="D241" s="737" t="s">
        <v>5728</v>
      </c>
      <c r="E241" s="737" t="s">
        <v>9098</v>
      </c>
      <c r="F241" s="737" t="s">
        <v>9131</v>
      </c>
      <c r="G241" s="699" t="s">
        <v>8558</v>
      </c>
      <c r="H241" s="858" t="s">
        <v>1489</v>
      </c>
      <c r="I241" s="699" t="s">
        <v>12623</v>
      </c>
      <c r="J241" s="858"/>
      <c r="K241" s="858"/>
      <c r="L241" s="858"/>
      <c r="M241" s="858"/>
      <c r="N241" s="858"/>
      <c r="O241" s="858"/>
      <c r="P241" s="858"/>
      <c r="Q241" s="858"/>
      <c r="R241" s="699" t="s">
        <v>9130</v>
      </c>
      <c r="S241" s="699" t="s">
        <v>9133</v>
      </c>
      <c r="T241" s="699" t="s">
        <v>5815</v>
      </c>
      <c r="U241" s="737" t="s">
        <v>9139</v>
      </c>
      <c r="V241" s="274" t="s">
        <v>9140</v>
      </c>
      <c r="W241" s="737"/>
      <c r="X241" s="737"/>
    </row>
    <row r="242" spans="1:24" s="1022" customFormat="1">
      <c r="A242" s="858" t="s">
        <v>9124</v>
      </c>
      <c r="B242" s="737" t="s">
        <v>12861</v>
      </c>
      <c r="C242" s="737" t="s">
        <v>1747</v>
      </c>
      <c r="D242" s="737" t="s">
        <v>5728</v>
      </c>
      <c r="E242" s="737" t="s">
        <v>9098</v>
      </c>
      <c r="F242" s="737" t="s">
        <v>9131</v>
      </c>
      <c r="G242" s="699" t="s">
        <v>8558</v>
      </c>
      <c r="H242" s="858" t="s">
        <v>1489</v>
      </c>
      <c r="I242" s="737" t="s">
        <v>12862</v>
      </c>
      <c r="J242" s="735"/>
      <c r="K242" s="735"/>
      <c r="L242" s="735"/>
      <c r="M242" s="735"/>
      <c r="N242" s="735"/>
      <c r="O242" s="735"/>
      <c r="P242" s="735"/>
      <c r="Q242" s="735"/>
      <c r="R242" s="737" t="s">
        <v>9129</v>
      </c>
      <c r="S242" s="737" t="s">
        <v>9133</v>
      </c>
      <c r="T242" s="699" t="s">
        <v>1654</v>
      </c>
      <c r="U242" s="737" t="s">
        <v>9139</v>
      </c>
      <c r="V242" s="274" t="s">
        <v>9140</v>
      </c>
      <c r="W242" s="737"/>
      <c r="X242" s="737"/>
    </row>
    <row r="243" spans="1:24" s="1022" customFormat="1">
      <c r="A243" s="858" t="s">
        <v>9128</v>
      </c>
      <c r="B243" s="737" t="s">
        <v>12863</v>
      </c>
      <c r="C243" s="737" t="s">
        <v>1747</v>
      </c>
      <c r="D243" s="737" t="s">
        <v>5728</v>
      </c>
      <c r="E243" s="737" t="s">
        <v>9100</v>
      </c>
      <c r="F243" s="737" t="s">
        <v>9131</v>
      </c>
      <c r="G243" s="699" t="s">
        <v>8558</v>
      </c>
      <c r="H243" s="858" t="s">
        <v>1489</v>
      </c>
      <c r="I243" s="737" t="s">
        <v>12864</v>
      </c>
      <c r="J243" s="735"/>
      <c r="K243" s="735"/>
      <c r="L243" s="735"/>
      <c r="M243" s="735"/>
      <c r="N243" s="735"/>
      <c r="O243" s="735"/>
      <c r="P243" s="735"/>
      <c r="Q243" s="735"/>
      <c r="R243" s="737" t="s">
        <v>1652</v>
      </c>
      <c r="S243" s="737" t="s">
        <v>1654</v>
      </c>
      <c r="T243" s="699" t="s">
        <v>1657</v>
      </c>
      <c r="U243" s="737" t="s">
        <v>9139</v>
      </c>
      <c r="V243" s="274" t="s">
        <v>9140</v>
      </c>
      <c r="W243" s="737"/>
      <c r="X243" s="737"/>
    </row>
    <row r="244" spans="1:24" s="1022" customFormat="1">
      <c r="A244" s="1088" t="s">
        <v>11339</v>
      </c>
      <c r="B244" s="1089" t="s">
        <v>11340</v>
      </c>
      <c r="C244" s="737" t="s">
        <v>1747</v>
      </c>
      <c r="D244" s="737" t="s">
        <v>5728</v>
      </c>
      <c r="E244" s="1089" t="s">
        <v>11341</v>
      </c>
      <c r="F244" s="1089" t="s">
        <v>11342</v>
      </c>
      <c r="G244" s="1089" t="s">
        <v>11343</v>
      </c>
      <c r="H244" s="1090" t="s">
        <v>11344</v>
      </c>
      <c r="I244" s="737" t="s">
        <v>12977</v>
      </c>
      <c r="J244" s="1091"/>
      <c r="K244" s="1091"/>
      <c r="L244" s="1091"/>
      <c r="M244" s="1091"/>
      <c r="N244" s="1091"/>
      <c r="O244" s="1091"/>
      <c r="P244" s="1091"/>
      <c r="Q244" s="1091"/>
      <c r="R244" s="1089" t="s">
        <v>11345</v>
      </c>
      <c r="S244" s="1088" t="s">
        <v>11346</v>
      </c>
      <c r="T244" s="699" t="s">
        <v>1741</v>
      </c>
      <c r="U244" s="1089" t="s">
        <v>11344</v>
      </c>
      <c r="V244" s="1092" t="s">
        <v>11347</v>
      </c>
      <c r="W244" s="1089"/>
      <c r="X244" s="1089"/>
    </row>
    <row r="245" spans="1:24" s="1022" customFormat="1">
      <c r="A245" s="1090" t="s">
        <v>11348</v>
      </c>
      <c r="B245" s="1089" t="s">
        <v>11349</v>
      </c>
      <c r="C245" s="737" t="s">
        <v>1747</v>
      </c>
      <c r="D245" s="737" t="s">
        <v>5728</v>
      </c>
      <c r="E245" s="1089" t="s">
        <v>11341</v>
      </c>
      <c r="F245" s="1089" t="s">
        <v>11342</v>
      </c>
      <c r="G245" s="1089" t="s">
        <v>11362</v>
      </c>
      <c r="H245" s="1090" t="s">
        <v>11350</v>
      </c>
      <c r="I245" s="699" t="s">
        <v>12976</v>
      </c>
      <c r="J245" s="1091"/>
      <c r="K245" s="1091"/>
      <c r="L245" s="1091"/>
      <c r="M245" s="1091"/>
      <c r="N245" s="1091"/>
      <c r="O245" s="1091"/>
      <c r="P245" s="1091"/>
      <c r="Q245" s="1091"/>
      <c r="R245" s="1089" t="s">
        <v>12975</v>
      </c>
      <c r="S245" s="1089" t="s">
        <v>11360</v>
      </c>
      <c r="T245" s="1088" t="s">
        <v>1890</v>
      </c>
      <c r="U245" s="1089" t="s">
        <v>11350</v>
      </c>
      <c r="V245" s="1092" t="s">
        <v>11351</v>
      </c>
      <c r="W245" s="1089"/>
      <c r="X245" s="1089"/>
    </row>
    <row r="246" spans="1:24" s="1022" customFormat="1">
      <c r="A246" s="1090" t="s">
        <v>11352</v>
      </c>
      <c r="B246" s="1089" t="s">
        <v>11353</v>
      </c>
      <c r="C246" s="737" t="s">
        <v>1747</v>
      </c>
      <c r="D246" s="737" t="s">
        <v>5728</v>
      </c>
      <c r="E246" s="1089" t="s">
        <v>11354</v>
      </c>
      <c r="F246" s="1089" t="s">
        <v>11355</v>
      </c>
      <c r="G246" s="1089" t="s">
        <v>11356</v>
      </c>
      <c r="H246" s="1090" t="s">
        <v>11350</v>
      </c>
      <c r="I246" s="699" t="s">
        <v>12978</v>
      </c>
      <c r="J246" s="1091"/>
      <c r="K246" s="1091"/>
      <c r="L246" s="1091"/>
      <c r="M246" s="1091"/>
      <c r="N246" s="1091"/>
      <c r="O246" s="1091"/>
      <c r="P246" s="1091"/>
      <c r="Q246" s="1091"/>
      <c r="R246" s="1089" t="s">
        <v>11357</v>
      </c>
      <c r="S246" s="1089" t="s">
        <v>11358</v>
      </c>
      <c r="T246" s="1088" t="s">
        <v>11359</v>
      </c>
      <c r="U246" s="1089" t="s">
        <v>11350</v>
      </c>
      <c r="V246" s="1092" t="s">
        <v>11351</v>
      </c>
      <c r="W246" s="1089"/>
      <c r="X246" s="1089"/>
    </row>
    <row r="247" spans="1:24" s="636" customFormat="1">
      <c r="A247" s="1102" t="s">
        <v>13023</v>
      </c>
      <c r="B247" s="1101" t="s">
        <v>13046</v>
      </c>
      <c r="C247" s="1101" t="s">
        <v>13008</v>
      </c>
      <c r="D247" s="1101" t="s">
        <v>13029</v>
      </c>
      <c r="E247" s="1101" t="s">
        <v>13030</v>
      </c>
      <c r="F247" s="1101" t="s">
        <v>5799</v>
      </c>
      <c r="G247" s="1101" t="s">
        <v>8731</v>
      </c>
      <c r="H247" s="1103" t="s">
        <v>1489</v>
      </c>
      <c r="I247" s="1102" t="s">
        <v>13055</v>
      </c>
      <c r="J247" s="1103"/>
      <c r="K247" s="1103"/>
      <c r="L247" s="1103"/>
      <c r="M247" s="1103"/>
      <c r="N247" s="1103"/>
      <c r="O247" s="1103"/>
      <c r="P247" s="1103"/>
      <c r="Q247" s="1103"/>
      <c r="R247" s="1102" t="s">
        <v>13051</v>
      </c>
      <c r="S247" s="1102" t="s">
        <v>13056</v>
      </c>
      <c r="T247" s="1102" t="s">
        <v>13022</v>
      </c>
      <c r="U247" s="1101" t="s">
        <v>1489</v>
      </c>
      <c r="V247" s="1104" t="s">
        <v>13058</v>
      </c>
      <c r="W247" s="1094"/>
      <c r="X247" s="1094"/>
    </row>
    <row r="248" spans="1:24" s="636" customFormat="1">
      <c r="A248" s="1103" t="s">
        <v>13024</v>
      </c>
      <c r="B248" s="1101" t="s">
        <v>13045</v>
      </c>
      <c r="C248" s="1101" t="s">
        <v>13008</v>
      </c>
      <c r="D248" s="1101" t="s">
        <v>13029</v>
      </c>
      <c r="E248" s="1101" t="s">
        <v>13030</v>
      </c>
      <c r="F248" s="1101" t="s">
        <v>5799</v>
      </c>
      <c r="G248" s="1101" t="s">
        <v>8731</v>
      </c>
      <c r="H248" s="1103" t="s">
        <v>1489</v>
      </c>
      <c r="I248" s="1102" t="s">
        <v>13054</v>
      </c>
      <c r="J248" s="1105"/>
      <c r="K248" s="1105"/>
      <c r="L248" s="1105"/>
      <c r="M248" s="1105"/>
      <c r="N248" s="1105"/>
      <c r="O248" s="1105"/>
      <c r="P248" s="1105"/>
      <c r="Q248" s="1105"/>
      <c r="R248" s="1101" t="s">
        <v>13050</v>
      </c>
      <c r="S248" s="1101" t="s">
        <v>13051</v>
      </c>
      <c r="T248" s="1102" t="s">
        <v>13057</v>
      </c>
      <c r="U248" s="1101" t="s">
        <v>1489</v>
      </c>
      <c r="V248" s="1104" t="s">
        <v>13058</v>
      </c>
      <c r="W248" s="1094"/>
      <c r="X248" s="1094"/>
    </row>
    <row r="249" spans="1:24" s="636" customFormat="1">
      <c r="A249" s="1103" t="s">
        <v>13025</v>
      </c>
      <c r="B249" s="1101" t="s">
        <v>13047</v>
      </c>
      <c r="C249" s="1101" t="s">
        <v>13008</v>
      </c>
      <c r="D249" s="1101" t="s">
        <v>13029</v>
      </c>
      <c r="E249" s="1101" t="s">
        <v>13030</v>
      </c>
      <c r="F249" s="1101" t="s">
        <v>5799</v>
      </c>
      <c r="G249" s="1101" t="s">
        <v>8731</v>
      </c>
      <c r="H249" s="1103" t="s">
        <v>1489</v>
      </c>
      <c r="I249" s="1102" t="s">
        <v>13049</v>
      </c>
      <c r="J249" s="1105"/>
      <c r="K249" s="1105"/>
      <c r="L249" s="1105"/>
      <c r="M249" s="1105"/>
      <c r="N249" s="1105"/>
      <c r="O249" s="1105"/>
      <c r="P249" s="1105"/>
      <c r="Q249" s="1105"/>
      <c r="R249" s="1101" t="s">
        <v>13052</v>
      </c>
      <c r="S249" s="1101" t="s">
        <v>13053</v>
      </c>
      <c r="T249" s="1101" t="s">
        <v>6005</v>
      </c>
      <c r="U249" s="1101" t="s">
        <v>1489</v>
      </c>
      <c r="V249" s="1104" t="s">
        <v>13058</v>
      </c>
      <c r="W249" s="1094"/>
      <c r="X249" s="1094"/>
    </row>
    <row r="250" spans="1:24" s="636" customFormat="1">
      <c r="A250" s="1095" t="s">
        <v>13026</v>
      </c>
      <c r="B250" s="1094"/>
      <c r="C250" s="1094"/>
      <c r="D250" s="1094"/>
      <c r="E250" s="1094"/>
      <c r="F250" s="1094"/>
      <c r="G250" s="1094"/>
      <c r="H250" s="1099"/>
      <c r="I250" s="1094"/>
      <c r="J250" s="1100"/>
      <c r="K250" s="1100"/>
      <c r="L250" s="1100"/>
      <c r="M250" s="1100"/>
      <c r="N250" s="1100"/>
      <c r="O250" s="1100"/>
      <c r="P250" s="1100"/>
      <c r="Q250" s="1100"/>
      <c r="R250" s="1094"/>
      <c r="S250" s="1095"/>
      <c r="T250" s="1095"/>
      <c r="U250" s="1094"/>
      <c r="V250" s="1028"/>
      <c r="W250" s="1094"/>
      <c r="X250" s="1094"/>
    </row>
    <row r="251" spans="1:24" s="636" customFormat="1">
      <c r="A251" s="1099" t="s">
        <v>13027</v>
      </c>
      <c r="B251" s="1094"/>
      <c r="C251" s="1094"/>
      <c r="D251" s="1094"/>
      <c r="E251" s="1094"/>
      <c r="F251" s="1094"/>
      <c r="G251" s="1094"/>
      <c r="H251" s="1099"/>
      <c r="I251" s="1095"/>
      <c r="J251" s="1100"/>
      <c r="K251" s="1100"/>
      <c r="L251" s="1100"/>
      <c r="M251" s="1100"/>
      <c r="N251" s="1100"/>
      <c r="O251" s="1100"/>
      <c r="P251" s="1100"/>
      <c r="Q251" s="1100"/>
      <c r="R251" s="1094"/>
      <c r="S251" s="1094"/>
      <c r="T251" s="1095"/>
      <c r="U251" s="1094"/>
      <c r="V251" s="1028"/>
      <c r="W251" s="1094"/>
      <c r="X251" s="1094"/>
    </row>
    <row r="252" spans="1:24" s="636" customFormat="1">
      <c r="A252" s="1099" t="s">
        <v>13028</v>
      </c>
      <c r="B252" s="1094"/>
      <c r="C252" s="1094"/>
      <c r="D252" s="1094"/>
      <c r="E252" s="1094"/>
      <c r="F252" s="1094"/>
      <c r="G252" s="1094"/>
      <c r="H252" s="1099"/>
      <c r="I252" s="1095"/>
      <c r="J252" s="1100"/>
      <c r="K252" s="1100"/>
      <c r="L252" s="1100"/>
      <c r="M252" s="1100"/>
      <c r="N252" s="1100"/>
      <c r="O252" s="1100"/>
      <c r="P252" s="1100"/>
      <c r="Q252" s="1100"/>
      <c r="R252" s="1094"/>
      <c r="S252" s="1094"/>
      <c r="T252" s="1095"/>
      <c r="U252" s="1094"/>
      <c r="V252" s="1028"/>
      <c r="W252" s="1094"/>
      <c r="X252" s="1094"/>
    </row>
    <row r="253" spans="1:24" s="209" customFormat="1">
      <c r="A253" s="441"/>
      <c r="B253" s="441"/>
      <c r="C253" s="441"/>
      <c r="D253" s="441"/>
      <c r="E253" s="632"/>
      <c r="F253" s="441"/>
      <c r="G253" s="441"/>
      <c r="H253" s="441"/>
      <c r="I253" s="441"/>
      <c r="J253" s="441"/>
      <c r="K253" s="441"/>
      <c r="L253" s="441"/>
      <c r="M253" s="441"/>
      <c r="N253" s="441"/>
      <c r="O253" s="441"/>
      <c r="P253" s="441"/>
      <c r="Q253" s="441"/>
      <c r="R253" s="441"/>
      <c r="S253" s="441"/>
      <c r="T253" s="441"/>
      <c r="U253" s="441"/>
      <c r="V253" s="633"/>
    </row>
    <row r="254" spans="1:24" s="209" customFormat="1">
      <c r="A254" s="755" t="s">
        <v>5902</v>
      </c>
      <c r="B254" s="834"/>
      <c r="C254" s="834"/>
      <c r="D254" s="834"/>
      <c r="E254" s="633"/>
      <c r="F254" s="834"/>
      <c r="G254" s="834"/>
      <c r="H254" s="834"/>
      <c r="I254" s="834"/>
      <c r="J254" s="441"/>
      <c r="K254" s="441"/>
      <c r="L254" s="441"/>
      <c r="M254" s="441"/>
      <c r="N254" s="441"/>
      <c r="O254" s="441"/>
      <c r="P254" s="441"/>
      <c r="Q254" s="441"/>
      <c r="R254" s="441"/>
      <c r="S254" s="441"/>
      <c r="T254" s="441"/>
      <c r="U254" s="441"/>
      <c r="V254" s="633"/>
    </row>
    <row r="255" spans="1:24" s="209" customFormat="1">
      <c r="A255" s="327" t="s">
        <v>5903</v>
      </c>
      <c r="B255" s="326"/>
      <c r="C255" s="326"/>
      <c r="D255" s="326"/>
      <c r="E255" s="326"/>
      <c r="F255" s="326"/>
      <c r="G255" s="326"/>
      <c r="H255" s="326"/>
      <c r="I255" s="326"/>
    </row>
    <row r="256" spans="1:24" s="209" customFormat="1">
      <c r="A256" s="327" t="s">
        <v>5904</v>
      </c>
      <c r="B256" s="326"/>
      <c r="C256" s="326"/>
      <c r="D256" s="326"/>
      <c r="E256" s="326"/>
      <c r="F256" s="326"/>
      <c r="G256" s="326"/>
      <c r="H256" s="326"/>
      <c r="I256" s="326"/>
    </row>
    <row r="257" spans="1:18" s="209" customFormat="1">
      <c r="A257" s="326"/>
      <c r="B257" s="326"/>
      <c r="C257" s="326"/>
      <c r="D257" s="326"/>
      <c r="E257" s="326"/>
      <c r="F257" s="326"/>
      <c r="G257" s="326"/>
      <c r="H257" s="326"/>
      <c r="I257" s="326"/>
    </row>
    <row r="258" spans="1:18" s="209" customFormat="1">
      <c r="A258" s="326" t="s">
        <v>5905</v>
      </c>
      <c r="B258" s="835"/>
      <c r="C258" s="326"/>
      <c r="D258" s="326"/>
      <c r="E258" s="326"/>
      <c r="F258" s="326"/>
      <c r="G258" s="835"/>
      <c r="H258" s="835"/>
      <c r="I258" s="326"/>
      <c r="J258" s="437"/>
      <c r="K258" s="437"/>
      <c r="L258" s="437"/>
      <c r="M258" s="437"/>
      <c r="N258" s="437"/>
      <c r="O258" s="437"/>
      <c r="P258" s="437"/>
      <c r="Q258" s="437"/>
    </row>
    <row r="259" spans="1:18" s="209" customFormat="1">
      <c r="A259" s="326" t="s">
        <v>5906</v>
      </c>
      <c r="B259" s="835"/>
      <c r="C259" s="326"/>
      <c r="D259" s="326"/>
      <c r="E259" s="326"/>
      <c r="F259" s="326"/>
      <c r="G259" s="835"/>
      <c r="H259" s="835"/>
      <c r="I259" s="326"/>
      <c r="J259" s="437"/>
      <c r="K259" s="437"/>
      <c r="L259" s="437"/>
      <c r="M259" s="437"/>
      <c r="N259" s="437"/>
      <c r="O259" s="437"/>
      <c r="P259" s="437"/>
      <c r="Q259" s="437"/>
    </row>
    <row r="260" spans="1:18" s="209" customFormat="1">
      <c r="A260" s="326" t="s">
        <v>5907</v>
      </c>
      <c r="B260" s="835"/>
      <c r="C260" s="326"/>
      <c r="D260" s="326"/>
      <c r="E260" s="326"/>
      <c r="F260" s="326"/>
      <c r="G260" s="835"/>
      <c r="H260" s="835"/>
      <c r="I260" s="326"/>
      <c r="J260" s="437"/>
      <c r="K260" s="437"/>
      <c r="L260" s="437"/>
      <c r="M260" s="437"/>
      <c r="N260" s="437"/>
      <c r="O260" s="437"/>
      <c r="P260" s="437"/>
      <c r="Q260" s="437"/>
    </row>
    <row r="261" spans="1:18" s="209" customFormat="1">
      <c r="A261" s="326" t="s">
        <v>6206</v>
      </c>
      <c r="B261" s="835"/>
      <c r="C261" s="326"/>
      <c r="D261" s="326"/>
      <c r="E261" s="326"/>
      <c r="F261" s="326"/>
      <c r="G261" s="835"/>
      <c r="H261" s="835"/>
      <c r="I261" s="326"/>
      <c r="J261" s="437"/>
      <c r="K261" s="437"/>
      <c r="L261" s="437"/>
      <c r="M261" s="437"/>
      <c r="N261" s="437"/>
      <c r="O261" s="437"/>
      <c r="P261" s="437"/>
      <c r="Q261" s="437"/>
    </row>
    <row r="262" spans="1:18" s="209" customFormat="1">
      <c r="A262" s="597" t="s">
        <v>6209</v>
      </c>
      <c r="B262" s="597" t="s">
        <v>6210</v>
      </c>
      <c r="C262" s="741" t="s">
        <v>6207</v>
      </c>
      <c r="D262" s="597" t="s">
        <v>6208</v>
      </c>
      <c r="E262" s="327"/>
      <c r="F262" s="326"/>
      <c r="G262" s="835"/>
      <c r="H262" s="835"/>
      <c r="I262" s="326"/>
      <c r="J262" s="437"/>
      <c r="K262" s="437"/>
      <c r="L262" s="437"/>
      <c r="M262" s="437"/>
      <c r="N262" s="437"/>
      <c r="O262" s="437"/>
      <c r="P262" s="437"/>
      <c r="Q262" s="437"/>
    </row>
    <row r="263" spans="1:18" s="209" customFormat="1">
      <c r="A263" s="290" t="s">
        <v>5908</v>
      </c>
      <c r="B263" s="210"/>
      <c r="C263" s="290"/>
      <c r="D263" s="290"/>
      <c r="E263" s="290"/>
      <c r="G263" s="437"/>
      <c r="H263" s="437"/>
      <c r="J263" s="437"/>
      <c r="K263" s="437"/>
      <c r="L263" s="437"/>
      <c r="M263" s="437"/>
      <c r="N263" s="437"/>
      <c r="O263" s="437"/>
      <c r="P263" s="437"/>
      <c r="Q263" s="437"/>
    </row>
    <row r="264" spans="1:18" s="209" customFormat="1">
      <c r="A264" s="833" t="s">
        <v>5909</v>
      </c>
      <c r="B264" s="833" t="s">
        <v>5910</v>
      </c>
      <c r="C264" s="210" t="s">
        <v>5911</v>
      </c>
      <c r="D264" s="833" t="s">
        <v>5912</v>
      </c>
      <c r="E264" s="290"/>
      <c r="G264" s="437"/>
      <c r="H264" s="437"/>
      <c r="J264" s="437"/>
      <c r="K264" s="437"/>
      <c r="L264" s="437"/>
      <c r="M264" s="437"/>
      <c r="N264" s="437"/>
      <c r="O264" s="437"/>
      <c r="P264" s="437"/>
      <c r="Q264" s="437"/>
    </row>
    <row r="265" spans="1:18" s="209" customFormat="1">
      <c r="A265" s="342"/>
      <c r="B265" s="342"/>
      <c r="C265" s="344"/>
      <c r="D265" s="342"/>
      <c r="G265" s="437"/>
      <c r="H265" s="437"/>
      <c r="J265" s="437"/>
      <c r="K265" s="437"/>
      <c r="L265" s="437"/>
      <c r="M265" s="437"/>
      <c r="N265" s="437"/>
      <c r="O265" s="437"/>
      <c r="P265" s="437"/>
      <c r="Q265" s="437"/>
    </row>
    <row r="266" spans="1:18" s="209" customFormat="1">
      <c r="A266" s="267"/>
      <c r="B266" s="267"/>
      <c r="C266" s="267"/>
      <c r="G266" s="437"/>
      <c r="H266" s="437"/>
      <c r="J266" s="437"/>
      <c r="K266" s="437"/>
      <c r="L266" s="437"/>
      <c r="M266" s="437"/>
      <c r="N266" s="437"/>
      <c r="O266" s="437"/>
      <c r="P266" s="437"/>
      <c r="Q266" s="437"/>
    </row>
    <row r="267" spans="1:18" s="219" customFormat="1">
      <c r="A267" s="209" t="s">
        <v>5913</v>
      </c>
    </row>
    <row r="268" spans="1:18" s="209" customFormat="1">
      <c r="A268" s="209" t="s">
        <v>5914</v>
      </c>
    </row>
    <row r="269" spans="1:18" s="209" customFormat="1">
      <c r="A269" s="327" t="s">
        <v>11740</v>
      </c>
    </row>
    <row r="270" spans="1:18" s="209" customFormat="1">
      <c r="A270" s="326" t="s">
        <v>5915</v>
      </c>
    </row>
    <row r="271" spans="1:18" s="209" customFormat="1"/>
    <row r="272" spans="1:18" s="209" customFormat="1">
      <c r="A272" s="326"/>
      <c r="B272" s="327"/>
      <c r="C272" s="327"/>
      <c r="D272" s="327"/>
      <c r="E272" s="327"/>
      <c r="F272" s="327"/>
      <c r="G272" s="327"/>
      <c r="H272" s="327"/>
      <c r="I272" s="327"/>
      <c r="J272" s="327"/>
      <c r="K272" s="327"/>
      <c r="L272" s="327"/>
      <c r="M272" s="327"/>
      <c r="N272" s="327"/>
      <c r="O272" s="327"/>
      <c r="P272" s="327"/>
      <c r="Q272" s="327"/>
      <c r="R272" s="327"/>
    </row>
    <row r="273" spans="1:22" s="209" customFormat="1">
      <c r="A273" s="209" t="s">
        <v>5916</v>
      </c>
      <c r="B273" s="327"/>
      <c r="C273" s="327"/>
      <c r="D273" s="327"/>
      <c r="E273" s="327"/>
      <c r="F273" s="327"/>
      <c r="G273" s="327"/>
      <c r="H273" s="327"/>
      <c r="I273" s="327"/>
      <c r="J273" s="327"/>
      <c r="K273" s="327"/>
      <c r="L273" s="327"/>
      <c r="M273" s="327"/>
      <c r="N273" s="327"/>
      <c r="O273" s="327"/>
      <c r="P273" s="327"/>
      <c r="Q273" s="327"/>
      <c r="R273" s="327"/>
    </row>
    <row r="274" spans="1:22" s="209" customFormat="1">
      <c r="A274" s="209" t="s">
        <v>5917</v>
      </c>
    </row>
    <row r="275" spans="1:22" s="209" customFormat="1"/>
    <row r="276" spans="1:22" s="341" customFormat="1" ht="17">
      <c r="A276" s="602" t="s">
        <v>5918</v>
      </c>
    </row>
    <row r="277" spans="1:22">
      <c r="A277" s="267" t="s">
        <v>5919</v>
      </c>
      <c r="C277" s="209"/>
      <c r="D277" s="209"/>
      <c r="E277" s="209"/>
      <c r="F277" s="209"/>
      <c r="I277" s="209"/>
      <c r="R277" s="209"/>
      <c r="S277" s="209"/>
      <c r="T277" s="209"/>
      <c r="U277" s="209"/>
      <c r="V277" s="209"/>
    </row>
    <row r="278" spans="1:22">
      <c r="A278" s="209" t="s">
        <v>5920</v>
      </c>
      <c r="C278" s="209"/>
      <c r="D278" s="209"/>
      <c r="E278" s="209"/>
      <c r="F278" s="209"/>
      <c r="I278" s="209"/>
      <c r="R278" s="209"/>
      <c r="S278" s="209"/>
      <c r="T278" s="209"/>
      <c r="U278" s="209"/>
      <c r="V278" s="209"/>
    </row>
    <row r="279" spans="1:22">
      <c r="A279" s="209" t="s">
        <v>5921</v>
      </c>
      <c r="C279" s="209"/>
      <c r="D279" s="209"/>
      <c r="E279" s="209"/>
      <c r="F279" s="209"/>
      <c r="I279" s="209"/>
      <c r="R279" s="209"/>
      <c r="S279" s="209"/>
      <c r="T279" s="209"/>
      <c r="U279" s="209"/>
      <c r="V279" s="209"/>
    </row>
    <row r="280" spans="1:22">
      <c r="A280" s="209"/>
      <c r="C280" s="209"/>
      <c r="D280" s="209"/>
      <c r="E280" s="209"/>
      <c r="F280" s="209"/>
      <c r="I280" s="209"/>
      <c r="R280" s="209"/>
      <c r="S280" s="209"/>
      <c r="T280" s="209"/>
      <c r="U280" s="209"/>
      <c r="V280" s="209"/>
    </row>
    <row r="281" spans="1:22">
      <c r="A281" s="267" t="s">
        <v>5922</v>
      </c>
      <c r="C281" s="209"/>
      <c r="D281" s="209"/>
      <c r="E281" s="209"/>
      <c r="F281" s="209"/>
      <c r="I281" s="209"/>
      <c r="R281" s="209"/>
      <c r="S281" s="209"/>
      <c r="T281" s="209"/>
      <c r="U281" s="209"/>
      <c r="V281" s="209"/>
    </row>
    <row r="282" spans="1:22">
      <c r="A282" s="209" t="s">
        <v>5923</v>
      </c>
      <c r="C282" s="209"/>
      <c r="D282" s="209"/>
      <c r="E282" s="209"/>
      <c r="F282" s="209"/>
      <c r="I282" s="209"/>
      <c r="R282" s="209"/>
      <c r="S282" s="209"/>
      <c r="T282" s="209"/>
      <c r="U282" s="209"/>
      <c r="V282" s="209"/>
    </row>
    <row r="283" spans="1:22">
      <c r="A283" s="209" t="s">
        <v>5924</v>
      </c>
      <c r="C283" s="209"/>
      <c r="D283" s="209"/>
      <c r="E283" s="209"/>
      <c r="F283" s="209"/>
      <c r="I283" s="209"/>
      <c r="R283" s="209"/>
      <c r="S283" s="209"/>
      <c r="T283" s="209"/>
      <c r="U283" s="209"/>
      <c r="V283" s="209"/>
    </row>
    <row r="284" spans="1:22">
      <c r="A284" s="209"/>
      <c r="C284" s="209"/>
      <c r="D284" s="209"/>
      <c r="E284" s="209"/>
      <c r="F284" s="209"/>
      <c r="I284" s="209"/>
      <c r="R284" s="209"/>
      <c r="S284" s="209"/>
      <c r="T284" s="209"/>
      <c r="U284" s="209"/>
      <c r="V284" s="209"/>
    </row>
    <row r="285" spans="1:22">
      <c r="A285" s="267" t="s">
        <v>5925</v>
      </c>
      <c r="C285" s="209"/>
      <c r="D285" s="209"/>
      <c r="E285" s="209"/>
      <c r="F285" s="209"/>
      <c r="I285" s="209"/>
      <c r="R285" s="209"/>
      <c r="S285" s="209"/>
      <c r="T285" s="209"/>
      <c r="U285" s="209"/>
      <c r="V285" s="209"/>
    </row>
    <row r="286" spans="1:22">
      <c r="A286" s="267" t="s">
        <v>5926</v>
      </c>
      <c r="C286" s="209"/>
      <c r="D286" s="209"/>
      <c r="E286" s="209"/>
      <c r="F286" s="209"/>
      <c r="I286" s="209"/>
      <c r="R286" s="209"/>
      <c r="S286" s="209"/>
      <c r="T286" s="209"/>
      <c r="U286" s="209"/>
      <c r="V286" s="209"/>
    </row>
    <row r="287" spans="1:22">
      <c r="A287" s="209" t="s">
        <v>5927</v>
      </c>
      <c r="C287" s="209"/>
      <c r="D287" s="209"/>
      <c r="E287" s="209"/>
      <c r="F287" s="209"/>
      <c r="I287" s="209"/>
      <c r="R287" s="209"/>
      <c r="S287" s="209"/>
      <c r="T287" s="209"/>
      <c r="U287" s="209"/>
      <c r="V287" s="209"/>
    </row>
    <row r="288" spans="1:22">
      <c r="A288" s="209" t="s">
        <v>5928</v>
      </c>
      <c r="C288" s="209"/>
      <c r="D288" s="209"/>
      <c r="E288" s="209"/>
      <c r="F288" s="209"/>
      <c r="I288" s="209"/>
      <c r="R288" s="209"/>
      <c r="S288" s="209"/>
      <c r="T288" s="209"/>
      <c r="U288" s="209"/>
      <c r="V288" s="209"/>
    </row>
    <row r="289" spans="1:22">
      <c r="A289" s="209"/>
      <c r="C289" s="209"/>
      <c r="D289" s="209"/>
      <c r="E289" s="209"/>
      <c r="F289" s="209"/>
      <c r="I289" s="209"/>
      <c r="R289" s="209"/>
      <c r="S289" s="209"/>
      <c r="T289" s="209"/>
      <c r="U289" s="209"/>
      <c r="V289" s="209"/>
    </row>
    <row r="290" spans="1:22">
      <c r="A290" s="267" t="s">
        <v>5929</v>
      </c>
      <c r="C290" s="209"/>
      <c r="D290" s="209"/>
      <c r="E290" s="209"/>
      <c r="F290" s="209"/>
      <c r="I290" s="209"/>
      <c r="R290" s="209"/>
      <c r="S290" s="209"/>
      <c r="T290" s="209"/>
      <c r="U290" s="209"/>
      <c r="V290" s="209"/>
    </row>
    <row r="291" spans="1:22">
      <c r="A291" s="209" t="s">
        <v>5930</v>
      </c>
      <c r="C291" s="209"/>
      <c r="D291" s="209"/>
      <c r="E291" s="209"/>
      <c r="F291" s="209"/>
      <c r="I291" s="209"/>
      <c r="R291" s="209"/>
      <c r="S291" s="209"/>
      <c r="T291" s="209"/>
      <c r="U291" s="209"/>
      <c r="V291" s="209"/>
    </row>
    <row r="292" spans="1:22">
      <c r="A292" s="209" t="s">
        <v>11741</v>
      </c>
      <c r="C292" s="209"/>
      <c r="D292" s="209"/>
      <c r="E292" s="209"/>
      <c r="F292" s="209"/>
      <c r="I292" s="209"/>
      <c r="R292" s="209"/>
      <c r="S292" s="209"/>
      <c r="T292" s="209"/>
      <c r="U292" s="209"/>
      <c r="V292" s="209"/>
    </row>
    <row r="293" spans="1:22">
      <c r="A293" s="209" t="s">
        <v>5931</v>
      </c>
      <c r="C293" s="209"/>
      <c r="D293" s="209"/>
      <c r="E293" s="209"/>
      <c r="F293" s="209"/>
      <c r="I293" s="209"/>
      <c r="R293" s="209"/>
      <c r="S293" s="209"/>
      <c r="T293" s="209"/>
      <c r="U293" s="209"/>
      <c r="V293" s="209"/>
    </row>
    <row r="294" spans="1:22">
      <c r="A294" s="209"/>
      <c r="C294" s="209"/>
      <c r="D294" s="209"/>
      <c r="E294" s="209"/>
      <c r="F294" s="209"/>
      <c r="I294" s="209"/>
      <c r="R294" s="209"/>
      <c r="S294" s="209"/>
      <c r="T294" s="209"/>
      <c r="U294" s="209"/>
      <c r="V294" s="209"/>
    </row>
    <row r="295" spans="1:22">
      <c r="A295" s="267" t="s">
        <v>5932</v>
      </c>
      <c r="C295" s="209"/>
      <c r="D295" s="209"/>
      <c r="E295" s="209"/>
      <c r="F295" s="209"/>
      <c r="I295" s="209"/>
      <c r="R295" s="209"/>
      <c r="S295" s="209"/>
      <c r="T295" s="209"/>
      <c r="U295" s="209"/>
      <c r="V295" s="209"/>
    </row>
    <row r="296" spans="1:22">
      <c r="A296" s="209" t="s">
        <v>6017</v>
      </c>
      <c r="C296" s="209"/>
      <c r="D296" s="209"/>
      <c r="E296" s="209"/>
      <c r="F296" s="209"/>
      <c r="I296" s="209"/>
      <c r="R296" s="209"/>
      <c r="S296" s="209"/>
      <c r="T296" s="209"/>
      <c r="U296" s="209"/>
      <c r="V296" s="209"/>
    </row>
    <row r="297" spans="1:22">
      <c r="A297" s="209" t="s">
        <v>5933</v>
      </c>
      <c r="C297" s="209"/>
      <c r="D297" s="209"/>
      <c r="E297" s="209"/>
      <c r="F297" s="209"/>
      <c r="I297" s="209"/>
      <c r="R297" s="209"/>
      <c r="S297" s="209"/>
      <c r="T297" s="209"/>
      <c r="U297" s="209"/>
      <c r="V297" s="209"/>
    </row>
    <row r="298" spans="1:22">
      <c r="A298" s="209" t="s">
        <v>6018</v>
      </c>
      <c r="C298" s="209"/>
      <c r="D298" s="209"/>
      <c r="E298" s="209"/>
      <c r="F298" s="209"/>
      <c r="I298" s="209"/>
      <c r="R298" s="209"/>
      <c r="S298" s="209"/>
      <c r="T298" s="209"/>
      <c r="U298" s="209"/>
      <c r="V298" s="209"/>
    </row>
    <row r="299" spans="1:22">
      <c r="A299" s="209"/>
      <c r="C299" s="209"/>
      <c r="D299" s="209"/>
      <c r="E299" s="209"/>
      <c r="F299" s="209"/>
      <c r="I299" s="209"/>
      <c r="R299" s="209"/>
      <c r="S299" s="209"/>
      <c r="T299" s="209"/>
      <c r="U299" s="209"/>
      <c r="V299" s="209"/>
    </row>
    <row r="300" spans="1:22">
      <c r="A300" s="209" t="s">
        <v>5934</v>
      </c>
      <c r="C300" s="209"/>
      <c r="D300" s="209"/>
      <c r="E300" s="209"/>
      <c r="F300" s="209"/>
      <c r="I300" s="209"/>
      <c r="R300" s="209"/>
      <c r="S300" s="209"/>
      <c r="T300" s="209"/>
      <c r="U300" s="209"/>
      <c r="V300" s="209"/>
    </row>
    <row r="301" spans="1:22">
      <c r="A301" s="209" t="s">
        <v>6019</v>
      </c>
      <c r="C301" s="209"/>
      <c r="D301" s="209"/>
      <c r="E301" s="209"/>
      <c r="F301" s="209"/>
      <c r="I301" s="209"/>
      <c r="R301" s="209"/>
      <c r="S301" s="209"/>
      <c r="T301" s="209"/>
      <c r="U301" s="209"/>
      <c r="V301" s="209"/>
    </row>
    <row r="302" spans="1:22">
      <c r="A302" s="475" t="s">
        <v>5935</v>
      </c>
      <c r="C302" s="209"/>
      <c r="D302" s="209"/>
      <c r="E302" s="209"/>
      <c r="F302" s="209"/>
      <c r="I302" s="209"/>
      <c r="R302" s="209"/>
      <c r="S302" s="209"/>
      <c r="T302" s="209"/>
      <c r="U302" s="209"/>
      <c r="V302" s="209"/>
    </row>
    <row r="303" spans="1:22">
      <c r="A303" s="209"/>
      <c r="C303" s="209"/>
      <c r="D303" s="209"/>
      <c r="E303" s="209"/>
      <c r="F303" s="209"/>
      <c r="I303" s="209"/>
      <c r="R303" s="209"/>
      <c r="S303" s="209"/>
      <c r="T303" s="209"/>
      <c r="U303" s="209"/>
      <c r="V303" s="209"/>
    </row>
    <row r="304" spans="1:22">
      <c r="A304" s="267" t="s">
        <v>5936</v>
      </c>
      <c r="C304" s="209"/>
      <c r="D304" s="209"/>
      <c r="E304" s="209"/>
      <c r="F304" s="209"/>
      <c r="I304" s="209"/>
      <c r="R304" s="209"/>
      <c r="S304" s="209"/>
      <c r="T304" s="209"/>
      <c r="U304" s="209"/>
      <c r="V304" s="209"/>
    </row>
    <row r="305" spans="1:22">
      <c r="A305" s="209" t="s">
        <v>5937</v>
      </c>
      <c r="C305" s="209"/>
      <c r="D305" s="209"/>
      <c r="E305" s="209"/>
      <c r="F305" s="209"/>
      <c r="I305" s="209"/>
      <c r="R305" s="209"/>
      <c r="S305" s="209"/>
      <c r="T305" s="209"/>
      <c r="U305" s="209"/>
      <c r="V305" s="209"/>
    </row>
    <row r="306" spans="1:22" s="209" customFormat="1">
      <c r="A306" s="209" t="s">
        <v>5938</v>
      </c>
      <c r="B306" s="437"/>
      <c r="G306" s="437"/>
      <c r="H306" s="437"/>
      <c r="J306" s="437"/>
      <c r="K306" s="437"/>
      <c r="L306" s="437"/>
      <c r="M306" s="437"/>
      <c r="N306" s="437"/>
      <c r="O306" s="437"/>
      <c r="P306" s="437"/>
      <c r="Q306" s="437"/>
    </row>
    <row r="307" spans="1:22" s="209" customFormat="1">
      <c r="A307" s="209" t="s">
        <v>5939</v>
      </c>
      <c r="B307" s="437"/>
      <c r="G307" s="437"/>
      <c r="H307" s="437"/>
      <c r="J307" s="437"/>
      <c r="K307" s="437"/>
      <c r="L307" s="437"/>
      <c r="M307" s="437"/>
      <c r="N307" s="437"/>
      <c r="O307" s="437"/>
      <c r="P307" s="437"/>
      <c r="Q307" s="437"/>
    </row>
    <row r="308" spans="1:22" s="209" customFormat="1">
      <c r="A308" s="209" t="s">
        <v>5940</v>
      </c>
      <c r="B308" s="437"/>
      <c r="G308" s="437"/>
      <c r="H308" s="437"/>
      <c r="J308" s="437"/>
      <c r="K308" s="437"/>
      <c r="L308" s="437"/>
      <c r="M308" s="437"/>
      <c r="N308" s="437"/>
      <c r="O308" s="437"/>
      <c r="P308" s="437"/>
      <c r="Q308" s="437"/>
    </row>
    <row r="309" spans="1:22" s="209" customFormat="1">
      <c r="A309" s="209" t="s">
        <v>5941</v>
      </c>
      <c r="B309" s="437"/>
      <c r="G309" s="437"/>
      <c r="H309" s="437"/>
      <c r="J309" s="437"/>
      <c r="K309" s="437"/>
      <c r="L309" s="437"/>
      <c r="M309" s="437"/>
      <c r="N309" s="437"/>
      <c r="O309" s="437"/>
      <c r="P309" s="437"/>
      <c r="Q309" s="437"/>
    </row>
    <row r="310" spans="1:22" s="209" customFormat="1">
      <c r="A310" s="209" t="s">
        <v>5942</v>
      </c>
      <c r="B310" s="437"/>
      <c r="G310" s="437"/>
      <c r="H310" s="437"/>
      <c r="J310" s="437"/>
      <c r="K310" s="437"/>
      <c r="L310" s="437"/>
      <c r="M310" s="437"/>
      <c r="N310" s="437"/>
      <c r="O310" s="437"/>
      <c r="P310" s="437"/>
      <c r="Q310" s="437"/>
    </row>
    <row r="311" spans="1:22" s="209" customFormat="1">
      <c r="A311" s="209" t="s">
        <v>5943</v>
      </c>
      <c r="B311" s="437"/>
      <c r="G311" s="437"/>
      <c r="H311" s="437"/>
      <c r="J311" s="437"/>
      <c r="K311" s="437"/>
      <c r="L311" s="437"/>
      <c r="M311" s="437"/>
      <c r="N311" s="437"/>
      <c r="O311" s="437"/>
      <c r="P311" s="437"/>
      <c r="Q311" s="437"/>
    </row>
    <row r="312" spans="1:22" s="209" customFormat="1">
      <c r="A312" s="209" t="s">
        <v>5944</v>
      </c>
      <c r="B312" s="437"/>
      <c r="G312" s="437"/>
      <c r="H312" s="437"/>
      <c r="J312" s="437"/>
      <c r="K312" s="437"/>
      <c r="L312" s="437"/>
      <c r="M312" s="437"/>
      <c r="N312" s="437"/>
      <c r="O312" s="437"/>
      <c r="P312" s="437"/>
      <c r="Q312" s="437"/>
    </row>
    <row r="313" spans="1:22" s="209" customFormat="1">
      <c r="B313" s="437"/>
      <c r="G313" s="437"/>
      <c r="H313" s="437"/>
      <c r="J313" s="437"/>
      <c r="K313" s="437"/>
      <c r="L313" s="437"/>
      <c r="M313" s="437"/>
      <c r="N313" s="437"/>
      <c r="O313" s="437"/>
      <c r="P313" s="437"/>
      <c r="Q313" s="437"/>
    </row>
    <row r="314" spans="1:22" s="209" customFormat="1">
      <c r="A314" s="267" t="s">
        <v>5945</v>
      </c>
      <c r="B314" s="437"/>
      <c r="G314" s="437"/>
      <c r="H314" s="437"/>
      <c r="J314" s="437"/>
      <c r="K314" s="437"/>
      <c r="L314" s="437"/>
      <c r="M314" s="437"/>
      <c r="N314" s="437"/>
      <c r="O314" s="437"/>
      <c r="P314" s="437"/>
      <c r="Q314" s="437"/>
    </row>
    <row r="315" spans="1:22" s="209" customFormat="1">
      <c r="A315" s="209" t="s">
        <v>5946</v>
      </c>
      <c r="B315" s="437"/>
      <c r="G315" s="437"/>
      <c r="H315" s="437"/>
      <c r="J315" s="437"/>
      <c r="K315" s="437"/>
      <c r="L315" s="437"/>
      <c r="M315" s="437"/>
      <c r="N315" s="437"/>
      <c r="O315" s="437"/>
      <c r="P315" s="437"/>
      <c r="Q315" s="437"/>
    </row>
    <row r="316" spans="1:22" s="209" customFormat="1">
      <c r="A316" s="209" t="s">
        <v>5947</v>
      </c>
      <c r="B316" s="437"/>
      <c r="G316" s="437"/>
      <c r="H316" s="437"/>
      <c r="J316" s="437"/>
      <c r="K316" s="437"/>
      <c r="L316" s="437"/>
      <c r="M316" s="437"/>
      <c r="N316" s="437"/>
      <c r="O316" s="437"/>
      <c r="P316" s="437"/>
      <c r="Q316" s="437"/>
    </row>
    <row r="317" spans="1:22" s="209" customFormat="1">
      <c r="B317" s="437"/>
      <c r="G317" s="437"/>
      <c r="H317" s="437"/>
      <c r="J317" s="437"/>
      <c r="K317" s="437"/>
      <c r="L317" s="437"/>
      <c r="M317" s="437"/>
      <c r="N317" s="437"/>
      <c r="O317" s="437"/>
      <c r="P317" s="437"/>
      <c r="Q317" s="437"/>
    </row>
    <row r="318" spans="1:22" s="209" customFormat="1">
      <c r="A318" s="267" t="s">
        <v>5948</v>
      </c>
      <c r="B318" s="437"/>
      <c r="G318" s="437"/>
      <c r="H318" s="437"/>
      <c r="J318" s="437"/>
      <c r="K318" s="437"/>
      <c r="L318" s="437"/>
      <c r="M318" s="437"/>
      <c r="N318" s="437"/>
      <c r="O318" s="437"/>
      <c r="P318" s="437"/>
      <c r="Q318" s="437"/>
    </row>
    <row r="319" spans="1:22" s="209" customFormat="1">
      <c r="A319" s="209" t="s">
        <v>5949</v>
      </c>
      <c r="B319" s="437"/>
      <c r="G319" s="437"/>
      <c r="H319" s="437"/>
      <c r="J319" s="437"/>
      <c r="K319" s="437"/>
      <c r="L319" s="437"/>
      <c r="M319" s="437"/>
      <c r="N319" s="437"/>
      <c r="O319" s="437"/>
      <c r="P319" s="437"/>
      <c r="Q319" s="437"/>
    </row>
    <row r="320" spans="1:22" s="209" customFormat="1">
      <c r="B320" s="437"/>
      <c r="G320" s="437"/>
      <c r="H320" s="437"/>
      <c r="J320" s="437"/>
      <c r="K320" s="437"/>
      <c r="L320" s="437"/>
      <c r="M320" s="437"/>
      <c r="N320" s="437"/>
      <c r="O320" s="437"/>
      <c r="P320" s="437"/>
      <c r="Q320" s="437"/>
    </row>
    <row r="321" spans="1:17" s="209" customFormat="1">
      <c r="B321" s="437"/>
      <c r="G321" s="437"/>
      <c r="H321" s="437"/>
      <c r="J321" s="437"/>
      <c r="K321" s="437"/>
      <c r="L321" s="437"/>
      <c r="M321" s="437"/>
      <c r="N321" s="437"/>
      <c r="O321" s="437"/>
      <c r="P321" s="437"/>
      <c r="Q321" s="437"/>
    </row>
    <row r="322" spans="1:17" s="209" customFormat="1">
      <c r="A322" s="267" t="s">
        <v>5950</v>
      </c>
      <c r="B322" s="437"/>
      <c r="G322" s="437"/>
      <c r="H322" s="437"/>
      <c r="J322" s="437"/>
      <c r="K322" s="437"/>
      <c r="L322" s="437"/>
      <c r="M322" s="437"/>
      <c r="N322" s="437"/>
      <c r="O322" s="437"/>
      <c r="P322" s="437"/>
      <c r="Q322" s="437"/>
    </row>
    <row r="323" spans="1:17" s="209" customFormat="1">
      <c r="A323" s="209" t="s">
        <v>5951</v>
      </c>
      <c r="B323" s="437"/>
      <c r="G323" s="437"/>
      <c r="H323" s="437"/>
      <c r="J323" s="437"/>
      <c r="K323" s="437"/>
      <c r="L323" s="437"/>
      <c r="M323" s="437"/>
      <c r="N323" s="437"/>
      <c r="O323" s="437"/>
      <c r="P323" s="437"/>
      <c r="Q323" s="437"/>
    </row>
    <row r="324" spans="1:17" s="209" customFormat="1">
      <c r="A324" s="209" t="s">
        <v>5952</v>
      </c>
      <c r="B324" s="437"/>
      <c r="G324" s="437"/>
      <c r="H324" s="437"/>
      <c r="J324" s="437"/>
      <c r="K324" s="437"/>
      <c r="L324" s="437"/>
      <c r="M324" s="437"/>
      <c r="N324" s="437"/>
      <c r="O324" s="437"/>
      <c r="P324" s="437"/>
      <c r="Q324" s="437"/>
    </row>
    <row r="325" spans="1:17" s="209" customFormat="1">
      <c r="B325" s="437"/>
      <c r="G325" s="437"/>
      <c r="H325" s="437"/>
      <c r="J325" s="437"/>
      <c r="K325" s="437"/>
      <c r="L325" s="437"/>
      <c r="M325" s="437"/>
      <c r="N325" s="437"/>
      <c r="O325" s="437"/>
      <c r="P325" s="437"/>
      <c r="Q325" s="437"/>
    </row>
    <row r="326" spans="1:17" s="209" customFormat="1"/>
    <row r="327" spans="1:17" s="209" customFormat="1">
      <c r="B327" s="437"/>
      <c r="G327" s="437"/>
      <c r="H327" s="437"/>
      <c r="J327" s="437"/>
      <c r="K327" s="437"/>
      <c r="L327" s="437"/>
      <c r="M327" s="437"/>
      <c r="N327" s="437"/>
      <c r="O327" s="437"/>
      <c r="P327" s="437"/>
      <c r="Q327" s="437"/>
    </row>
    <row r="328" spans="1:17" s="209" customFormat="1">
      <c r="A328" s="209" t="s">
        <v>5953</v>
      </c>
      <c r="B328" s="437"/>
      <c r="G328" s="437"/>
      <c r="H328" s="437"/>
      <c r="J328" s="437"/>
      <c r="K328" s="437"/>
      <c r="L328" s="437"/>
      <c r="M328" s="437"/>
      <c r="N328" s="437"/>
      <c r="O328" s="437"/>
      <c r="P328" s="437"/>
      <c r="Q328" s="437"/>
    </row>
    <row r="329" spans="1:17" s="209" customFormat="1">
      <c r="A329" s="209" t="s">
        <v>5954</v>
      </c>
      <c r="B329" s="165"/>
      <c r="C329" s="342"/>
      <c r="D329" s="342"/>
      <c r="E329" s="342"/>
      <c r="F329" s="342"/>
      <c r="G329" s="342"/>
      <c r="J329" s="165"/>
      <c r="K329" s="165"/>
      <c r="L329" s="165"/>
      <c r="M329" s="165"/>
      <c r="N329" s="165"/>
      <c r="O329" s="165"/>
      <c r="P329" s="165"/>
      <c r="Q329" s="165"/>
    </row>
    <row r="330" spans="1:17" s="209" customFormat="1">
      <c r="A330" s="165"/>
      <c r="B330" s="342" t="s">
        <v>7558</v>
      </c>
      <c r="C330" s="342" t="s">
        <v>5956</v>
      </c>
      <c r="D330" s="342" t="s">
        <v>5957</v>
      </c>
      <c r="E330" s="342" t="s">
        <v>5958</v>
      </c>
      <c r="F330" s="342" t="s">
        <v>5959</v>
      </c>
      <c r="G330" s="342" t="s">
        <v>5955</v>
      </c>
      <c r="L330" s="209" t="s">
        <v>5960</v>
      </c>
      <c r="M330" s="209" t="s">
        <v>5960</v>
      </c>
      <c r="O330" s="209" t="s">
        <v>5960</v>
      </c>
      <c r="P330" s="209" t="s">
        <v>5960</v>
      </c>
    </row>
    <row r="331" spans="1:17" s="209" customFormat="1">
      <c r="A331" s="341" t="s">
        <v>5961</v>
      </c>
      <c r="B331" s="341" t="s">
        <v>5962</v>
      </c>
      <c r="C331" s="341" t="s">
        <v>5963</v>
      </c>
      <c r="D331" s="341" t="s">
        <v>5964</v>
      </c>
      <c r="E331" s="341" t="s">
        <v>5965</v>
      </c>
      <c r="F331" s="341" t="s">
        <v>5966</v>
      </c>
      <c r="G331" s="341" t="s">
        <v>5967</v>
      </c>
    </row>
    <row r="332" spans="1:17" s="209" customFormat="1">
      <c r="A332" s="341" t="s">
        <v>5968</v>
      </c>
      <c r="B332" s="341" t="s">
        <v>5969</v>
      </c>
      <c r="C332" s="341" t="s">
        <v>5970</v>
      </c>
      <c r="D332" s="341" t="s">
        <v>5971</v>
      </c>
      <c r="E332" s="341" t="s">
        <v>5972</v>
      </c>
      <c r="F332" s="341" t="s">
        <v>5973</v>
      </c>
      <c r="G332" s="341" t="s">
        <v>5974</v>
      </c>
    </row>
    <row r="333" spans="1:17" s="209" customFormat="1">
      <c r="A333" s="341" t="s">
        <v>5975</v>
      </c>
      <c r="B333" s="341" t="s">
        <v>5976</v>
      </c>
      <c r="C333" s="341" t="s">
        <v>5977</v>
      </c>
      <c r="D333" s="341" t="s">
        <v>5978</v>
      </c>
      <c r="E333" s="341" t="s">
        <v>5979</v>
      </c>
      <c r="F333" s="341" t="s">
        <v>5980</v>
      </c>
      <c r="G333" s="341" t="s">
        <v>5964</v>
      </c>
    </row>
    <row r="334" spans="1:17" s="209" customFormat="1">
      <c r="A334" s="341"/>
      <c r="B334" s="341"/>
      <c r="C334" s="341"/>
      <c r="D334" s="341"/>
      <c r="E334" s="341"/>
      <c r="F334" s="341"/>
      <c r="G334" s="341"/>
      <c r="H334" s="437"/>
      <c r="J334" s="437"/>
      <c r="K334" s="437"/>
      <c r="L334" s="437"/>
      <c r="M334" s="437"/>
      <c r="N334" s="437"/>
      <c r="O334" s="437"/>
      <c r="P334" s="437"/>
      <c r="Q334" s="437"/>
    </row>
    <row r="335" spans="1:17" s="209" customFormat="1">
      <c r="A335" s="209" t="s">
        <v>8653</v>
      </c>
      <c r="B335" s="437"/>
      <c r="C335" s="341"/>
      <c r="D335" s="341"/>
      <c r="E335" s="341"/>
      <c r="F335" s="341"/>
      <c r="G335" s="437"/>
      <c r="H335" s="437"/>
      <c r="J335" s="437"/>
      <c r="K335" s="437"/>
      <c r="L335" s="437"/>
      <c r="M335" s="437"/>
      <c r="N335" s="437"/>
      <c r="O335" s="437"/>
      <c r="P335" s="437"/>
      <c r="Q335" s="437"/>
    </row>
    <row r="336" spans="1:17" s="209" customFormat="1">
      <c r="A336" s="341" t="s">
        <v>5961</v>
      </c>
      <c r="B336" s="341" t="s">
        <v>5963</v>
      </c>
      <c r="C336" s="341" t="s">
        <v>5981</v>
      </c>
      <c r="D336" s="341" t="s">
        <v>5982</v>
      </c>
      <c r="E336" s="341" t="s">
        <v>5983</v>
      </c>
      <c r="F336" s="341" t="s">
        <v>5972</v>
      </c>
      <c r="G336" s="341" t="s">
        <v>5979</v>
      </c>
      <c r="H336" s="437"/>
      <c r="I336" s="437" t="s">
        <v>8655</v>
      </c>
      <c r="J336" s="437"/>
      <c r="K336" s="437"/>
      <c r="L336" s="437"/>
      <c r="M336" s="437"/>
      <c r="N336" s="437"/>
      <c r="O336" s="437"/>
      <c r="P336" s="437"/>
      <c r="Q336" s="437"/>
    </row>
    <row r="337" spans="1:22" s="209" customFormat="1">
      <c r="A337" s="341" t="s">
        <v>5968</v>
      </c>
      <c r="B337" s="341" t="s">
        <v>5984</v>
      </c>
      <c r="C337" s="341" t="s">
        <v>5985</v>
      </c>
      <c r="D337" s="341" t="s">
        <v>5962</v>
      </c>
      <c r="E337" s="341" t="s">
        <v>5986</v>
      </c>
      <c r="F337" s="341" t="s">
        <v>5979</v>
      </c>
      <c r="G337" s="341" t="s">
        <v>5987</v>
      </c>
      <c r="H337" s="437"/>
      <c r="J337" s="437"/>
      <c r="K337" s="437"/>
      <c r="L337" s="437"/>
      <c r="M337" s="437"/>
      <c r="N337" s="437"/>
      <c r="O337" s="437"/>
      <c r="P337" s="437"/>
      <c r="Q337" s="437"/>
    </row>
    <row r="339" spans="1:22">
      <c r="A339" s="842" t="s">
        <v>8654</v>
      </c>
      <c r="I339" s="437" t="s">
        <v>8656</v>
      </c>
    </row>
    <row r="340" spans="1:22">
      <c r="A340" s="341" t="s">
        <v>5961</v>
      </c>
      <c r="B340" s="341" t="s">
        <v>8657</v>
      </c>
      <c r="C340" s="341" t="s">
        <v>5981</v>
      </c>
      <c r="D340" s="341" t="s">
        <v>5982</v>
      </c>
      <c r="E340" s="341" t="s">
        <v>5983</v>
      </c>
      <c r="F340" s="341" t="s">
        <v>5972</v>
      </c>
      <c r="G340" s="341" t="s">
        <v>5979</v>
      </c>
    </row>
    <row r="341" spans="1:22">
      <c r="A341" s="341" t="s">
        <v>5968</v>
      </c>
      <c r="B341" s="341" t="s">
        <v>8658</v>
      </c>
      <c r="C341" s="341" t="s">
        <v>5985</v>
      </c>
      <c r="D341" s="341" t="s">
        <v>5962</v>
      </c>
      <c r="E341" s="341" t="s">
        <v>5986</v>
      </c>
      <c r="F341" s="341" t="s">
        <v>5979</v>
      </c>
      <c r="G341" s="341" t="s">
        <v>5987</v>
      </c>
    </row>
    <row r="348" spans="1:22">
      <c r="A348" s="437" t="s">
        <v>5988</v>
      </c>
    </row>
    <row r="349" spans="1:22">
      <c r="A349" s="589">
        <v>1</v>
      </c>
      <c r="B349" s="589" t="s">
        <v>5989</v>
      </c>
      <c r="C349" s="589" t="s">
        <v>5990</v>
      </c>
      <c r="D349" s="589" t="s">
        <v>5736</v>
      </c>
      <c r="E349" s="589">
        <v>2</v>
      </c>
      <c r="F349" s="589">
        <v>50</v>
      </c>
      <c r="G349" s="589" t="s">
        <v>5991</v>
      </c>
      <c r="H349" s="589" t="s">
        <v>5731</v>
      </c>
      <c r="I349" s="589" t="s">
        <v>5992</v>
      </c>
      <c r="J349" s="589">
        <v>0</v>
      </c>
      <c r="K349" s="589">
        <v>1</v>
      </c>
      <c r="L349" s="589">
        <v>1</v>
      </c>
      <c r="M349" s="589">
        <v>1</v>
      </c>
      <c r="N349" s="589">
        <v>0</v>
      </c>
      <c r="O349" s="589">
        <v>0</v>
      </c>
      <c r="P349" s="589">
        <v>0</v>
      </c>
      <c r="Q349" s="589">
        <v>0</v>
      </c>
      <c r="R349" s="589">
        <v>10</v>
      </c>
      <c r="S349" s="589">
        <v>30</v>
      </c>
      <c r="T349" s="589">
        <v>80</v>
      </c>
      <c r="U349" s="589" t="s">
        <v>5731</v>
      </c>
      <c r="V349" s="589">
        <v>1</v>
      </c>
    </row>
    <row r="350" spans="1:22" ht="28">
      <c r="A350" s="589">
        <v>2</v>
      </c>
      <c r="B350" s="589" t="s">
        <v>5993</v>
      </c>
      <c r="C350" s="589" t="s">
        <v>5994</v>
      </c>
      <c r="D350" s="589" t="s">
        <v>5751</v>
      </c>
      <c r="E350" s="589">
        <v>4</v>
      </c>
      <c r="F350" s="589">
        <v>50</v>
      </c>
      <c r="G350" s="589" t="s">
        <v>5995</v>
      </c>
      <c r="H350" s="589" t="s">
        <v>5996</v>
      </c>
      <c r="I350" s="589" t="s">
        <v>5997</v>
      </c>
      <c r="J350" s="589"/>
      <c r="K350" s="589"/>
      <c r="L350" s="589"/>
      <c r="M350" s="589"/>
      <c r="N350" s="589"/>
      <c r="O350" s="589"/>
      <c r="P350" s="589"/>
      <c r="Q350" s="589"/>
      <c r="R350" s="589">
        <v>10</v>
      </c>
      <c r="S350" s="589">
        <v>30</v>
      </c>
      <c r="T350" s="589">
        <v>0</v>
      </c>
      <c r="U350" s="589" t="s">
        <v>5998</v>
      </c>
      <c r="V350" s="589">
        <v>2</v>
      </c>
    </row>
    <row r="351" spans="1:22" ht="42">
      <c r="A351" s="589">
        <v>3</v>
      </c>
      <c r="B351" s="589" t="s">
        <v>5999</v>
      </c>
      <c r="C351" s="589" t="s">
        <v>6000</v>
      </c>
      <c r="D351" s="589" t="s">
        <v>6001</v>
      </c>
      <c r="E351" s="589">
        <v>6</v>
      </c>
      <c r="F351" s="589">
        <v>50</v>
      </c>
      <c r="G351" s="589" t="s">
        <v>6002</v>
      </c>
      <c r="H351" s="589" t="s">
        <v>6003</v>
      </c>
      <c r="I351" s="589" t="s">
        <v>6004</v>
      </c>
      <c r="J351" s="589"/>
      <c r="K351" s="589"/>
      <c r="L351" s="589"/>
      <c r="M351" s="589"/>
      <c r="N351" s="589"/>
      <c r="O351" s="589"/>
      <c r="P351" s="589"/>
      <c r="Q351" s="589"/>
      <c r="R351" s="589">
        <v>10</v>
      </c>
      <c r="S351" s="589">
        <v>30</v>
      </c>
      <c r="T351" s="589" t="s">
        <v>6005</v>
      </c>
      <c r="U351" s="589" t="s">
        <v>6005</v>
      </c>
      <c r="V351" s="589">
        <v>0</v>
      </c>
    </row>
  </sheetData>
  <autoFilter ref="A1:W246"/>
  <phoneticPr fontId="15" type="noConversion"/>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1"/>
  <sheetViews>
    <sheetView zoomScaleNormal="100" workbookViewId="0">
      <selection activeCell="C17" sqref="C17"/>
    </sheetView>
  </sheetViews>
  <sheetFormatPr baseColWidth="10" defaultColWidth="8.83203125" defaultRowHeight="14"/>
  <cols>
    <col min="1" max="1" width="9" style="624"/>
    <col min="2" max="2" width="12.33203125" style="624" customWidth="1"/>
    <col min="3" max="3" width="46.6640625" bestFit="1" customWidth="1"/>
    <col min="4" max="4" width="9.6640625" style="624" bestFit="1" customWidth="1"/>
    <col min="5" max="5" width="10.33203125" style="624" customWidth="1"/>
    <col min="6" max="6" width="20.33203125" style="624" bestFit="1" customWidth="1"/>
    <col min="7" max="7" width="9.1640625" style="624" customWidth="1"/>
    <col min="8" max="8" width="9" style="624" customWidth="1"/>
    <col min="9" max="9" width="13.6640625" style="624" customWidth="1"/>
    <col min="10" max="10" width="9" style="624" customWidth="1"/>
  </cols>
  <sheetData>
    <row r="1" spans="1:12" s="341" customFormat="1">
      <c r="A1" s="997" t="s">
        <v>11714</v>
      </c>
      <c r="B1" s="997" t="s">
        <v>11724</v>
      </c>
      <c r="C1" s="997" t="s">
        <v>11725</v>
      </c>
      <c r="D1" s="997" t="s">
        <v>11928</v>
      </c>
      <c r="E1" s="997" t="s">
        <v>8859</v>
      </c>
      <c r="F1" s="997" t="s">
        <v>11766</v>
      </c>
      <c r="G1" s="997" t="s">
        <v>11870</v>
      </c>
      <c r="H1" s="997" t="s">
        <v>11767</v>
      </c>
      <c r="I1" s="997" t="s">
        <v>11867</v>
      </c>
      <c r="J1" s="997" t="s">
        <v>11866</v>
      </c>
      <c r="K1" s="271"/>
      <c r="L1" s="271"/>
    </row>
    <row r="2" spans="1:12" s="992" customFormat="1">
      <c r="A2" s="1068" t="s">
        <v>11718</v>
      </c>
      <c r="B2" s="627" t="s">
        <v>11949</v>
      </c>
      <c r="C2" s="219" t="s">
        <v>11764</v>
      </c>
      <c r="D2" s="271" t="s">
        <v>11883</v>
      </c>
      <c r="E2" s="271" t="s">
        <v>11765</v>
      </c>
      <c r="F2" s="271" t="s">
        <v>11868</v>
      </c>
      <c r="G2" s="271" t="s">
        <v>11877</v>
      </c>
      <c r="H2" s="271" t="s">
        <v>11768</v>
      </c>
      <c r="I2" s="271" t="s">
        <v>11881</v>
      </c>
      <c r="J2" s="271" t="s">
        <v>11846</v>
      </c>
      <c r="K2" s="219"/>
      <c r="L2" s="219"/>
    </row>
    <row r="3" spans="1:12" s="219" customFormat="1">
      <c r="A3" s="1068" t="s">
        <v>11719</v>
      </c>
      <c r="B3" s="627" t="s">
        <v>11950</v>
      </c>
      <c r="C3" s="219" t="s">
        <v>11763</v>
      </c>
      <c r="D3" s="271" t="s">
        <v>11929</v>
      </c>
      <c r="E3" s="271" t="s">
        <v>11765</v>
      </c>
      <c r="F3" s="271" t="s">
        <v>11868</v>
      </c>
      <c r="G3" s="271" t="s">
        <v>11877</v>
      </c>
      <c r="H3" s="271" t="s">
        <v>11769</v>
      </c>
      <c r="I3" s="271" t="s">
        <v>11881</v>
      </c>
      <c r="J3" s="271" t="s">
        <v>11846</v>
      </c>
    </row>
    <row r="4" spans="1:12" s="219" customFormat="1">
      <c r="A4" s="1068" t="s">
        <v>11720</v>
      </c>
      <c r="B4" s="1068" t="s">
        <v>12320</v>
      </c>
      <c r="C4" s="219" t="s">
        <v>11762</v>
      </c>
      <c r="D4" s="271" t="s">
        <v>11930</v>
      </c>
      <c r="E4" s="271" t="s">
        <v>11822</v>
      </c>
      <c r="F4" s="271" t="s">
        <v>11868</v>
      </c>
      <c r="G4" s="271" t="s">
        <v>11878</v>
      </c>
      <c r="H4" s="271" t="s">
        <v>11768</v>
      </c>
      <c r="I4" s="271" t="s">
        <v>11881</v>
      </c>
      <c r="J4" s="271" t="s">
        <v>11846</v>
      </c>
    </row>
    <row r="5" spans="1:12" s="219" customFormat="1">
      <c r="A5" s="1068" t="s">
        <v>11721</v>
      </c>
      <c r="B5" s="627" t="s">
        <v>11954</v>
      </c>
      <c r="C5" s="219" t="s">
        <v>11761</v>
      </c>
      <c r="D5" s="271" t="s">
        <v>11931</v>
      </c>
      <c r="E5" s="271" t="s">
        <v>11823</v>
      </c>
      <c r="F5" s="271" t="s">
        <v>11868</v>
      </c>
      <c r="G5" s="271" t="s">
        <v>11878</v>
      </c>
      <c r="H5" s="271" t="s">
        <v>11770</v>
      </c>
      <c r="I5" s="271" t="s">
        <v>11881</v>
      </c>
      <c r="J5" s="271" t="s">
        <v>11846</v>
      </c>
    </row>
    <row r="6" spans="1:12" s="219" customFormat="1">
      <c r="A6" s="1068" t="s">
        <v>11722</v>
      </c>
      <c r="B6" s="627" t="s">
        <v>11955</v>
      </c>
      <c r="C6" s="219" t="s">
        <v>11760</v>
      </c>
      <c r="D6" s="271" t="s">
        <v>11884</v>
      </c>
      <c r="E6" s="271" t="s">
        <v>11722</v>
      </c>
      <c r="F6" s="271" t="s">
        <v>11868</v>
      </c>
      <c r="G6" s="271" t="s">
        <v>11879</v>
      </c>
      <c r="H6" s="271" t="s">
        <v>11768</v>
      </c>
      <c r="I6" s="271" t="s">
        <v>11881</v>
      </c>
      <c r="J6" s="271" t="s">
        <v>11846</v>
      </c>
    </row>
    <row r="7" spans="1:12" s="219" customFormat="1">
      <c r="A7" s="1068" t="s">
        <v>11723</v>
      </c>
      <c r="B7" s="627" t="s">
        <v>11956</v>
      </c>
      <c r="C7" s="219" t="s">
        <v>11863</v>
      </c>
      <c r="D7" s="271" t="s">
        <v>11932</v>
      </c>
      <c r="E7" s="271" t="s">
        <v>11824</v>
      </c>
      <c r="F7" s="271" t="s">
        <v>11868</v>
      </c>
      <c r="G7" s="271" t="s">
        <v>11880</v>
      </c>
      <c r="H7" s="271" t="s">
        <v>11768</v>
      </c>
      <c r="I7" s="271" t="s">
        <v>11881</v>
      </c>
      <c r="J7" s="271" t="s">
        <v>11846</v>
      </c>
    </row>
    <row r="8" spans="1:12" s="996" customFormat="1">
      <c r="A8" s="1068" t="s">
        <v>1923</v>
      </c>
      <c r="B8" s="627" t="s">
        <v>11947</v>
      </c>
      <c r="C8" s="219" t="s">
        <v>11888</v>
      </c>
      <c r="D8" s="271" t="s">
        <v>11883</v>
      </c>
      <c r="E8" s="271" t="s">
        <v>11765</v>
      </c>
      <c r="F8" s="271" t="s">
        <v>11869</v>
      </c>
      <c r="G8" s="271" t="s">
        <v>11877</v>
      </c>
      <c r="H8" s="271" t="s">
        <v>11768</v>
      </c>
      <c r="I8" s="271" t="s">
        <v>11882</v>
      </c>
      <c r="J8" s="271" t="s">
        <v>11846</v>
      </c>
      <c r="K8" s="219"/>
      <c r="L8" s="219"/>
    </row>
    <row r="9" spans="1:12" s="219" customFormat="1">
      <c r="A9" s="1068" t="s">
        <v>1924</v>
      </c>
      <c r="B9" s="627" t="s">
        <v>11948</v>
      </c>
      <c r="C9" s="219" t="s">
        <v>11889</v>
      </c>
      <c r="D9" s="271" t="s">
        <v>11929</v>
      </c>
      <c r="E9" s="271" t="s">
        <v>11765</v>
      </c>
      <c r="F9" s="271" t="s">
        <v>11869</v>
      </c>
      <c r="G9" s="271" t="s">
        <v>11877</v>
      </c>
      <c r="H9" s="271" t="s">
        <v>11769</v>
      </c>
      <c r="I9" s="271" t="s">
        <v>11882</v>
      </c>
      <c r="J9" s="271" t="s">
        <v>11846</v>
      </c>
    </row>
    <row r="10" spans="1:12" s="219" customFormat="1">
      <c r="A10" s="1068" t="s">
        <v>1925</v>
      </c>
      <c r="B10" s="627" t="s">
        <v>12321</v>
      </c>
      <c r="C10" s="219" t="s">
        <v>11890</v>
      </c>
      <c r="D10" s="271" t="s">
        <v>11930</v>
      </c>
      <c r="E10" s="271" t="s">
        <v>11822</v>
      </c>
      <c r="F10" s="271" t="s">
        <v>11869</v>
      </c>
      <c r="G10" s="271" t="s">
        <v>11878</v>
      </c>
      <c r="H10" s="271" t="s">
        <v>11768</v>
      </c>
      <c r="I10" s="271" t="s">
        <v>11882</v>
      </c>
      <c r="J10" s="271" t="s">
        <v>11846</v>
      </c>
    </row>
    <row r="11" spans="1:12" s="219" customFormat="1">
      <c r="A11" s="1068" t="s">
        <v>1926</v>
      </c>
      <c r="B11" s="627" t="s">
        <v>11951</v>
      </c>
      <c r="C11" s="219" t="s">
        <v>11891</v>
      </c>
      <c r="D11" s="271" t="s">
        <v>11931</v>
      </c>
      <c r="E11" s="271" t="s">
        <v>11823</v>
      </c>
      <c r="F11" s="271" t="s">
        <v>11869</v>
      </c>
      <c r="G11" s="271" t="s">
        <v>11878</v>
      </c>
      <c r="H11" s="271" t="s">
        <v>11770</v>
      </c>
      <c r="I11" s="271" t="s">
        <v>11882</v>
      </c>
      <c r="J11" s="271" t="s">
        <v>11846</v>
      </c>
    </row>
    <row r="12" spans="1:12" s="219" customFormat="1">
      <c r="A12" s="1068" t="s">
        <v>1927</v>
      </c>
      <c r="B12" s="627" t="s">
        <v>11952</v>
      </c>
      <c r="C12" s="219" t="s">
        <v>11892</v>
      </c>
      <c r="D12" s="271" t="s">
        <v>11884</v>
      </c>
      <c r="E12" s="271" t="s">
        <v>11722</v>
      </c>
      <c r="F12" s="271" t="s">
        <v>11869</v>
      </c>
      <c r="G12" s="271" t="s">
        <v>11879</v>
      </c>
      <c r="H12" s="271" t="s">
        <v>11768</v>
      </c>
      <c r="I12" s="271" t="s">
        <v>11882</v>
      </c>
      <c r="J12" s="271" t="s">
        <v>11846</v>
      </c>
    </row>
    <row r="13" spans="1:12" s="219" customFormat="1">
      <c r="A13" s="1068" t="s">
        <v>1928</v>
      </c>
      <c r="B13" s="627" t="s">
        <v>11953</v>
      </c>
      <c r="C13" s="219" t="s">
        <v>11893</v>
      </c>
      <c r="D13" s="271" t="s">
        <v>11932</v>
      </c>
      <c r="E13" s="271" t="s">
        <v>11824</v>
      </c>
      <c r="F13" s="271" t="s">
        <v>11869</v>
      </c>
      <c r="G13" s="271" t="s">
        <v>11880</v>
      </c>
      <c r="H13" s="271" t="s">
        <v>11768</v>
      </c>
      <c r="I13" s="271" t="s">
        <v>11882</v>
      </c>
      <c r="J13" s="271" t="s">
        <v>11846</v>
      </c>
    </row>
    <row r="14" spans="1:12">
      <c r="A14" s="1068" t="s">
        <v>1929</v>
      </c>
      <c r="B14" s="1067" t="s">
        <v>11865</v>
      </c>
      <c r="C14" s="219" t="s">
        <v>11900</v>
      </c>
      <c r="D14" s="271" t="s">
        <v>11930</v>
      </c>
      <c r="E14" s="624">
        <v>1</v>
      </c>
      <c r="F14" s="341" t="s">
        <v>11825</v>
      </c>
      <c r="G14" s="341" t="s">
        <v>11838</v>
      </c>
      <c r="H14" s="271" t="s">
        <v>11850</v>
      </c>
      <c r="I14" s="271" t="s">
        <v>11871</v>
      </c>
      <c r="J14" s="624" t="s">
        <v>11847</v>
      </c>
    </row>
    <row r="15" spans="1:12">
      <c r="A15" s="1068" t="s">
        <v>1930</v>
      </c>
      <c r="B15" s="1067" t="s">
        <v>9086</v>
      </c>
      <c r="C15" s="219" t="s">
        <v>11906</v>
      </c>
      <c r="D15" s="271" t="s">
        <v>11883</v>
      </c>
      <c r="E15" s="624">
        <v>1</v>
      </c>
      <c r="F15" s="341" t="s">
        <v>11826</v>
      </c>
      <c r="G15" s="341" t="s">
        <v>11839</v>
      </c>
      <c r="H15" s="271" t="s">
        <v>11850</v>
      </c>
      <c r="I15" s="271" t="s">
        <v>11874</v>
      </c>
      <c r="J15" s="624" t="s">
        <v>11847</v>
      </c>
    </row>
    <row r="16" spans="1:12">
      <c r="A16" s="1068" t="s">
        <v>1931</v>
      </c>
      <c r="B16" s="1067" t="s">
        <v>11875</v>
      </c>
      <c r="C16" s="219" t="s">
        <v>11905</v>
      </c>
      <c r="D16" s="271" t="s">
        <v>11929</v>
      </c>
      <c r="E16" s="624">
        <v>1</v>
      </c>
      <c r="F16" s="341" t="s">
        <v>11827</v>
      </c>
      <c r="G16" s="341" t="s">
        <v>11840</v>
      </c>
      <c r="H16" s="271" t="s">
        <v>11850</v>
      </c>
      <c r="I16" s="271" t="s">
        <v>11872</v>
      </c>
      <c r="J16" s="624" t="s">
        <v>11847</v>
      </c>
    </row>
    <row r="17" spans="1:10">
      <c r="A17" s="1068" t="s">
        <v>1932</v>
      </c>
      <c r="B17" s="1067" t="s">
        <v>11864</v>
      </c>
      <c r="C17" s="219" t="s">
        <v>13071</v>
      </c>
      <c r="D17" s="271" t="s">
        <v>11932</v>
      </c>
      <c r="E17" s="624">
        <v>1</v>
      </c>
      <c r="F17" s="341" t="s">
        <v>11828</v>
      </c>
      <c r="G17" s="341" t="s">
        <v>11841</v>
      </c>
      <c r="H17" s="271" t="s">
        <v>11722</v>
      </c>
      <c r="I17" s="271" t="s">
        <v>11871</v>
      </c>
      <c r="J17" s="624" t="s">
        <v>11847</v>
      </c>
    </row>
    <row r="18" spans="1:10">
      <c r="A18" s="1068" t="s">
        <v>1933</v>
      </c>
      <c r="B18" s="1067" t="s">
        <v>11937</v>
      </c>
      <c r="C18" s="219" t="s">
        <v>11902</v>
      </c>
      <c r="D18" s="271" t="s">
        <v>11883</v>
      </c>
      <c r="E18" s="624">
        <v>1</v>
      </c>
      <c r="F18" s="624" t="s">
        <v>11829</v>
      </c>
      <c r="G18" s="624" t="s">
        <v>11842</v>
      </c>
      <c r="H18" s="271" t="s">
        <v>11722</v>
      </c>
      <c r="I18" s="271" t="s">
        <v>11872</v>
      </c>
      <c r="J18" s="624" t="s">
        <v>11847</v>
      </c>
    </row>
    <row r="19" spans="1:10" s="219" customFormat="1">
      <c r="A19" s="1068" t="s">
        <v>1934</v>
      </c>
      <c r="B19" s="627" t="s">
        <v>11938</v>
      </c>
      <c r="C19" s="219" t="s">
        <v>11901</v>
      </c>
      <c r="D19" s="271" t="s">
        <v>11929</v>
      </c>
      <c r="E19" s="624">
        <v>1</v>
      </c>
      <c r="F19" s="271" t="s">
        <v>11771</v>
      </c>
      <c r="G19" s="271" t="s">
        <v>1925</v>
      </c>
      <c r="H19" s="271" t="s">
        <v>11850</v>
      </c>
      <c r="I19" s="271" t="s">
        <v>11871</v>
      </c>
      <c r="J19" s="271" t="s">
        <v>11846</v>
      </c>
    </row>
    <row r="20" spans="1:10" s="992" customFormat="1">
      <c r="A20" s="1068" t="s">
        <v>1935</v>
      </c>
      <c r="B20" s="597" t="s">
        <v>12375</v>
      </c>
      <c r="C20" s="992" t="s">
        <v>12376</v>
      </c>
      <c r="D20" s="271" t="s">
        <v>11930</v>
      </c>
      <c r="E20" s="624">
        <v>1</v>
      </c>
      <c r="F20" s="341" t="s">
        <v>11772</v>
      </c>
      <c r="G20" s="341" t="s">
        <v>1926</v>
      </c>
      <c r="H20" s="271" t="s">
        <v>11850</v>
      </c>
      <c r="I20" s="271" t="s">
        <v>11871</v>
      </c>
      <c r="J20" s="271" t="s">
        <v>11846</v>
      </c>
    </row>
    <row r="21" spans="1:10">
      <c r="A21" s="1068" t="s">
        <v>1936</v>
      </c>
      <c r="B21" s="1067" t="s">
        <v>11939</v>
      </c>
      <c r="C21" s="219" t="s">
        <v>11908</v>
      </c>
      <c r="D21" s="271" t="s">
        <v>11932</v>
      </c>
      <c r="E21" s="624">
        <v>1</v>
      </c>
      <c r="F21" s="624" t="s">
        <v>11773</v>
      </c>
      <c r="G21" s="624" t="s">
        <v>1927</v>
      </c>
      <c r="H21" s="271" t="s">
        <v>11850</v>
      </c>
      <c r="I21" s="271" t="s">
        <v>11873</v>
      </c>
      <c r="J21" s="271" t="s">
        <v>11846</v>
      </c>
    </row>
    <row r="22" spans="1:10" s="992" customFormat="1">
      <c r="A22" s="1068" t="s">
        <v>1937</v>
      </c>
      <c r="B22" s="597" t="s">
        <v>11964</v>
      </c>
      <c r="C22" s="992" t="s">
        <v>11935</v>
      </c>
      <c r="D22" s="271" t="s">
        <v>11884</v>
      </c>
      <c r="E22" s="624">
        <v>1</v>
      </c>
      <c r="F22" s="341" t="s">
        <v>11774</v>
      </c>
      <c r="G22" s="341" t="s">
        <v>1928</v>
      </c>
      <c r="H22" s="271" t="s">
        <v>11850</v>
      </c>
      <c r="I22" s="271" t="s">
        <v>11872</v>
      </c>
      <c r="J22" s="271" t="s">
        <v>11846</v>
      </c>
    </row>
    <row r="23" spans="1:10" s="992" customFormat="1">
      <c r="A23" s="1068" t="s">
        <v>1938</v>
      </c>
      <c r="B23" s="597" t="s">
        <v>11940</v>
      </c>
      <c r="C23" s="992" t="s">
        <v>11904</v>
      </c>
      <c r="D23" s="271" t="s">
        <v>11883</v>
      </c>
      <c r="E23" s="624">
        <v>1</v>
      </c>
      <c r="F23" s="341" t="s">
        <v>11775</v>
      </c>
      <c r="G23" s="341" t="s">
        <v>1929</v>
      </c>
      <c r="H23" s="271" t="s">
        <v>11850</v>
      </c>
      <c r="I23" s="271" t="s">
        <v>11872</v>
      </c>
      <c r="J23" s="271" t="s">
        <v>11846</v>
      </c>
    </row>
    <row r="24" spans="1:10" s="992" customFormat="1">
      <c r="A24" s="1068" t="s">
        <v>1939</v>
      </c>
      <c r="B24" s="597" t="s">
        <v>11942</v>
      </c>
      <c r="C24" s="992" t="s">
        <v>11907</v>
      </c>
      <c r="D24" s="271" t="s">
        <v>11929</v>
      </c>
      <c r="E24" s="624">
        <v>1</v>
      </c>
      <c r="F24" s="341" t="s">
        <v>11776</v>
      </c>
      <c r="G24" s="341" t="s">
        <v>1930</v>
      </c>
      <c r="H24" s="271" t="s">
        <v>11850</v>
      </c>
      <c r="I24" s="271" t="s">
        <v>11874</v>
      </c>
      <c r="J24" s="271" t="s">
        <v>11846</v>
      </c>
    </row>
    <row r="25" spans="1:10" s="992" customFormat="1">
      <c r="A25" s="1068" t="s">
        <v>1940</v>
      </c>
      <c r="B25" s="597" t="s">
        <v>11961</v>
      </c>
      <c r="C25" s="992" t="s">
        <v>11903</v>
      </c>
      <c r="D25" s="271" t="s">
        <v>11931</v>
      </c>
      <c r="E25" s="624">
        <v>1</v>
      </c>
      <c r="F25" s="341" t="s">
        <v>11777</v>
      </c>
      <c r="G25" s="341" t="s">
        <v>1931</v>
      </c>
      <c r="H25" s="271" t="s">
        <v>11722</v>
      </c>
      <c r="I25" s="271" t="s">
        <v>11872</v>
      </c>
      <c r="J25" s="271" t="s">
        <v>11846</v>
      </c>
    </row>
    <row r="26" spans="1:10">
      <c r="A26" s="1068" t="s">
        <v>1941</v>
      </c>
      <c r="B26" s="1067" t="s">
        <v>11963</v>
      </c>
      <c r="C26" s="998" t="s">
        <v>11894</v>
      </c>
      <c r="D26" s="271" t="s">
        <v>11930</v>
      </c>
      <c r="E26" s="624">
        <v>1</v>
      </c>
      <c r="F26" s="624" t="s">
        <v>11778</v>
      </c>
      <c r="G26" s="624" t="s">
        <v>1932</v>
      </c>
      <c r="H26" s="271" t="s">
        <v>11722</v>
      </c>
      <c r="I26" s="271" t="s">
        <v>11871</v>
      </c>
      <c r="J26" s="271" t="s">
        <v>11846</v>
      </c>
    </row>
    <row r="27" spans="1:10">
      <c r="A27" s="1068" t="s">
        <v>1942</v>
      </c>
      <c r="B27" s="1067" t="s">
        <v>11962</v>
      </c>
      <c r="C27" s="996" t="s">
        <v>11936</v>
      </c>
      <c r="D27" s="271" t="s">
        <v>11884</v>
      </c>
      <c r="E27" s="624">
        <v>1</v>
      </c>
      <c r="F27" s="624" t="s">
        <v>11779</v>
      </c>
      <c r="G27" s="624" t="s">
        <v>1933</v>
      </c>
      <c r="H27" s="271" t="s">
        <v>11722</v>
      </c>
      <c r="I27" s="271" t="s">
        <v>11872</v>
      </c>
      <c r="J27" s="271" t="s">
        <v>11846</v>
      </c>
    </row>
    <row r="28" spans="1:10">
      <c r="A28" s="1068" t="s">
        <v>1943</v>
      </c>
      <c r="B28" s="1067" t="s">
        <v>12362</v>
      </c>
      <c r="C28" s="996" t="s">
        <v>11895</v>
      </c>
      <c r="D28" s="271" t="s">
        <v>11883</v>
      </c>
      <c r="E28" s="624">
        <v>1</v>
      </c>
      <c r="F28" s="624" t="s">
        <v>11780</v>
      </c>
      <c r="G28" s="624" t="s">
        <v>1934</v>
      </c>
      <c r="H28" s="271" t="s">
        <v>11722</v>
      </c>
      <c r="I28" s="271" t="s">
        <v>11871</v>
      </c>
      <c r="J28" s="271" t="s">
        <v>11846</v>
      </c>
    </row>
    <row r="29" spans="1:10">
      <c r="A29" s="1068" t="s">
        <v>1944</v>
      </c>
      <c r="B29" s="1067" t="s">
        <v>11960</v>
      </c>
      <c r="C29" s="998" t="s">
        <v>11903</v>
      </c>
      <c r="D29" s="271" t="s">
        <v>11931</v>
      </c>
      <c r="E29" s="624">
        <v>1</v>
      </c>
      <c r="F29" s="624" t="s">
        <v>11781</v>
      </c>
      <c r="G29" s="624" t="s">
        <v>1935</v>
      </c>
      <c r="H29" s="271" t="s">
        <v>11722</v>
      </c>
      <c r="I29" s="271" t="s">
        <v>11872</v>
      </c>
      <c r="J29" s="271" t="s">
        <v>11846</v>
      </c>
    </row>
    <row r="30" spans="1:10">
      <c r="A30" s="1068" t="s">
        <v>1945</v>
      </c>
      <c r="B30" s="1067" t="s">
        <v>11941</v>
      </c>
      <c r="C30" s="996" t="s">
        <v>12611</v>
      </c>
      <c r="D30" s="271" t="s">
        <v>11929</v>
      </c>
      <c r="E30" s="624">
        <v>1</v>
      </c>
      <c r="F30" s="624" t="s">
        <v>11782</v>
      </c>
      <c r="G30" s="624" t="s">
        <v>1936</v>
      </c>
      <c r="H30" s="271" t="s">
        <v>11722</v>
      </c>
      <c r="I30" s="271" t="s">
        <v>11872</v>
      </c>
      <c r="J30" s="271" t="s">
        <v>11846</v>
      </c>
    </row>
    <row r="31" spans="1:10">
      <c r="A31" s="1068" t="s">
        <v>1946</v>
      </c>
      <c r="B31" s="1067" t="s">
        <v>11957</v>
      </c>
      <c r="C31" s="996" t="s">
        <v>11909</v>
      </c>
      <c r="D31" s="271" t="s">
        <v>11929</v>
      </c>
      <c r="E31" s="624">
        <v>1</v>
      </c>
      <c r="F31" s="624" t="s">
        <v>11783</v>
      </c>
      <c r="G31" s="624" t="s">
        <v>1937</v>
      </c>
      <c r="H31" s="271" t="s">
        <v>11722</v>
      </c>
      <c r="I31" s="271" t="s">
        <v>11873</v>
      </c>
      <c r="J31" s="271" t="s">
        <v>11846</v>
      </c>
    </row>
    <row r="32" spans="1:10">
      <c r="A32" s="1068" t="s">
        <v>1947</v>
      </c>
      <c r="B32" s="1067" t="s">
        <v>13003</v>
      </c>
      <c r="C32" s="996" t="s">
        <v>13004</v>
      </c>
      <c r="D32" s="271" t="s">
        <v>11932</v>
      </c>
      <c r="E32" s="624">
        <v>1</v>
      </c>
      <c r="F32" s="624" t="s">
        <v>11784</v>
      </c>
      <c r="G32" s="624" t="s">
        <v>1938</v>
      </c>
      <c r="H32" s="271" t="s">
        <v>11722</v>
      </c>
      <c r="I32" s="271" t="s">
        <v>11874</v>
      </c>
      <c r="J32" s="271" t="s">
        <v>11846</v>
      </c>
    </row>
    <row r="33" spans="1:10">
      <c r="A33" s="1068" t="s">
        <v>1948</v>
      </c>
      <c r="B33" s="1067" t="s">
        <v>12400</v>
      </c>
      <c r="C33" s="996" t="s">
        <v>12401</v>
      </c>
      <c r="D33" s="271" t="s">
        <v>11932</v>
      </c>
      <c r="E33" s="624">
        <v>1</v>
      </c>
      <c r="F33" s="624" t="s">
        <v>11785</v>
      </c>
      <c r="G33" s="624" t="s">
        <v>1939</v>
      </c>
      <c r="H33" s="271" t="s">
        <v>11722</v>
      </c>
      <c r="I33" s="271" t="s">
        <v>11873</v>
      </c>
      <c r="J33" s="271" t="s">
        <v>11846</v>
      </c>
    </row>
    <row r="34" spans="1:10">
      <c r="A34" s="1068" t="s">
        <v>1949</v>
      </c>
      <c r="B34" s="1067" t="s">
        <v>11958</v>
      </c>
      <c r="C34" s="998" t="s">
        <v>11895</v>
      </c>
      <c r="D34" s="271" t="s">
        <v>11883</v>
      </c>
      <c r="E34" s="624">
        <v>1</v>
      </c>
      <c r="F34" s="624" t="s">
        <v>11786</v>
      </c>
      <c r="G34" s="624" t="s">
        <v>1940</v>
      </c>
      <c r="H34" s="271" t="s">
        <v>11722</v>
      </c>
      <c r="I34" s="271" t="s">
        <v>11871</v>
      </c>
      <c r="J34" s="271" t="s">
        <v>11846</v>
      </c>
    </row>
    <row r="35" spans="1:10">
      <c r="A35" s="1068" t="s">
        <v>1950</v>
      </c>
      <c r="B35" s="1067" t="s">
        <v>11959</v>
      </c>
      <c r="C35" s="996" t="s">
        <v>11911</v>
      </c>
      <c r="D35" s="271" t="s">
        <v>11931</v>
      </c>
      <c r="E35" s="624">
        <v>1</v>
      </c>
      <c r="F35" s="624" t="s">
        <v>11787</v>
      </c>
      <c r="G35" s="624" t="s">
        <v>1941</v>
      </c>
      <c r="H35" s="271" t="s">
        <v>11722</v>
      </c>
      <c r="I35" s="271" t="s">
        <v>11874</v>
      </c>
      <c r="J35" s="271" t="s">
        <v>11846</v>
      </c>
    </row>
    <row r="36" spans="1:10">
      <c r="A36" s="1068" t="s">
        <v>1951</v>
      </c>
      <c r="B36" s="1067" t="s">
        <v>11965</v>
      </c>
      <c r="C36" s="998" t="s">
        <v>11907</v>
      </c>
      <c r="D36" s="271" t="s">
        <v>11929</v>
      </c>
      <c r="E36" s="624">
        <v>1</v>
      </c>
      <c r="F36" s="624" t="s">
        <v>11788</v>
      </c>
      <c r="G36" s="624" t="s">
        <v>1942</v>
      </c>
      <c r="H36" s="271" t="s">
        <v>11722</v>
      </c>
      <c r="I36" s="271" t="s">
        <v>11872</v>
      </c>
      <c r="J36" s="271" t="s">
        <v>11846</v>
      </c>
    </row>
    <row r="37" spans="1:10">
      <c r="A37" s="1068" t="s">
        <v>1952</v>
      </c>
      <c r="B37" s="1067" t="s">
        <v>11943</v>
      </c>
      <c r="C37" s="219" t="s">
        <v>11924</v>
      </c>
      <c r="D37" s="271" t="s">
        <v>11929</v>
      </c>
      <c r="E37" s="624">
        <v>1</v>
      </c>
      <c r="F37" s="624" t="s">
        <v>11830</v>
      </c>
      <c r="G37" s="624" t="s">
        <v>11843</v>
      </c>
      <c r="H37" s="624">
        <v>4</v>
      </c>
      <c r="I37" s="271" t="s">
        <v>11871</v>
      </c>
      <c r="J37" s="624" t="s">
        <v>11847</v>
      </c>
    </row>
    <row r="38" spans="1:10">
      <c r="A38" s="1068" t="s">
        <v>1953</v>
      </c>
      <c r="B38" s="1067" t="s">
        <v>11944</v>
      </c>
      <c r="C38" s="998" t="s">
        <v>11912</v>
      </c>
      <c r="D38" s="271" t="s">
        <v>11883</v>
      </c>
      <c r="E38" s="624">
        <v>1</v>
      </c>
      <c r="F38" s="624" t="s">
        <v>11831</v>
      </c>
      <c r="G38" s="624" t="s">
        <v>11844</v>
      </c>
      <c r="H38" s="624">
        <v>4</v>
      </c>
      <c r="I38" s="271" t="s">
        <v>11874</v>
      </c>
      <c r="J38" s="624" t="s">
        <v>11847</v>
      </c>
    </row>
    <row r="39" spans="1:10">
      <c r="A39" s="1068" t="s">
        <v>1954</v>
      </c>
      <c r="B39" s="1067" t="s">
        <v>11945</v>
      </c>
      <c r="C39" s="998" t="s">
        <v>11912</v>
      </c>
      <c r="D39" s="271" t="s">
        <v>11883</v>
      </c>
      <c r="E39" s="624">
        <v>1</v>
      </c>
      <c r="F39" s="624" t="s">
        <v>11832</v>
      </c>
      <c r="G39" s="624" t="s">
        <v>11845</v>
      </c>
      <c r="H39" s="624">
        <v>4</v>
      </c>
      <c r="I39" s="271" t="s">
        <v>11873</v>
      </c>
      <c r="J39" s="624" t="s">
        <v>11847</v>
      </c>
    </row>
    <row r="40" spans="1:10">
      <c r="A40" s="1068" t="s">
        <v>1955</v>
      </c>
      <c r="B40" s="1067" t="s">
        <v>11946</v>
      </c>
      <c r="C40" s="998" t="s">
        <v>11918</v>
      </c>
      <c r="D40" s="271" t="s">
        <v>11930</v>
      </c>
      <c r="E40" s="624">
        <v>1</v>
      </c>
      <c r="F40" s="624" t="s">
        <v>11833</v>
      </c>
      <c r="G40" s="624" t="s">
        <v>11848</v>
      </c>
      <c r="H40" s="624">
        <v>4</v>
      </c>
      <c r="I40" s="271" t="s">
        <v>11872</v>
      </c>
      <c r="J40" s="624" t="s">
        <v>11847</v>
      </c>
    </row>
    <row r="41" spans="1:10">
      <c r="A41" s="1068" t="s">
        <v>1956</v>
      </c>
      <c r="B41" s="1067" t="s">
        <v>12395</v>
      </c>
      <c r="C41" s="219" t="s">
        <v>12396</v>
      </c>
      <c r="D41" s="271" t="s">
        <v>11932</v>
      </c>
      <c r="E41" s="624">
        <v>1</v>
      </c>
      <c r="F41" s="624" t="s">
        <v>11834</v>
      </c>
      <c r="G41" s="624" t="s">
        <v>11849</v>
      </c>
      <c r="H41" s="624">
        <v>4</v>
      </c>
      <c r="I41" s="271" t="s">
        <v>11873</v>
      </c>
      <c r="J41" s="624" t="s">
        <v>11847</v>
      </c>
    </row>
    <row r="42" spans="1:10">
      <c r="A42" s="1068" t="s">
        <v>1957</v>
      </c>
      <c r="B42" s="1067" t="s">
        <v>11971</v>
      </c>
      <c r="C42" s="219" t="s">
        <v>11924</v>
      </c>
      <c r="D42" s="271" t="s">
        <v>11929</v>
      </c>
      <c r="E42" s="624">
        <v>1</v>
      </c>
      <c r="F42" s="624" t="s">
        <v>11789</v>
      </c>
      <c r="G42" s="624" t="s">
        <v>1943</v>
      </c>
      <c r="H42" s="624">
        <v>4</v>
      </c>
      <c r="I42" s="271" t="s">
        <v>11871</v>
      </c>
      <c r="J42" s="271" t="s">
        <v>11846</v>
      </c>
    </row>
    <row r="43" spans="1:10">
      <c r="A43" s="1068" t="s">
        <v>1958</v>
      </c>
      <c r="B43" s="1067" t="s">
        <v>11972</v>
      </c>
      <c r="C43" s="219" t="s">
        <v>11919</v>
      </c>
      <c r="D43" s="271" t="s">
        <v>11883</v>
      </c>
      <c r="E43" s="624">
        <v>1</v>
      </c>
      <c r="F43" s="624" t="s">
        <v>11790</v>
      </c>
      <c r="G43" s="624" t="s">
        <v>1944</v>
      </c>
      <c r="H43" s="624">
        <v>4</v>
      </c>
      <c r="I43" s="271" t="s">
        <v>11872</v>
      </c>
      <c r="J43" s="271" t="s">
        <v>11846</v>
      </c>
    </row>
    <row r="44" spans="1:10">
      <c r="A44" s="1068" t="s">
        <v>1959</v>
      </c>
      <c r="B44" s="1067" t="s">
        <v>11978</v>
      </c>
      <c r="C44" s="219" t="s">
        <v>11926</v>
      </c>
      <c r="D44" s="271" t="s">
        <v>11931</v>
      </c>
      <c r="E44" s="624">
        <v>1</v>
      </c>
      <c r="F44" s="624" t="s">
        <v>11791</v>
      </c>
      <c r="G44" s="624" t="s">
        <v>1945</v>
      </c>
      <c r="H44" s="624">
        <v>4</v>
      </c>
      <c r="I44" s="271" t="s">
        <v>11871</v>
      </c>
      <c r="J44" s="271" t="s">
        <v>11846</v>
      </c>
    </row>
    <row r="45" spans="1:10">
      <c r="A45" s="1068" t="s">
        <v>1960</v>
      </c>
      <c r="B45" s="1067" t="s">
        <v>11970</v>
      </c>
      <c r="C45" s="219" t="s">
        <v>11920</v>
      </c>
      <c r="D45" s="271" t="s">
        <v>11929</v>
      </c>
      <c r="E45" s="624">
        <v>1</v>
      </c>
      <c r="F45" s="624" t="s">
        <v>11792</v>
      </c>
      <c r="G45" s="624" t="s">
        <v>1946</v>
      </c>
      <c r="H45" s="624">
        <v>4</v>
      </c>
      <c r="I45" s="271" t="s">
        <v>11872</v>
      </c>
      <c r="J45" s="271" t="s">
        <v>11846</v>
      </c>
    </row>
    <row r="46" spans="1:10">
      <c r="A46" s="1068" t="s">
        <v>1961</v>
      </c>
      <c r="B46" s="1067" t="s">
        <v>12377</v>
      </c>
      <c r="C46" s="219" t="s">
        <v>12378</v>
      </c>
      <c r="D46" s="271" t="s">
        <v>11883</v>
      </c>
      <c r="E46" s="624">
        <v>1</v>
      </c>
      <c r="F46" s="624" t="s">
        <v>11793</v>
      </c>
      <c r="G46" s="624" t="s">
        <v>1947</v>
      </c>
      <c r="H46" s="624">
        <v>4</v>
      </c>
      <c r="I46" s="271" t="s">
        <v>11871</v>
      </c>
      <c r="J46" s="271" t="s">
        <v>11846</v>
      </c>
    </row>
    <row r="47" spans="1:10">
      <c r="A47" s="1068" t="s">
        <v>1962</v>
      </c>
      <c r="B47" s="1067" t="s">
        <v>11966</v>
      </c>
      <c r="C47" s="219" t="s">
        <v>11917</v>
      </c>
      <c r="D47" s="271" t="s">
        <v>11932</v>
      </c>
      <c r="E47" s="624">
        <v>1</v>
      </c>
      <c r="F47" s="624" t="s">
        <v>11794</v>
      </c>
      <c r="G47" s="624" t="s">
        <v>1948</v>
      </c>
      <c r="H47" s="624">
        <v>4</v>
      </c>
      <c r="I47" s="271" t="s">
        <v>11874</v>
      </c>
      <c r="J47" s="271" t="s">
        <v>11846</v>
      </c>
    </row>
    <row r="48" spans="1:10">
      <c r="A48" s="1068" t="s">
        <v>1963</v>
      </c>
      <c r="B48" s="1067" t="s">
        <v>11966</v>
      </c>
      <c r="C48" s="219" t="s">
        <v>11917</v>
      </c>
      <c r="D48" s="271" t="s">
        <v>11932</v>
      </c>
      <c r="E48" s="624">
        <v>1</v>
      </c>
      <c r="F48" s="624" t="s">
        <v>11795</v>
      </c>
      <c r="G48" s="624" t="s">
        <v>1949</v>
      </c>
      <c r="H48" s="624">
        <v>4</v>
      </c>
      <c r="I48" s="271" t="s">
        <v>11873</v>
      </c>
      <c r="J48" s="271" t="s">
        <v>11846</v>
      </c>
    </row>
    <row r="49" spans="1:10">
      <c r="A49" s="1068" t="s">
        <v>1964</v>
      </c>
      <c r="B49" s="1067" t="s">
        <v>11975</v>
      </c>
      <c r="C49" s="219" t="s">
        <v>11922</v>
      </c>
      <c r="D49" s="271" t="s">
        <v>11884</v>
      </c>
      <c r="E49" s="624">
        <v>1</v>
      </c>
      <c r="F49" s="624" t="s">
        <v>11796</v>
      </c>
      <c r="G49" s="624" t="s">
        <v>1950</v>
      </c>
      <c r="H49" s="624">
        <v>4</v>
      </c>
      <c r="I49" s="271" t="s">
        <v>11872</v>
      </c>
      <c r="J49" s="271" t="s">
        <v>11846</v>
      </c>
    </row>
    <row r="50" spans="1:10">
      <c r="A50" s="1068" t="s">
        <v>1965</v>
      </c>
      <c r="B50" s="1067" t="s">
        <v>12628</v>
      </c>
      <c r="C50" s="219" t="s">
        <v>11925</v>
      </c>
      <c r="D50" s="271" t="s">
        <v>11932</v>
      </c>
      <c r="E50" s="624">
        <v>1</v>
      </c>
      <c r="F50" s="624" t="s">
        <v>11797</v>
      </c>
      <c r="G50" s="624" t="s">
        <v>1951</v>
      </c>
      <c r="H50" s="624">
        <v>4</v>
      </c>
      <c r="I50" s="271" t="s">
        <v>11871</v>
      </c>
      <c r="J50" s="271" t="s">
        <v>11846</v>
      </c>
    </row>
    <row r="51" spans="1:10">
      <c r="A51" s="1068" t="s">
        <v>1966</v>
      </c>
      <c r="B51" s="1067" t="s">
        <v>11969</v>
      </c>
      <c r="C51" s="219" t="s">
        <v>11913</v>
      </c>
      <c r="D51" s="271" t="s">
        <v>11929</v>
      </c>
      <c r="E51" s="624">
        <v>1</v>
      </c>
      <c r="F51" s="624" t="s">
        <v>11798</v>
      </c>
      <c r="G51" s="624" t="s">
        <v>1952</v>
      </c>
      <c r="H51" s="624">
        <v>4</v>
      </c>
      <c r="I51" s="271" t="s">
        <v>11874</v>
      </c>
      <c r="J51" s="271" t="s">
        <v>11846</v>
      </c>
    </row>
    <row r="52" spans="1:10">
      <c r="A52" s="1068" t="s">
        <v>11819</v>
      </c>
      <c r="B52" s="1067" t="s">
        <v>11973</v>
      </c>
      <c r="C52" s="998" t="s">
        <v>11914</v>
      </c>
      <c r="D52" s="271" t="s">
        <v>11883</v>
      </c>
      <c r="E52" s="624">
        <v>1</v>
      </c>
      <c r="F52" s="624" t="s">
        <v>11799</v>
      </c>
      <c r="G52" s="624" t="s">
        <v>1953</v>
      </c>
      <c r="H52" s="624">
        <v>4</v>
      </c>
      <c r="I52" s="271" t="s">
        <v>11873</v>
      </c>
      <c r="J52" s="271" t="s">
        <v>11846</v>
      </c>
    </row>
    <row r="53" spans="1:10">
      <c r="A53" s="1068" t="s">
        <v>11820</v>
      </c>
      <c r="B53" s="1067" t="s">
        <v>11979</v>
      </c>
      <c r="C53" s="219" t="s">
        <v>12298</v>
      </c>
      <c r="D53" s="271" t="s">
        <v>11931</v>
      </c>
      <c r="E53" s="624">
        <v>1</v>
      </c>
      <c r="F53" s="624" t="s">
        <v>11800</v>
      </c>
      <c r="G53" s="624" t="s">
        <v>1954</v>
      </c>
      <c r="H53" s="624">
        <v>4</v>
      </c>
      <c r="I53" s="271" t="s">
        <v>11872</v>
      </c>
      <c r="J53" s="271" t="s">
        <v>11846</v>
      </c>
    </row>
    <row r="54" spans="1:10">
      <c r="A54" s="1068" t="s">
        <v>11821</v>
      </c>
      <c r="B54" s="1067" t="s">
        <v>11977</v>
      </c>
      <c r="C54" s="219" t="s">
        <v>11933</v>
      </c>
      <c r="D54" s="271" t="s">
        <v>11930</v>
      </c>
      <c r="E54" s="624">
        <v>1</v>
      </c>
      <c r="F54" s="624" t="s">
        <v>11801</v>
      </c>
      <c r="G54" s="624" t="s">
        <v>1955</v>
      </c>
      <c r="H54" s="624">
        <v>4</v>
      </c>
      <c r="I54" s="271" t="s">
        <v>11871</v>
      </c>
      <c r="J54" s="271" t="s">
        <v>11846</v>
      </c>
    </row>
    <row r="55" spans="1:10">
      <c r="A55" s="1068" t="s">
        <v>11835</v>
      </c>
      <c r="B55" s="1067" t="s">
        <v>11973</v>
      </c>
      <c r="C55" s="998" t="s">
        <v>11914</v>
      </c>
      <c r="D55" s="271" t="s">
        <v>11883</v>
      </c>
      <c r="E55" s="624">
        <v>1</v>
      </c>
      <c r="F55" s="624" t="s">
        <v>11802</v>
      </c>
      <c r="G55" s="624" t="s">
        <v>1956</v>
      </c>
      <c r="H55" s="624">
        <v>4</v>
      </c>
      <c r="I55" s="271" t="s">
        <v>11874</v>
      </c>
      <c r="J55" s="271" t="s">
        <v>11846</v>
      </c>
    </row>
    <row r="56" spans="1:10">
      <c r="A56" s="1068" t="s">
        <v>11836</v>
      </c>
      <c r="B56" s="1067" t="s">
        <v>11966</v>
      </c>
      <c r="C56" s="219" t="s">
        <v>11917</v>
      </c>
      <c r="D56" s="271" t="s">
        <v>11932</v>
      </c>
      <c r="E56" s="624">
        <v>1</v>
      </c>
      <c r="F56" s="624" t="s">
        <v>11803</v>
      </c>
      <c r="G56" s="624" t="s">
        <v>1957</v>
      </c>
      <c r="H56" s="624">
        <v>4</v>
      </c>
      <c r="I56" s="271" t="s">
        <v>11873</v>
      </c>
      <c r="J56" s="271" t="s">
        <v>11846</v>
      </c>
    </row>
    <row r="57" spans="1:10">
      <c r="A57" s="1068" t="s">
        <v>11837</v>
      </c>
      <c r="B57" s="1067" t="s">
        <v>12624</v>
      </c>
      <c r="C57" s="219" t="s">
        <v>12625</v>
      </c>
      <c r="D57" s="271" t="s">
        <v>11932</v>
      </c>
      <c r="E57" s="624">
        <v>1</v>
      </c>
      <c r="F57" s="624" t="s">
        <v>11804</v>
      </c>
      <c r="G57" s="624" t="s">
        <v>1958</v>
      </c>
      <c r="H57" s="624">
        <v>4</v>
      </c>
      <c r="I57" s="271" t="s">
        <v>11872</v>
      </c>
      <c r="J57" s="271" t="s">
        <v>11846</v>
      </c>
    </row>
    <row r="58" spans="1:10">
      <c r="A58" s="1068" t="s">
        <v>11838</v>
      </c>
      <c r="B58" s="1067" t="s">
        <v>11974</v>
      </c>
      <c r="C58" s="219" t="s">
        <v>11927</v>
      </c>
      <c r="D58" s="271" t="s">
        <v>11884</v>
      </c>
      <c r="E58" s="624">
        <v>1</v>
      </c>
      <c r="F58" s="624" t="s">
        <v>11805</v>
      </c>
      <c r="G58" s="624" t="s">
        <v>1959</v>
      </c>
      <c r="H58" s="624">
        <v>4</v>
      </c>
      <c r="I58" s="271" t="s">
        <v>11871</v>
      </c>
      <c r="J58" s="271" t="s">
        <v>11846</v>
      </c>
    </row>
    <row r="59" spans="1:10">
      <c r="A59" s="1068" t="s">
        <v>11839</v>
      </c>
      <c r="B59" s="1067" t="s">
        <v>11966</v>
      </c>
      <c r="C59" s="219" t="s">
        <v>11917</v>
      </c>
      <c r="D59" s="271" t="s">
        <v>11932</v>
      </c>
      <c r="E59" s="624">
        <v>1</v>
      </c>
      <c r="F59" s="624" t="s">
        <v>11806</v>
      </c>
      <c r="G59" s="624" t="s">
        <v>1960</v>
      </c>
      <c r="H59" s="624">
        <v>4</v>
      </c>
      <c r="I59" s="271" t="s">
        <v>11874</v>
      </c>
      <c r="J59" s="271" t="s">
        <v>11846</v>
      </c>
    </row>
    <row r="60" spans="1:10">
      <c r="A60" s="1068" t="s">
        <v>11840</v>
      </c>
      <c r="B60" s="1067" t="s">
        <v>11969</v>
      </c>
      <c r="C60" s="219" t="s">
        <v>11915</v>
      </c>
      <c r="D60" s="271" t="s">
        <v>11929</v>
      </c>
      <c r="E60" s="624">
        <v>1</v>
      </c>
      <c r="F60" s="624" t="s">
        <v>11807</v>
      </c>
      <c r="G60" s="624" t="s">
        <v>1961</v>
      </c>
      <c r="H60" s="624">
        <v>4</v>
      </c>
      <c r="I60" s="271" t="s">
        <v>11873</v>
      </c>
      <c r="J60" s="271" t="s">
        <v>11846</v>
      </c>
    </row>
    <row r="61" spans="1:10">
      <c r="A61" s="1068" t="s">
        <v>11841</v>
      </c>
      <c r="B61" s="1067" t="s">
        <v>11972</v>
      </c>
      <c r="C61" s="219" t="s">
        <v>11921</v>
      </c>
      <c r="D61" s="271" t="s">
        <v>11883</v>
      </c>
      <c r="E61" s="624">
        <v>1</v>
      </c>
      <c r="F61" s="624" t="s">
        <v>11808</v>
      </c>
      <c r="G61" s="624" t="s">
        <v>1962</v>
      </c>
      <c r="H61" s="624">
        <v>4</v>
      </c>
      <c r="I61" s="271" t="s">
        <v>11872</v>
      </c>
      <c r="J61" s="271" t="s">
        <v>11846</v>
      </c>
    </row>
    <row r="62" spans="1:10">
      <c r="A62" s="1068" t="s">
        <v>11842</v>
      </c>
      <c r="B62" s="1067" t="s">
        <v>11978</v>
      </c>
      <c r="C62" s="219" t="s">
        <v>11926</v>
      </c>
      <c r="D62" s="271" t="s">
        <v>11931</v>
      </c>
      <c r="E62" s="624">
        <v>1</v>
      </c>
      <c r="F62" s="624" t="s">
        <v>11809</v>
      </c>
      <c r="G62" s="624" t="s">
        <v>1963</v>
      </c>
      <c r="H62" s="624">
        <v>4</v>
      </c>
      <c r="I62" s="271" t="s">
        <v>11871</v>
      </c>
      <c r="J62" s="271" t="s">
        <v>11846</v>
      </c>
    </row>
    <row r="63" spans="1:10">
      <c r="A63" s="1068" t="s">
        <v>11843</v>
      </c>
      <c r="B63" s="1067" t="s">
        <v>11969</v>
      </c>
      <c r="C63" s="219" t="s">
        <v>11915</v>
      </c>
      <c r="D63" s="271" t="s">
        <v>11929</v>
      </c>
      <c r="E63" s="624">
        <v>1</v>
      </c>
      <c r="F63" s="624" t="s">
        <v>11810</v>
      </c>
      <c r="G63" s="624" t="s">
        <v>1964</v>
      </c>
      <c r="H63" s="624">
        <v>4</v>
      </c>
      <c r="I63" s="271" t="s">
        <v>11874</v>
      </c>
      <c r="J63" s="271" t="s">
        <v>11846</v>
      </c>
    </row>
    <row r="64" spans="1:10">
      <c r="A64" s="1068" t="s">
        <v>11844</v>
      </c>
      <c r="B64" s="1067" t="s">
        <v>11973</v>
      </c>
      <c r="C64" s="998" t="s">
        <v>11916</v>
      </c>
      <c r="D64" s="271" t="s">
        <v>11883</v>
      </c>
      <c r="E64" s="624">
        <v>1</v>
      </c>
      <c r="F64" s="624" t="s">
        <v>11811</v>
      </c>
      <c r="G64" s="624" t="s">
        <v>1965</v>
      </c>
      <c r="H64" s="624">
        <v>4</v>
      </c>
      <c r="I64" s="271" t="s">
        <v>11873</v>
      </c>
      <c r="J64" s="271" t="s">
        <v>11846</v>
      </c>
    </row>
    <row r="65" spans="1:10">
      <c r="A65" s="1068" t="s">
        <v>11845</v>
      </c>
      <c r="B65" s="1067" t="s">
        <v>11967</v>
      </c>
      <c r="C65" s="219" t="s">
        <v>11923</v>
      </c>
      <c r="D65" s="271" t="s">
        <v>11932</v>
      </c>
      <c r="E65" s="624">
        <v>1</v>
      </c>
      <c r="F65" s="624" t="s">
        <v>11812</v>
      </c>
      <c r="G65" s="624" t="s">
        <v>1966</v>
      </c>
      <c r="H65" s="624">
        <v>4</v>
      </c>
      <c r="I65" s="271" t="s">
        <v>11872</v>
      </c>
      <c r="J65" s="271" t="s">
        <v>11846</v>
      </c>
    </row>
    <row r="66" spans="1:10">
      <c r="A66" s="1068" t="s">
        <v>11848</v>
      </c>
      <c r="B66" s="1067" t="s">
        <v>11977</v>
      </c>
      <c r="C66" s="219" t="s">
        <v>13012</v>
      </c>
      <c r="D66" s="271" t="s">
        <v>11930</v>
      </c>
      <c r="E66" s="624">
        <v>1</v>
      </c>
      <c r="F66" s="624" t="s">
        <v>11813</v>
      </c>
      <c r="G66" s="624" t="s">
        <v>11819</v>
      </c>
      <c r="H66" s="624">
        <v>4</v>
      </c>
      <c r="I66" s="271" t="s">
        <v>11871</v>
      </c>
      <c r="J66" s="271" t="s">
        <v>11846</v>
      </c>
    </row>
    <row r="67" spans="1:10">
      <c r="A67" s="1068" t="s">
        <v>11849</v>
      </c>
      <c r="B67" s="1067" t="s">
        <v>11976</v>
      </c>
      <c r="C67" s="219" t="s">
        <v>11760</v>
      </c>
      <c r="D67" s="271" t="s">
        <v>11884</v>
      </c>
      <c r="E67" s="624">
        <v>1</v>
      </c>
      <c r="F67" s="624" t="s">
        <v>11814</v>
      </c>
      <c r="G67" s="624" t="s">
        <v>11820</v>
      </c>
      <c r="H67" s="624">
        <v>4</v>
      </c>
      <c r="I67" s="271" t="s">
        <v>11874</v>
      </c>
      <c r="J67" s="271" t="s">
        <v>11846</v>
      </c>
    </row>
    <row r="68" spans="1:10">
      <c r="A68" s="1068" t="s">
        <v>12293</v>
      </c>
      <c r="B68" s="1067" t="s">
        <v>11968</v>
      </c>
      <c r="C68" s="219" t="s">
        <v>11925</v>
      </c>
      <c r="D68" s="271" t="s">
        <v>11932</v>
      </c>
      <c r="E68" s="624">
        <v>1</v>
      </c>
      <c r="F68" s="624" t="s">
        <v>11815</v>
      </c>
      <c r="G68" s="624" t="s">
        <v>11821</v>
      </c>
      <c r="H68" s="624">
        <v>4</v>
      </c>
      <c r="I68" s="271" t="s">
        <v>11871</v>
      </c>
      <c r="J68" s="271" t="s">
        <v>11846</v>
      </c>
    </row>
    <row r="69" spans="1:10">
      <c r="A69" s="1068" t="s">
        <v>12294</v>
      </c>
      <c r="B69" s="1067" t="s">
        <v>11970</v>
      </c>
      <c r="C69" s="219" t="s">
        <v>11920</v>
      </c>
      <c r="D69" s="271" t="s">
        <v>11929</v>
      </c>
      <c r="E69" s="624">
        <v>1</v>
      </c>
      <c r="F69" s="624" t="s">
        <v>11816</v>
      </c>
      <c r="G69" s="624" t="s">
        <v>11835</v>
      </c>
      <c r="H69" s="624">
        <v>4</v>
      </c>
      <c r="I69" s="271" t="s">
        <v>11872</v>
      </c>
      <c r="J69" s="271" t="s">
        <v>11846</v>
      </c>
    </row>
    <row r="70" spans="1:10">
      <c r="A70" s="1068" t="s">
        <v>12295</v>
      </c>
      <c r="B70" s="1067" t="s">
        <v>12627</v>
      </c>
      <c r="C70" s="219" t="s">
        <v>12626</v>
      </c>
      <c r="D70" s="271" t="s">
        <v>11883</v>
      </c>
      <c r="E70" s="624">
        <v>1</v>
      </c>
      <c r="F70" s="624" t="s">
        <v>11817</v>
      </c>
      <c r="G70" s="624" t="s">
        <v>11836</v>
      </c>
      <c r="H70" s="624">
        <v>4</v>
      </c>
      <c r="I70" s="271" t="s">
        <v>11871</v>
      </c>
      <c r="J70" s="271" t="s">
        <v>11846</v>
      </c>
    </row>
    <row r="71" spans="1:10">
      <c r="A71" s="1068" t="s">
        <v>12296</v>
      </c>
      <c r="B71" s="1067" t="s">
        <v>11967</v>
      </c>
      <c r="C71" s="219" t="s">
        <v>11923</v>
      </c>
      <c r="D71" s="271" t="s">
        <v>11932</v>
      </c>
      <c r="E71" s="624">
        <v>1</v>
      </c>
      <c r="F71" s="624" t="s">
        <v>11818</v>
      </c>
      <c r="G71" s="624" t="s">
        <v>11837</v>
      </c>
      <c r="H71" s="624">
        <v>4</v>
      </c>
      <c r="I71" s="271" t="s">
        <v>11872</v>
      </c>
      <c r="J71" s="271" t="s">
        <v>11846</v>
      </c>
    </row>
    <row r="72" spans="1:10">
      <c r="A72" s="627" t="s">
        <v>12297</v>
      </c>
      <c r="B72" s="1067" t="s">
        <v>12136</v>
      </c>
      <c r="C72" s="347" t="s">
        <v>12299</v>
      </c>
      <c r="D72" s="627" t="s">
        <v>12815</v>
      </c>
      <c r="E72" s="1067">
        <v>1</v>
      </c>
      <c r="F72" s="1067" t="s">
        <v>12137</v>
      </c>
      <c r="G72" s="1067"/>
      <c r="H72" s="1067">
        <v>4</v>
      </c>
      <c r="I72" s="1067" t="s">
        <v>12138</v>
      </c>
      <c r="J72" s="1067" t="s">
        <v>12139</v>
      </c>
    </row>
    <row r="73" spans="1:10">
      <c r="A73" s="1067">
        <v>72</v>
      </c>
      <c r="B73" s="1067" t="s">
        <v>12305</v>
      </c>
      <c r="C73" s="327" t="s">
        <v>12606</v>
      </c>
      <c r="D73" s="1067" t="s">
        <v>12306</v>
      </c>
      <c r="E73" s="1067">
        <v>1</v>
      </c>
      <c r="F73" s="1067" t="s">
        <v>12307</v>
      </c>
      <c r="G73" s="1067">
        <v>76</v>
      </c>
      <c r="H73" s="1067">
        <v>5</v>
      </c>
      <c r="I73" s="1067" t="s">
        <v>12308</v>
      </c>
      <c r="J73" s="1067" t="s">
        <v>12309</v>
      </c>
    </row>
    <row r="74" spans="1:10">
      <c r="A74" s="1067">
        <v>73</v>
      </c>
      <c r="B74" s="1067" t="s">
        <v>12435</v>
      </c>
      <c r="C74" s="327" t="s">
        <v>12429</v>
      </c>
      <c r="D74" s="1067" t="s">
        <v>11929</v>
      </c>
      <c r="E74" s="1067">
        <v>1</v>
      </c>
      <c r="F74" s="1067" t="s">
        <v>9524</v>
      </c>
      <c r="G74" s="1067">
        <v>75</v>
      </c>
      <c r="H74" s="1067">
        <v>5</v>
      </c>
      <c r="I74" s="1067" t="s">
        <v>8927</v>
      </c>
      <c r="J74" s="1067" t="s">
        <v>12309</v>
      </c>
    </row>
    <row r="75" spans="1:10">
      <c r="A75" s="1087">
        <v>74</v>
      </c>
      <c r="B75" s="1087" t="s">
        <v>12618</v>
      </c>
      <c r="C75" s="919" t="s">
        <v>12619</v>
      </c>
      <c r="D75" s="1087" t="s">
        <v>12607</v>
      </c>
      <c r="E75" s="1087">
        <v>1</v>
      </c>
      <c r="F75" s="1087" t="s">
        <v>12603</v>
      </c>
      <c r="G75" s="1087">
        <v>101</v>
      </c>
      <c r="H75" s="1087">
        <v>4</v>
      </c>
      <c r="I75" s="1087" t="s">
        <v>12602</v>
      </c>
      <c r="J75" s="1087" t="s">
        <v>12600</v>
      </c>
    </row>
    <row r="76" spans="1:10">
      <c r="A76" s="1087">
        <v>75</v>
      </c>
      <c r="B76" s="1087" t="s">
        <v>12605</v>
      </c>
      <c r="C76" s="919" t="s">
        <v>12787</v>
      </c>
      <c r="D76" s="1087" t="s">
        <v>12608</v>
      </c>
      <c r="E76" s="1087">
        <v>1</v>
      </c>
      <c r="F76" s="1087" t="s">
        <v>12604</v>
      </c>
      <c r="G76" s="1087">
        <v>102</v>
      </c>
      <c r="H76" s="1087">
        <v>4</v>
      </c>
      <c r="I76" s="1087" t="s">
        <v>12601</v>
      </c>
      <c r="J76" s="1087" t="s">
        <v>12600</v>
      </c>
    </row>
    <row r="77" spans="1:10">
      <c r="A77" s="1087">
        <v>76</v>
      </c>
      <c r="B77" s="1087" t="s">
        <v>12859</v>
      </c>
      <c r="C77" s="919" t="s">
        <v>12860</v>
      </c>
      <c r="D77" s="1067" t="s">
        <v>12788</v>
      </c>
      <c r="E77" s="1067">
        <v>1</v>
      </c>
      <c r="F77" s="1067" t="s">
        <v>12786</v>
      </c>
      <c r="G77" s="1067">
        <v>100</v>
      </c>
      <c r="H77" s="1067">
        <v>4</v>
      </c>
      <c r="I77" s="1087" t="s">
        <v>8927</v>
      </c>
      <c r="J77" s="1067" t="s">
        <v>12309</v>
      </c>
    </row>
    <row r="78" spans="1:10">
      <c r="A78" s="1067">
        <v>77</v>
      </c>
      <c r="B78" s="1067" t="s">
        <v>12811</v>
      </c>
      <c r="C78" s="347" t="s">
        <v>12828</v>
      </c>
      <c r="D78" s="1067" t="s">
        <v>12815</v>
      </c>
      <c r="E78" s="1067">
        <v>1</v>
      </c>
      <c r="F78" s="1067" t="s">
        <v>12798</v>
      </c>
      <c r="G78" s="1067">
        <v>77</v>
      </c>
      <c r="H78" s="1067" t="s">
        <v>12804</v>
      </c>
      <c r="I78" s="1087" t="s">
        <v>8927</v>
      </c>
      <c r="J78" s="1087" t="s">
        <v>11847</v>
      </c>
    </row>
    <row r="79" spans="1:10">
      <c r="A79" s="1067">
        <v>78</v>
      </c>
      <c r="B79" s="1067" t="s">
        <v>12870</v>
      </c>
      <c r="C79" s="919" t="s">
        <v>12829</v>
      </c>
      <c r="D79" s="1067" t="s">
        <v>12826</v>
      </c>
      <c r="E79" s="1067">
        <v>1</v>
      </c>
      <c r="F79" s="1067" t="s">
        <v>12799</v>
      </c>
      <c r="G79" s="1067">
        <v>78</v>
      </c>
      <c r="H79" s="1067">
        <v>5</v>
      </c>
      <c r="I79" s="1087" t="s">
        <v>8927</v>
      </c>
      <c r="J79" s="1067" t="s">
        <v>11847</v>
      </c>
    </row>
    <row r="80" spans="1:10">
      <c r="A80" s="1067">
        <v>79</v>
      </c>
      <c r="B80" s="1067" t="s">
        <v>12813</v>
      </c>
      <c r="C80" s="347" t="s">
        <v>12830</v>
      </c>
      <c r="D80" s="1067" t="s">
        <v>12788</v>
      </c>
      <c r="E80" s="1067">
        <v>1</v>
      </c>
      <c r="F80" s="1067" t="s">
        <v>12800</v>
      </c>
      <c r="G80" s="1067">
        <v>79</v>
      </c>
      <c r="H80" s="1067">
        <v>5</v>
      </c>
      <c r="I80" s="1067" t="s">
        <v>12805</v>
      </c>
      <c r="J80" s="1067" t="s">
        <v>11847</v>
      </c>
    </row>
    <row r="81" spans="1:10">
      <c r="A81" s="1067">
        <v>80</v>
      </c>
      <c r="B81" s="1067" t="s">
        <v>12814</v>
      </c>
      <c r="C81" s="347" t="s">
        <v>12958</v>
      </c>
      <c r="D81" s="1067" t="s">
        <v>12812</v>
      </c>
      <c r="E81" s="1067">
        <v>1</v>
      </c>
      <c r="F81" s="1067" t="s">
        <v>12801</v>
      </c>
      <c r="G81" s="1067">
        <v>80</v>
      </c>
      <c r="H81" s="1067">
        <v>5</v>
      </c>
      <c r="I81" s="1067" t="s">
        <v>12806</v>
      </c>
      <c r="J81" s="1067" t="s">
        <v>11847</v>
      </c>
    </row>
    <row r="82" spans="1:10">
      <c r="A82" s="1067">
        <v>81</v>
      </c>
      <c r="B82" s="1067" t="s">
        <v>12816</v>
      </c>
      <c r="C82" s="327" t="s">
        <v>12831</v>
      </c>
      <c r="D82" s="1067" t="s">
        <v>12810</v>
      </c>
      <c r="E82" s="1067">
        <v>1</v>
      </c>
      <c r="F82" s="1067" t="s">
        <v>12802</v>
      </c>
      <c r="G82" s="1067">
        <v>81</v>
      </c>
      <c r="H82" s="1067">
        <v>4</v>
      </c>
      <c r="I82" s="1067" t="s">
        <v>12809</v>
      </c>
      <c r="J82" s="1067" t="s">
        <v>11847</v>
      </c>
    </row>
    <row r="83" spans="1:10">
      <c r="A83" s="1067">
        <v>82</v>
      </c>
      <c r="B83" s="1067" t="s">
        <v>12817</v>
      </c>
      <c r="C83" s="919" t="s">
        <v>11910</v>
      </c>
      <c r="D83" s="1067" t="s">
        <v>12826</v>
      </c>
      <c r="E83" s="1067">
        <v>1</v>
      </c>
      <c r="F83" s="1067" t="s">
        <v>12803</v>
      </c>
      <c r="G83" s="1067">
        <v>82</v>
      </c>
      <c r="H83" s="1067">
        <v>4</v>
      </c>
      <c r="I83" s="1067" t="s">
        <v>12809</v>
      </c>
      <c r="J83" s="1067" t="s">
        <v>11847</v>
      </c>
    </row>
    <row r="84" spans="1:10">
      <c r="A84" s="1067">
        <v>83</v>
      </c>
      <c r="B84" s="1067" t="s">
        <v>12819</v>
      </c>
      <c r="C84" s="327" t="s">
        <v>12960</v>
      </c>
      <c r="D84" s="1067" t="s">
        <v>12788</v>
      </c>
      <c r="E84" s="1067">
        <v>1</v>
      </c>
      <c r="F84" s="1067" t="s">
        <v>12818</v>
      </c>
      <c r="G84" s="1067">
        <v>83</v>
      </c>
      <c r="H84" s="1067">
        <v>4</v>
      </c>
      <c r="I84" s="1067" t="s">
        <v>12808</v>
      </c>
      <c r="J84" s="1067" t="s">
        <v>11847</v>
      </c>
    </row>
    <row r="85" spans="1:10">
      <c r="A85" s="1067">
        <v>84</v>
      </c>
      <c r="B85" s="1067" t="s">
        <v>12821</v>
      </c>
      <c r="C85" s="327" t="s">
        <v>12964</v>
      </c>
      <c r="D85" s="1067" t="s">
        <v>12810</v>
      </c>
      <c r="E85" s="1067">
        <v>1</v>
      </c>
      <c r="F85" s="1067" t="s">
        <v>12820</v>
      </c>
      <c r="G85" s="1067">
        <v>84</v>
      </c>
      <c r="H85" s="1067">
        <v>4</v>
      </c>
      <c r="I85" s="1067" t="s">
        <v>12809</v>
      </c>
      <c r="J85" s="1067" t="s">
        <v>11847</v>
      </c>
    </row>
    <row r="86" spans="1:10">
      <c r="A86" s="1067">
        <v>85</v>
      </c>
      <c r="B86" s="1067" t="s">
        <v>12823</v>
      </c>
      <c r="C86" s="919" t="s">
        <v>12832</v>
      </c>
      <c r="D86" s="1067" t="s">
        <v>12826</v>
      </c>
      <c r="E86" s="1067">
        <v>1</v>
      </c>
      <c r="F86" s="1067" t="s">
        <v>12822</v>
      </c>
      <c r="G86" s="1067">
        <v>85</v>
      </c>
      <c r="H86" s="1067">
        <v>4</v>
      </c>
      <c r="I86" s="1067" t="s">
        <v>12806</v>
      </c>
      <c r="J86" s="1067" t="s">
        <v>11847</v>
      </c>
    </row>
    <row r="87" spans="1:10">
      <c r="A87" s="1067">
        <v>86</v>
      </c>
      <c r="B87" s="1067" t="s">
        <v>12825</v>
      </c>
      <c r="C87" s="327" t="s">
        <v>12833</v>
      </c>
      <c r="D87" s="1067" t="s">
        <v>12788</v>
      </c>
      <c r="E87" s="1067">
        <v>1</v>
      </c>
      <c r="F87" s="1067" t="s">
        <v>12824</v>
      </c>
      <c r="G87" s="1067">
        <v>86</v>
      </c>
      <c r="H87" s="1067">
        <v>4</v>
      </c>
      <c r="I87" s="1067" t="s">
        <v>12807</v>
      </c>
      <c r="J87" s="1067" t="s">
        <v>11847</v>
      </c>
    </row>
    <row r="88" spans="1:10">
      <c r="A88" s="1087">
        <v>87</v>
      </c>
      <c r="B88" s="1087" t="s">
        <v>12973</v>
      </c>
      <c r="C88" s="327" t="s">
        <v>12974</v>
      </c>
      <c r="D88" s="1067" t="s">
        <v>12912</v>
      </c>
      <c r="E88" s="1067">
        <v>1</v>
      </c>
      <c r="F88" s="1067" t="s">
        <v>12908</v>
      </c>
      <c r="G88" s="1067">
        <v>2</v>
      </c>
      <c r="H88" s="1067" t="s">
        <v>12909</v>
      </c>
      <c r="I88" s="1067" t="s">
        <v>12910</v>
      </c>
      <c r="J88" s="1067" t="s">
        <v>12911</v>
      </c>
    </row>
    <row r="89" spans="1:10">
      <c r="A89" s="1086">
        <v>88</v>
      </c>
      <c r="B89" s="1086" t="s">
        <v>12925</v>
      </c>
      <c r="C89" s="1093" t="s">
        <v>12959</v>
      </c>
      <c r="D89" s="1086" t="s">
        <v>12939</v>
      </c>
      <c r="E89" s="1086">
        <v>1</v>
      </c>
      <c r="F89" s="1086" t="s">
        <v>12915</v>
      </c>
      <c r="G89" s="1086" t="s">
        <v>12948</v>
      </c>
      <c r="H89" s="1086" t="s">
        <v>12936</v>
      </c>
      <c r="I89" s="1086" t="s">
        <v>12947</v>
      </c>
      <c r="J89" s="1086" t="s">
        <v>11847</v>
      </c>
    </row>
    <row r="90" spans="1:10">
      <c r="A90" s="1086">
        <v>89</v>
      </c>
      <c r="B90" s="1086" t="s">
        <v>12926</v>
      </c>
      <c r="C90" s="1093" t="s">
        <v>12965</v>
      </c>
      <c r="D90" s="1086" t="s">
        <v>12938</v>
      </c>
      <c r="E90" s="1086">
        <v>1</v>
      </c>
      <c r="F90" s="1086" t="s">
        <v>12916</v>
      </c>
      <c r="G90" s="1086" t="s">
        <v>12949</v>
      </c>
      <c r="H90" s="1086">
        <v>5</v>
      </c>
      <c r="I90" s="1086" t="s">
        <v>12946</v>
      </c>
      <c r="J90" s="1086" t="s">
        <v>11847</v>
      </c>
    </row>
    <row r="91" spans="1:10">
      <c r="A91" s="1086">
        <v>90</v>
      </c>
      <c r="B91" s="1086" t="s">
        <v>12928</v>
      </c>
      <c r="C91" s="1093" t="s">
        <v>12961</v>
      </c>
      <c r="D91" s="1086" t="s">
        <v>12940</v>
      </c>
      <c r="E91" s="1086">
        <v>1</v>
      </c>
      <c r="F91" s="1086" t="s">
        <v>12927</v>
      </c>
      <c r="G91" s="1086" t="s">
        <v>12950</v>
      </c>
      <c r="H91" s="1086">
        <v>5</v>
      </c>
      <c r="I91" s="1086" t="s">
        <v>12945</v>
      </c>
      <c r="J91" s="1086" t="s">
        <v>11847</v>
      </c>
    </row>
    <row r="92" spans="1:10">
      <c r="A92" s="1086">
        <v>91</v>
      </c>
      <c r="B92" s="1086" t="s">
        <v>12929</v>
      </c>
      <c r="C92" s="1093" t="s">
        <v>12971</v>
      </c>
      <c r="D92" s="1086" t="s">
        <v>12942</v>
      </c>
      <c r="E92" s="1086">
        <v>1</v>
      </c>
      <c r="F92" s="1086" t="s">
        <v>12917</v>
      </c>
      <c r="G92" s="1086" t="s">
        <v>12951</v>
      </c>
      <c r="H92" s="1086">
        <v>5</v>
      </c>
      <c r="I92" s="1086" t="s">
        <v>12947</v>
      </c>
      <c r="J92" s="1086" t="s">
        <v>11847</v>
      </c>
    </row>
    <row r="93" spans="1:10">
      <c r="A93" s="1086">
        <v>92</v>
      </c>
      <c r="B93" s="1086" t="s">
        <v>12930</v>
      </c>
      <c r="C93" s="1093" t="s">
        <v>12968</v>
      </c>
      <c r="D93" s="1086" t="s">
        <v>12941</v>
      </c>
      <c r="E93" s="1086">
        <v>1</v>
      </c>
      <c r="F93" s="1086" t="s">
        <v>12918</v>
      </c>
      <c r="G93" s="1086" t="s">
        <v>12952</v>
      </c>
      <c r="H93" s="1086">
        <v>4</v>
      </c>
      <c r="I93" s="1086" t="s">
        <v>12946</v>
      </c>
      <c r="J93" s="1086" t="s">
        <v>11847</v>
      </c>
    </row>
    <row r="94" spans="1:10">
      <c r="A94" s="1086">
        <v>93</v>
      </c>
      <c r="B94" s="1086" t="s">
        <v>12931</v>
      </c>
      <c r="C94" s="1093" t="s">
        <v>12962</v>
      </c>
      <c r="D94" s="1086" t="s">
        <v>12940</v>
      </c>
      <c r="E94" s="1086">
        <v>1</v>
      </c>
      <c r="F94" s="1086" t="s">
        <v>12919</v>
      </c>
      <c r="G94" s="1086" t="s">
        <v>12953</v>
      </c>
      <c r="H94" s="1086">
        <v>4</v>
      </c>
      <c r="I94" s="1086" t="s">
        <v>12944</v>
      </c>
      <c r="J94" s="1086" t="s">
        <v>11847</v>
      </c>
    </row>
    <row r="95" spans="1:10">
      <c r="A95" s="1086">
        <v>94</v>
      </c>
      <c r="B95" s="1086" t="s">
        <v>12932</v>
      </c>
      <c r="C95" s="1093" t="s">
        <v>12970</v>
      </c>
      <c r="D95" s="1086" t="s">
        <v>12943</v>
      </c>
      <c r="E95" s="1086">
        <v>1</v>
      </c>
      <c r="F95" s="1086" t="s">
        <v>12920</v>
      </c>
      <c r="G95" s="1086" t="s">
        <v>12954</v>
      </c>
      <c r="H95" s="1086">
        <v>4</v>
      </c>
      <c r="I95" s="1086" t="s">
        <v>12944</v>
      </c>
      <c r="J95" s="1086" t="s">
        <v>11847</v>
      </c>
    </row>
    <row r="96" spans="1:10">
      <c r="A96" s="1086">
        <v>95</v>
      </c>
      <c r="B96" s="1086" t="s">
        <v>12933</v>
      </c>
      <c r="C96" s="1093" t="s">
        <v>12969</v>
      </c>
      <c r="D96" s="1086" t="s">
        <v>12939</v>
      </c>
      <c r="E96" s="1086">
        <v>1</v>
      </c>
      <c r="F96" s="1086" t="s">
        <v>12921</v>
      </c>
      <c r="G96" s="1086" t="s">
        <v>12955</v>
      </c>
      <c r="H96" s="1086">
        <v>4</v>
      </c>
      <c r="I96" s="1086" t="s">
        <v>12944</v>
      </c>
      <c r="J96" s="1086" t="s">
        <v>11847</v>
      </c>
    </row>
    <row r="97" spans="1:10">
      <c r="A97" s="1086">
        <v>96</v>
      </c>
      <c r="B97" s="1086" t="s">
        <v>12934</v>
      </c>
      <c r="C97" s="1093" t="s">
        <v>12967</v>
      </c>
      <c r="D97" s="1086" t="s">
        <v>12941</v>
      </c>
      <c r="E97" s="1086">
        <v>1</v>
      </c>
      <c r="F97" s="1086" t="s">
        <v>12922</v>
      </c>
      <c r="G97" s="1086" t="s">
        <v>12956</v>
      </c>
      <c r="H97" s="1086">
        <v>4</v>
      </c>
      <c r="I97" s="1086" t="s">
        <v>12944</v>
      </c>
      <c r="J97" s="1086" t="s">
        <v>11847</v>
      </c>
    </row>
    <row r="98" spans="1:10">
      <c r="A98" s="1086">
        <v>97</v>
      </c>
      <c r="B98" s="1086" t="s">
        <v>12935</v>
      </c>
      <c r="C98" s="1093" t="s">
        <v>12963</v>
      </c>
      <c r="D98" s="1086" t="s">
        <v>12940</v>
      </c>
      <c r="E98" s="1086">
        <v>1</v>
      </c>
      <c r="F98" s="1086" t="s">
        <v>12923</v>
      </c>
      <c r="G98" s="1086" t="s">
        <v>12957</v>
      </c>
      <c r="H98" s="1086">
        <v>4</v>
      </c>
      <c r="I98" s="1086" t="s">
        <v>12945</v>
      </c>
      <c r="J98" s="1086" t="s">
        <v>11847</v>
      </c>
    </row>
    <row r="99" spans="1:10">
      <c r="A99" s="1067">
        <v>98</v>
      </c>
      <c r="B99" s="1067" t="s">
        <v>12997</v>
      </c>
      <c r="C99" s="919" t="s">
        <v>12966</v>
      </c>
      <c r="D99" s="1067" t="s">
        <v>12938</v>
      </c>
      <c r="E99" s="1067">
        <v>1</v>
      </c>
      <c r="F99" s="1067" t="s">
        <v>12924</v>
      </c>
      <c r="G99" s="1067">
        <v>103</v>
      </c>
      <c r="H99" s="1067">
        <v>5</v>
      </c>
      <c r="I99" s="1067" t="s">
        <v>12944</v>
      </c>
      <c r="J99" s="1067" t="s">
        <v>12937</v>
      </c>
    </row>
    <row r="100" spans="1:10">
      <c r="A100" s="1086">
        <v>99</v>
      </c>
      <c r="B100" s="1086" t="s">
        <v>13011</v>
      </c>
      <c r="C100" s="1093" t="s">
        <v>13018</v>
      </c>
      <c r="D100" s="1086" t="s">
        <v>13013</v>
      </c>
      <c r="E100" s="1086">
        <v>1</v>
      </c>
      <c r="F100" s="1086" t="s">
        <v>13014</v>
      </c>
      <c r="G100" s="1086">
        <v>3</v>
      </c>
      <c r="H100" s="1086">
        <v>5</v>
      </c>
      <c r="I100" s="1086" t="s">
        <v>13016</v>
      </c>
      <c r="J100" s="1086" t="s">
        <v>13017</v>
      </c>
    </row>
    <row r="101" spans="1:10">
      <c r="A101" s="1086"/>
      <c r="B101" s="1086"/>
      <c r="C101" s="1093"/>
      <c r="D101" s="1086"/>
      <c r="E101" s="1086"/>
      <c r="F101" s="1086"/>
      <c r="G101" s="1086"/>
      <c r="H101" s="1086"/>
      <c r="I101" s="1086"/>
      <c r="J101" s="1086"/>
    </row>
    <row r="102" spans="1:10">
      <c r="A102" s="1086"/>
      <c r="B102" s="1086"/>
      <c r="C102" s="1093"/>
      <c r="D102" s="1086"/>
      <c r="E102" s="1086"/>
      <c r="F102" s="1086"/>
      <c r="G102" s="1086"/>
      <c r="H102" s="1086"/>
      <c r="I102" s="1086"/>
      <c r="J102" s="1086"/>
    </row>
    <row r="103" spans="1:10">
      <c r="A103" s="1086"/>
      <c r="B103" s="1086"/>
      <c r="C103" s="1093"/>
      <c r="D103" s="1086"/>
      <c r="E103" s="1086"/>
      <c r="F103" s="1086"/>
      <c r="G103" s="1086"/>
      <c r="H103" s="1086"/>
      <c r="I103" s="1086"/>
      <c r="J103" s="1086"/>
    </row>
    <row r="108" spans="1:10">
      <c r="A108" t="s">
        <v>11897</v>
      </c>
    </row>
    <row r="109" spans="1:10">
      <c r="A109" t="s">
        <v>11896</v>
      </c>
    </row>
    <row r="110" spans="1:10">
      <c r="A110" t="s">
        <v>11898</v>
      </c>
    </row>
    <row r="111" spans="1:10">
      <c r="A111" t="s">
        <v>11886</v>
      </c>
      <c r="B111"/>
      <c r="D111"/>
      <c r="E111"/>
      <c r="F111"/>
      <c r="G111"/>
      <c r="H111"/>
      <c r="I111"/>
      <c r="J111"/>
    </row>
    <row r="112" spans="1:10">
      <c r="A112" t="s">
        <v>11885</v>
      </c>
      <c r="B112"/>
      <c r="D112"/>
      <c r="E112"/>
      <c r="F112"/>
      <c r="G112"/>
      <c r="H112"/>
      <c r="I112"/>
      <c r="J112"/>
    </row>
    <row r="113" spans="1:16">
      <c r="A113" t="s">
        <v>11899</v>
      </c>
    </row>
    <row r="114" spans="1:16">
      <c r="A114" t="s">
        <v>11887</v>
      </c>
      <c r="B114"/>
      <c r="D114"/>
      <c r="E114"/>
      <c r="F114"/>
      <c r="G114"/>
      <c r="H114"/>
      <c r="I114"/>
      <c r="J114"/>
    </row>
    <row r="115" spans="1:16">
      <c r="A115"/>
      <c r="B115"/>
      <c r="D115" s="999" t="s">
        <v>11726</v>
      </c>
      <c r="E115" s="999" t="s">
        <v>11727</v>
      </c>
      <c r="F115" s="999" t="s">
        <v>11728</v>
      </c>
      <c r="G115" s="999" t="s">
        <v>11730</v>
      </c>
      <c r="H115" s="999" t="s">
        <v>11731</v>
      </c>
      <c r="I115" s="999" t="s">
        <v>11733</v>
      </c>
      <c r="J115" s="999" t="s">
        <v>12827</v>
      </c>
      <c r="K115" s="999" t="s">
        <v>11732</v>
      </c>
      <c r="L115" s="999" t="s">
        <v>11734</v>
      </c>
      <c r="M115" s="999" t="s">
        <v>11735</v>
      </c>
      <c r="N115" s="999" t="s">
        <v>11736</v>
      </c>
      <c r="O115" s="999" t="s">
        <v>11737</v>
      </c>
      <c r="P115" s="999"/>
    </row>
    <row r="116" spans="1:16">
      <c r="D116" s="999" t="s">
        <v>12913</v>
      </c>
      <c r="E116" s="999">
        <v>1</v>
      </c>
      <c r="F116" s="999">
        <v>1</v>
      </c>
      <c r="G116" s="999">
        <v>200</v>
      </c>
      <c r="H116" s="999">
        <f>G116*0.85</f>
        <v>170</v>
      </c>
      <c r="I116" s="999">
        <f>G116*0.7</f>
        <v>140</v>
      </c>
      <c r="J116" s="999">
        <f>F116*G116</f>
        <v>200</v>
      </c>
      <c r="K116" s="999">
        <f>E116*G116</f>
        <v>200</v>
      </c>
      <c r="L116" s="999">
        <f>F116*H116</f>
        <v>170</v>
      </c>
      <c r="M116" s="999">
        <f>E116*H116</f>
        <v>170</v>
      </c>
      <c r="N116" s="999">
        <f>F116*I116</f>
        <v>140</v>
      </c>
      <c r="O116" s="999">
        <f>E116*I116</f>
        <v>140</v>
      </c>
      <c r="P116" s="999"/>
    </row>
    <row r="117" spans="1:16">
      <c r="D117" s="999" t="s">
        <v>11883</v>
      </c>
      <c r="E117" s="999">
        <v>3</v>
      </c>
      <c r="F117" s="999">
        <v>1</v>
      </c>
      <c r="G117" s="999">
        <v>120</v>
      </c>
      <c r="H117" s="999">
        <f t="shared" ref="H117:H121" si="0">G117*0.85</f>
        <v>102</v>
      </c>
      <c r="I117" s="999">
        <f t="shared" ref="I117:I121" si="1">G117*0.7</f>
        <v>84</v>
      </c>
      <c r="J117" s="999">
        <f t="shared" ref="J117:J121" si="2">F117*G117</f>
        <v>120</v>
      </c>
      <c r="K117" s="999">
        <f t="shared" ref="K117:L121" si="3">E117*G117</f>
        <v>360</v>
      </c>
      <c r="L117" s="999">
        <f t="shared" si="3"/>
        <v>102</v>
      </c>
      <c r="M117" s="999">
        <f t="shared" ref="M117:N121" si="4">E117*H117</f>
        <v>306</v>
      </c>
      <c r="N117" s="999">
        <f t="shared" si="4"/>
        <v>84</v>
      </c>
      <c r="O117" s="999">
        <f t="shared" ref="O117:O121" si="5">E117*I117</f>
        <v>252</v>
      </c>
      <c r="P117" s="999"/>
    </row>
    <row r="118" spans="1:16">
      <c r="D118" s="999" t="s">
        <v>11929</v>
      </c>
      <c r="E118" s="999">
        <v>3</v>
      </c>
      <c r="F118" s="999">
        <v>1</v>
      </c>
      <c r="G118" s="999">
        <v>120</v>
      </c>
      <c r="H118" s="999">
        <f t="shared" si="0"/>
        <v>102</v>
      </c>
      <c r="I118" s="999">
        <f t="shared" si="1"/>
        <v>84</v>
      </c>
      <c r="J118" s="999">
        <f t="shared" si="2"/>
        <v>120</v>
      </c>
      <c r="K118" s="999">
        <f t="shared" si="3"/>
        <v>360</v>
      </c>
      <c r="L118" s="999">
        <f t="shared" si="3"/>
        <v>102</v>
      </c>
      <c r="M118" s="999">
        <f t="shared" si="4"/>
        <v>306</v>
      </c>
      <c r="N118" s="999">
        <f t="shared" si="4"/>
        <v>84</v>
      </c>
      <c r="O118" s="999">
        <f t="shared" si="5"/>
        <v>252</v>
      </c>
      <c r="P118" s="999"/>
    </row>
    <row r="119" spans="1:16">
      <c r="D119" s="999" t="s">
        <v>12914</v>
      </c>
      <c r="E119" s="999">
        <v>5</v>
      </c>
      <c r="F119" s="999">
        <v>1</v>
      </c>
      <c r="G119" s="999">
        <v>90</v>
      </c>
      <c r="H119" s="999">
        <f t="shared" si="0"/>
        <v>76.5</v>
      </c>
      <c r="I119" s="999">
        <f t="shared" si="1"/>
        <v>62.999999999999993</v>
      </c>
      <c r="J119" s="999">
        <f t="shared" si="2"/>
        <v>90</v>
      </c>
      <c r="K119" s="999">
        <f t="shared" si="3"/>
        <v>450</v>
      </c>
      <c r="L119" s="999">
        <f t="shared" si="3"/>
        <v>76.5</v>
      </c>
      <c r="M119" s="999">
        <f t="shared" si="4"/>
        <v>382.5</v>
      </c>
      <c r="N119" s="999">
        <f t="shared" si="4"/>
        <v>62.999999999999993</v>
      </c>
      <c r="O119" s="999">
        <f t="shared" si="5"/>
        <v>314.99999999999994</v>
      </c>
      <c r="P119" s="999"/>
    </row>
    <row r="120" spans="1:16">
      <c r="D120" s="999" t="s">
        <v>11930</v>
      </c>
      <c r="E120" s="999">
        <v>5</v>
      </c>
      <c r="F120" s="999">
        <v>1</v>
      </c>
      <c r="G120" s="999">
        <v>80</v>
      </c>
      <c r="H120" s="999">
        <f>G120*0.85</f>
        <v>68</v>
      </c>
      <c r="I120" s="999">
        <f t="shared" si="1"/>
        <v>56</v>
      </c>
      <c r="J120" s="999">
        <f t="shared" si="2"/>
        <v>80</v>
      </c>
      <c r="K120" s="999">
        <f t="shared" si="3"/>
        <v>400</v>
      </c>
      <c r="L120" s="999">
        <f t="shared" si="3"/>
        <v>68</v>
      </c>
      <c r="M120" s="999">
        <f t="shared" si="4"/>
        <v>340</v>
      </c>
      <c r="N120" s="999">
        <f t="shared" si="4"/>
        <v>56</v>
      </c>
      <c r="O120" s="999">
        <f t="shared" si="5"/>
        <v>280</v>
      </c>
      <c r="P120" s="999"/>
    </row>
    <row r="121" spans="1:16">
      <c r="D121" s="999" t="s">
        <v>11729</v>
      </c>
      <c r="E121" s="999">
        <v>5</v>
      </c>
      <c r="F121" s="999">
        <v>1</v>
      </c>
      <c r="G121" s="999">
        <v>70</v>
      </c>
      <c r="H121" s="999">
        <f t="shared" si="0"/>
        <v>59.5</v>
      </c>
      <c r="I121" s="999">
        <f t="shared" si="1"/>
        <v>49</v>
      </c>
      <c r="J121" s="999">
        <f t="shared" si="2"/>
        <v>70</v>
      </c>
      <c r="K121" s="999">
        <f t="shared" si="3"/>
        <v>350</v>
      </c>
      <c r="L121" s="999">
        <f t="shared" si="3"/>
        <v>59.5</v>
      </c>
      <c r="M121" s="999">
        <f t="shared" si="4"/>
        <v>297.5</v>
      </c>
      <c r="N121" s="999">
        <f t="shared" si="4"/>
        <v>49</v>
      </c>
      <c r="O121" s="999">
        <f t="shared" si="5"/>
        <v>245</v>
      </c>
      <c r="P121" s="999"/>
    </row>
  </sheetData>
  <autoFilter ref="A1:L88"/>
  <phoneticPr fontId="15" type="noConversion"/>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zoomScale="85" zoomScaleNormal="85" zoomScalePageLayoutView="85" workbookViewId="0">
      <selection activeCell="F21" sqref="F21:L23"/>
    </sheetView>
  </sheetViews>
  <sheetFormatPr baseColWidth="10" defaultColWidth="8.83203125" defaultRowHeight="14"/>
  <cols>
    <col min="1" max="16" width="8.6640625" style="210" customWidth="1"/>
    <col min="17" max="16384" width="8.83203125" style="210"/>
  </cols>
  <sheetData>
    <row r="1" spans="1:15" ht="21.75" customHeight="1">
      <c r="A1" s="1167" t="s">
        <v>1081</v>
      </c>
      <c r="B1" s="1167"/>
      <c r="C1" s="1167"/>
      <c r="D1" s="1167"/>
      <c r="E1" s="1167"/>
      <c r="F1" s="1167"/>
      <c r="G1" s="1167"/>
      <c r="H1" s="1167"/>
      <c r="I1" s="1167"/>
      <c r="J1" s="1167"/>
      <c r="K1" s="1167"/>
      <c r="L1" s="1167"/>
      <c r="M1" s="1167"/>
      <c r="N1" s="1167"/>
      <c r="O1" s="1167"/>
    </row>
    <row r="2" spans="1:15" s="993" customFormat="1">
      <c r="A2" s="993" t="s">
        <v>11665</v>
      </c>
    </row>
    <row r="3" spans="1:15" s="993" customFormat="1">
      <c r="A3" s="993" t="s">
        <v>11666</v>
      </c>
    </row>
    <row r="4" spans="1:15" s="993" customFormat="1">
      <c r="A4" s="324" t="s">
        <v>11667</v>
      </c>
      <c r="B4" s="989"/>
    </row>
    <row r="5" spans="1:15" s="993" customFormat="1">
      <c r="A5" s="324" t="s">
        <v>11757</v>
      </c>
      <c r="B5" s="995"/>
    </row>
    <row r="6" spans="1:15" s="993" customFormat="1">
      <c r="A6" s="324" t="s">
        <v>11758</v>
      </c>
      <c r="B6" s="989"/>
    </row>
    <row r="7" spans="1:15" s="993" customFormat="1">
      <c r="A7" s="324" t="s">
        <v>11669</v>
      </c>
      <c r="B7" s="989"/>
    </row>
    <row r="8" spans="1:15" s="993" customFormat="1">
      <c r="A8" s="324" t="s">
        <v>11670</v>
      </c>
      <c r="B8" s="989"/>
    </row>
    <row r="9" spans="1:15" s="993" customFormat="1">
      <c r="A9" s="324" t="s">
        <v>11668</v>
      </c>
      <c r="B9" s="989"/>
    </row>
    <row r="10" spans="1:15" s="993" customFormat="1">
      <c r="A10" s="991"/>
    </row>
    <row r="11" spans="1:15" s="993" customFormat="1">
      <c r="A11" s="991"/>
    </row>
    <row r="12" spans="1:15" ht="17.25" customHeight="1">
      <c r="A12" s="994" t="s">
        <v>11759</v>
      </c>
      <c r="B12" s="273"/>
      <c r="C12" s="273"/>
      <c r="D12" s="273"/>
      <c r="E12" s="273"/>
      <c r="F12" s="273"/>
      <c r="G12" s="273"/>
    </row>
    <row r="13" spans="1:15" ht="45" customHeight="1">
      <c r="A13" s="210" t="s">
        <v>1088</v>
      </c>
      <c r="B13" s="212" t="s">
        <v>1622</v>
      </c>
      <c r="C13" s="213"/>
      <c r="D13" s="212" t="s">
        <v>1623</v>
      </c>
      <c r="F13" s="1168" t="s">
        <v>1089</v>
      </c>
      <c r="G13" s="1168"/>
      <c r="H13" s="1168"/>
      <c r="I13" s="1168"/>
      <c r="J13" s="1168"/>
      <c r="K13" s="1168"/>
      <c r="L13" s="1168"/>
    </row>
    <row r="14" spans="1:15" ht="45" customHeight="1">
      <c r="B14" s="212" t="s">
        <v>1624</v>
      </c>
      <c r="C14" s="214"/>
      <c r="D14" s="212" t="s">
        <v>1625</v>
      </c>
      <c r="F14" s="1168"/>
      <c r="G14" s="1168"/>
      <c r="H14" s="1168"/>
      <c r="I14" s="1168"/>
      <c r="J14" s="1168"/>
      <c r="K14" s="1168"/>
      <c r="L14" s="1168"/>
    </row>
    <row r="15" spans="1:15" ht="45" customHeight="1">
      <c r="B15" s="214"/>
      <c r="C15" s="211"/>
      <c r="D15" s="211"/>
      <c r="F15" s="1168"/>
      <c r="G15" s="1168"/>
      <c r="H15" s="1168"/>
      <c r="I15" s="1168"/>
      <c r="J15" s="1168"/>
      <c r="K15" s="1168"/>
      <c r="L15" s="1168"/>
    </row>
    <row r="16" spans="1:15" ht="45" customHeight="1"/>
    <row r="17" spans="1:12" ht="45" customHeight="1">
      <c r="A17" s="210" t="s">
        <v>1090</v>
      </c>
      <c r="B17" s="212" t="s">
        <v>1624</v>
      </c>
      <c r="C17" s="212" t="s">
        <v>1622</v>
      </c>
      <c r="D17" s="212" t="s">
        <v>1625</v>
      </c>
      <c r="F17" s="1168" t="s">
        <v>1091</v>
      </c>
      <c r="G17" s="1168"/>
      <c r="H17" s="1168"/>
      <c r="I17" s="1168"/>
      <c r="J17" s="1168"/>
      <c r="K17" s="1168"/>
      <c r="L17" s="1168"/>
    </row>
    <row r="18" spans="1:12" ht="45" customHeight="1">
      <c r="B18" s="211"/>
      <c r="C18" s="212" t="s">
        <v>1623</v>
      </c>
      <c r="D18" s="211"/>
      <c r="F18" s="1168"/>
      <c r="G18" s="1168"/>
      <c r="H18" s="1168"/>
      <c r="I18" s="1168"/>
      <c r="J18" s="1168"/>
      <c r="K18" s="1168"/>
      <c r="L18" s="1168"/>
    </row>
    <row r="19" spans="1:12" ht="45" customHeight="1">
      <c r="B19" s="211"/>
      <c r="C19" s="215"/>
      <c r="D19" s="211"/>
      <c r="F19" s="1168"/>
      <c r="G19" s="1168"/>
      <c r="H19" s="1168"/>
      <c r="I19" s="1168"/>
      <c r="J19" s="1168"/>
      <c r="K19" s="1168"/>
      <c r="L19" s="1168"/>
    </row>
    <row r="20" spans="1:12" ht="45" customHeight="1"/>
    <row r="21" spans="1:12" ht="45" customHeight="1">
      <c r="A21" s="210" t="s">
        <v>1092</v>
      </c>
      <c r="B21" s="211"/>
      <c r="C21" s="215"/>
      <c r="D21" s="211"/>
      <c r="F21" s="1168" t="s">
        <v>1093</v>
      </c>
      <c r="G21" s="1168"/>
      <c r="H21" s="1168"/>
      <c r="I21" s="1168"/>
      <c r="J21" s="1168"/>
      <c r="K21" s="1168"/>
      <c r="L21" s="1168"/>
    </row>
    <row r="22" spans="1:12" ht="45" customHeight="1">
      <c r="B22" s="212" t="s">
        <v>1622</v>
      </c>
      <c r="C22" s="211"/>
      <c r="D22" s="212" t="s">
        <v>1623</v>
      </c>
      <c r="F22" s="1168"/>
      <c r="G22" s="1168"/>
      <c r="H22" s="1168"/>
      <c r="I22" s="1168"/>
      <c r="J22" s="1168"/>
      <c r="K22" s="1168"/>
      <c r="L22" s="1168"/>
    </row>
    <row r="23" spans="1:12" ht="45" customHeight="1">
      <c r="B23" s="212" t="s">
        <v>1624</v>
      </c>
      <c r="C23" s="211"/>
      <c r="D23" s="212" t="s">
        <v>1625</v>
      </c>
      <c r="F23" s="1168"/>
      <c r="G23" s="1168"/>
      <c r="H23" s="1168"/>
      <c r="I23" s="1168"/>
      <c r="J23" s="1168"/>
      <c r="K23" s="1168"/>
      <c r="L23" s="1168"/>
    </row>
    <row r="24" spans="1:12" ht="45" customHeight="1"/>
    <row r="25" spans="1:12" ht="45" customHeight="1">
      <c r="A25" s="210" t="s">
        <v>1094</v>
      </c>
      <c r="B25" s="212" t="s">
        <v>1622</v>
      </c>
      <c r="C25" s="211"/>
      <c r="D25" s="212" t="s">
        <v>1623</v>
      </c>
      <c r="F25" s="1168" t="s">
        <v>7960</v>
      </c>
      <c r="G25" s="1168"/>
      <c r="H25" s="1168"/>
      <c r="I25" s="1168"/>
      <c r="J25" s="1168"/>
      <c r="K25" s="1168"/>
      <c r="L25" s="1168"/>
    </row>
    <row r="26" spans="1:12" ht="45" customHeight="1">
      <c r="B26" s="211"/>
      <c r="C26" s="215"/>
      <c r="D26" s="211"/>
      <c r="F26" s="1168"/>
      <c r="G26" s="1168"/>
      <c r="H26" s="1168"/>
      <c r="I26" s="1168"/>
      <c r="J26" s="1168"/>
      <c r="K26" s="1168"/>
      <c r="L26" s="1168"/>
    </row>
    <row r="27" spans="1:12" ht="45" customHeight="1">
      <c r="B27" s="212" t="s">
        <v>1624</v>
      </c>
      <c r="C27" s="211"/>
      <c r="D27" s="212" t="s">
        <v>1625</v>
      </c>
      <c r="F27" s="1168"/>
      <c r="G27" s="1168"/>
      <c r="H27" s="1168"/>
      <c r="I27" s="1168"/>
      <c r="J27" s="1168"/>
      <c r="K27" s="1168"/>
      <c r="L27" s="1168"/>
    </row>
    <row r="28" spans="1:12" ht="45" customHeight="1"/>
    <row r="29" spans="1:12" ht="45" customHeight="1">
      <c r="A29" s="210" t="s">
        <v>1095</v>
      </c>
      <c r="B29" s="212" t="s">
        <v>1622</v>
      </c>
      <c r="C29" s="211"/>
      <c r="D29" s="212" t="s">
        <v>1623</v>
      </c>
      <c r="F29" s="1168" t="s">
        <v>7961</v>
      </c>
      <c r="G29" s="1168"/>
      <c r="H29" s="1168"/>
      <c r="I29" s="1168"/>
      <c r="J29" s="1168"/>
      <c r="K29" s="1168"/>
      <c r="L29" s="1168"/>
    </row>
    <row r="30" spans="1:12" ht="45" customHeight="1">
      <c r="B30" s="212" t="s">
        <v>1624</v>
      </c>
      <c r="C30" s="211"/>
      <c r="D30" s="212" t="s">
        <v>1625</v>
      </c>
      <c r="F30" s="1168"/>
      <c r="G30" s="1168"/>
      <c r="H30" s="1168"/>
      <c r="I30" s="1168"/>
      <c r="J30" s="1168"/>
      <c r="K30" s="1168"/>
      <c r="L30" s="1168"/>
    </row>
    <row r="31" spans="1:12" ht="45" customHeight="1">
      <c r="B31" s="211"/>
      <c r="C31" s="215"/>
      <c r="D31" s="211"/>
      <c r="F31" s="1168"/>
      <c r="G31" s="1168"/>
      <c r="H31" s="1168"/>
      <c r="I31" s="1168"/>
      <c r="J31" s="1168"/>
      <c r="K31" s="1168"/>
      <c r="L31" s="1168"/>
    </row>
    <row r="32" spans="1:12" ht="45" customHeight="1"/>
    <row r="33" spans="1:19" ht="45" customHeight="1">
      <c r="A33" s="210" t="s">
        <v>1096</v>
      </c>
      <c r="B33" s="212" t="s">
        <v>1622</v>
      </c>
      <c r="C33" s="211"/>
      <c r="D33" s="211"/>
      <c r="F33" s="1168" t="s">
        <v>1097</v>
      </c>
      <c r="G33" s="1168"/>
      <c r="H33" s="1168"/>
      <c r="I33" s="1168"/>
      <c r="J33" s="1168"/>
      <c r="K33" s="1168"/>
      <c r="L33" s="1168"/>
    </row>
    <row r="34" spans="1:19" ht="45" customHeight="1">
      <c r="B34" s="215"/>
      <c r="C34" s="212" t="s">
        <v>1623</v>
      </c>
      <c r="D34" s="212" t="s">
        <v>1624</v>
      </c>
      <c r="F34" s="1168"/>
      <c r="G34" s="1168"/>
      <c r="H34" s="1168"/>
      <c r="I34" s="1168"/>
      <c r="J34" s="1168"/>
      <c r="K34" s="1168"/>
      <c r="L34" s="1168"/>
    </row>
    <row r="35" spans="1:19" ht="45" customHeight="1">
      <c r="B35" s="211"/>
      <c r="C35" s="211"/>
      <c r="D35" s="212" t="s">
        <v>1625</v>
      </c>
      <c r="F35" s="1168"/>
      <c r="G35" s="1168"/>
      <c r="H35" s="1168"/>
      <c r="I35" s="1168"/>
      <c r="J35" s="1168"/>
      <c r="K35" s="1168"/>
      <c r="L35" s="1168"/>
    </row>
    <row r="36" spans="1:19" ht="45" customHeight="1"/>
    <row r="37" spans="1:19" ht="45" customHeight="1">
      <c r="A37" s="210" t="s">
        <v>1098</v>
      </c>
      <c r="B37" s="211"/>
      <c r="C37" s="212" t="s">
        <v>1915</v>
      </c>
      <c r="D37" s="211"/>
      <c r="F37" s="1168" t="s">
        <v>1099</v>
      </c>
      <c r="G37" s="1168"/>
      <c r="H37" s="1168"/>
      <c r="I37" s="1168"/>
      <c r="J37" s="1168"/>
      <c r="K37" s="1168"/>
      <c r="L37" s="1168"/>
    </row>
    <row r="38" spans="1:19" ht="45" customHeight="1">
      <c r="B38" s="212" t="s">
        <v>1623</v>
      </c>
      <c r="C38" s="215"/>
      <c r="D38" s="212" t="s">
        <v>1624</v>
      </c>
      <c r="F38" s="1168"/>
      <c r="G38" s="1168"/>
      <c r="H38" s="1168"/>
      <c r="I38" s="1168"/>
      <c r="J38" s="1168"/>
      <c r="K38" s="1168"/>
      <c r="L38" s="1168"/>
    </row>
    <row r="39" spans="1:19" ht="45" customHeight="1">
      <c r="B39" s="211"/>
      <c r="C39" s="212" t="s">
        <v>1625</v>
      </c>
      <c r="D39" s="211"/>
      <c r="F39" s="1168"/>
      <c r="G39" s="1168"/>
      <c r="H39" s="1168"/>
      <c r="I39" s="1168"/>
      <c r="J39" s="1168"/>
      <c r="K39" s="1168"/>
      <c r="L39" s="1168"/>
    </row>
    <row r="40" spans="1:19" ht="45" customHeight="1"/>
    <row r="41" spans="1:19" ht="45" customHeight="1">
      <c r="A41" s="210" t="s">
        <v>1100</v>
      </c>
      <c r="B41" s="215"/>
      <c r="C41" s="211"/>
      <c r="D41" s="211"/>
      <c r="F41" s="1168" t="s">
        <v>1101</v>
      </c>
      <c r="G41" s="1168"/>
      <c r="H41" s="1168"/>
      <c r="I41" s="1168"/>
      <c r="J41" s="1168"/>
      <c r="K41" s="1168"/>
      <c r="L41" s="1168"/>
    </row>
    <row r="42" spans="1:19" ht="45" customHeight="1">
      <c r="B42" s="212" t="s">
        <v>1622</v>
      </c>
      <c r="C42" s="212" t="s">
        <v>1623</v>
      </c>
      <c r="D42" s="211"/>
      <c r="F42" s="1168"/>
      <c r="G42" s="1168"/>
      <c r="H42" s="1168"/>
      <c r="I42" s="1168"/>
      <c r="J42" s="1168"/>
      <c r="K42" s="1168"/>
      <c r="L42" s="1168"/>
    </row>
    <row r="43" spans="1:19" ht="45" customHeight="1">
      <c r="B43" s="211"/>
      <c r="C43" s="212" t="s">
        <v>1624</v>
      </c>
      <c r="D43" s="212" t="s">
        <v>1625</v>
      </c>
      <c r="F43" s="1168"/>
      <c r="G43" s="1168"/>
      <c r="H43" s="1168"/>
      <c r="I43" s="1168"/>
      <c r="J43" s="1168"/>
      <c r="K43" s="1168"/>
      <c r="L43" s="1168"/>
    </row>
    <row r="44" spans="1:19" ht="45" customHeight="1"/>
    <row r="45" spans="1:19" s="276" customFormat="1" ht="25.5" customHeight="1">
      <c r="A45" s="1167" t="s">
        <v>1763</v>
      </c>
      <c r="B45" s="1167"/>
      <c r="C45" s="1167"/>
      <c r="D45" s="1167"/>
      <c r="E45" s="1167"/>
      <c r="F45" s="1167"/>
      <c r="G45" s="1167"/>
      <c r="H45" s="1167"/>
      <c r="I45" s="1167"/>
      <c r="J45" s="1167"/>
      <c r="K45" s="1167"/>
      <c r="L45" s="1167"/>
      <c r="M45" s="1167"/>
      <c r="N45" s="1167"/>
      <c r="O45" s="1167"/>
    </row>
    <row r="46" spans="1:19" s="276" customFormat="1" ht="23.25" customHeight="1">
      <c r="A46" s="1168" t="s">
        <v>1762</v>
      </c>
      <c r="B46" s="1168"/>
      <c r="C46" s="1168"/>
      <c r="D46" s="1168"/>
      <c r="E46" s="1168"/>
      <c r="F46" s="1168"/>
      <c r="G46" s="1168"/>
      <c r="H46" s="1168"/>
      <c r="I46" s="1168"/>
      <c r="J46" s="1168"/>
      <c r="K46" s="1168"/>
      <c r="L46" s="1168"/>
      <c r="M46" s="1168"/>
      <c r="N46" s="1168"/>
      <c r="O46" s="1168"/>
    </row>
    <row r="47" spans="1:19" ht="45" customHeight="1">
      <c r="A47" s="211" t="s">
        <v>1761</v>
      </c>
      <c r="B47" s="212" t="s">
        <v>1760</v>
      </c>
      <c r="C47" s="211" t="s">
        <v>1759</v>
      </c>
      <c r="D47" s="301"/>
      <c r="E47" s="1170" t="s">
        <v>1758</v>
      </c>
      <c r="F47" s="1170"/>
      <c r="G47" s="1170"/>
      <c r="H47" s="1170"/>
      <c r="I47" s="1170"/>
      <c r="J47" s="1170"/>
      <c r="K47" s="1170"/>
      <c r="L47" s="1170"/>
      <c r="M47" s="1170"/>
      <c r="N47" s="1170"/>
      <c r="O47" s="1171"/>
      <c r="P47" s="211"/>
      <c r="Q47" s="212" t="s">
        <v>1757</v>
      </c>
      <c r="R47" s="211" t="s">
        <v>1756</v>
      </c>
    </row>
    <row r="48" spans="1:19" ht="45" customHeight="1">
      <c r="A48" s="212" t="s">
        <v>1752</v>
      </c>
      <c r="B48" s="212" t="s">
        <v>1751</v>
      </c>
      <c r="C48" s="212" t="s">
        <v>1755</v>
      </c>
      <c r="D48" s="301" t="s">
        <v>1750</v>
      </c>
      <c r="E48" s="1170" t="s">
        <v>1754</v>
      </c>
      <c r="F48" s="1170"/>
      <c r="G48" s="1170"/>
      <c r="H48" s="1170"/>
      <c r="I48" s="1170"/>
      <c r="J48" s="1170"/>
      <c r="K48" s="1170"/>
      <c r="L48" s="1170"/>
      <c r="M48" s="1170"/>
      <c r="N48" s="1170"/>
      <c r="O48" s="1171"/>
      <c r="P48" s="212" t="s">
        <v>1753</v>
      </c>
      <c r="Q48" s="212" t="s">
        <v>1752</v>
      </c>
      <c r="R48" s="212" t="s">
        <v>1751</v>
      </c>
      <c r="S48" s="210" t="s">
        <v>1750</v>
      </c>
    </row>
    <row r="49" spans="1:19" ht="45" customHeight="1">
      <c r="A49" s="211" t="s">
        <v>1747</v>
      </c>
      <c r="B49" s="212" t="s">
        <v>1746</v>
      </c>
      <c r="C49" s="211" t="s">
        <v>1749</v>
      </c>
      <c r="D49" s="301"/>
      <c r="E49" s="1170" t="s">
        <v>1748</v>
      </c>
      <c r="F49" s="1170"/>
      <c r="G49" s="1170"/>
      <c r="H49" s="1170"/>
      <c r="I49" s="1170"/>
      <c r="J49" s="1170"/>
      <c r="K49" s="1170"/>
      <c r="L49" s="1170"/>
      <c r="M49" s="1170"/>
      <c r="N49" s="1170"/>
      <c r="O49" s="1171"/>
      <c r="P49" s="211"/>
      <c r="Q49" s="212" t="s">
        <v>1747</v>
      </c>
      <c r="R49" s="211" t="s">
        <v>1746</v>
      </c>
    </row>
    <row r="50" spans="1:19" ht="45" customHeight="1">
      <c r="D50" s="301"/>
      <c r="E50" s="1169" t="s">
        <v>1745</v>
      </c>
      <c r="F50" s="1169"/>
      <c r="G50" s="1169"/>
      <c r="H50" s="1169"/>
      <c r="I50" s="1169"/>
      <c r="J50" s="1169"/>
      <c r="K50" s="1169"/>
      <c r="L50" s="1169"/>
      <c r="M50" s="1169"/>
      <c r="N50" s="1169"/>
      <c r="O50" s="1169"/>
    </row>
    <row r="51" spans="1:19" ht="45" customHeight="1">
      <c r="A51" s="212" t="s">
        <v>1744</v>
      </c>
      <c r="B51" s="211" t="s">
        <v>1743</v>
      </c>
      <c r="C51" s="211" t="s">
        <v>1742</v>
      </c>
      <c r="D51" s="301"/>
      <c r="E51" s="301"/>
      <c r="F51" s="301"/>
      <c r="G51" s="301"/>
      <c r="H51" s="301"/>
      <c r="I51" s="301"/>
      <c r="P51" s="212" t="s">
        <v>1744</v>
      </c>
      <c r="Q51" s="211" t="s">
        <v>1743</v>
      </c>
      <c r="R51" s="211" t="s">
        <v>1742</v>
      </c>
    </row>
    <row r="52" spans="1:19" ht="45" customHeight="1">
      <c r="A52" s="212" t="s">
        <v>1739</v>
      </c>
      <c r="B52" s="212" t="s">
        <v>1738</v>
      </c>
      <c r="C52" s="212" t="s">
        <v>1741</v>
      </c>
      <c r="D52" s="210" t="s">
        <v>1740</v>
      </c>
      <c r="P52" s="212" t="s">
        <v>1739</v>
      </c>
      <c r="Q52" s="212" t="s">
        <v>1738</v>
      </c>
      <c r="R52" s="212" t="s">
        <v>1737</v>
      </c>
      <c r="S52" s="210" t="s">
        <v>1736</v>
      </c>
    </row>
    <row r="53" spans="1:19" ht="45" customHeight="1">
      <c r="A53" s="212" t="s">
        <v>1610</v>
      </c>
      <c r="B53" s="211" t="s">
        <v>1087</v>
      </c>
      <c r="C53" s="211" t="s">
        <v>1735</v>
      </c>
      <c r="P53" s="212" t="s">
        <v>1610</v>
      </c>
      <c r="Q53" s="211" t="s">
        <v>1087</v>
      </c>
      <c r="R53" s="211" t="s">
        <v>1086</v>
      </c>
    </row>
    <row r="54" spans="1:19" ht="45" customHeight="1"/>
    <row r="55" spans="1:19" ht="45" customHeight="1"/>
    <row r="56" spans="1:19" ht="45" customHeight="1"/>
    <row r="57" spans="1:19" ht="45" customHeight="1"/>
    <row r="58" spans="1:19" ht="45" customHeight="1"/>
    <row r="59" spans="1:19" ht="45" customHeight="1"/>
    <row r="60" spans="1:19" ht="45" customHeight="1"/>
  </sheetData>
  <mergeCells count="15">
    <mergeCell ref="A1:O1"/>
    <mergeCell ref="F33:L35"/>
    <mergeCell ref="F37:L39"/>
    <mergeCell ref="F41:L43"/>
    <mergeCell ref="F13:L15"/>
    <mergeCell ref="F17:L19"/>
    <mergeCell ref="F21:L23"/>
    <mergeCell ref="F25:L27"/>
    <mergeCell ref="F29:L31"/>
    <mergeCell ref="A45:O45"/>
    <mergeCell ref="A46:O46"/>
    <mergeCell ref="E50:O50"/>
    <mergeCell ref="E47:O47"/>
    <mergeCell ref="E48:O48"/>
    <mergeCell ref="E49:O49"/>
  </mergeCells>
  <phoneticPr fontId="15"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0"/>
  <sheetViews>
    <sheetView topLeftCell="A196" zoomScaleNormal="100" workbookViewId="0">
      <selection activeCell="D218" sqref="D218"/>
    </sheetView>
  </sheetViews>
  <sheetFormatPr baseColWidth="10" defaultColWidth="8.83203125" defaultRowHeight="14"/>
  <cols>
    <col min="1" max="9" width="13.6640625" style="209" customWidth="1"/>
    <col min="10" max="11" width="12.6640625" style="209" customWidth="1"/>
    <col min="12" max="16384" width="8.83203125" style="209"/>
  </cols>
  <sheetData>
    <row r="1" spans="1:10" ht="17">
      <c r="A1" s="602" t="s">
        <v>1592</v>
      </c>
    </row>
    <row r="2" spans="1:10">
      <c r="A2" s="209" t="s">
        <v>11506</v>
      </c>
    </row>
    <row r="3" spans="1:10">
      <c r="A3" s="209" t="s">
        <v>11507</v>
      </c>
    </row>
    <row r="4" spans="1:10">
      <c r="A4" s="982" t="s">
        <v>11519</v>
      </c>
    </row>
    <row r="5" spans="1:10" s="982" customFormat="1"/>
    <row r="6" spans="1:10" s="982" customFormat="1" ht="17">
      <c r="A6" s="602" t="s">
        <v>11508</v>
      </c>
    </row>
    <row r="7" spans="1:10" s="982" customFormat="1">
      <c r="A7" s="984" t="s">
        <v>11509</v>
      </c>
    </row>
    <row r="8" spans="1:10" s="982" customFormat="1">
      <c r="A8" s="347" t="s">
        <v>11510</v>
      </c>
    </row>
    <row r="9" spans="1:10" s="982" customFormat="1">
      <c r="A9" s="347" t="s">
        <v>12234</v>
      </c>
      <c r="B9" s="219"/>
      <c r="C9" s="219"/>
      <c r="D9" s="219"/>
      <c r="E9" s="219"/>
      <c r="F9" s="219"/>
      <c r="G9" s="219"/>
      <c r="H9" s="219"/>
      <c r="I9" s="219"/>
    </row>
    <row r="10" spans="1:10" s="982" customFormat="1">
      <c r="A10" s="347" t="s">
        <v>12235</v>
      </c>
      <c r="B10" s="219"/>
      <c r="C10" s="219"/>
      <c r="D10" s="219"/>
      <c r="E10" s="219"/>
      <c r="F10" s="219"/>
      <c r="G10" s="219"/>
      <c r="H10" s="219"/>
      <c r="I10" s="219"/>
    </row>
    <row r="11" spans="1:10" s="982" customFormat="1"/>
    <row r="12" spans="1:10" s="982" customFormat="1">
      <c r="A12" s="984" t="s">
        <v>11514</v>
      </c>
    </row>
    <row r="13" spans="1:10" s="982" customFormat="1">
      <c r="A13" s="219" t="s">
        <v>11511</v>
      </c>
      <c r="B13" s="219"/>
      <c r="C13" s="219"/>
      <c r="D13" s="219"/>
      <c r="E13" s="219"/>
      <c r="F13" s="219"/>
      <c r="G13" s="219"/>
      <c r="H13" s="219"/>
      <c r="I13" s="219"/>
    </row>
    <row r="14" spans="1:10" s="982" customFormat="1">
      <c r="A14" s="219" t="s">
        <v>12236</v>
      </c>
      <c r="B14" s="219"/>
      <c r="C14" s="219"/>
      <c r="D14" s="219"/>
      <c r="E14" s="219"/>
      <c r="F14" s="219"/>
      <c r="G14" s="219"/>
      <c r="H14" s="219"/>
      <c r="I14" s="219"/>
      <c r="J14" s="219"/>
    </row>
    <row r="15" spans="1:10" s="982" customFormat="1">
      <c r="A15" s="219" t="s">
        <v>11512</v>
      </c>
      <c r="B15" s="219"/>
      <c r="C15" s="219"/>
      <c r="D15" s="219"/>
      <c r="E15" s="219"/>
      <c r="F15" s="219"/>
      <c r="G15" s="219"/>
      <c r="H15" s="219"/>
      <c r="I15" s="219"/>
      <c r="J15" s="219"/>
    </row>
    <row r="16" spans="1:10" s="982" customFormat="1">
      <c r="A16" s="219"/>
      <c r="B16" s="219"/>
      <c r="C16" s="219"/>
      <c r="D16" s="219"/>
      <c r="E16" s="219"/>
      <c r="F16" s="219"/>
      <c r="G16" s="219"/>
      <c r="H16" s="219"/>
      <c r="I16" s="219"/>
      <c r="J16" s="219"/>
    </row>
    <row r="17" spans="1:10" s="219" customFormat="1">
      <c r="A17" s="219" t="s">
        <v>12237</v>
      </c>
    </row>
    <row r="18" spans="1:10" s="219" customFormat="1">
      <c r="A18" s="219" t="s">
        <v>11513</v>
      </c>
    </row>
    <row r="19" spans="1:10" s="219" customFormat="1"/>
    <row r="20" spans="1:10" s="982" customFormat="1">
      <c r="A20" s="984" t="s">
        <v>11515</v>
      </c>
    </row>
    <row r="21" spans="1:10">
      <c r="A21" s="219" t="s">
        <v>10501</v>
      </c>
      <c r="B21" s="219"/>
      <c r="C21" s="219"/>
      <c r="D21" s="219"/>
      <c r="E21" s="219"/>
      <c r="F21" s="219"/>
      <c r="G21" s="219"/>
      <c r="H21" s="219"/>
      <c r="I21" s="219"/>
      <c r="J21" s="219"/>
    </row>
    <row r="22" spans="1:10" s="992" customFormat="1">
      <c r="A22" s="219" t="s">
        <v>12366</v>
      </c>
      <c r="B22" s="219"/>
      <c r="C22" s="219"/>
      <c r="D22" s="219"/>
      <c r="E22" s="219"/>
      <c r="F22" s="219"/>
      <c r="G22" s="219"/>
      <c r="H22" s="219"/>
      <c r="I22" s="219"/>
      <c r="J22" s="219"/>
    </row>
    <row r="23" spans="1:10" s="992" customFormat="1">
      <c r="A23" s="219" t="s">
        <v>12367</v>
      </c>
      <c r="B23" s="219"/>
      <c r="C23" s="219"/>
      <c r="D23" s="219"/>
      <c r="E23" s="219"/>
      <c r="F23" s="219"/>
      <c r="G23" s="219"/>
      <c r="H23" s="219"/>
      <c r="I23" s="219"/>
      <c r="J23" s="219"/>
    </row>
    <row r="24" spans="1:10" s="1021" customFormat="1">
      <c r="A24" s="219" t="s">
        <v>12233</v>
      </c>
      <c r="B24" s="219"/>
      <c r="C24" s="219"/>
      <c r="D24" s="219"/>
      <c r="E24" s="219"/>
      <c r="F24" s="219"/>
      <c r="G24" s="219"/>
      <c r="H24" s="219"/>
      <c r="I24" s="219"/>
      <c r="J24" s="219"/>
    </row>
    <row r="25" spans="1:10">
      <c r="A25" s="219" t="s">
        <v>12421</v>
      </c>
      <c r="B25" s="219"/>
      <c r="C25" s="219"/>
      <c r="D25" s="219"/>
      <c r="E25" s="219"/>
      <c r="F25" s="219"/>
      <c r="G25" s="219"/>
      <c r="H25" s="219"/>
      <c r="I25" s="219"/>
    </row>
    <row r="26" spans="1:10" s="219" customFormat="1">
      <c r="A26" s="219" t="s">
        <v>12422</v>
      </c>
    </row>
    <row r="27" spans="1:10" s="219" customFormat="1">
      <c r="A27" s="219" t="s">
        <v>12423</v>
      </c>
    </row>
    <row r="28" spans="1:10" s="219" customFormat="1"/>
    <row r="29" spans="1:10" s="219" customFormat="1">
      <c r="A29" s="219" t="s">
        <v>11713</v>
      </c>
    </row>
    <row r="30" spans="1:10" s="219" customFormat="1">
      <c r="A30" s="219" t="s">
        <v>11712</v>
      </c>
    </row>
    <row r="31" spans="1:10" s="219" customFormat="1">
      <c r="A31" s="219" t="s">
        <v>11644</v>
      </c>
    </row>
    <row r="32" spans="1:10" s="219" customFormat="1">
      <c r="A32" s="219" t="s">
        <v>11549</v>
      </c>
    </row>
    <row r="34" spans="1:9" s="219" customFormat="1">
      <c r="A34" s="984" t="s">
        <v>11517</v>
      </c>
    </row>
    <row r="35" spans="1:9" s="982" customFormat="1">
      <c r="A35" s="219" t="s">
        <v>11516</v>
      </c>
      <c r="B35" s="219"/>
      <c r="C35" s="219"/>
      <c r="D35" s="219"/>
      <c r="E35" s="219"/>
      <c r="F35" s="219"/>
      <c r="G35" s="219"/>
      <c r="H35" s="219"/>
      <c r="I35" s="219"/>
    </row>
    <row r="36" spans="1:9" s="982" customFormat="1">
      <c r="A36" s="435" t="s">
        <v>12420</v>
      </c>
      <c r="B36" s="435"/>
      <c r="C36" s="435"/>
      <c r="D36" s="435"/>
      <c r="E36" s="435"/>
      <c r="F36" s="435"/>
      <c r="G36" s="435"/>
      <c r="H36" s="435"/>
      <c r="I36" s="435"/>
    </row>
    <row r="37" spans="1:9" s="982" customFormat="1">
      <c r="A37" s="435" t="s">
        <v>12292</v>
      </c>
      <c r="B37" s="435"/>
      <c r="C37" s="435"/>
      <c r="D37" s="435"/>
      <c r="E37" s="435"/>
      <c r="F37" s="435"/>
      <c r="G37" s="435"/>
      <c r="H37" s="435"/>
      <c r="I37" s="435"/>
    </row>
    <row r="38" spans="1:9" s="982" customFormat="1">
      <c r="A38" s="347" t="s">
        <v>11532</v>
      </c>
      <c r="B38" s="435"/>
      <c r="C38" s="435"/>
      <c r="D38" s="435"/>
      <c r="E38" s="435"/>
      <c r="F38" s="435"/>
      <c r="G38" s="435"/>
      <c r="H38" s="435"/>
      <c r="I38" s="435"/>
    </row>
    <row r="39" spans="1:9" s="990" customFormat="1">
      <c r="A39" s="347" t="s">
        <v>11694</v>
      </c>
      <c r="B39" s="435"/>
      <c r="C39" s="435"/>
      <c r="D39" s="435"/>
      <c r="E39" s="435"/>
      <c r="F39" s="435"/>
      <c r="G39" s="435"/>
      <c r="H39" s="435"/>
      <c r="I39" s="435"/>
    </row>
    <row r="40" spans="1:9" s="990" customFormat="1">
      <c r="A40" s="347" t="s">
        <v>11695</v>
      </c>
      <c r="B40" s="435"/>
      <c r="C40" s="347"/>
      <c r="D40" s="435"/>
      <c r="E40" s="435"/>
      <c r="F40" s="435"/>
      <c r="G40" s="435"/>
      <c r="H40" s="435"/>
      <c r="I40" s="435"/>
    </row>
    <row r="41" spans="1:9" s="992" customFormat="1">
      <c r="A41" s="347" t="s">
        <v>12289</v>
      </c>
      <c r="B41" s="435"/>
      <c r="C41" s="435"/>
      <c r="D41" s="435"/>
      <c r="E41" s="435"/>
      <c r="F41" s="435"/>
      <c r="G41" s="435"/>
      <c r="H41" s="435"/>
      <c r="I41" s="435"/>
    </row>
    <row r="42" spans="1:9" s="998" customFormat="1">
      <c r="A42" s="257" t="s">
        <v>11985</v>
      </c>
      <c r="B42" s="219"/>
      <c r="C42" s="219"/>
      <c r="D42" s="219"/>
      <c r="E42" s="219"/>
      <c r="F42" s="219"/>
      <c r="G42" s="219"/>
      <c r="H42" s="219"/>
      <c r="I42" s="219"/>
    </row>
    <row r="43" spans="1:9" s="982" customFormat="1">
      <c r="A43" s="219" t="s">
        <v>12232</v>
      </c>
      <c r="B43" s="219"/>
      <c r="C43" s="219"/>
      <c r="D43" s="219"/>
      <c r="E43" s="219"/>
      <c r="F43" s="219"/>
      <c r="G43" s="219"/>
      <c r="H43" s="219"/>
      <c r="I43" s="219"/>
    </row>
    <row r="44" spans="1:9" s="219" customFormat="1">
      <c r="A44" s="219" t="s">
        <v>12290</v>
      </c>
      <c r="H44" s="219" t="s">
        <v>12135</v>
      </c>
    </row>
    <row r="45" spans="1:9" s="219" customFormat="1">
      <c r="A45" s="219" t="s">
        <v>12291</v>
      </c>
      <c r="H45" s="219" t="s">
        <v>12135</v>
      </c>
    </row>
    <row r="46" spans="1:9" s="219" customFormat="1"/>
    <row r="47" spans="1:9" s="219" customFormat="1">
      <c r="A47" s="984" t="s">
        <v>11518</v>
      </c>
    </row>
    <row r="48" spans="1:9" s="982" customFormat="1">
      <c r="A48" s="219" t="s">
        <v>11645</v>
      </c>
      <c r="B48" s="219"/>
      <c r="C48" s="219"/>
      <c r="D48" s="219"/>
      <c r="E48" s="219"/>
      <c r="F48" s="219"/>
      <c r="G48" s="219"/>
      <c r="H48" s="219"/>
      <c r="I48" s="219"/>
    </row>
    <row r="49" spans="1:9" s="990" customFormat="1">
      <c r="A49" s="219"/>
      <c r="B49" s="219"/>
      <c r="C49" s="219"/>
      <c r="D49" s="219"/>
      <c r="E49" s="219"/>
      <c r="F49" s="219"/>
      <c r="G49" s="219"/>
      <c r="H49" s="219"/>
      <c r="I49" s="219"/>
    </row>
    <row r="50" spans="1:9" s="990" customFormat="1">
      <c r="A50" s="397" t="s">
        <v>11647</v>
      </c>
      <c r="B50" s="219"/>
      <c r="C50" s="219"/>
      <c r="D50" s="219"/>
      <c r="E50" s="219"/>
      <c r="F50" s="219"/>
      <c r="G50" s="219"/>
      <c r="H50" s="219"/>
      <c r="I50" s="219"/>
    </row>
    <row r="51" spans="1:9" s="982" customFormat="1">
      <c r="A51" s="219" t="s">
        <v>11646</v>
      </c>
      <c r="B51" s="219"/>
      <c r="C51" s="219"/>
      <c r="D51" s="219"/>
      <c r="E51" s="219"/>
      <c r="F51" s="219"/>
      <c r="G51" s="219"/>
      <c r="H51" s="219"/>
      <c r="I51" s="219"/>
    </row>
    <row r="52" spans="1:9" s="990" customFormat="1">
      <c r="A52" s="219" t="s">
        <v>11651</v>
      </c>
      <c r="B52" s="219"/>
      <c r="C52" s="219"/>
      <c r="D52" s="219"/>
      <c r="E52" s="219"/>
      <c r="F52" s="219"/>
      <c r="G52" s="219"/>
      <c r="H52" s="219"/>
      <c r="I52" s="219"/>
    </row>
    <row r="53" spans="1:9" s="982" customFormat="1">
      <c r="A53" s="219" t="s">
        <v>11521</v>
      </c>
      <c r="B53" s="219"/>
      <c r="C53" s="219"/>
      <c r="D53" s="219"/>
      <c r="E53" s="219"/>
      <c r="F53" s="219"/>
      <c r="G53" s="219"/>
      <c r="H53" s="219"/>
      <c r="I53" s="219"/>
    </row>
    <row r="54" spans="1:9" s="982" customFormat="1">
      <c r="A54" s="219" t="s">
        <v>11522</v>
      </c>
      <c r="B54" s="219"/>
      <c r="C54" s="219"/>
      <c r="D54" s="219"/>
      <c r="E54" s="219"/>
      <c r="F54" s="219"/>
      <c r="G54" s="219"/>
      <c r="H54" s="219"/>
      <c r="I54" s="219"/>
    </row>
    <row r="55" spans="1:9" s="982" customFormat="1">
      <c r="A55" s="219" t="s">
        <v>11743</v>
      </c>
      <c r="B55" s="219"/>
      <c r="C55" s="219"/>
      <c r="D55" s="219"/>
      <c r="E55" s="219"/>
      <c r="F55" s="219"/>
      <c r="G55" s="219"/>
      <c r="H55" s="219"/>
      <c r="I55" s="219"/>
    </row>
    <row r="56" spans="1:9" s="982" customFormat="1">
      <c r="A56" s="219" t="s">
        <v>11523</v>
      </c>
      <c r="B56" s="219"/>
      <c r="C56" s="219"/>
      <c r="D56" s="219"/>
      <c r="E56" s="219"/>
      <c r="F56" s="219"/>
      <c r="G56" s="219"/>
      <c r="H56" s="219"/>
      <c r="I56" s="219"/>
    </row>
    <row r="57" spans="1:9" s="219" customFormat="1">
      <c r="A57" s="219" t="s">
        <v>11524</v>
      </c>
    </row>
    <row r="58" spans="1:9" s="219" customFormat="1">
      <c r="A58" s="435" t="s">
        <v>11648</v>
      </c>
    </row>
    <row r="59" spans="1:9" s="219" customFormat="1">
      <c r="A59" s="219" t="s">
        <v>11525</v>
      </c>
    </row>
    <row r="60" spans="1:9" s="219" customFormat="1">
      <c r="A60" s="219" t="s">
        <v>11526</v>
      </c>
    </row>
    <row r="61" spans="1:9" s="219" customFormat="1">
      <c r="A61" s="347" t="s">
        <v>11652</v>
      </c>
    </row>
    <row r="62" spans="1:9" s="219" customFormat="1">
      <c r="A62" s="347" t="s">
        <v>11649</v>
      </c>
    </row>
    <row r="63" spans="1:9" s="219" customFormat="1"/>
    <row r="64" spans="1:9" s="990" customFormat="1">
      <c r="A64" s="397" t="s">
        <v>11650</v>
      </c>
      <c r="B64" s="219"/>
      <c r="C64" s="219"/>
      <c r="D64" s="219"/>
      <c r="E64" s="219"/>
      <c r="F64" s="219"/>
      <c r="G64" s="219"/>
      <c r="H64" s="219"/>
      <c r="I64" s="219"/>
    </row>
    <row r="65" spans="1:9" s="990" customFormat="1">
      <c r="A65" s="219" t="s">
        <v>11653</v>
      </c>
      <c r="B65" s="219"/>
      <c r="C65" s="219"/>
      <c r="D65" s="219"/>
      <c r="E65" s="219"/>
      <c r="F65" s="219"/>
      <c r="G65" s="219"/>
      <c r="H65" s="219"/>
      <c r="I65" s="219"/>
    </row>
    <row r="66" spans="1:9" s="219" customFormat="1"/>
    <row r="67" spans="1:9" s="219" customFormat="1">
      <c r="A67" s="984" t="s">
        <v>11542</v>
      </c>
    </row>
    <row r="68" spans="1:9" s="985" customFormat="1">
      <c r="A68" s="219" t="s">
        <v>11543</v>
      </c>
      <c r="B68" s="219"/>
      <c r="C68" s="219"/>
      <c r="D68" s="219"/>
      <c r="E68" s="219"/>
      <c r="F68" s="219"/>
      <c r="G68" s="219"/>
      <c r="H68" s="219"/>
      <c r="I68" s="219"/>
    </row>
    <row r="69" spans="1:9" s="985" customFormat="1">
      <c r="A69" s="219" t="s">
        <v>11544</v>
      </c>
      <c r="B69" s="219"/>
      <c r="C69" s="219"/>
      <c r="D69" s="219"/>
      <c r="E69" s="219"/>
      <c r="F69" s="219"/>
      <c r="G69" s="219"/>
      <c r="H69" s="219"/>
      <c r="I69" s="219"/>
    </row>
    <row r="70" spans="1:9" s="985" customFormat="1">
      <c r="A70" s="219" t="s">
        <v>12238</v>
      </c>
      <c r="B70" s="219"/>
      <c r="C70" s="219"/>
      <c r="D70" s="219"/>
      <c r="E70" s="219"/>
      <c r="F70" s="219"/>
      <c r="G70" s="219"/>
      <c r="H70" s="219"/>
      <c r="I70" s="219"/>
    </row>
    <row r="71" spans="1:9" s="985" customFormat="1">
      <c r="A71" s="257" t="s">
        <v>11545</v>
      </c>
      <c r="B71" s="219"/>
      <c r="C71" s="219"/>
      <c r="D71" s="219"/>
      <c r="E71" s="219"/>
      <c r="F71" s="219"/>
      <c r="G71" s="219"/>
      <c r="H71" s="219"/>
      <c r="I71" s="219"/>
    </row>
    <row r="72" spans="1:9" s="985" customFormat="1">
      <c r="A72" s="219" t="s">
        <v>11546</v>
      </c>
      <c r="B72" s="219"/>
      <c r="C72" s="219"/>
      <c r="D72" s="219"/>
      <c r="E72" s="219"/>
      <c r="F72" s="219"/>
      <c r="G72" s="219"/>
      <c r="H72" s="219"/>
      <c r="I72" s="219"/>
    </row>
    <row r="73" spans="1:9" s="219" customFormat="1">
      <c r="A73" s="219" t="s">
        <v>11696</v>
      </c>
    </row>
    <row r="74" spans="1:9" s="982" customFormat="1"/>
    <row r="75" spans="1:9" s="219" customFormat="1">
      <c r="A75" s="984" t="s">
        <v>11557</v>
      </c>
    </row>
    <row r="76" spans="1:9" s="985" customFormat="1">
      <c r="A76" s="219" t="s">
        <v>11556</v>
      </c>
      <c r="B76" s="219"/>
      <c r="C76" s="219"/>
      <c r="D76" s="219"/>
      <c r="E76" s="219"/>
      <c r="F76" s="219"/>
      <c r="G76" s="219"/>
      <c r="H76" s="219"/>
      <c r="I76" s="219"/>
    </row>
    <row r="77" spans="1:9" s="985" customFormat="1">
      <c r="A77" s="219" t="s">
        <v>11558</v>
      </c>
      <c r="B77" s="219"/>
      <c r="C77" s="219"/>
      <c r="D77" s="219"/>
      <c r="E77" s="219"/>
      <c r="F77" s="219"/>
      <c r="G77" s="219"/>
      <c r="H77" s="219"/>
      <c r="I77" s="219"/>
    </row>
    <row r="78" spans="1:9" s="985" customFormat="1">
      <c r="A78" s="985" t="s">
        <v>11570</v>
      </c>
      <c r="B78" s="219"/>
      <c r="C78" s="219"/>
      <c r="D78" s="219"/>
      <c r="E78" s="219"/>
      <c r="F78" s="219"/>
      <c r="G78" s="219"/>
      <c r="H78" s="219"/>
      <c r="I78" s="219"/>
    </row>
    <row r="79" spans="1:9" s="996" customFormat="1">
      <c r="A79" s="996" t="s">
        <v>11739</v>
      </c>
      <c r="B79" s="219"/>
      <c r="C79" s="219"/>
      <c r="D79" s="219"/>
      <c r="E79" s="219"/>
      <c r="F79" s="219"/>
      <c r="G79" s="219"/>
      <c r="H79" s="219"/>
      <c r="I79" s="219"/>
    </row>
    <row r="80" spans="1:9" s="985" customFormat="1">
      <c r="A80" s="219"/>
      <c r="B80" s="219"/>
      <c r="C80" s="219"/>
      <c r="D80" s="219"/>
      <c r="E80" s="219"/>
      <c r="F80" s="219"/>
      <c r="G80" s="219"/>
      <c r="H80" s="219"/>
      <c r="I80" s="219"/>
    </row>
    <row r="81" spans="1:9" s="985" customFormat="1">
      <c r="A81" s="984" t="s">
        <v>11559</v>
      </c>
      <c r="B81" s="219"/>
      <c r="C81" s="219"/>
      <c r="D81" s="219"/>
      <c r="E81" s="219"/>
      <c r="F81" s="219"/>
      <c r="G81" s="219"/>
      <c r="H81" s="219"/>
      <c r="I81" s="219"/>
    </row>
    <row r="82" spans="1:9" s="985" customFormat="1">
      <c r="A82" s="219" t="s">
        <v>11561</v>
      </c>
      <c r="B82" s="219"/>
      <c r="C82" s="219"/>
      <c r="D82" s="219"/>
      <c r="E82" s="219"/>
      <c r="F82" s="219"/>
      <c r="G82" s="219"/>
      <c r="H82" s="219"/>
      <c r="I82" s="219"/>
    </row>
    <row r="83" spans="1:9" s="219" customFormat="1">
      <c r="A83" s="219" t="s">
        <v>11560</v>
      </c>
    </row>
    <row r="84" spans="1:9" s="219" customFormat="1">
      <c r="A84" s="219" t="s">
        <v>11876</v>
      </c>
    </row>
    <row r="85" spans="1:9" s="219" customFormat="1">
      <c r="A85" s="219" t="s">
        <v>11716</v>
      </c>
    </row>
    <row r="86" spans="1:9" s="219" customFormat="1">
      <c r="A86" s="219" t="s">
        <v>11562</v>
      </c>
    </row>
    <row r="87" spans="1:9" s="219" customFormat="1">
      <c r="A87" s="219" t="s">
        <v>11563</v>
      </c>
    </row>
    <row r="88" spans="1:9" s="219" customFormat="1">
      <c r="A88" s="219" t="s">
        <v>11564</v>
      </c>
    </row>
    <row r="89" spans="1:9" s="985" customFormat="1">
      <c r="A89" s="985" t="s">
        <v>11637</v>
      </c>
      <c r="H89" s="985" t="s">
        <v>11565</v>
      </c>
    </row>
    <row r="90" spans="1:9" s="985" customFormat="1">
      <c r="A90" s="985" t="s">
        <v>11638</v>
      </c>
      <c r="H90" s="985" t="s">
        <v>11566</v>
      </c>
    </row>
    <row r="91" spans="1:9" s="985" customFormat="1">
      <c r="A91" s="985" t="s">
        <v>11639</v>
      </c>
      <c r="H91" s="985" t="s">
        <v>11567</v>
      </c>
    </row>
    <row r="92" spans="1:9" s="985" customFormat="1">
      <c r="A92" s="985" t="s">
        <v>11640</v>
      </c>
      <c r="H92" s="985" t="s">
        <v>11568</v>
      </c>
    </row>
    <row r="93" spans="1:9" s="985" customFormat="1">
      <c r="A93" s="985" t="s">
        <v>11569</v>
      </c>
    </row>
    <row r="94" spans="1:9" s="992" customFormat="1">
      <c r="A94" s="992" t="s">
        <v>11717</v>
      </c>
    </row>
    <row r="95" spans="1:9" s="996" customFormat="1">
      <c r="A95" s="996" t="s">
        <v>11738</v>
      </c>
    </row>
    <row r="96" spans="1:9" s="990" customFormat="1">
      <c r="A96" s="219"/>
      <c r="B96" s="219"/>
      <c r="C96" s="219"/>
      <c r="D96" s="219"/>
      <c r="E96" s="219"/>
      <c r="F96" s="219"/>
      <c r="G96" s="219"/>
      <c r="H96" s="219"/>
      <c r="I96" s="219"/>
    </row>
    <row r="97" spans="1:9" s="990" customFormat="1">
      <c r="A97" s="984" t="s">
        <v>11656</v>
      </c>
      <c r="B97" s="219"/>
      <c r="C97" s="219"/>
      <c r="D97" s="219"/>
      <c r="E97" s="219"/>
      <c r="F97" s="219"/>
      <c r="G97" s="219"/>
      <c r="H97" s="219"/>
      <c r="I97" s="219"/>
    </row>
    <row r="98" spans="1:9" s="990" customFormat="1">
      <c r="A98" s="219" t="s">
        <v>11657</v>
      </c>
      <c r="B98" s="219"/>
      <c r="C98" s="219"/>
      <c r="D98" s="219"/>
      <c r="E98" s="219"/>
      <c r="F98" s="219"/>
      <c r="G98" s="219"/>
      <c r="H98" s="219"/>
      <c r="I98" s="219"/>
    </row>
    <row r="99" spans="1:9" s="219" customFormat="1">
      <c r="A99" s="219" t="s">
        <v>11655</v>
      </c>
    </row>
    <row r="100" spans="1:9" s="219" customFormat="1">
      <c r="A100" s="219" t="s">
        <v>11991</v>
      </c>
    </row>
    <row r="101" spans="1:9" s="219" customFormat="1">
      <c r="A101" s="219" t="s">
        <v>11658</v>
      </c>
    </row>
    <row r="102" spans="1:9" s="219" customFormat="1">
      <c r="A102" s="219" t="s">
        <v>11692</v>
      </c>
    </row>
    <row r="103" spans="1:9" s="219" customFormat="1">
      <c r="A103" s="219" t="s">
        <v>11693</v>
      </c>
    </row>
    <row r="104" spans="1:9" s="990" customFormat="1">
      <c r="A104" s="990" t="s">
        <v>11990</v>
      </c>
    </row>
    <row r="105" spans="1:9" s="990" customFormat="1">
      <c r="A105" s="990" t="s">
        <v>11659</v>
      </c>
    </row>
    <row r="106" spans="1:9" s="998" customFormat="1">
      <c r="A106" s="998" t="s">
        <v>11986</v>
      </c>
    </row>
    <row r="107" spans="1:9" s="985" customFormat="1"/>
    <row r="108" spans="1:9" s="998" customFormat="1">
      <c r="A108" s="984" t="s">
        <v>11980</v>
      </c>
      <c r="B108" s="219"/>
      <c r="C108" s="219"/>
      <c r="D108" s="219"/>
      <c r="E108" s="219"/>
      <c r="F108" s="219"/>
      <c r="G108" s="219"/>
      <c r="H108" s="219"/>
      <c r="I108" s="219"/>
    </row>
    <row r="109" spans="1:9" s="998" customFormat="1">
      <c r="A109" s="219" t="s">
        <v>11981</v>
      </c>
      <c r="B109" s="219"/>
      <c r="C109" s="219"/>
      <c r="D109" s="219"/>
      <c r="E109" s="219"/>
      <c r="F109" s="219"/>
      <c r="G109" s="219"/>
      <c r="H109" s="219"/>
      <c r="I109" s="219"/>
    </row>
    <row r="110" spans="1:9" s="219" customFormat="1">
      <c r="A110" s="219" t="s">
        <v>11984</v>
      </c>
    </row>
    <row r="111" spans="1:9" s="219" customFormat="1">
      <c r="A111" s="219" t="s">
        <v>11982</v>
      </c>
    </row>
    <row r="112" spans="1:9" s="219" customFormat="1">
      <c r="A112" s="219" t="s">
        <v>11983</v>
      </c>
    </row>
    <row r="113" spans="1:1" s="998" customFormat="1"/>
    <row r="114" spans="1:1" s="219" customFormat="1"/>
    <row r="115" spans="1:1" ht="17">
      <c r="A115" s="602" t="s">
        <v>11520</v>
      </c>
    </row>
    <row r="116" spans="1:1">
      <c r="A116" s="984" t="s">
        <v>11643</v>
      </c>
    </row>
    <row r="117" spans="1:1">
      <c r="A117" s="209" t="s">
        <v>11527</v>
      </c>
    </row>
    <row r="118" spans="1:1">
      <c r="A118" s="209" t="s">
        <v>11704</v>
      </c>
    </row>
    <row r="119" spans="1:1" s="982" customFormat="1">
      <c r="A119" s="982" t="s">
        <v>11660</v>
      </c>
    </row>
    <row r="120" spans="1:1" s="982" customFormat="1">
      <c r="A120" s="982" t="s">
        <v>11661</v>
      </c>
    </row>
    <row r="121" spans="1:1" s="982" customFormat="1">
      <c r="A121" s="982" t="s">
        <v>11662</v>
      </c>
    </row>
    <row r="122" spans="1:1">
      <c r="A122" s="209" t="s">
        <v>11663</v>
      </c>
    </row>
    <row r="123" spans="1:1" s="990" customFormat="1">
      <c r="A123" s="990" t="s">
        <v>11664</v>
      </c>
    </row>
    <row r="124" spans="1:1" s="1027" customFormat="1">
      <c r="A124" s="1027" t="s">
        <v>12317</v>
      </c>
    </row>
    <row r="125" spans="1:1" s="990" customFormat="1"/>
    <row r="126" spans="1:1" s="990" customFormat="1">
      <c r="A126" s="475" t="s">
        <v>11533</v>
      </c>
    </row>
    <row r="127" spans="1:1" s="990" customFormat="1">
      <c r="A127" s="990" t="s">
        <v>11672</v>
      </c>
    </row>
    <row r="128" spans="1:1" s="990" customFormat="1">
      <c r="A128" s="990" t="s">
        <v>11671</v>
      </c>
    </row>
    <row r="129" spans="1:5" s="990" customFormat="1"/>
    <row r="130" spans="1:5" s="990" customFormat="1">
      <c r="A130" s="986" t="s">
        <v>11534</v>
      </c>
      <c r="B130" s="326"/>
      <c r="C130" s="326"/>
      <c r="D130" s="326"/>
      <c r="E130" s="326"/>
    </row>
    <row r="131" spans="1:5" s="990" customFormat="1">
      <c r="A131" s="990" t="s">
        <v>11673</v>
      </c>
      <c r="B131" s="326" t="s">
        <v>11682</v>
      </c>
      <c r="C131" s="326"/>
      <c r="D131" s="326"/>
      <c r="E131" s="326"/>
    </row>
    <row r="132" spans="1:5" s="990" customFormat="1">
      <c r="A132" s="990" t="s">
        <v>11674</v>
      </c>
      <c r="B132" s="326" t="s">
        <v>11988</v>
      </c>
      <c r="C132" s="326"/>
      <c r="D132" s="326"/>
      <c r="E132" s="326"/>
    </row>
    <row r="133" spans="1:5" s="990" customFormat="1">
      <c r="B133" s="327" t="s">
        <v>12359</v>
      </c>
      <c r="C133" s="326"/>
      <c r="D133" s="326"/>
      <c r="E133" s="326"/>
    </row>
    <row r="134" spans="1:5" s="990" customFormat="1">
      <c r="B134" s="326" t="s">
        <v>11676</v>
      </c>
      <c r="C134" s="326"/>
      <c r="D134" s="326"/>
      <c r="E134" s="326"/>
    </row>
    <row r="135" spans="1:5" s="990" customFormat="1">
      <c r="B135" s="327" t="s">
        <v>12358</v>
      </c>
      <c r="C135" s="326"/>
      <c r="D135" s="326"/>
      <c r="E135" s="326"/>
    </row>
    <row r="136" spans="1:5" s="990" customFormat="1">
      <c r="A136" s="990" t="s">
        <v>11677</v>
      </c>
      <c r="B136" s="326" t="s">
        <v>11678</v>
      </c>
      <c r="C136" s="326"/>
      <c r="D136" s="326"/>
      <c r="E136" s="326"/>
    </row>
    <row r="137" spans="1:5" s="990" customFormat="1">
      <c r="A137" s="990" t="s">
        <v>11679</v>
      </c>
      <c r="B137" s="326" t="s">
        <v>11680</v>
      </c>
      <c r="C137" s="326"/>
      <c r="D137" s="326"/>
      <c r="E137" s="326"/>
    </row>
    <row r="138" spans="1:5" s="990" customFormat="1">
      <c r="B138" s="990" t="s">
        <v>11681</v>
      </c>
    </row>
    <row r="139" spans="1:5" s="990" customFormat="1"/>
    <row r="140" spans="1:5" s="990" customFormat="1">
      <c r="A140" s="986" t="s">
        <v>11535</v>
      </c>
    </row>
    <row r="141" spans="1:5" s="990" customFormat="1">
      <c r="A141" s="990" t="s">
        <v>11673</v>
      </c>
      <c r="B141" s="990" t="s">
        <v>11683</v>
      </c>
    </row>
    <row r="142" spans="1:5" s="990" customFormat="1">
      <c r="A142" s="990" t="s">
        <v>11675</v>
      </c>
      <c r="B142" s="990" t="s">
        <v>11987</v>
      </c>
    </row>
    <row r="143" spans="1:5" s="990" customFormat="1">
      <c r="B143" s="990" t="s">
        <v>11686</v>
      </c>
    </row>
    <row r="144" spans="1:5" s="990" customFormat="1">
      <c r="B144" s="990" t="s">
        <v>11687</v>
      </c>
    </row>
    <row r="145" spans="1:5" s="990" customFormat="1"/>
    <row r="146" spans="1:5" s="990" customFormat="1">
      <c r="A146" s="986" t="s">
        <v>11536</v>
      </c>
    </row>
    <row r="147" spans="1:5" s="990" customFormat="1">
      <c r="A147" s="990" t="s">
        <v>11673</v>
      </c>
      <c r="B147" s="990" t="s">
        <v>11685</v>
      </c>
    </row>
    <row r="148" spans="1:5" s="990" customFormat="1">
      <c r="A148" s="990" t="s">
        <v>11675</v>
      </c>
      <c r="B148" s="326" t="s">
        <v>11989</v>
      </c>
      <c r="C148" s="326"/>
      <c r="D148" s="326"/>
      <c r="E148" s="326"/>
    </row>
    <row r="149" spans="1:5" s="990" customFormat="1">
      <c r="B149" s="327" t="s">
        <v>12334</v>
      </c>
      <c r="C149" s="326"/>
      <c r="D149" s="326"/>
      <c r="E149" s="326"/>
    </row>
    <row r="150" spans="1:5" s="990" customFormat="1">
      <c r="B150" s="327" t="s">
        <v>12333</v>
      </c>
      <c r="C150" s="326"/>
      <c r="D150" s="326"/>
      <c r="E150" s="326"/>
    </row>
    <row r="151" spans="1:5" s="990" customFormat="1">
      <c r="B151" s="326" t="s">
        <v>11684</v>
      </c>
      <c r="C151" s="326"/>
      <c r="D151" s="326"/>
      <c r="E151" s="326"/>
    </row>
    <row r="152" spans="1:5" s="990" customFormat="1">
      <c r="A152" s="990" t="s">
        <v>11537</v>
      </c>
      <c r="B152" s="326"/>
      <c r="C152" s="326"/>
      <c r="D152" s="326"/>
      <c r="E152" s="326"/>
    </row>
    <row r="153" spans="1:5" s="990" customFormat="1"/>
    <row r="154" spans="1:5" s="982" customFormat="1"/>
    <row r="155" spans="1:5" s="982" customFormat="1">
      <c r="A155" s="984" t="s">
        <v>11528</v>
      </c>
    </row>
    <row r="156" spans="1:5" s="982" customFormat="1">
      <c r="A156" s="982" t="s">
        <v>11688</v>
      </c>
    </row>
    <row r="157" spans="1:5" s="982" customFormat="1">
      <c r="A157" s="983" t="s">
        <v>11529</v>
      </c>
    </row>
    <row r="158" spans="1:5" s="982" customFormat="1">
      <c r="A158" s="982" t="s">
        <v>11530</v>
      </c>
    </row>
    <row r="159" spans="1:5" s="983" customFormat="1">
      <c r="A159" s="983" t="s">
        <v>11742</v>
      </c>
    </row>
    <row r="160" spans="1:5" s="982" customFormat="1">
      <c r="A160" s="982" t="s">
        <v>11538</v>
      </c>
    </row>
    <row r="161" spans="1:1" s="982" customFormat="1">
      <c r="A161" s="982" t="s">
        <v>11583</v>
      </c>
    </row>
    <row r="162" spans="1:1" s="982" customFormat="1">
      <c r="A162" s="983" t="s">
        <v>11531</v>
      </c>
    </row>
    <row r="163" spans="1:1" s="982" customFormat="1"/>
    <row r="164" spans="1:1" s="983" customFormat="1">
      <c r="A164" s="984" t="s">
        <v>11689</v>
      </c>
    </row>
    <row r="165" spans="1:1" s="983" customFormat="1">
      <c r="A165" s="983" t="s">
        <v>11540</v>
      </c>
    </row>
    <row r="166" spans="1:1" s="982" customFormat="1">
      <c r="A166" s="982" t="s">
        <v>11541</v>
      </c>
    </row>
    <row r="167" spans="1:1" s="982" customFormat="1">
      <c r="A167" s="982" t="s">
        <v>11539</v>
      </c>
    </row>
    <row r="168" spans="1:1" s="983" customFormat="1">
      <c r="A168" s="983" t="s">
        <v>11550</v>
      </c>
    </row>
    <row r="169" spans="1:1" s="982" customFormat="1"/>
    <row r="170" spans="1:1" s="983" customFormat="1">
      <c r="A170" s="984" t="s">
        <v>11690</v>
      </c>
    </row>
    <row r="171" spans="1:1">
      <c r="A171" s="209" t="s">
        <v>11691</v>
      </c>
    </row>
    <row r="172" spans="1:1" s="983" customFormat="1">
      <c r="A172" s="983" t="s">
        <v>11547</v>
      </c>
    </row>
    <row r="173" spans="1:1" s="983" customFormat="1">
      <c r="A173" s="983" t="s">
        <v>11584</v>
      </c>
    </row>
    <row r="174" spans="1:1" s="983" customFormat="1">
      <c r="A174" s="983" t="s">
        <v>11548</v>
      </c>
    </row>
    <row r="175" spans="1:1" s="983" customFormat="1">
      <c r="A175" s="219" t="s">
        <v>11553</v>
      </c>
    </row>
    <row r="176" spans="1:1" s="985" customFormat="1">
      <c r="A176" s="219" t="s">
        <v>11585</v>
      </c>
    </row>
    <row r="177" spans="1:1" s="985" customFormat="1">
      <c r="A177" s="219" t="s">
        <v>11586</v>
      </c>
    </row>
    <row r="178" spans="1:1" s="985" customFormat="1">
      <c r="A178" s="219" t="s">
        <v>11993</v>
      </c>
    </row>
    <row r="179" spans="1:1" s="985" customFormat="1">
      <c r="A179" s="219" t="s">
        <v>11994</v>
      </c>
    </row>
    <row r="180" spans="1:1" s="985" customFormat="1">
      <c r="A180" s="219" t="s">
        <v>11587</v>
      </c>
    </row>
    <row r="181" spans="1:1" s="985" customFormat="1">
      <c r="A181" s="219"/>
    </row>
    <row r="182" spans="1:1" s="985" customFormat="1">
      <c r="A182" s="985" t="s">
        <v>11554</v>
      </c>
    </row>
    <row r="183" spans="1:1" s="983" customFormat="1">
      <c r="A183" s="983" t="s">
        <v>11551</v>
      </c>
    </row>
    <row r="184" spans="1:1" s="985" customFormat="1">
      <c r="A184" s="985" t="s">
        <v>11552</v>
      </c>
    </row>
    <row r="185" spans="1:1" s="983" customFormat="1"/>
    <row r="186" spans="1:1" s="983" customFormat="1">
      <c r="A186" s="985" t="s">
        <v>11555</v>
      </c>
    </row>
    <row r="187" spans="1:1" s="983" customFormat="1">
      <c r="A187" s="985" t="s">
        <v>11571</v>
      </c>
    </row>
    <row r="188" spans="1:1" s="983" customFormat="1">
      <c r="A188" s="985" t="s">
        <v>11588</v>
      </c>
    </row>
    <row r="189" spans="1:1" s="983" customFormat="1">
      <c r="A189" s="983" t="s">
        <v>11572</v>
      </c>
    </row>
    <row r="190" spans="1:1" s="983" customFormat="1"/>
    <row r="191" spans="1:1" s="983" customFormat="1">
      <c r="A191" s="984" t="s">
        <v>11573</v>
      </c>
    </row>
    <row r="192" spans="1:1" s="983" customFormat="1">
      <c r="A192" s="983" t="s">
        <v>11574</v>
      </c>
    </row>
    <row r="193" spans="1:11" s="983" customFormat="1">
      <c r="A193" s="983" t="s">
        <v>11698</v>
      </c>
    </row>
    <row r="194" spans="1:11" s="990" customFormat="1">
      <c r="A194" s="990" t="s">
        <v>11699</v>
      </c>
    </row>
    <row r="195" spans="1:11" s="990" customFormat="1">
      <c r="A195" s="990" t="s">
        <v>11700</v>
      </c>
    </row>
    <row r="196" spans="1:11" s="990" customFormat="1">
      <c r="A196" s="990" t="s">
        <v>11701</v>
      </c>
    </row>
    <row r="197" spans="1:11" s="992" customFormat="1">
      <c r="A197" s="992" t="s">
        <v>11715</v>
      </c>
    </row>
    <row r="198" spans="1:11" s="983" customFormat="1">
      <c r="A198" s="983" t="s">
        <v>11575</v>
      </c>
    </row>
    <row r="199" spans="1:11" s="983" customFormat="1">
      <c r="A199" s="983" t="s">
        <v>11697</v>
      </c>
    </row>
    <row r="200" spans="1:11" s="983" customFormat="1">
      <c r="A200" s="983" t="s">
        <v>11576</v>
      </c>
    </row>
    <row r="201" spans="1:11" s="983" customFormat="1">
      <c r="A201" s="983" t="s">
        <v>11577</v>
      </c>
    </row>
    <row r="202" spans="1:11" s="1001" customFormat="1">
      <c r="A202" s="326" t="s">
        <v>11995</v>
      </c>
      <c r="B202" s="327"/>
      <c r="C202" s="327"/>
      <c r="D202" s="327"/>
      <c r="E202" s="327"/>
      <c r="F202" s="327"/>
      <c r="G202" s="327"/>
      <c r="H202" s="327"/>
      <c r="I202" s="327"/>
      <c r="J202" s="327"/>
    </row>
    <row r="203" spans="1:11" s="1001" customFormat="1">
      <c r="A203" s="326" t="s">
        <v>11998</v>
      </c>
      <c r="B203" s="327"/>
      <c r="C203" s="327"/>
      <c r="D203" s="327"/>
      <c r="E203" s="327"/>
      <c r="F203" s="327"/>
      <c r="G203" s="327"/>
      <c r="H203" s="327"/>
      <c r="I203" s="327"/>
      <c r="J203" s="327"/>
    </row>
    <row r="204" spans="1:11" s="985" customFormat="1">
      <c r="A204" s="327"/>
      <c r="B204" s="327"/>
      <c r="C204" s="327"/>
      <c r="D204" s="327"/>
      <c r="E204" s="327"/>
      <c r="F204" s="327"/>
      <c r="G204" s="327"/>
      <c r="H204" s="327"/>
      <c r="I204" s="327"/>
      <c r="J204" s="327"/>
    </row>
    <row r="205" spans="1:11" s="985" customFormat="1">
      <c r="A205" s="475" t="s">
        <v>11580</v>
      </c>
    </row>
    <row r="206" spans="1:11" s="985" customFormat="1">
      <c r="A206" s="326" t="s">
        <v>11996</v>
      </c>
      <c r="B206" s="327"/>
      <c r="C206" s="327"/>
      <c r="D206" s="327"/>
      <c r="E206" s="327"/>
      <c r="F206" s="327"/>
      <c r="G206" s="327"/>
      <c r="H206" s="327"/>
      <c r="I206" s="327"/>
      <c r="J206" s="327"/>
      <c r="K206" s="327"/>
    </row>
    <row r="207" spans="1:11" s="985" customFormat="1">
      <c r="A207" s="985" t="s">
        <v>11702</v>
      </c>
    </row>
    <row r="208" spans="1:11" s="985" customFormat="1">
      <c r="A208" s="985" t="s">
        <v>11703</v>
      </c>
    </row>
    <row r="209" spans="1:1" s="983" customFormat="1">
      <c r="A209" s="983" t="s">
        <v>11579</v>
      </c>
    </row>
    <row r="210" spans="1:1">
      <c r="A210" s="209" t="s">
        <v>11578</v>
      </c>
    </row>
    <row r="211" spans="1:1" s="985" customFormat="1"/>
    <row r="212" spans="1:1" s="985" customFormat="1">
      <c r="A212" s="985" t="s">
        <v>11997</v>
      </c>
    </row>
    <row r="213" spans="1:1" s="985" customFormat="1">
      <c r="A213" s="985" t="s">
        <v>11581</v>
      </c>
    </row>
    <row r="214" spans="1:1">
      <c r="A214" s="209" t="s">
        <v>12368</v>
      </c>
    </row>
    <row r="215" spans="1:1" s="985" customFormat="1">
      <c r="A215" s="985" t="s">
        <v>11582</v>
      </c>
    </row>
    <row r="216" spans="1:1" s="985" customFormat="1">
      <c r="A216" s="985" t="s">
        <v>12318</v>
      </c>
    </row>
    <row r="217" spans="1:1">
      <c r="A217" s="384" t="s">
        <v>12332</v>
      </c>
    </row>
    <row r="218" spans="1:1" s="1002" customFormat="1">
      <c r="A218" s="324" t="s">
        <v>12111</v>
      </c>
    </row>
    <row r="219" spans="1:1" s="1002" customFormat="1">
      <c r="A219" s="324" t="s">
        <v>12371</v>
      </c>
    </row>
    <row r="220" spans="1:1" s="1029" customFormat="1">
      <c r="A220" s="324" t="s">
        <v>12323</v>
      </c>
    </row>
    <row r="221" spans="1:1" s="1002" customFormat="1">
      <c r="A221" s="324" t="s">
        <v>12369</v>
      </c>
    </row>
    <row r="222" spans="1:1" s="987" customFormat="1"/>
    <row r="223" spans="1:1" ht="17">
      <c r="A223" s="602" t="s">
        <v>11609</v>
      </c>
    </row>
    <row r="224" spans="1:1" s="987" customFormat="1">
      <c r="A224" s="265"/>
    </row>
    <row r="225" spans="1:13">
      <c r="A225" s="791"/>
      <c r="B225" s="438" t="s">
        <v>11590</v>
      </c>
      <c r="C225" s="438" t="s">
        <v>11591</v>
      </c>
      <c r="D225" s="438" t="s">
        <v>11654</v>
      </c>
      <c r="E225" s="438" t="s">
        <v>11592</v>
      </c>
      <c r="F225" s="438" t="s">
        <v>11593</v>
      </c>
      <c r="G225" s="438" t="s">
        <v>11594</v>
      </c>
      <c r="H225" s="438" t="s">
        <v>11595</v>
      </c>
      <c r="I225" s="438" t="s">
        <v>11596</v>
      </c>
    </row>
    <row r="226" spans="1:13" ht="18" customHeight="1">
      <c r="A226" s="791" t="s">
        <v>11589</v>
      </c>
      <c r="B226" s="791" t="s">
        <v>11603</v>
      </c>
      <c r="C226" s="791" t="s">
        <v>11603</v>
      </c>
      <c r="D226" s="791" t="s">
        <v>11710</v>
      </c>
      <c r="E226" s="791" t="s">
        <v>11603</v>
      </c>
      <c r="F226" s="791" t="s">
        <v>11603</v>
      </c>
      <c r="G226" s="791" t="s">
        <v>11607</v>
      </c>
      <c r="H226" s="791" t="s">
        <v>11603</v>
      </c>
      <c r="I226" s="791" t="s">
        <v>11605</v>
      </c>
    </row>
    <row r="227" spans="1:13" ht="18" customHeight="1">
      <c r="A227" s="791" t="s">
        <v>11597</v>
      </c>
      <c r="B227" s="791" t="s">
        <v>11603</v>
      </c>
      <c r="C227" s="791" t="s">
        <v>11603</v>
      </c>
      <c r="D227" s="791" t="s">
        <v>11710</v>
      </c>
      <c r="E227" s="791" t="s">
        <v>11603</v>
      </c>
      <c r="F227" s="791" t="s">
        <v>11603</v>
      </c>
      <c r="G227" s="791" t="s">
        <v>11607</v>
      </c>
      <c r="H227" s="791" t="s">
        <v>11603</v>
      </c>
      <c r="I227" s="791" t="s">
        <v>11605</v>
      </c>
    </row>
    <row r="228" spans="1:13" ht="18" customHeight="1">
      <c r="A228" s="791" t="s">
        <v>11599</v>
      </c>
      <c r="B228" s="791" t="s">
        <v>11603</v>
      </c>
      <c r="C228" s="791" t="s">
        <v>11603</v>
      </c>
      <c r="D228" s="791" t="s">
        <v>11710</v>
      </c>
      <c r="E228" s="791" t="s">
        <v>11603</v>
      </c>
      <c r="F228" s="791" t="s">
        <v>11603</v>
      </c>
      <c r="G228" s="791" t="s">
        <v>11607</v>
      </c>
      <c r="H228" s="791" t="s">
        <v>11603</v>
      </c>
      <c r="I228" s="791" t="s">
        <v>11605</v>
      </c>
    </row>
    <row r="229" spans="1:13" ht="18" customHeight="1">
      <c r="A229" s="791" t="s">
        <v>11598</v>
      </c>
      <c r="B229" s="791" t="s">
        <v>11603</v>
      </c>
      <c r="C229" s="791" t="s">
        <v>11603</v>
      </c>
      <c r="D229" s="791" t="s">
        <v>11711</v>
      </c>
      <c r="E229" s="791" t="s">
        <v>11603</v>
      </c>
      <c r="F229" s="791" t="s">
        <v>11603</v>
      </c>
      <c r="G229" s="791" t="s">
        <v>11607</v>
      </c>
      <c r="H229" s="791" t="s">
        <v>11603</v>
      </c>
      <c r="I229" s="791" t="s">
        <v>11605</v>
      </c>
    </row>
    <row r="230" spans="1:13" ht="18" customHeight="1">
      <c r="A230" s="791" t="s">
        <v>11600</v>
      </c>
      <c r="B230" s="791" t="s">
        <v>11603</v>
      </c>
      <c r="C230" s="791" t="s">
        <v>11604</v>
      </c>
      <c r="D230" s="791" t="s">
        <v>11604</v>
      </c>
      <c r="E230" s="791" t="s">
        <v>11603</v>
      </c>
      <c r="F230" s="791" t="s">
        <v>11603</v>
      </c>
      <c r="G230" s="791" t="s">
        <v>11607</v>
      </c>
      <c r="H230" s="791" t="s">
        <v>11604</v>
      </c>
      <c r="I230" s="791" t="s">
        <v>11605</v>
      </c>
    </row>
    <row r="231" spans="1:13" ht="18" customHeight="1">
      <c r="A231" s="791" t="s">
        <v>11601</v>
      </c>
      <c r="B231" s="791" t="s">
        <v>11603</v>
      </c>
      <c r="C231" s="791" t="s">
        <v>11604</v>
      </c>
      <c r="D231" s="791" t="s">
        <v>11604</v>
      </c>
      <c r="E231" s="791" t="s">
        <v>11603</v>
      </c>
      <c r="F231" s="791" t="s">
        <v>11603</v>
      </c>
      <c r="G231" s="791" t="s">
        <v>11607</v>
      </c>
      <c r="H231" s="791" t="s">
        <v>11604</v>
      </c>
      <c r="I231" s="791" t="s">
        <v>11605</v>
      </c>
    </row>
    <row r="232" spans="1:13" ht="18" customHeight="1">
      <c r="A232" s="791" t="s">
        <v>11602</v>
      </c>
      <c r="B232" s="791" t="s">
        <v>11604</v>
      </c>
      <c r="C232" s="791" t="s">
        <v>11603</v>
      </c>
      <c r="D232" s="791" t="s">
        <v>11604</v>
      </c>
      <c r="E232" s="791" t="s">
        <v>11603</v>
      </c>
      <c r="F232" s="791" t="s">
        <v>11603</v>
      </c>
      <c r="G232" s="791" t="s">
        <v>11607</v>
      </c>
      <c r="H232" s="791" t="s">
        <v>11608</v>
      </c>
      <c r="I232" s="791" t="s">
        <v>11606</v>
      </c>
    </row>
    <row r="235" spans="1:13">
      <c r="A235" s="982"/>
    </row>
    <row r="236" spans="1:13">
      <c r="K236" s="985"/>
      <c r="L236" s="985"/>
      <c r="M236" s="985"/>
    </row>
    <row r="237" spans="1:13">
      <c r="K237" s="985"/>
      <c r="L237" s="985"/>
      <c r="M237" s="985"/>
    </row>
    <row r="238" spans="1:13">
      <c r="A238" s="982"/>
      <c r="K238" s="985"/>
      <c r="L238" s="985"/>
      <c r="M238" s="985"/>
    </row>
    <row r="239" spans="1:13">
      <c r="K239" s="985"/>
      <c r="L239" s="985"/>
      <c r="M239" s="985"/>
    </row>
    <row r="240" spans="1:13">
      <c r="K240" s="985"/>
      <c r="L240" s="985"/>
      <c r="M240" s="985"/>
    </row>
    <row r="241" spans="11:13">
      <c r="K241" s="985"/>
      <c r="L241" s="985"/>
      <c r="M241" s="985"/>
    </row>
    <row r="242" spans="11:13">
      <c r="K242" s="985"/>
      <c r="L242" s="985"/>
      <c r="M242" s="985"/>
    </row>
    <row r="243" spans="11:13">
      <c r="K243" s="985"/>
      <c r="L243" s="985"/>
      <c r="M243" s="985"/>
    </row>
    <row r="244" spans="11:13">
      <c r="K244" s="985"/>
      <c r="L244" s="985"/>
      <c r="M244" s="985"/>
    </row>
    <row r="245" spans="11:13">
      <c r="K245" s="985"/>
      <c r="L245" s="985"/>
      <c r="M245" s="985"/>
    </row>
    <row r="246" spans="11:13">
      <c r="K246" s="985"/>
      <c r="L246" s="985"/>
      <c r="M246" s="985"/>
    </row>
    <row r="247" spans="11:13">
      <c r="K247" s="985"/>
      <c r="L247" s="985"/>
      <c r="M247" s="985"/>
    </row>
    <row r="248" spans="11:13">
      <c r="K248" s="985"/>
      <c r="L248" s="985"/>
      <c r="M248" s="985"/>
    </row>
    <row r="249" spans="11:13">
      <c r="K249" s="985"/>
      <c r="L249" s="985"/>
      <c r="M249" s="985"/>
    </row>
    <row r="250" spans="11:13">
      <c r="K250" s="985"/>
      <c r="L250" s="985"/>
      <c r="M250" s="985"/>
    </row>
  </sheetData>
  <phoneticPr fontId="15" type="noConversion"/>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9"/>
  <sheetViews>
    <sheetView topLeftCell="A123" zoomScaleNormal="100" workbookViewId="0">
      <selection activeCell="F153" sqref="F153"/>
    </sheetView>
  </sheetViews>
  <sheetFormatPr baseColWidth="10" defaultColWidth="8.83203125" defaultRowHeight="14"/>
  <cols>
    <col min="1" max="16384" width="8.83203125" style="209"/>
  </cols>
  <sheetData>
    <row r="1" spans="1:1" ht="21" customHeight="1">
      <c r="A1" s="410" t="s">
        <v>2595</v>
      </c>
    </row>
    <row r="2" spans="1:1">
      <c r="A2" s="209" t="s">
        <v>6941</v>
      </c>
    </row>
    <row r="3" spans="1:1">
      <c r="A3" s="209" t="s">
        <v>6942</v>
      </c>
    </row>
    <row r="4" spans="1:1">
      <c r="A4" s="209" t="s">
        <v>6943</v>
      </c>
    </row>
    <row r="5" spans="1:1">
      <c r="A5" s="209" t="s">
        <v>2596</v>
      </c>
    </row>
    <row r="6" spans="1:1">
      <c r="A6" s="209" t="s">
        <v>6944</v>
      </c>
    </row>
    <row r="7" spans="1:1">
      <c r="A7" s="209" t="s">
        <v>6945</v>
      </c>
    </row>
    <row r="8" spans="1:1">
      <c r="A8" s="209" t="s">
        <v>6946</v>
      </c>
    </row>
    <row r="9" spans="1:1">
      <c r="A9" s="209" t="s">
        <v>6947</v>
      </c>
    </row>
    <row r="10" spans="1:1">
      <c r="A10" s="209" t="s">
        <v>6948</v>
      </c>
    </row>
    <row r="11" spans="1:1">
      <c r="A11" s="209" t="s">
        <v>6949</v>
      </c>
    </row>
    <row r="12" spans="1:1">
      <c r="A12" s="209" t="s">
        <v>6950</v>
      </c>
    </row>
    <row r="13" spans="1:1">
      <c r="A13" s="209" t="s">
        <v>2598</v>
      </c>
    </row>
    <row r="14" spans="1:1">
      <c r="A14" s="209" t="s">
        <v>2601</v>
      </c>
    </row>
    <row r="15" spans="1:1">
      <c r="A15" s="209" t="s">
        <v>2597</v>
      </c>
    </row>
    <row r="16" spans="1:1">
      <c r="A16" s="209" t="s">
        <v>2599</v>
      </c>
    </row>
    <row r="17" spans="1:1">
      <c r="A17" s="209" t="s">
        <v>2600</v>
      </c>
    </row>
    <row r="18" spans="1:1">
      <c r="A18" s="209" t="s">
        <v>2602</v>
      </c>
    </row>
    <row r="20" spans="1:1">
      <c r="A20" s="475" t="s">
        <v>4066</v>
      </c>
    </row>
    <row r="21" spans="1:1">
      <c r="A21" s="209" t="s">
        <v>6951</v>
      </c>
    </row>
    <row r="22" spans="1:1">
      <c r="A22" s="209" t="s">
        <v>6952</v>
      </c>
    </row>
    <row r="23" spans="1:1">
      <c r="A23" s="209" t="s">
        <v>6953</v>
      </c>
    </row>
    <row r="24" spans="1:1">
      <c r="A24" s="209" t="s">
        <v>6954</v>
      </c>
    </row>
    <row r="25" spans="1:1">
      <c r="A25" s="209" t="s">
        <v>6955</v>
      </c>
    </row>
    <row r="26" spans="1:1">
      <c r="A26" s="209" t="s">
        <v>6956</v>
      </c>
    </row>
    <row r="27" spans="1:1">
      <c r="A27" s="209" t="s">
        <v>6957</v>
      </c>
    </row>
    <row r="28" spans="1:1">
      <c r="A28" s="209" t="s">
        <v>6958</v>
      </c>
    </row>
    <row r="30" spans="1:1" ht="21" customHeight="1">
      <c r="A30" s="410" t="s">
        <v>2799</v>
      </c>
    </row>
    <row r="31" spans="1:1">
      <c r="A31" s="209" t="s">
        <v>2801</v>
      </c>
    </row>
    <row r="32" spans="1:1">
      <c r="A32" s="209" t="s">
        <v>4063</v>
      </c>
    </row>
    <row r="33" spans="1:1">
      <c r="A33" s="209" t="s">
        <v>4058</v>
      </c>
    </row>
    <row r="34" spans="1:1">
      <c r="A34" s="209" t="s">
        <v>4065</v>
      </c>
    </row>
    <row r="35" spans="1:1">
      <c r="A35" s="267" t="s">
        <v>2800</v>
      </c>
    </row>
    <row r="37" spans="1:1">
      <c r="A37" s="209" t="s">
        <v>6938</v>
      </c>
    </row>
    <row r="38" spans="1:1">
      <c r="A38" s="209" t="s">
        <v>6932</v>
      </c>
    </row>
    <row r="39" spans="1:1">
      <c r="A39" s="327" t="s">
        <v>6933</v>
      </c>
    </row>
    <row r="40" spans="1:1">
      <c r="A40" s="209" t="s">
        <v>6934</v>
      </c>
    </row>
    <row r="41" spans="1:1">
      <c r="A41" s="327" t="s">
        <v>6931</v>
      </c>
    </row>
    <row r="42" spans="1:1">
      <c r="A42" s="327" t="s">
        <v>6930</v>
      </c>
    </row>
    <row r="43" spans="1:1">
      <c r="A43" s="327" t="s">
        <v>6935</v>
      </c>
    </row>
    <row r="44" spans="1:1">
      <c r="A44" s="209" t="s">
        <v>6936</v>
      </c>
    </row>
    <row r="45" spans="1:1">
      <c r="A45" s="209" t="s">
        <v>6937</v>
      </c>
    </row>
    <row r="46" spans="1:1">
      <c r="A46" s="209" t="s">
        <v>6939</v>
      </c>
    </row>
    <row r="48" spans="1:1">
      <c r="A48" s="267" t="s">
        <v>2802</v>
      </c>
    </row>
    <row r="49" spans="1:1">
      <c r="A49" s="209" t="s">
        <v>6959</v>
      </c>
    </row>
    <row r="50" spans="1:1">
      <c r="A50" s="209" t="s">
        <v>6960</v>
      </c>
    </row>
    <row r="51" spans="1:1">
      <c r="A51" s="209" t="s">
        <v>6961</v>
      </c>
    </row>
    <row r="52" spans="1:1">
      <c r="A52" s="209" t="s">
        <v>2807</v>
      </c>
    </row>
    <row r="53" spans="1:1">
      <c r="A53" s="209" t="s">
        <v>6962</v>
      </c>
    </row>
    <row r="54" spans="1:1">
      <c r="A54" s="209" t="s">
        <v>6963</v>
      </c>
    </row>
    <row r="55" spans="1:1">
      <c r="A55" s="327" t="s">
        <v>6964</v>
      </c>
    </row>
    <row r="56" spans="1:1">
      <c r="A56" s="209" t="s">
        <v>2808</v>
      </c>
    </row>
    <row r="57" spans="1:1">
      <c r="A57" s="209" t="s">
        <v>6965</v>
      </c>
    </row>
    <row r="58" spans="1:1">
      <c r="A58" s="209" t="s">
        <v>6966</v>
      </c>
    </row>
    <row r="60" spans="1:1">
      <c r="A60" s="267" t="s">
        <v>4064</v>
      </c>
    </row>
    <row r="61" spans="1:1">
      <c r="A61" s="209" t="s">
        <v>6967</v>
      </c>
    </row>
    <row r="62" spans="1:1">
      <c r="A62" s="209" t="s">
        <v>6968</v>
      </c>
    </row>
    <row r="63" spans="1:1">
      <c r="A63" s="209" t="s">
        <v>6969</v>
      </c>
    </row>
    <row r="64" spans="1:1">
      <c r="A64" s="209" t="s">
        <v>6970</v>
      </c>
    </row>
    <row r="65" spans="1:1">
      <c r="A65" s="327" t="s">
        <v>6971</v>
      </c>
    </row>
    <row r="66" spans="1:1">
      <c r="A66" s="327" t="s">
        <v>6972</v>
      </c>
    </row>
    <row r="67" spans="1:1">
      <c r="A67" s="327" t="s">
        <v>6973</v>
      </c>
    </row>
    <row r="68" spans="1:1">
      <c r="A68" s="327" t="s">
        <v>4062</v>
      </c>
    </row>
    <row r="69" spans="1:1">
      <c r="A69" s="209" t="s">
        <v>2809</v>
      </c>
    </row>
    <row r="70" spans="1:1">
      <c r="A70" s="209" t="s">
        <v>2810</v>
      </c>
    </row>
    <row r="71" spans="1:1">
      <c r="A71" s="209" t="s">
        <v>4060</v>
      </c>
    </row>
    <row r="72" spans="1:1">
      <c r="A72" s="209" t="s">
        <v>4061</v>
      </c>
    </row>
    <row r="74" spans="1:1" ht="19">
      <c r="A74" s="410" t="s">
        <v>6940</v>
      </c>
    </row>
    <row r="75" spans="1:1">
      <c r="A75" s="209" t="s">
        <v>6974</v>
      </c>
    </row>
    <row r="76" spans="1:1">
      <c r="A76" s="209" t="s">
        <v>6975</v>
      </c>
    </row>
    <row r="77" spans="1:1">
      <c r="A77" s="209" t="s">
        <v>6976</v>
      </c>
    </row>
    <row r="78" spans="1:1">
      <c r="A78" s="209" t="s">
        <v>6983</v>
      </c>
    </row>
    <row r="79" spans="1:1">
      <c r="A79" s="209" t="s">
        <v>6995</v>
      </c>
    </row>
    <row r="81" spans="1:1">
      <c r="A81" s="475" t="s">
        <v>6978</v>
      </c>
    </row>
    <row r="82" spans="1:1">
      <c r="A82" s="209" t="s">
        <v>6977</v>
      </c>
    </row>
    <row r="83" spans="1:1">
      <c r="A83" s="209" t="s">
        <v>6984</v>
      </c>
    </row>
    <row r="84" spans="1:1">
      <c r="A84" s="209" t="s">
        <v>6987</v>
      </c>
    </row>
    <row r="85" spans="1:1">
      <c r="A85" s="209" t="s">
        <v>6979</v>
      </c>
    </row>
    <row r="86" spans="1:1">
      <c r="A86" s="209" t="s">
        <v>6985</v>
      </c>
    </row>
    <row r="87" spans="1:1">
      <c r="A87" s="209" t="s">
        <v>6986</v>
      </c>
    </row>
    <row r="88" spans="1:1">
      <c r="A88" s="209" t="s">
        <v>6988</v>
      </c>
    </row>
    <row r="89" spans="1:1">
      <c r="A89" s="209" t="s">
        <v>7463</v>
      </c>
    </row>
    <row r="90" spans="1:1">
      <c r="A90" s="209" t="s">
        <v>8264</v>
      </c>
    </row>
    <row r="91" spans="1:1">
      <c r="A91" s="694" t="s">
        <v>6980</v>
      </c>
    </row>
    <row r="92" spans="1:1">
      <c r="A92" s="209" t="s">
        <v>6989</v>
      </c>
    </row>
    <row r="93" spans="1:1">
      <c r="A93" s="209" t="s">
        <v>6981</v>
      </c>
    </row>
    <row r="94" spans="1:1">
      <c r="A94" s="209" t="s">
        <v>6982</v>
      </c>
    </row>
    <row r="97" spans="1:1" ht="19">
      <c r="A97" s="410" t="s">
        <v>4047</v>
      </c>
    </row>
    <row r="98" spans="1:1" ht="12" customHeight="1">
      <c r="A98" s="410"/>
    </row>
    <row r="99" spans="1:1" ht="13.5" customHeight="1">
      <c r="A99" s="265" t="s">
        <v>7001</v>
      </c>
    </row>
    <row r="100" spans="1:1">
      <c r="A100" s="209" t="s">
        <v>6990</v>
      </c>
    </row>
    <row r="101" spans="1:1">
      <c r="A101" s="209" t="s">
        <v>8506</v>
      </c>
    </row>
    <row r="102" spans="1:1">
      <c r="A102" s="209" t="s">
        <v>6994</v>
      </c>
    </row>
    <row r="103" spans="1:1">
      <c r="A103" s="209" t="s">
        <v>6991</v>
      </c>
    </row>
    <row r="104" spans="1:1">
      <c r="A104" s="693" t="s">
        <v>7077</v>
      </c>
    </row>
    <row r="105" spans="1:1" s="290" customFormat="1">
      <c r="A105" s="695" t="s">
        <v>6992</v>
      </c>
    </row>
    <row r="106" spans="1:1" s="290" customFormat="1">
      <c r="A106" s="695" t="s">
        <v>6993</v>
      </c>
    </row>
    <row r="107" spans="1:1" s="290" customFormat="1">
      <c r="A107" s="290" t="s">
        <v>7567</v>
      </c>
    </row>
    <row r="108" spans="1:1" s="290" customFormat="1">
      <c r="A108" s="757" t="s">
        <v>7779</v>
      </c>
    </row>
    <row r="109" spans="1:1" s="290" customFormat="1">
      <c r="A109" s="290" t="s">
        <v>7537</v>
      </c>
    </row>
    <row r="110" spans="1:1" s="290" customFormat="1">
      <c r="A110" s="695" t="s">
        <v>7538</v>
      </c>
    </row>
    <row r="111" spans="1:1" s="290" customFormat="1">
      <c r="A111" s="695" t="s">
        <v>7539</v>
      </c>
    </row>
    <row r="112" spans="1:1" s="290" customFormat="1"/>
    <row r="113" spans="1:1" s="290" customFormat="1">
      <c r="A113" s="265" t="s">
        <v>7003</v>
      </c>
    </row>
    <row r="114" spans="1:1" s="290" customFormat="1">
      <c r="A114" s="290" t="s">
        <v>6998</v>
      </c>
    </row>
    <row r="115" spans="1:1" s="290" customFormat="1">
      <c r="A115" s="290" t="s">
        <v>7000</v>
      </c>
    </row>
    <row r="116" spans="1:1" s="290" customFormat="1">
      <c r="A116" s="290" t="s">
        <v>7004</v>
      </c>
    </row>
    <row r="117" spans="1:1" s="290" customFormat="1">
      <c r="A117" s="290" t="s">
        <v>7125</v>
      </c>
    </row>
    <row r="118" spans="1:1" s="290" customFormat="1">
      <c r="A118" s="290" t="s">
        <v>7002</v>
      </c>
    </row>
    <row r="119" spans="1:1" s="290" customFormat="1">
      <c r="A119" s="290" t="s">
        <v>7005</v>
      </c>
    </row>
    <row r="120" spans="1:1" s="290" customFormat="1">
      <c r="A120" s="290" t="s">
        <v>7126</v>
      </c>
    </row>
    <row r="121" spans="1:1" s="290" customFormat="1">
      <c r="A121" s="290" t="s">
        <v>7104</v>
      </c>
    </row>
    <row r="122" spans="1:1" s="290" customFormat="1"/>
    <row r="123" spans="1:1" s="290" customFormat="1">
      <c r="A123" s="475" t="s">
        <v>7015</v>
      </c>
    </row>
    <row r="124" spans="1:1" s="290" customFormat="1">
      <c r="A124" s="290" t="s">
        <v>6997</v>
      </c>
    </row>
    <row r="125" spans="1:1" s="290" customFormat="1">
      <c r="A125" s="290" t="s">
        <v>7083</v>
      </c>
    </row>
    <row r="126" spans="1:1" s="290" customFormat="1">
      <c r="A126" s="290" t="s">
        <v>7078</v>
      </c>
    </row>
    <row r="127" spans="1:1" s="290" customFormat="1">
      <c r="A127" s="290" t="s">
        <v>7079</v>
      </c>
    </row>
    <row r="128" spans="1:1" s="290" customFormat="1">
      <c r="A128" s="290" t="s">
        <v>7080</v>
      </c>
    </row>
    <row r="129" spans="1:16" s="290" customFormat="1">
      <c r="A129" s="290" t="s">
        <v>7081</v>
      </c>
    </row>
    <row r="130" spans="1:16" s="290" customFormat="1">
      <c r="A130" s="290" t="s">
        <v>7082</v>
      </c>
    </row>
    <row r="131" spans="1:16" s="290" customFormat="1">
      <c r="A131" s="290" t="s">
        <v>7006</v>
      </c>
    </row>
    <row r="132" spans="1:16" s="290" customFormat="1">
      <c r="A132" s="290" t="s">
        <v>7507</v>
      </c>
    </row>
    <row r="133" spans="1:16" s="290" customFormat="1">
      <c r="A133" s="290" t="s">
        <v>7508</v>
      </c>
      <c r="N133" s="265"/>
    </row>
    <row r="134" spans="1:16" s="290" customFormat="1" ht="48.75" customHeight="1">
      <c r="A134" s="1173" t="s">
        <v>12113</v>
      </c>
      <c r="B134" s="1173"/>
      <c r="C134" s="1173"/>
      <c r="D134" s="1173"/>
      <c r="E134" s="1173"/>
      <c r="F134" s="1173"/>
      <c r="G134" s="1173"/>
      <c r="H134" s="1173"/>
      <c r="I134" s="1173"/>
      <c r="J134" s="1173"/>
      <c r="K134" s="1173"/>
      <c r="L134" s="1173"/>
      <c r="M134" s="1173"/>
      <c r="N134" s="1173"/>
      <c r="O134" s="1173"/>
      <c r="P134" s="1173"/>
    </row>
    <row r="135" spans="1:16" s="290" customFormat="1">
      <c r="A135" s="695"/>
      <c r="N135" s="265"/>
    </row>
    <row r="136" spans="1:16" s="290" customFormat="1">
      <c r="A136" s="695" t="s">
        <v>7506</v>
      </c>
      <c r="N136" s="265"/>
    </row>
    <row r="137" spans="1:16" s="290" customFormat="1">
      <c r="A137" s="290" t="s">
        <v>7007</v>
      </c>
      <c r="N137" s="265"/>
    </row>
    <row r="138" spans="1:16" s="290" customFormat="1">
      <c r="A138" s="290" t="s">
        <v>7008</v>
      </c>
    </row>
    <row r="139" spans="1:16" s="290" customFormat="1">
      <c r="A139" s="290" t="s">
        <v>7009</v>
      </c>
    </row>
    <row r="140" spans="1:16" s="290" customFormat="1">
      <c r="A140" s="695" t="s">
        <v>7016</v>
      </c>
    </row>
    <row r="141" spans="1:16" s="290" customFormat="1">
      <c r="A141" s="327" t="s">
        <v>7103</v>
      </c>
    </row>
    <row r="142" spans="1:16" s="290" customFormat="1">
      <c r="A142" s="327" t="s">
        <v>7024</v>
      </c>
    </row>
    <row r="143" spans="1:16" s="290" customFormat="1">
      <c r="A143" s="327" t="s">
        <v>7021</v>
      </c>
    </row>
    <row r="144" spans="1:16" s="290" customFormat="1">
      <c r="A144" s="290" t="s">
        <v>7011</v>
      </c>
    </row>
    <row r="145" spans="1:1" s="290" customFormat="1">
      <c r="A145" s="290" t="s">
        <v>7010</v>
      </c>
    </row>
    <row r="146" spans="1:1" s="290" customFormat="1">
      <c r="A146" s="695" t="s">
        <v>7084</v>
      </c>
    </row>
    <row r="147" spans="1:1" s="290" customFormat="1">
      <c r="A147" s="290" t="s">
        <v>7017</v>
      </c>
    </row>
    <row r="148" spans="1:1" s="290" customFormat="1">
      <c r="A148" s="290" t="s">
        <v>7020</v>
      </c>
    </row>
    <row r="149" spans="1:1" s="290" customFormat="1">
      <c r="A149" s="695"/>
    </row>
    <row r="150" spans="1:1" s="290" customFormat="1">
      <c r="A150" s="475" t="s">
        <v>7014</v>
      </c>
    </row>
    <row r="151" spans="1:1" s="290" customFormat="1">
      <c r="A151" s="290" t="s">
        <v>7012</v>
      </c>
    </row>
    <row r="152" spans="1:1" s="290" customFormat="1">
      <c r="A152" s="290" t="s">
        <v>7013</v>
      </c>
    </row>
    <row r="153" spans="1:1" s="290" customFormat="1">
      <c r="A153" s="290" t="s">
        <v>7085</v>
      </c>
    </row>
    <row r="154" spans="1:1" s="290" customFormat="1">
      <c r="A154" s="695" t="s">
        <v>7102</v>
      </c>
    </row>
    <row r="155" spans="1:1" s="290" customFormat="1"/>
    <row r="156" spans="1:1" s="290" customFormat="1">
      <c r="A156" s="475" t="s">
        <v>7018</v>
      </c>
    </row>
    <row r="157" spans="1:1" s="327" customFormat="1">
      <c r="A157" s="327" t="s">
        <v>7239</v>
      </c>
    </row>
    <row r="158" spans="1:1" s="327" customFormat="1">
      <c r="A158" s="327" t="s">
        <v>7853</v>
      </c>
    </row>
    <row r="159" spans="1:1" s="327" customFormat="1">
      <c r="A159" s="327" t="s">
        <v>7240</v>
      </c>
    </row>
    <row r="160" spans="1:1" s="290" customFormat="1">
      <c r="A160" s="290" t="s">
        <v>7241</v>
      </c>
    </row>
    <row r="161" spans="1:1" s="290" customFormat="1">
      <c r="A161" s="290" t="s">
        <v>7022</v>
      </c>
    </row>
    <row r="162" spans="1:1" s="290" customFormat="1">
      <c r="A162" s="290" t="s">
        <v>7023</v>
      </c>
    </row>
    <row r="163" spans="1:1" s="290" customFormat="1">
      <c r="A163" s="290" t="s">
        <v>7019</v>
      </c>
    </row>
    <row r="164" spans="1:1" s="290" customFormat="1">
      <c r="A164" s="290" t="s">
        <v>7101</v>
      </c>
    </row>
    <row r="165" spans="1:1" s="290" customFormat="1"/>
    <row r="166" spans="1:1" s="290" customFormat="1">
      <c r="A166" s="475" t="s">
        <v>7216</v>
      </c>
    </row>
    <row r="167" spans="1:1" s="290" customFormat="1">
      <c r="A167" s="290" t="s">
        <v>7127</v>
      </c>
    </row>
    <row r="168" spans="1:1" s="290" customFormat="1">
      <c r="A168" s="290" t="s">
        <v>7128</v>
      </c>
    </row>
    <row r="169" spans="1:1" s="290" customFormat="1">
      <c r="A169" s="290" t="s">
        <v>7217</v>
      </c>
    </row>
    <row r="170" spans="1:1" s="290" customFormat="1">
      <c r="A170" s="290" t="s">
        <v>7509</v>
      </c>
    </row>
    <row r="171" spans="1:1" s="290" customFormat="1">
      <c r="A171" s="290" t="s">
        <v>7510</v>
      </c>
    </row>
    <row r="172" spans="1:1" s="1172" customFormat="1"/>
    <row r="173" spans="1:1" s="290" customFormat="1">
      <c r="A173" s="475" t="s">
        <v>7134</v>
      </c>
    </row>
    <row r="174" spans="1:1" s="290" customFormat="1">
      <c r="A174" s="290" t="s">
        <v>7135</v>
      </c>
    </row>
    <row r="175" spans="1:1" s="290" customFormat="1">
      <c r="A175" s="290" t="s">
        <v>7137</v>
      </c>
    </row>
    <row r="176" spans="1:1" s="290" customFormat="1"/>
    <row r="177" spans="1:1" s="290" customFormat="1">
      <c r="A177" s="475" t="s">
        <v>7210</v>
      </c>
    </row>
    <row r="178" spans="1:1" s="290" customFormat="1">
      <c r="A178" s="290" t="s">
        <v>7716</v>
      </c>
    </row>
    <row r="179" spans="1:1" s="290" customFormat="1">
      <c r="A179" s="290" t="s">
        <v>7717</v>
      </c>
    </row>
    <row r="180" spans="1:1" s="290" customFormat="1"/>
    <row r="181" spans="1:1" s="290" customFormat="1">
      <c r="A181" s="475" t="s">
        <v>7499</v>
      </c>
    </row>
    <row r="182" spans="1:1" s="290" customFormat="1">
      <c r="A182" s="290" t="s">
        <v>7500</v>
      </c>
    </row>
    <row r="183" spans="1:1" s="290" customFormat="1">
      <c r="A183" s="290" t="s">
        <v>7501</v>
      </c>
    </row>
    <row r="184" spans="1:1" s="290" customFormat="1">
      <c r="A184" s="290" t="s">
        <v>7502</v>
      </c>
    </row>
    <row r="185" spans="1:1" s="290" customFormat="1">
      <c r="A185" s="290" t="s">
        <v>7504</v>
      </c>
    </row>
    <row r="186" spans="1:1" s="290" customFormat="1">
      <c r="A186" s="290" t="s">
        <v>7503</v>
      </c>
    </row>
    <row r="187" spans="1:1" s="290" customFormat="1">
      <c r="A187" s="290" t="s">
        <v>7505</v>
      </c>
    </row>
    <row r="188" spans="1:1" s="290" customFormat="1"/>
    <row r="189" spans="1:1" s="290" customFormat="1"/>
    <row r="190" spans="1:1" s="290" customFormat="1"/>
    <row r="191" spans="1:1" s="290" customFormat="1"/>
    <row r="192" spans="1:1" s="290" customFormat="1"/>
    <row r="193" s="290" customFormat="1"/>
    <row r="194" s="290" customFormat="1"/>
    <row r="195" s="290" customFormat="1"/>
    <row r="196" s="290" customFormat="1"/>
    <row r="197" s="290" customFormat="1"/>
    <row r="198" s="290" customFormat="1"/>
    <row r="199" s="290" customFormat="1"/>
    <row r="200" s="290" customFormat="1"/>
    <row r="201" s="290" customFormat="1"/>
    <row r="202" s="290" customFormat="1"/>
    <row r="203" s="290" customFormat="1"/>
    <row r="204" s="290" customFormat="1"/>
    <row r="205" s="290" customFormat="1"/>
    <row r="206" s="290" customFormat="1"/>
    <row r="207" s="290" customFormat="1"/>
    <row r="208" s="290" customFormat="1"/>
    <row r="209" s="290" customFormat="1"/>
  </sheetData>
  <mergeCells count="2">
    <mergeCell ref="A172:XFD172"/>
    <mergeCell ref="A134:P134"/>
  </mergeCells>
  <phoneticPr fontId="15" type="noConversion"/>
  <pageMargins left="0.7" right="0.7" top="0.75" bottom="0.75" header="0.3" footer="0.3"/>
  <pageSetup paperSize="9" orientation="portrait" r:id="rId1"/>
  <drawing r:id="rId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9"/>
  <sheetViews>
    <sheetView topLeftCell="A82" workbookViewId="0">
      <selection activeCell="G114" sqref="G114"/>
    </sheetView>
  </sheetViews>
  <sheetFormatPr baseColWidth="10" defaultColWidth="8.83203125" defaultRowHeight="14"/>
  <cols>
    <col min="1" max="1" width="18.6640625" style="209" customWidth="1"/>
    <col min="2" max="11" width="13.6640625" style="209" customWidth="1"/>
    <col min="12" max="22" width="8.6640625" style="209" customWidth="1"/>
    <col min="23" max="16384" width="8.83203125" style="209"/>
  </cols>
  <sheetData>
    <row r="1" spans="1:1" ht="19">
      <c r="A1" s="410" t="s">
        <v>2219</v>
      </c>
    </row>
    <row r="2" spans="1:1">
      <c r="A2" s="209" t="s">
        <v>2236</v>
      </c>
    </row>
    <row r="3" spans="1:1">
      <c r="A3" s="209" t="s">
        <v>2244</v>
      </c>
    </row>
    <row r="4" spans="1:1">
      <c r="A4" s="209" t="s">
        <v>2241</v>
      </c>
    </row>
    <row r="5" spans="1:1">
      <c r="A5" s="209" t="s">
        <v>2242</v>
      </c>
    </row>
    <row r="6" spans="1:1">
      <c r="A6" s="209" t="s">
        <v>2243</v>
      </c>
    </row>
    <row r="7" spans="1:1">
      <c r="A7" s="209" t="s">
        <v>2220</v>
      </c>
    </row>
    <row r="8" spans="1:1">
      <c r="A8" s="209" t="s">
        <v>11478</v>
      </c>
    </row>
    <row r="9" spans="1:1" s="857" customFormat="1">
      <c r="A9" s="857" t="s">
        <v>11479</v>
      </c>
    </row>
    <row r="10" spans="1:1">
      <c r="A10" s="209" t="s">
        <v>2221</v>
      </c>
    </row>
    <row r="11" spans="1:1">
      <c r="A11" s="209" t="s">
        <v>4273</v>
      </c>
    </row>
    <row r="12" spans="1:1">
      <c r="A12" s="209" t="s">
        <v>2245</v>
      </c>
    </row>
    <row r="13" spans="1:1">
      <c r="A13" s="209" t="s">
        <v>2638</v>
      </c>
    </row>
    <row r="15" spans="1:1">
      <c r="A15" s="267" t="s">
        <v>2234</v>
      </c>
    </row>
    <row r="16" spans="1:1">
      <c r="A16" s="209" t="s">
        <v>2249</v>
      </c>
    </row>
    <row r="17" spans="1:1">
      <c r="A17" s="209" t="s">
        <v>2235</v>
      </c>
    </row>
    <row r="18" spans="1:1">
      <c r="A18" s="327" t="s">
        <v>2561</v>
      </c>
    </row>
    <row r="19" spans="1:1">
      <c r="A19" s="209" t="s">
        <v>2256</v>
      </c>
    </row>
    <row r="21" spans="1:1">
      <c r="A21" s="209" t="s">
        <v>2260</v>
      </c>
    </row>
    <row r="22" spans="1:1">
      <c r="A22" s="209" t="s">
        <v>2562</v>
      </c>
    </row>
    <row r="23" spans="1:1">
      <c r="A23" s="326" t="s">
        <v>2261</v>
      </c>
    </row>
    <row r="24" spans="1:1">
      <c r="A24" s="327" t="s">
        <v>2565</v>
      </c>
    </row>
    <row r="25" spans="1:1">
      <c r="A25" s="327" t="s">
        <v>2564</v>
      </c>
    </row>
    <row r="27" spans="1:1">
      <c r="A27" s="209" t="s">
        <v>2563</v>
      </c>
    </row>
    <row r="28" spans="1:1">
      <c r="A28" s="327" t="s">
        <v>2566</v>
      </c>
    </row>
    <row r="30" spans="1:1">
      <c r="A30" s="267" t="s">
        <v>2225</v>
      </c>
    </row>
    <row r="31" spans="1:1">
      <c r="A31" s="209" t="s">
        <v>2255</v>
      </c>
    </row>
    <row r="32" spans="1:1">
      <c r="A32" s="209" t="s">
        <v>2254</v>
      </c>
    </row>
    <row r="33" spans="1:11">
      <c r="A33" s="326" t="s">
        <v>2788</v>
      </c>
      <c r="B33" s="327"/>
      <c r="C33" s="327"/>
      <c r="D33" s="327"/>
      <c r="E33" s="327"/>
      <c r="F33" s="327"/>
      <c r="G33" s="327"/>
      <c r="H33" s="327"/>
      <c r="I33" s="327"/>
    </row>
    <row r="34" spans="1:11">
      <c r="A34" s="327" t="s">
        <v>2639</v>
      </c>
      <c r="B34" s="327"/>
      <c r="C34" s="327"/>
      <c r="D34" s="327"/>
      <c r="E34" s="327"/>
      <c r="F34" s="327"/>
      <c r="G34" s="327"/>
      <c r="H34" s="327"/>
      <c r="I34" s="327"/>
    </row>
    <row r="35" spans="1:11">
      <c r="A35" s="327"/>
      <c r="B35" s="327"/>
      <c r="C35" s="327"/>
      <c r="D35" s="327"/>
      <c r="E35" s="327"/>
      <c r="F35" s="327"/>
      <c r="G35" s="327"/>
      <c r="H35" s="327"/>
      <c r="I35" s="327"/>
    </row>
    <row r="36" spans="1:11">
      <c r="A36" s="289" t="s">
        <v>2226</v>
      </c>
      <c r="B36" s="327"/>
      <c r="C36" s="327"/>
      <c r="D36" s="327"/>
      <c r="E36" s="327"/>
      <c r="F36" s="327"/>
      <c r="G36" s="327"/>
      <c r="H36" s="327"/>
      <c r="I36" s="327"/>
    </row>
    <row r="37" spans="1:11">
      <c r="A37" s="327" t="s">
        <v>2285</v>
      </c>
      <c r="B37" s="327"/>
      <c r="C37" s="327"/>
      <c r="D37" s="327"/>
      <c r="E37" s="327"/>
      <c r="F37" s="327"/>
      <c r="G37" s="327"/>
      <c r="H37" s="327"/>
      <c r="I37" s="327"/>
    </row>
    <row r="38" spans="1:11">
      <c r="A38" s="326" t="s">
        <v>12767</v>
      </c>
      <c r="B38" s="327"/>
      <c r="C38" s="327"/>
      <c r="D38" s="327"/>
      <c r="E38" s="327"/>
      <c r="F38" s="327"/>
      <c r="G38" s="327"/>
      <c r="H38" s="327"/>
      <c r="I38" s="327"/>
    </row>
    <row r="39" spans="1:11">
      <c r="A39" s="414" t="s">
        <v>2227</v>
      </c>
      <c r="B39" s="433" t="s">
        <v>2228</v>
      </c>
      <c r="C39" s="433" t="s">
        <v>2229</v>
      </c>
      <c r="D39" s="433" t="s">
        <v>2230</v>
      </c>
      <c r="E39" s="433" t="s">
        <v>2231</v>
      </c>
      <c r="F39" s="433" t="s">
        <v>2250</v>
      </c>
      <c r="G39" s="433" t="s">
        <v>2251</v>
      </c>
      <c r="H39" s="433" t="s">
        <v>2232</v>
      </c>
      <c r="I39" s="433" t="s">
        <v>2571</v>
      </c>
      <c r="J39" s="433" t="s">
        <v>2572</v>
      </c>
      <c r="K39" s="433" t="s">
        <v>2573</v>
      </c>
    </row>
    <row r="40" spans="1:11">
      <c r="A40" s="414" t="s">
        <v>2233</v>
      </c>
      <c r="B40" s="434" t="s">
        <v>2246</v>
      </c>
      <c r="C40" s="434" t="s">
        <v>2247</v>
      </c>
      <c r="D40" s="434" t="s">
        <v>2248</v>
      </c>
      <c r="E40" s="434" t="s">
        <v>2253</v>
      </c>
      <c r="F40" s="434" t="s">
        <v>1902</v>
      </c>
      <c r="G40" s="434" t="s">
        <v>2252</v>
      </c>
      <c r="H40" s="434" t="s">
        <v>2001</v>
      </c>
      <c r="I40" s="434" t="s">
        <v>1662</v>
      </c>
      <c r="J40" s="434" t="s">
        <v>2575</v>
      </c>
      <c r="K40" s="434" t="s">
        <v>2576</v>
      </c>
    </row>
    <row r="41" spans="1:11">
      <c r="B41" s="433" t="s">
        <v>2570</v>
      </c>
      <c r="C41" s="433" t="s">
        <v>2574</v>
      </c>
      <c r="D41" s="433" t="s">
        <v>2569</v>
      </c>
      <c r="E41" s="433" t="s">
        <v>2568</v>
      </c>
      <c r="F41" s="433" t="s">
        <v>2567</v>
      </c>
      <c r="G41" s="433" t="s">
        <v>2582</v>
      </c>
      <c r="H41" s="433" t="s">
        <v>2583</v>
      </c>
      <c r="I41" s="433" t="s">
        <v>2584</v>
      </c>
      <c r="J41" s="433" t="s">
        <v>5037</v>
      </c>
    </row>
    <row r="42" spans="1:11" ht="12.75" customHeight="1">
      <c r="B42" s="434" t="s">
        <v>2577</v>
      </c>
      <c r="C42" s="434" t="s">
        <v>2578</v>
      </c>
      <c r="D42" s="434" t="s">
        <v>2579</v>
      </c>
      <c r="E42" s="434" t="s">
        <v>2580</v>
      </c>
      <c r="F42" s="434" t="s">
        <v>1803</v>
      </c>
      <c r="G42" s="434" t="s">
        <v>2581</v>
      </c>
      <c r="H42" s="434" t="s">
        <v>2585</v>
      </c>
      <c r="I42" s="434" t="s">
        <v>1118</v>
      </c>
      <c r="J42" s="434" t="s">
        <v>1654</v>
      </c>
    </row>
    <row r="43" spans="1:11" ht="12.75" customHeight="1">
      <c r="B43" s="593"/>
      <c r="C43" s="593"/>
      <c r="D43" s="593"/>
      <c r="E43" s="593"/>
      <c r="F43" s="593"/>
      <c r="G43" s="593"/>
      <c r="H43" s="593"/>
      <c r="I43" s="593"/>
      <c r="J43" s="593"/>
    </row>
    <row r="44" spans="1:11">
      <c r="A44" s="267" t="s">
        <v>5038</v>
      </c>
    </row>
    <row r="45" spans="1:11">
      <c r="A45" s="209" t="s">
        <v>5006</v>
      </c>
    </row>
    <row r="46" spans="1:11">
      <c r="A46" s="209" t="s">
        <v>5011</v>
      </c>
    </row>
    <row r="47" spans="1:11">
      <c r="A47" s="209" t="s">
        <v>5012</v>
      </c>
    </row>
    <row r="48" spans="1:11" s="327" customFormat="1">
      <c r="A48" s="326" t="s">
        <v>5015</v>
      </c>
    </row>
    <row r="49" spans="1:6" s="327" customFormat="1">
      <c r="A49" s="327" t="s">
        <v>5013</v>
      </c>
    </row>
    <row r="50" spans="1:6" s="327" customFormat="1">
      <c r="A50" s="327" t="s">
        <v>5022</v>
      </c>
      <c r="B50" s="327" t="s">
        <v>5023</v>
      </c>
      <c r="F50" s="327" t="s">
        <v>12775</v>
      </c>
    </row>
    <row r="51" spans="1:6" s="327" customFormat="1">
      <c r="A51" s="327" t="s">
        <v>5025</v>
      </c>
      <c r="B51" s="327" t="s">
        <v>5024</v>
      </c>
      <c r="F51" s="327" t="s">
        <v>12776</v>
      </c>
    </row>
    <row r="52" spans="1:6" s="327" customFormat="1">
      <c r="A52" s="327" t="s">
        <v>5033</v>
      </c>
      <c r="B52" s="327" t="s">
        <v>5034</v>
      </c>
      <c r="F52" s="327" t="s">
        <v>12777</v>
      </c>
    </row>
    <row r="53" spans="1:6" s="327" customFormat="1">
      <c r="A53" s="327" t="s">
        <v>5026</v>
      </c>
      <c r="B53" s="327" t="s">
        <v>5032</v>
      </c>
      <c r="F53" s="327" t="s">
        <v>12778</v>
      </c>
    </row>
    <row r="54" spans="1:6" s="327" customFormat="1">
      <c r="A54" s="327" t="s">
        <v>5027</v>
      </c>
      <c r="B54" s="327" t="s">
        <v>5031</v>
      </c>
      <c r="F54" s="327" t="s">
        <v>12778</v>
      </c>
    </row>
    <row r="55" spans="1:6" s="327" customFormat="1">
      <c r="A55" s="327" t="s">
        <v>5028</v>
      </c>
      <c r="B55" s="327" t="s">
        <v>5030</v>
      </c>
      <c r="F55" s="327" t="s">
        <v>12777</v>
      </c>
    </row>
    <row r="56" spans="1:6" s="327" customFormat="1">
      <c r="A56" s="327" t="s">
        <v>5029</v>
      </c>
      <c r="B56" s="327" t="s">
        <v>5035</v>
      </c>
      <c r="F56" s="327" t="s">
        <v>12775</v>
      </c>
    </row>
    <row r="57" spans="1:6" s="327" customFormat="1">
      <c r="A57" s="327" t="s">
        <v>5036</v>
      </c>
    </row>
    <row r="58" spans="1:6" s="327" customFormat="1">
      <c r="A58" s="327" t="s">
        <v>5086</v>
      </c>
    </row>
    <row r="59" spans="1:6" s="327" customFormat="1">
      <c r="A59" s="327" t="s">
        <v>5087</v>
      </c>
    </row>
    <row r="60" spans="1:6" s="327" customFormat="1"/>
    <row r="61" spans="1:6">
      <c r="A61" s="267" t="s">
        <v>2240</v>
      </c>
    </row>
    <row r="62" spans="1:6">
      <c r="A62" s="290" t="s">
        <v>2556</v>
      </c>
    </row>
    <row r="63" spans="1:6">
      <c r="A63" s="290" t="s">
        <v>2710</v>
      </c>
    </row>
    <row r="64" spans="1:6">
      <c r="A64" s="265" t="s">
        <v>2560</v>
      </c>
    </row>
    <row r="65" spans="1:11">
      <c r="A65" s="267" t="s">
        <v>2558</v>
      </c>
      <c r="B65" s="326" t="s">
        <v>2555</v>
      </c>
      <c r="C65" s="327"/>
    </row>
    <row r="66" spans="1:11">
      <c r="A66" s="267" t="s">
        <v>12278</v>
      </c>
      <c r="B66" s="324" t="s">
        <v>12279</v>
      </c>
      <c r="C66" s="327"/>
    </row>
    <row r="67" spans="1:11" s="1026" customFormat="1">
      <c r="A67" s="267" t="s">
        <v>12283</v>
      </c>
      <c r="B67" s="324" t="s">
        <v>12284</v>
      </c>
      <c r="C67" s="327"/>
    </row>
    <row r="68" spans="1:11">
      <c r="A68" s="267" t="s">
        <v>2609</v>
      </c>
      <c r="B68" s="327" t="s">
        <v>5457</v>
      </c>
      <c r="C68" s="327"/>
    </row>
    <row r="69" spans="1:11">
      <c r="A69" s="267"/>
      <c r="B69" s="327"/>
      <c r="C69" s="327"/>
    </row>
    <row r="70" spans="1:11" s="415" customFormat="1">
      <c r="A70" s="267" t="s">
        <v>2557</v>
      </c>
      <c r="B70" s="324" t="s">
        <v>12324</v>
      </c>
      <c r="C70" s="327"/>
      <c r="D70" s="209"/>
      <c r="E70" s="209"/>
      <c r="F70" s="327"/>
      <c r="G70" s="209"/>
      <c r="H70" s="209"/>
      <c r="I70" s="209"/>
      <c r="J70" s="209"/>
      <c r="K70" s="209"/>
    </row>
    <row r="71" spans="1:11">
      <c r="A71" s="267"/>
      <c r="B71" s="324" t="s">
        <v>12325</v>
      </c>
      <c r="C71" s="327"/>
      <c r="F71" s="327"/>
    </row>
    <row r="72" spans="1:11">
      <c r="A72" s="267"/>
      <c r="B72" s="324" t="s">
        <v>12326</v>
      </c>
      <c r="C72" s="327"/>
      <c r="D72" s="327"/>
      <c r="E72" s="327"/>
      <c r="F72" s="327"/>
    </row>
    <row r="73" spans="1:11">
      <c r="A73" s="267"/>
      <c r="B73" s="327"/>
      <c r="C73" s="327"/>
      <c r="D73" s="327"/>
      <c r="E73" s="327"/>
    </row>
    <row r="74" spans="1:11">
      <c r="A74" s="267" t="s">
        <v>2559</v>
      </c>
      <c r="B74" s="324" t="s">
        <v>12327</v>
      </c>
      <c r="C74" s="327"/>
      <c r="D74" s="327"/>
      <c r="E74" s="327"/>
    </row>
    <row r="75" spans="1:11">
      <c r="A75" s="267"/>
      <c r="B75" s="324" t="s">
        <v>12328</v>
      </c>
      <c r="C75" s="327"/>
      <c r="D75" s="327"/>
      <c r="E75" s="327"/>
    </row>
    <row r="76" spans="1:11">
      <c r="A76" s="267"/>
      <c r="B76" s="324" t="s">
        <v>12329</v>
      </c>
      <c r="C76" s="327"/>
      <c r="D76" s="327"/>
      <c r="E76" s="327"/>
    </row>
    <row r="77" spans="1:11">
      <c r="A77" s="267"/>
      <c r="B77" s="327"/>
      <c r="C77" s="327"/>
      <c r="D77" s="327"/>
      <c r="E77" s="327"/>
    </row>
    <row r="78" spans="1:11">
      <c r="B78" s="327"/>
      <c r="C78" s="327"/>
      <c r="D78" s="327"/>
      <c r="E78" s="327"/>
    </row>
    <row r="79" spans="1:11">
      <c r="A79" s="267" t="s">
        <v>2222</v>
      </c>
    </row>
    <row r="80" spans="1:11">
      <c r="A80" s="209" t="s">
        <v>2237</v>
      </c>
      <c r="B80" s="209" t="s">
        <v>2238</v>
      </c>
    </row>
    <row r="81" spans="1:2">
      <c r="A81" s="209" t="s">
        <v>2223</v>
      </c>
      <c r="B81" s="209" t="s">
        <v>2239</v>
      </c>
    </row>
    <row r="83" spans="1:2">
      <c r="A83" s="209" t="s">
        <v>2224</v>
      </c>
    </row>
    <row r="87" spans="1:2">
      <c r="A87" s="265" t="s">
        <v>12768</v>
      </c>
    </row>
    <row r="88" spans="1:2">
      <c r="A88" s="209" t="s">
        <v>12769</v>
      </c>
    </row>
    <row r="89" spans="1:2">
      <c r="A89" s="209" t="s">
        <v>12772</v>
      </c>
    </row>
    <row r="90" spans="1:2">
      <c r="A90" s="209" t="s">
        <v>12773</v>
      </c>
    </row>
    <row r="91" spans="1:2">
      <c r="A91" s="209" t="s">
        <v>12774</v>
      </c>
    </row>
    <row r="92" spans="1:2" s="1085" customFormat="1"/>
    <row r="96" spans="1:2" s="342" customFormat="1">
      <c r="A96" s="342" t="s">
        <v>12770</v>
      </c>
      <c r="B96" s="342" t="s">
        <v>12771</v>
      </c>
    </row>
    <row r="97" spans="1:1">
      <c r="A97" s="209" t="s">
        <v>12752</v>
      </c>
    </row>
    <row r="99" spans="1:1" s="416" customFormat="1"/>
    <row r="100" spans="1:1" s="416" customFormat="1"/>
    <row r="101" spans="1:1" s="416" customFormat="1"/>
    <row r="102" spans="1:1" s="416" customFormat="1">
      <c r="A102" s="417"/>
    </row>
    <row r="103" spans="1:1" s="416" customFormat="1">
      <c r="A103" s="417"/>
    </row>
    <row r="104" spans="1:1" s="416" customFormat="1">
      <c r="A104" s="417"/>
    </row>
    <row r="105" spans="1:1" s="416" customFormat="1">
      <c r="A105" s="417"/>
    </row>
    <row r="106" spans="1:1" s="416" customFormat="1">
      <c r="A106" s="417"/>
    </row>
    <row r="107" spans="1:1" s="416" customFormat="1"/>
    <row r="108" spans="1:1" s="416" customFormat="1">
      <c r="A108" s="417"/>
    </row>
    <row r="109" spans="1:1" s="416" customFormat="1">
      <c r="A109" s="417"/>
    </row>
  </sheetData>
  <phoneticPr fontId="15" type="noConversion"/>
  <pageMargins left="0.7" right="0.7" top="0.75" bottom="0.75" header="0.3" footer="0.3"/>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6"/>
  <sheetViews>
    <sheetView topLeftCell="F12" zoomScaleNormal="100" workbookViewId="0">
      <selection activeCell="H16" sqref="H16"/>
    </sheetView>
  </sheetViews>
  <sheetFormatPr baseColWidth="10" defaultColWidth="8.83203125" defaultRowHeight="14"/>
  <cols>
    <col min="1" max="1" width="16.5" style="294" customWidth="1"/>
    <col min="2" max="8" width="40.6640625" style="294" customWidth="1"/>
    <col min="9" max="16384" width="8.83203125" style="294"/>
  </cols>
  <sheetData>
    <row r="1" spans="1:13" s="300" customFormat="1" ht="21">
      <c r="A1" s="839" t="s">
        <v>8634</v>
      </c>
    </row>
    <row r="2" spans="1:13" s="300" customFormat="1">
      <c r="A2" s="294" t="s">
        <v>2024</v>
      </c>
    </row>
    <row r="3" spans="1:13">
      <c r="A3" s="294" t="s">
        <v>2025</v>
      </c>
    </row>
    <row r="4" spans="1:13">
      <c r="A4" s="294" t="s">
        <v>5446</v>
      </c>
    </row>
    <row r="5" spans="1:13">
      <c r="A5" s="294" t="s">
        <v>2026</v>
      </c>
    </row>
    <row r="6" spans="1:13">
      <c r="A6" s="294" t="s">
        <v>5456</v>
      </c>
    </row>
    <row r="7" spans="1:13">
      <c r="A7" s="294" t="s">
        <v>2027</v>
      </c>
    </row>
    <row r="9" spans="1:13" s="296" customFormat="1">
      <c r="A9" s="295" t="s">
        <v>1724</v>
      </c>
      <c r="B9" s="295" t="s">
        <v>1725</v>
      </c>
      <c r="C9" s="295" t="s">
        <v>1726</v>
      </c>
      <c r="D9" s="295" t="s">
        <v>1727</v>
      </c>
      <c r="E9" s="295" t="s">
        <v>1728</v>
      </c>
      <c r="F9" s="295" t="s">
        <v>1970</v>
      </c>
      <c r="G9" s="295" t="s">
        <v>1971</v>
      </c>
      <c r="H9" s="295" t="s">
        <v>1972</v>
      </c>
    </row>
    <row r="10" spans="1:13" s="298" customFormat="1" ht="55" customHeight="1">
      <c r="A10" s="297" t="s">
        <v>1729</v>
      </c>
      <c r="B10" s="297" t="s">
        <v>1979</v>
      </c>
      <c r="C10" s="297" t="s">
        <v>1978</v>
      </c>
      <c r="D10" s="297" t="s">
        <v>1974</v>
      </c>
      <c r="E10" s="297" t="s">
        <v>1975</v>
      </c>
      <c r="F10" s="297" t="s">
        <v>2714</v>
      </c>
      <c r="G10" s="297" t="s">
        <v>1976</v>
      </c>
      <c r="H10" s="297" t="s">
        <v>1976</v>
      </c>
    </row>
    <row r="11" spans="1:13" s="298" customFormat="1" ht="55" customHeight="1">
      <c r="A11" s="297" t="s">
        <v>8637</v>
      </c>
      <c r="B11" s="297" t="s">
        <v>8776</v>
      </c>
      <c r="C11" s="297" t="s">
        <v>8777</v>
      </c>
      <c r="D11" s="297" t="s">
        <v>8777</v>
      </c>
      <c r="E11" s="297" t="s">
        <v>8778</v>
      </c>
      <c r="F11" s="297" t="s">
        <v>8779</v>
      </c>
      <c r="G11" s="297" t="s">
        <v>8781</v>
      </c>
      <c r="H11" s="297" t="s">
        <v>8780</v>
      </c>
    </row>
    <row r="12" spans="1:13" s="298" customFormat="1" ht="56">
      <c r="A12" s="973" t="s">
        <v>1730</v>
      </c>
      <c r="B12" s="973" t="s">
        <v>11319</v>
      </c>
      <c r="C12" s="973" t="s">
        <v>11320</v>
      </c>
      <c r="D12" s="973" t="s">
        <v>11321</v>
      </c>
      <c r="E12" s="973" t="s">
        <v>11322</v>
      </c>
      <c r="F12" s="973" t="s">
        <v>11323</v>
      </c>
      <c r="G12" s="973" t="s">
        <v>11324</v>
      </c>
      <c r="H12" s="973" t="s">
        <v>11325</v>
      </c>
    </row>
    <row r="13" spans="1:13" s="298" customFormat="1" ht="55" customHeight="1">
      <c r="A13" s="973" t="s">
        <v>1731</v>
      </c>
      <c r="B13" s="973" t="s">
        <v>8769</v>
      </c>
      <c r="C13" s="973" t="s">
        <v>8769</v>
      </c>
      <c r="D13" s="973" t="s">
        <v>1977</v>
      </c>
      <c r="E13" s="973" t="s">
        <v>1977</v>
      </c>
      <c r="F13" s="973" t="s">
        <v>1977</v>
      </c>
      <c r="G13" s="973" t="s">
        <v>8770</v>
      </c>
      <c r="H13" s="973" t="s">
        <v>8770</v>
      </c>
    </row>
    <row r="14" spans="1:13" s="298" customFormat="1" ht="98">
      <c r="A14" s="973" t="s">
        <v>1732</v>
      </c>
      <c r="B14" s="973" t="s">
        <v>11318</v>
      </c>
      <c r="C14" s="973" t="s">
        <v>11318</v>
      </c>
      <c r="D14" s="973" t="s">
        <v>11330</v>
      </c>
      <c r="E14" s="973" t="s">
        <v>11332</v>
      </c>
      <c r="F14" s="973" t="s">
        <v>11334</v>
      </c>
      <c r="G14" s="973" t="s">
        <v>11328</v>
      </c>
      <c r="H14" s="973" t="s">
        <v>11327</v>
      </c>
      <c r="I14" s="299"/>
      <c r="J14" s="299"/>
      <c r="K14" s="299"/>
      <c r="L14" s="299"/>
      <c r="M14" s="299"/>
    </row>
    <row r="15" spans="1:13" s="298" customFormat="1" ht="55" customHeight="1">
      <c r="A15" s="973" t="s">
        <v>1733</v>
      </c>
      <c r="B15" s="973" t="s">
        <v>8775</v>
      </c>
      <c r="C15" s="973" t="s">
        <v>8772</v>
      </c>
      <c r="D15" s="973" t="s">
        <v>8772</v>
      </c>
      <c r="E15" s="973" t="s">
        <v>8773</v>
      </c>
      <c r="F15" s="973" t="s">
        <v>8774</v>
      </c>
      <c r="G15" s="973" t="s">
        <v>8771</v>
      </c>
      <c r="H15" s="973" t="s">
        <v>8771</v>
      </c>
    </row>
    <row r="16" spans="1:13" s="298" customFormat="1" ht="126">
      <c r="A16" s="973" t="s">
        <v>1734</v>
      </c>
      <c r="B16" s="973" t="s">
        <v>11329</v>
      </c>
      <c r="C16" s="973" t="s">
        <v>11329</v>
      </c>
      <c r="D16" s="973" t="s">
        <v>11331</v>
      </c>
      <c r="E16" s="973" t="s">
        <v>11333</v>
      </c>
      <c r="F16" s="973" t="s">
        <v>11335</v>
      </c>
      <c r="G16" s="973" t="s">
        <v>11336</v>
      </c>
      <c r="H16" s="973" t="s">
        <v>11337</v>
      </c>
    </row>
    <row r="17" spans="1:1" s="300" customFormat="1"/>
    <row r="18" spans="1:1" s="300" customFormat="1" ht="15" customHeight="1"/>
    <row r="20" spans="1:1" ht="21">
      <c r="A20" s="839"/>
    </row>
    <row r="21" spans="1:1" s="840" customFormat="1" ht="17"/>
    <row r="22" spans="1:1" s="840" customFormat="1" ht="17"/>
    <row r="23" spans="1:1" s="840" customFormat="1" ht="17"/>
    <row r="24" spans="1:1" s="840" customFormat="1" ht="17"/>
    <row r="25" spans="1:1" s="840" customFormat="1" ht="17"/>
    <row r="26" spans="1:1" s="840" customFormat="1" ht="17"/>
    <row r="27" spans="1:1" s="840" customFormat="1" ht="17"/>
    <row r="28" spans="1:1" s="840" customFormat="1" ht="17"/>
    <row r="29" spans="1:1" s="840" customFormat="1" ht="17"/>
    <row r="30" spans="1:1" s="840" customFormat="1" ht="17"/>
    <row r="31" spans="1:1" s="840" customFormat="1" ht="17"/>
    <row r="32" spans="1:1" s="840" customFormat="1" ht="17"/>
    <row r="33" s="840" customFormat="1" ht="17"/>
    <row r="34" s="840" customFormat="1" ht="17"/>
    <row r="35" s="840" customFormat="1" ht="17"/>
    <row r="36" s="840" customFormat="1" ht="17"/>
    <row r="37" s="840" customFormat="1" ht="17"/>
    <row r="38" s="840" customFormat="1" ht="17"/>
    <row r="39" s="840" customFormat="1" ht="17"/>
    <row r="40" s="840" customFormat="1" ht="17"/>
    <row r="41" s="840" customFormat="1" ht="17"/>
    <row r="42" s="840" customFormat="1" ht="17"/>
    <row r="43" s="840" customFormat="1" ht="17"/>
    <row r="44" s="840" customFormat="1" ht="17"/>
    <row r="45" s="840" customFormat="1" ht="17"/>
    <row r="46" s="840" customFormat="1" ht="17"/>
    <row r="47" s="840" customFormat="1" ht="17"/>
    <row r="48" s="840" customFormat="1" ht="17"/>
    <row r="49" s="840" customFormat="1" ht="17"/>
    <row r="50" s="840" customFormat="1" ht="17"/>
    <row r="51" s="840" customFormat="1" ht="17"/>
    <row r="52" s="840" customFormat="1" ht="17"/>
    <row r="53" s="840" customFormat="1" ht="17"/>
    <row r="54" s="840" customFormat="1" ht="17"/>
    <row r="55" s="840" customFormat="1" ht="17"/>
    <row r="56" s="840" customFormat="1" ht="17"/>
  </sheetData>
  <phoneticPr fontId="15" type="noConversion"/>
  <pageMargins left="0.7" right="0.7" top="0.75" bottom="0.75" header="0.3" footer="0.3"/>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44"/>
  <sheetViews>
    <sheetView topLeftCell="A269" zoomScale="85" zoomScaleNormal="85" zoomScalePageLayoutView="85" workbookViewId="0">
      <selection activeCell="A287" sqref="A287"/>
    </sheetView>
  </sheetViews>
  <sheetFormatPr baseColWidth="10" defaultColWidth="8.83203125" defaultRowHeight="14"/>
  <cols>
    <col min="1" max="1" width="10.5" style="277" customWidth="1"/>
    <col min="2" max="2" width="10.5" style="279" customWidth="1"/>
    <col min="3" max="3" width="10.5" style="288" customWidth="1"/>
    <col min="4" max="4" width="10.5" style="279" customWidth="1"/>
    <col min="5" max="5" width="10.5" style="288" customWidth="1"/>
    <col min="6" max="6" width="10.5" style="279" customWidth="1"/>
    <col min="7" max="7" width="10.5" style="288" customWidth="1"/>
    <col min="8" max="8" width="10.5" style="279" customWidth="1"/>
    <col min="9" max="9" width="10.5" style="288" customWidth="1"/>
    <col min="10" max="10" width="10.5" style="279" customWidth="1"/>
    <col min="11" max="11" width="10.5" style="288" customWidth="1"/>
    <col min="12" max="12" width="10.5" style="279" customWidth="1"/>
    <col min="13" max="13" width="10.5" style="288" customWidth="1"/>
    <col min="14" max="25" width="10.5" style="277" customWidth="1"/>
    <col min="26" max="16384" width="8.83203125" style="277"/>
  </cols>
  <sheetData>
    <row r="1" spans="1:18">
      <c r="A1" s="311" t="s">
        <v>5061</v>
      </c>
    </row>
    <row r="3" spans="1:18">
      <c r="A3" s="280" t="s">
        <v>1688</v>
      </c>
      <c r="B3" s="281" t="s">
        <v>1689</v>
      </c>
      <c r="C3" s="287" t="s">
        <v>1701</v>
      </c>
      <c r="D3" s="281" t="s">
        <v>1690</v>
      </c>
      <c r="E3" s="287" t="s">
        <v>1701</v>
      </c>
      <c r="F3" s="281" t="s">
        <v>1691</v>
      </c>
      <c r="G3" s="287" t="s">
        <v>1701</v>
      </c>
      <c r="H3" s="281" t="s">
        <v>1692</v>
      </c>
      <c r="I3" s="287" t="s">
        <v>1701</v>
      </c>
      <c r="J3" s="281" t="s">
        <v>1693</v>
      </c>
      <c r="K3" s="287" t="s">
        <v>1701</v>
      </c>
      <c r="L3" s="281" t="s">
        <v>1694</v>
      </c>
      <c r="M3" s="287" t="s">
        <v>1701</v>
      </c>
      <c r="N3" s="280" t="s">
        <v>1674</v>
      </c>
      <c r="O3" s="280" t="s">
        <v>1676</v>
      </c>
      <c r="P3" s="280" t="s">
        <v>1678</v>
      </c>
      <c r="Q3" s="280" t="s">
        <v>1680</v>
      </c>
      <c r="R3" s="280" t="s">
        <v>1682</v>
      </c>
    </row>
    <row r="4" spans="1:18">
      <c r="A4" s="280">
        <v>1</v>
      </c>
      <c r="B4" s="281">
        <v>0</v>
      </c>
      <c r="C4" s="287">
        <v>50</v>
      </c>
      <c r="D4" s="281">
        <f t="shared" ref="D4:D35" si="0">B4*1.2</f>
        <v>0</v>
      </c>
      <c r="E4" s="287">
        <f t="shared" ref="E4:E35" si="1">C4*1.2</f>
        <v>60</v>
      </c>
      <c r="F4" s="281">
        <f t="shared" ref="F4:F35" si="2">B4*1.4</f>
        <v>0</v>
      </c>
      <c r="G4" s="287">
        <f t="shared" ref="G4:G35" si="3">C4*1.4</f>
        <v>70</v>
      </c>
      <c r="H4" s="281">
        <f t="shared" ref="H4:H35" si="4">B4*1.6</f>
        <v>0</v>
      </c>
      <c r="I4" s="287">
        <f t="shared" ref="I4:I35" si="5">B4*1.6</f>
        <v>0</v>
      </c>
      <c r="J4" s="281">
        <f t="shared" ref="J4:J35" si="6">B4*1.8</f>
        <v>0</v>
      </c>
      <c r="K4" s="287">
        <f t="shared" ref="K4:K35" si="7">C4*1.8</f>
        <v>90</v>
      </c>
      <c r="L4" s="281">
        <f t="shared" ref="L4:L35" si="8">B4*2</f>
        <v>0</v>
      </c>
      <c r="M4" s="287">
        <f t="shared" ref="M4:M35" si="9">B4*2</f>
        <v>0</v>
      </c>
      <c r="N4" s="280">
        <v>20</v>
      </c>
      <c r="O4" s="280">
        <v>30</v>
      </c>
      <c r="P4" s="280">
        <v>40</v>
      </c>
      <c r="Q4" s="280">
        <v>55</v>
      </c>
      <c r="R4" s="280">
        <v>70</v>
      </c>
    </row>
    <row r="5" spans="1:18">
      <c r="A5" s="280">
        <v>2</v>
      </c>
      <c r="B5" s="281">
        <v>50</v>
      </c>
      <c r="C5" s="287">
        <v>60</v>
      </c>
      <c r="D5" s="281">
        <f t="shared" si="0"/>
        <v>60</v>
      </c>
      <c r="E5" s="287">
        <f t="shared" si="1"/>
        <v>72</v>
      </c>
      <c r="F5" s="281">
        <f t="shared" si="2"/>
        <v>70</v>
      </c>
      <c r="G5" s="287">
        <f t="shared" si="3"/>
        <v>84</v>
      </c>
      <c r="H5" s="281">
        <f t="shared" si="4"/>
        <v>80</v>
      </c>
      <c r="I5" s="287">
        <f t="shared" si="5"/>
        <v>80</v>
      </c>
      <c r="J5" s="281">
        <f t="shared" si="6"/>
        <v>90</v>
      </c>
      <c r="K5" s="287">
        <f t="shared" si="7"/>
        <v>108</v>
      </c>
      <c r="L5" s="281">
        <f t="shared" si="8"/>
        <v>100</v>
      </c>
      <c r="M5" s="287">
        <f t="shared" si="9"/>
        <v>100</v>
      </c>
      <c r="N5" s="280">
        <v>20</v>
      </c>
      <c r="O5" s="280">
        <v>30</v>
      </c>
      <c r="P5" s="280">
        <v>40</v>
      </c>
      <c r="Q5" s="280">
        <v>55</v>
      </c>
      <c r="R5" s="280">
        <v>70</v>
      </c>
    </row>
    <row r="6" spans="1:18">
      <c r="A6" s="280">
        <v>3</v>
      </c>
      <c r="B6" s="281">
        <v>110</v>
      </c>
      <c r="C6" s="287">
        <v>70</v>
      </c>
      <c r="D6" s="281">
        <f t="shared" si="0"/>
        <v>132</v>
      </c>
      <c r="E6" s="287">
        <f t="shared" si="1"/>
        <v>84</v>
      </c>
      <c r="F6" s="281">
        <f t="shared" si="2"/>
        <v>154</v>
      </c>
      <c r="G6" s="287">
        <f t="shared" si="3"/>
        <v>98</v>
      </c>
      <c r="H6" s="281">
        <f t="shared" si="4"/>
        <v>176</v>
      </c>
      <c r="I6" s="287">
        <f t="shared" si="5"/>
        <v>176</v>
      </c>
      <c r="J6" s="281">
        <f t="shared" si="6"/>
        <v>198</v>
      </c>
      <c r="K6" s="287">
        <f t="shared" si="7"/>
        <v>126</v>
      </c>
      <c r="L6" s="281">
        <f t="shared" si="8"/>
        <v>220</v>
      </c>
      <c r="M6" s="287">
        <f t="shared" si="9"/>
        <v>220</v>
      </c>
      <c r="N6" s="280">
        <v>20</v>
      </c>
      <c r="O6" s="280">
        <v>30</v>
      </c>
      <c r="P6" s="280">
        <v>40</v>
      </c>
      <c r="Q6" s="280">
        <v>55</v>
      </c>
      <c r="R6" s="280">
        <v>70</v>
      </c>
    </row>
    <row r="7" spans="1:18">
      <c r="A7" s="280">
        <v>4</v>
      </c>
      <c r="B7" s="281">
        <v>180</v>
      </c>
      <c r="C7" s="287">
        <v>80</v>
      </c>
      <c r="D7" s="281">
        <f t="shared" si="0"/>
        <v>216</v>
      </c>
      <c r="E7" s="287">
        <f t="shared" si="1"/>
        <v>96</v>
      </c>
      <c r="F7" s="281">
        <f t="shared" si="2"/>
        <v>251.99999999999997</v>
      </c>
      <c r="G7" s="287">
        <f t="shared" si="3"/>
        <v>112</v>
      </c>
      <c r="H7" s="281">
        <f t="shared" si="4"/>
        <v>288</v>
      </c>
      <c r="I7" s="287">
        <f t="shared" si="5"/>
        <v>288</v>
      </c>
      <c r="J7" s="281">
        <f t="shared" si="6"/>
        <v>324</v>
      </c>
      <c r="K7" s="287">
        <f t="shared" si="7"/>
        <v>144</v>
      </c>
      <c r="L7" s="281">
        <f t="shared" si="8"/>
        <v>360</v>
      </c>
      <c r="M7" s="287">
        <f t="shared" si="9"/>
        <v>360</v>
      </c>
      <c r="N7" s="280">
        <v>20</v>
      </c>
      <c r="O7" s="280">
        <v>30</v>
      </c>
      <c r="P7" s="280">
        <v>40</v>
      </c>
      <c r="Q7" s="280">
        <v>55</v>
      </c>
      <c r="R7" s="280">
        <v>70</v>
      </c>
    </row>
    <row r="8" spans="1:18">
      <c r="A8" s="280">
        <v>5</v>
      </c>
      <c r="B8" s="281">
        <v>260</v>
      </c>
      <c r="C8" s="287">
        <v>90</v>
      </c>
      <c r="D8" s="281">
        <f t="shared" si="0"/>
        <v>312</v>
      </c>
      <c r="E8" s="287">
        <f t="shared" si="1"/>
        <v>108</v>
      </c>
      <c r="F8" s="281">
        <f t="shared" si="2"/>
        <v>364</v>
      </c>
      <c r="G8" s="287">
        <f t="shared" si="3"/>
        <v>125.99999999999999</v>
      </c>
      <c r="H8" s="281">
        <f t="shared" si="4"/>
        <v>416</v>
      </c>
      <c r="I8" s="287">
        <f t="shared" si="5"/>
        <v>416</v>
      </c>
      <c r="J8" s="281">
        <f t="shared" si="6"/>
        <v>468</v>
      </c>
      <c r="K8" s="287">
        <f t="shared" si="7"/>
        <v>162</v>
      </c>
      <c r="L8" s="281">
        <f t="shared" si="8"/>
        <v>520</v>
      </c>
      <c r="M8" s="287">
        <f t="shared" si="9"/>
        <v>520</v>
      </c>
      <c r="N8" s="280">
        <v>20</v>
      </c>
      <c r="O8" s="280">
        <v>30</v>
      </c>
      <c r="P8" s="280">
        <v>40</v>
      </c>
      <c r="Q8" s="280">
        <v>55</v>
      </c>
      <c r="R8" s="280">
        <v>70</v>
      </c>
    </row>
    <row r="9" spans="1:18">
      <c r="A9" s="280">
        <v>6</v>
      </c>
      <c r="B9" s="281">
        <v>350</v>
      </c>
      <c r="C9" s="287">
        <v>100</v>
      </c>
      <c r="D9" s="281">
        <f t="shared" si="0"/>
        <v>420</v>
      </c>
      <c r="E9" s="287">
        <f t="shared" si="1"/>
        <v>120</v>
      </c>
      <c r="F9" s="281">
        <f t="shared" si="2"/>
        <v>489.99999999999994</v>
      </c>
      <c r="G9" s="287">
        <f t="shared" si="3"/>
        <v>140</v>
      </c>
      <c r="H9" s="281">
        <f t="shared" si="4"/>
        <v>560</v>
      </c>
      <c r="I9" s="287">
        <f t="shared" si="5"/>
        <v>560</v>
      </c>
      <c r="J9" s="281">
        <f t="shared" si="6"/>
        <v>630</v>
      </c>
      <c r="K9" s="287">
        <f t="shared" si="7"/>
        <v>180</v>
      </c>
      <c r="L9" s="281">
        <f t="shared" si="8"/>
        <v>700</v>
      </c>
      <c r="M9" s="287">
        <f t="shared" si="9"/>
        <v>700</v>
      </c>
      <c r="N9" s="280">
        <v>20</v>
      </c>
      <c r="O9" s="280">
        <v>30</v>
      </c>
      <c r="P9" s="280">
        <v>40</v>
      </c>
      <c r="Q9" s="280">
        <v>55</v>
      </c>
      <c r="R9" s="280">
        <v>70</v>
      </c>
    </row>
    <row r="10" spans="1:18">
      <c r="A10" s="280">
        <v>7</v>
      </c>
      <c r="B10" s="281">
        <v>450</v>
      </c>
      <c r="C10" s="287">
        <v>110</v>
      </c>
      <c r="D10" s="281">
        <f t="shared" si="0"/>
        <v>540</v>
      </c>
      <c r="E10" s="287">
        <f t="shared" si="1"/>
        <v>132</v>
      </c>
      <c r="F10" s="281">
        <f t="shared" si="2"/>
        <v>630</v>
      </c>
      <c r="G10" s="287">
        <f t="shared" si="3"/>
        <v>154</v>
      </c>
      <c r="H10" s="281">
        <f t="shared" si="4"/>
        <v>720</v>
      </c>
      <c r="I10" s="287">
        <f t="shared" si="5"/>
        <v>720</v>
      </c>
      <c r="J10" s="281">
        <f t="shared" si="6"/>
        <v>810</v>
      </c>
      <c r="K10" s="287">
        <f t="shared" si="7"/>
        <v>198</v>
      </c>
      <c r="L10" s="281">
        <f t="shared" si="8"/>
        <v>900</v>
      </c>
      <c r="M10" s="287">
        <f t="shared" si="9"/>
        <v>900</v>
      </c>
      <c r="N10" s="280">
        <v>20</v>
      </c>
      <c r="O10" s="280">
        <v>30</v>
      </c>
      <c r="P10" s="280">
        <v>40</v>
      </c>
      <c r="Q10" s="280">
        <v>55</v>
      </c>
      <c r="R10" s="280">
        <v>70</v>
      </c>
    </row>
    <row r="11" spans="1:18">
      <c r="A11" s="280">
        <v>8</v>
      </c>
      <c r="B11" s="281">
        <v>560</v>
      </c>
      <c r="C11" s="287">
        <v>120</v>
      </c>
      <c r="D11" s="281">
        <f t="shared" si="0"/>
        <v>672</v>
      </c>
      <c r="E11" s="287">
        <f t="shared" si="1"/>
        <v>144</v>
      </c>
      <c r="F11" s="281">
        <f t="shared" si="2"/>
        <v>784</v>
      </c>
      <c r="G11" s="287">
        <f t="shared" si="3"/>
        <v>168</v>
      </c>
      <c r="H11" s="281">
        <f t="shared" si="4"/>
        <v>896</v>
      </c>
      <c r="I11" s="287">
        <f t="shared" si="5"/>
        <v>896</v>
      </c>
      <c r="J11" s="281">
        <f t="shared" si="6"/>
        <v>1008</v>
      </c>
      <c r="K11" s="287">
        <f t="shared" si="7"/>
        <v>216</v>
      </c>
      <c r="L11" s="281">
        <f t="shared" si="8"/>
        <v>1120</v>
      </c>
      <c r="M11" s="287">
        <f t="shared" si="9"/>
        <v>1120</v>
      </c>
      <c r="N11" s="280">
        <v>20</v>
      </c>
      <c r="O11" s="280">
        <v>30</v>
      </c>
      <c r="P11" s="280">
        <v>40</v>
      </c>
      <c r="Q11" s="280">
        <v>55</v>
      </c>
      <c r="R11" s="280">
        <v>70</v>
      </c>
    </row>
    <row r="12" spans="1:18">
      <c r="A12" s="280">
        <v>9</v>
      </c>
      <c r="B12" s="281">
        <v>680</v>
      </c>
      <c r="C12" s="287">
        <v>130</v>
      </c>
      <c r="D12" s="281">
        <f t="shared" si="0"/>
        <v>816</v>
      </c>
      <c r="E12" s="287">
        <f t="shared" si="1"/>
        <v>156</v>
      </c>
      <c r="F12" s="281">
        <f t="shared" si="2"/>
        <v>951.99999999999989</v>
      </c>
      <c r="G12" s="287">
        <f t="shared" si="3"/>
        <v>182</v>
      </c>
      <c r="H12" s="281">
        <f t="shared" si="4"/>
        <v>1088</v>
      </c>
      <c r="I12" s="287">
        <f t="shared" si="5"/>
        <v>1088</v>
      </c>
      <c r="J12" s="281">
        <f t="shared" si="6"/>
        <v>1224</v>
      </c>
      <c r="K12" s="287">
        <f t="shared" si="7"/>
        <v>234</v>
      </c>
      <c r="L12" s="281">
        <f t="shared" si="8"/>
        <v>1360</v>
      </c>
      <c r="M12" s="287">
        <f t="shared" si="9"/>
        <v>1360</v>
      </c>
      <c r="N12" s="280">
        <v>20</v>
      </c>
      <c r="O12" s="280">
        <v>30</v>
      </c>
      <c r="P12" s="280">
        <v>40</v>
      </c>
      <c r="Q12" s="280">
        <v>55</v>
      </c>
      <c r="R12" s="280">
        <v>70</v>
      </c>
    </row>
    <row r="13" spans="1:18">
      <c r="A13" s="280">
        <v>10</v>
      </c>
      <c r="B13" s="281">
        <v>810</v>
      </c>
      <c r="C13" s="287">
        <v>140</v>
      </c>
      <c r="D13" s="281">
        <f t="shared" si="0"/>
        <v>972</v>
      </c>
      <c r="E13" s="287">
        <f t="shared" si="1"/>
        <v>168</v>
      </c>
      <c r="F13" s="281">
        <f t="shared" si="2"/>
        <v>1134</v>
      </c>
      <c r="G13" s="287">
        <f t="shared" si="3"/>
        <v>196</v>
      </c>
      <c r="H13" s="281">
        <f t="shared" si="4"/>
        <v>1296</v>
      </c>
      <c r="I13" s="287">
        <f t="shared" si="5"/>
        <v>1296</v>
      </c>
      <c r="J13" s="281">
        <f t="shared" si="6"/>
        <v>1458</v>
      </c>
      <c r="K13" s="287">
        <f t="shared" si="7"/>
        <v>252</v>
      </c>
      <c r="L13" s="281">
        <f t="shared" si="8"/>
        <v>1620</v>
      </c>
      <c r="M13" s="287">
        <f t="shared" si="9"/>
        <v>1620</v>
      </c>
      <c r="N13" s="280">
        <v>20</v>
      </c>
      <c r="O13" s="280">
        <v>30</v>
      </c>
      <c r="P13" s="280">
        <v>40</v>
      </c>
      <c r="Q13" s="280">
        <v>55</v>
      </c>
      <c r="R13" s="280">
        <v>70</v>
      </c>
    </row>
    <row r="14" spans="1:18">
      <c r="A14" s="280">
        <v>11</v>
      </c>
      <c r="B14" s="281">
        <v>950</v>
      </c>
      <c r="C14" s="287">
        <v>150</v>
      </c>
      <c r="D14" s="281">
        <f t="shared" si="0"/>
        <v>1140</v>
      </c>
      <c r="E14" s="287">
        <f t="shared" si="1"/>
        <v>180</v>
      </c>
      <c r="F14" s="281">
        <f t="shared" si="2"/>
        <v>1330</v>
      </c>
      <c r="G14" s="287">
        <f t="shared" si="3"/>
        <v>210</v>
      </c>
      <c r="H14" s="281">
        <f t="shared" si="4"/>
        <v>1520</v>
      </c>
      <c r="I14" s="287">
        <f t="shared" si="5"/>
        <v>1520</v>
      </c>
      <c r="J14" s="281">
        <f t="shared" si="6"/>
        <v>1710</v>
      </c>
      <c r="K14" s="287">
        <f t="shared" si="7"/>
        <v>270</v>
      </c>
      <c r="L14" s="281">
        <f t="shared" si="8"/>
        <v>1900</v>
      </c>
      <c r="M14" s="287">
        <f t="shared" si="9"/>
        <v>1900</v>
      </c>
      <c r="N14" s="280">
        <v>20</v>
      </c>
      <c r="O14" s="280">
        <v>30</v>
      </c>
      <c r="P14" s="280">
        <v>40</v>
      </c>
      <c r="Q14" s="280">
        <v>55</v>
      </c>
      <c r="R14" s="280">
        <v>70</v>
      </c>
    </row>
    <row r="15" spans="1:18">
      <c r="A15" s="280">
        <v>12</v>
      </c>
      <c r="B15" s="281">
        <v>1100</v>
      </c>
      <c r="C15" s="287">
        <v>160</v>
      </c>
      <c r="D15" s="281">
        <f t="shared" si="0"/>
        <v>1320</v>
      </c>
      <c r="E15" s="287">
        <f t="shared" si="1"/>
        <v>192</v>
      </c>
      <c r="F15" s="281">
        <f t="shared" si="2"/>
        <v>1540</v>
      </c>
      <c r="G15" s="287">
        <f t="shared" si="3"/>
        <v>224</v>
      </c>
      <c r="H15" s="281">
        <f t="shared" si="4"/>
        <v>1760</v>
      </c>
      <c r="I15" s="287">
        <f t="shared" si="5"/>
        <v>1760</v>
      </c>
      <c r="J15" s="281">
        <f t="shared" si="6"/>
        <v>1980</v>
      </c>
      <c r="K15" s="287">
        <f t="shared" si="7"/>
        <v>288</v>
      </c>
      <c r="L15" s="281">
        <f t="shared" si="8"/>
        <v>2200</v>
      </c>
      <c r="M15" s="287">
        <f t="shared" si="9"/>
        <v>2200</v>
      </c>
      <c r="N15" s="280">
        <v>20</v>
      </c>
      <c r="O15" s="280">
        <v>30</v>
      </c>
      <c r="P15" s="280">
        <v>40</v>
      </c>
      <c r="Q15" s="280">
        <v>55</v>
      </c>
      <c r="R15" s="280">
        <v>70</v>
      </c>
    </row>
    <row r="16" spans="1:18">
      <c r="A16" s="280">
        <v>13</v>
      </c>
      <c r="B16" s="281">
        <v>1260</v>
      </c>
      <c r="C16" s="287">
        <v>170</v>
      </c>
      <c r="D16" s="281">
        <f t="shared" si="0"/>
        <v>1512</v>
      </c>
      <c r="E16" s="287">
        <f t="shared" si="1"/>
        <v>204</v>
      </c>
      <c r="F16" s="281">
        <f t="shared" si="2"/>
        <v>1764</v>
      </c>
      <c r="G16" s="287">
        <f t="shared" si="3"/>
        <v>237.99999999999997</v>
      </c>
      <c r="H16" s="281">
        <f t="shared" si="4"/>
        <v>2016</v>
      </c>
      <c r="I16" s="287">
        <f t="shared" si="5"/>
        <v>2016</v>
      </c>
      <c r="J16" s="281">
        <f t="shared" si="6"/>
        <v>2268</v>
      </c>
      <c r="K16" s="287">
        <f t="shared" si="7"/>
        <v>306</v>
      </c>
      <c r="L16" s="281">
        <f t="shared" si="8"/>
        <v>2520</v>
      </c>
      <c r="M16" s="287">
        <f t="shared" si="9"/>
        <v>2520</v>
      </c>
      <c r="N16" s="280">
        <v>20</v>
      </c>
      <c r="O16" s="280">
        <v>30</v>
      </c>
      <c r="P16" s="280">
        <v>40</v>
      </c>
      <c r="Q16" s="280">
        <v>55</v>
      </c>
      <c r="R16" s="280">
        <v>70</v>
      </c>
    </row>
    <row r="17" spans="1:18">
      <c r="A17" s="280">
        <v>14</v>
      </c>
      <c r="B17" s="281">
        <v>1430</v>
      </c>
      <c r="C17" s="287">
        <v>180</v>
      </c>
      <c r="D17" s="281">
        <f t="shared" si="0"/>
        <v>1716</v>
      </c>
      <c r="E17" s="287">
        <f t="shared" si="1"/>
        <v>216</v>
      </c>
      <c r="F17" s="281">
        <f t="shared" si="2"/>
        <v>2001.9999999999998</v>
      </c>
      <c r="G17" s="287">
        <f t="shared" si="3"/>
        <v>251.99999999999997</v>
      </c>
      <c r="H17" s="281">
        <f t="shared" si="4"/>
        <v>2288</v>
      </c>
      <c r="I17" s="287">
        <f t="shared" si="5"/>
        <v>2288</v>
      </c>
      <c r="J17" s="281">
        <f t="shared" si="6"/>
        <v>2574</v>
      </c>
      <c r="K17" s="287">
        <f t="shared" si="7"/>
        <v>324</v>
      </c>
      <c r="L17" s="281">
        <f t="shared" si="8"/>
        <v>2860</v>
      </c>
      <c r="M17" s="287">
        <f t="shared" si="9"/>
        <v>2860</v>
      </c>
      <c r="N17" s="280">
        <v>20</v>
      </c>
      <c r="O17" s="280">
        <v>30</v>
      </c>
      <c r="P17" s="280">
        <v>40</v>
      </c>
      <c r="Q17" s="280">
        <v>55</v>
      </c>
      <c r="R17" s="280">
        <v>70</v>
      </c>
    </row>
    <row r="18" spans="1:18">
      <c r="A18" s="280">
        <v>15</v>
      </c>
      <c r="B18" s="281">
        <v>1610</v>
      </c>
      <c r="C18" s="287">
        <v>190</v>
      </c>
      <c r="D18" s="281">
        <f t="shared" si="0"/>
        <v>1932</v>
      </c>
      <c r="E18" s="287">
        <f t="shared" si="1"/>
        <v>228</v>
      </c>
      <c r="F18" s="281">
        <f t="shared" si="2"/>
        <v>2254</v>
      </c>
      <c r="G18" s="287">
        <f t="shared" si="3"/>
        <v>266</v>
      </c>
      <c r="H18" s="281">
        <f t="shared" si="4"/>
        <v>2576</v>
      </c>
      <c r="I18" s="287">
        <f t="shared" si="5"/>
        <v>2576</v>
      </c>
      <c r="J18" s="281">
        <f t="shared" si="6"/>
        <v>2898</v>
      </c>
      <c r="K18" s="287">
        <f t="shared" si="7"/>
        <v>342</v>
      </c>
      <c r="L18" s="281">
        <f t="shared" si="8"/>
        <v>3220</v>
      </c>
      <c r="M18" s="287">
        <f t="shared" si="9"/>
        <v>3220</v>
      </c>
      <c r="N18" s="280">
        <v>20</v>
      </c>
      <c r="O18" s="280">
        <v>30</v>
      </c>
      <c r="P18" s="280">
        <v>40</v>
      </c>
      <c r="Q18" s="280">
        <v>55</v>
      </c>
      <c r="R18" s="280">
        <v>70</v>
      </c>
    </row>
    <row r="19" spans="1:18">
      <c r="A19" s="280">
        <v>16</v>
      </c>
      <c r="B19" s="281">
        <v>1800</v>
      </c>
      <c r="C19" s="287">
        <v>200</v>
      </c>
      <c r="D19" s="281">
        <f t="shared" si="0"/>
        <v>2160</v>
      </c>
      <c r="E19" s="287">
        <f t="shared" si="1"/>
        <v>240</v>
      </c>
      <c r="F19" s="281">
        <f t="shared" si="2"/>
        <v>2520</v>
      </c>
      <c r="G19" s="287">
        <f t="shared" si="3"/>
        <v>280</v>
      </c>
      <c r="H19" s="281">
        <f t="shared" si="4"/>
        <v>2880</v>
      </c>
      <c r="I19" s="287">
        <f t="shared" si="5"/>
        <v>2880</v>
      </c>
      <c r="J19" s="281">
        <f t="shared" si="6"/>
        <v>3240</v>
      </c>
      <c r="K19" s="287">
        <f t="shared" si="7"/>
        <v>360</v>
      </c>
      <c r="L19" s="281">
        <f t="shared" si="8"/>
        <v>3600</v>
      </c>
      <c r="M19" s="287">
        <f t="shared" si="9"/>
        <v>3600</v>
      </c>
      <c r="N19" s="280">
        <v>20</v>
      </c>
      <c r="O19" s="280">
        <v>30</v>
      </c>
      <c r="P19" s="280">
        <v>40</v>
      </c>
      <c r="Q19" s="280">
        <v>55</v>
      </c>
      <c r="R19" s="280">
        <v>70</v>
      </c>
    </row>
    <row r="20" spans="1:18">
      <c r="A20" s="280">
        <v>17</v>
      </c>
      <c r="B20" s="281">
        <v>2000</v>
      </c>
      <c r="C20" s="287">
        <v>210</v>
      </c>
      <c r="D20" s="281">
        <f t="shared" si="0"/>
        <v>2400</v>
      </c>
      <c r="E20" s="287">
        <f t="shared" si="1"/>
        <v>252</v>
      </c>
      <c r="F20" s="281">
        <f t="shared" si="2"/>
        <v>2800</v>
      </c>
      <c r="G20" s="287">
        <f t="shared" si="3"/>
        <v>294</v>
      </c>
      <c r="H20" s="281">
        <f t="shared" si="4"/>
        <v>3200</v>
      </c>
      <c r="I20" s="287">
        <f t="shared" si="5"/>
        <v>3200</v>
      </c>
      <c r="J20" s="281">
        <f t="shared" si="6"/>
        <v>3600</v>
      </c>
      <c r="K20" s="287">
        <f t="shared" si="7"/>
        <v>378</v>
      </c>
      <c r="L20" s="281">
        <f t="shared" si="8"/>
        <v>4000</v>
      </c>
      <c r="M20" s="287">
        <f t="shared" si="9"/>
        <v>4000</v>
      </c>
      <c r="N20" s="280">
        <v>20</v>
      </c>
      <c r="O20" s="280">
        <v>30</v>
      </c>
      <c r="P20" s="280">
        <v>40</v>
      </c>
      <c r="Q20" s="280">
        <v>55</v>
      </c>
      <c r="R20" s="280">
        <v>70</v>
      </c>
    </row>
    <row r="21" spans="1:18">
      <c r="A21" s="280">
        <v>18</v>
      </c>
      <c r="B21" s="281">
        <v>2210</v>
      </c>
      <c r="C21" s="287">
        <v>220</v>
      </c>
      <c r="D21" s="281">
        <f t="shared" si="0"/>
        <v>2652</v>
      </c>
      <c r="E21" s="287">
        <f t="shared" si="1"/>
        <v>264</v>
      </c>
      <c r="F21" s="281">
        <f t="shared" si="2"/>
        <v>3094</v>
      </c>
      <c r="G21" s="287">
        <f t="shared" si="3"/>
        <v>308</v>
      </c>
      <c r="H21" s="281">
        <f t="shared" si="4"/>
        <v>3536</v>
      </c>
      <c r="I21" s="287">
        <f t="shared" si="5"/>
        <v>3536</v>
      </c>
      <c r="J21" s="281">
        <f t="shared" si="6"/>
        <v>3978</v>
      </c>
      <c r="K21" s="287">
        <f t="shared" si="7"/>
        <v>396</v>
      </c>
      <c r="L21" s="281">
        <f t="shared" si="8"/>
        <v>4420</v>
      </c>
      <c r="M21" s="287">
        <f t="shared" si="9"/>
        <v>4420</v>
      </c>
      <c r="N21" s="280">
        <v>20</v>
      </c>
      <c r="O21" s="280">
        <v>30</v>
      </c>
      <c r="P21" s="280">
        <v>40</v>
      </c>
      <c r="Q21" s="280">
        <v>55</v>
      </c>
      <c r="R21" s="280">
        <v>70</v>
      </c>
    </row>
    <row r="22" spans="1:18">
      <c r="A22" s="280">
        <v>19</v>
      </c>
      <c r="B22" s="281">
        <v>2430</v>
      </c>
      <c r="C22" s="287">
        <v>230</v>
      </c>
      <c r="D22" s="281">
        <f t="shared" si="0"/>
        <v>2916</v>
      </c>
      <c r="E22" s="287">
        <f t="shared" si="1"/>
        <v>276</v>
      </c>
      <c r="F22" s="281">
        <f t="shared" si="2"/>
        <v>3402</v>
      </c>
      <c r="G22" s="287">
        <f t="shared" si="3"/>
        <v>322</v>
      </c>
      <c r="H22" s="281">
        <f t="shared" si="4"/>
        <v>3888</v>
      </c>
      <c r="I22" s="287">
        <f t="shared" si="5"/>
        <v>3888</v>
      </c>
      <c r="J22" s="281">
        <f t="shared" si="6"/>
        <v>4374</v>
      </c>
      <c r="K22" s="287">
        <f t="shared" si="7"/>
        <v>414</v>
      </c>
      <c r="L22" s="281">
        <f t="shared" si="8"/>
        <v>4860</v>
      </c>
      <c r="M22" s="287">
        <f t="shared" si="9"/>
        <v>4860</v>
      </c>
      <c r="N22" s="280">
        <v>20</v>
      </c>
      <c r="O22" s="280">
        <v>30</v>
      </c>
      <c r="P22" s="280">
        <v>40</v>
      </c>
      <c r="Q22" s="280">
        <v>55</v>
      </c>
      <c r="R22" s="280">
        <v>70</v>
      </c>
    </row>
    <row r="23" spans="1:18">
      <c r="A23" s="280">
        <v>20</v>
      </c>
      <c r="B23" s="281">
        <v>2660</v>
      </c>
      <c r="C23" s="287">
        <v>240</v>
      </c>
      <c r="D23" s="281">
        <f t="shared" si="0"/>
        <v>3192</v>
      </c>
      <c r="E23" s="287">
        <f t="shared" si="1"/>
        <v>288</v>
      </c>
      <c r="F23" s="281">
        <f t="shared" si="2"/>
        <v>3723.9999999999995</v>
      </c>
      <c r="G23" s="287">
        <f t="shared" si="3"/>
        <v>336</v>
      </c>
      <c r="H23" s="281">
        <v>9</v>
      </c>
      <c r="I23" s="287">
        <f t="shared" si="5"/>
        <v>4256</v>
      </c>
      <c r="J23" s="281">
        <f t="shared" si="6"/>
        <v>4788</v>
      </c>
      <c r="K23" s="287">
        <f t="shared" si="7"/>
        <v>432</v>
      </c>
      <c r="L23" s="281">
        <f t="shared" si="8"/>
        <v>5320</v>
      </c>
      <c r="M23" s="287">
        <f t="shared" si="9"/>
        <v>5320</v>
      </c>
      <c r="N23" s="280">
        <v>20</v>
      </c>
      <c r="O23" s="280">
        <v>30</v>
      </c>
      <c r="P23" s="280">
        <v>40</v>
      </c>
      <c r="Q23" s="280">
        <v>55</v>
      </c>
      <c r="R23" s="280">
        <v>70</v>
      </c>
    </row>
    <row r="24" spans="1:18">
      <c r="A24" s="280">
        <v>21</v>
      </c>
      <c r="B24" s="281">
        <v>2900</v>
      </c>
      <c r="C24" s="287">
        <v>250</v>
      </c>
      <c r="D24" s="281">
        <f t="shared" si="0"/>
        <v>3480</v>
      </c>
      <c r="E24" s="287">
        <f t="shared" si="1"/>
        <v>300</v>
      </c>
      <c r="F24" s="281">
        <f t="shared" si="2"/>
        <v>4059.9999999999995</v>
      </c>
      <c r="G24" s="287">
        <f t="shared" si="3"/>
        <v>350</v>
      </c>
      <c r="H24" s="281">
        <f t="shared" si="4"/>
        <v>4640</v>
      </c>
      <c r="I24" s="287">
        <f t="shared" si="5"/>
        <v>4640</v>
      </c>
      <c r="J24" s="281">
        <f t="shared" si="6"/>
        <v>5220</v>
      </c>
      <c r="K24" s="287">
        <f t="shared" si="7"/>
        <v>450</v>
      </c>
      <c r="L24" s="281">
        <f t="shared" si="8"/>
        <v>5800</v>
      </c>
      <c r="M24" s="287">
        <f t="shared" si="9"/>
        <v>5800</v>
      </c>
      <c r="N24" s="280">
        <v>20</v>
      </c>
      <c r="O24" s="280">
        <v>30</v>
      </c>
      <c r="P24" s="280">
        <v>40</v>
      </c>
      <c r="Q24" s="280">
        <v>55</v>
      </c>
      <c r="R24" s="280">
        <v>70</v>
      </c>
    </row>
    <row r="25" spans="1:18">
      <c r="A25" s="280">
        <v>22</v>
      </c>
      <c r="B25" s="281">
        <v>3150</v>
      </c>
      <c r="C25" s="287">
        <v>260</v>
      </c>
      <c r="D25" s="281">
        <f t="shared" si="0"/>
        <v>3780</v>
      </c>
      <c r="E25" s="287">
        <f t="shared" si="1"/>
        <v>312</v>
      </c>
      <c r="F25" s="281">
        <f t="shared" si="2"/>
        <v>4410</v>
      </c>
      <c r="G25" s="287">
        <f t="shared" si="3"/>
        <v>364</v>
      </c>
      <c r="H25" s="281">
        <f t="shared" si="4"/>
        <v>5040</v>
      </c>
      <c r="I25" s="287">
        <f t="shared" si="5"/>
        <v>5040</v>
      </c>
      <c r="J25" s="281">
        <f t="shared" si="6"/>
        <v>5670</v>
      </c>
      <c r="K25" s="287">
        <f t="shared" si="7"/>
        <v>468</v>
      </c>
      <c r="L25" s="281">
        <f t="shared" si="8"/>
        <v>6300</v>
      </c>
      <c r="M25" s="287">
        <f t="shared" si="9"/>
        <v>6300</v>
      </c>
      <c r="N25" s="280">
        <v>20</v>
      </c>
      <c r="O25" s="280">
        <v>30</v>
      </c>
      <c r="P25" s="280">
        <v>40</v>
      </c>
      <c r="Q25" s="280">
        <v>55</v>
      </c>
      <c r="R25" s="280">
        <v>70</v>
      </c>
    </row>
    <row r="26" spans="1:18">
      <c r="A26" s="280">
        <v>23</v>
      </c>
      <c r="B26" s="281">
        <v>3410</v>
      </c>
      <c r="C26" s="287">
        <v>270</v>
      </c>
      <c r="D26" s="281">
        <f t="shared" si="0"/>
        <v>4092</v>
      </c>
      <c r="E26" s="287">
        <f t="shared" si="1"/>
        <v>324</v>
      </c>
      <c r="F26" s="281">
        <f t="shared" si="2"/>
        <v>4774</v>
      </c>
      <c r="G26" s="287">
        <f t="shared" si="3"/>
        <v>378</v>
      </c>
      <c r="H26" s="281">
        <f t="shared" si="4"/>
        <v>5456</v>
      </c>
      <c r="I26" s="287">
        <f t="shared" si="5"/>
        <v>5456</v>
      </c>
      <c r="J26" s="281">
        <f t="shared" si="6"/>
        <v>6138</v>
      </c>
      <c r="K26" s="287">
        <f t="shared" si="7"/>
        <v>486</v>
      </c>
      <c r="L26" s="281">
        <f t="shared" si="8"/>
        <v>6820</v>
      </c>
      <c r="M26" s="287">
        <f t="shared" si="9"/>
        <v>6820</v>
      </c>
      <c r="N26" s="280">
        <v>20</v>
      </c>
      <c r="O26" s="280">
        <v>30</v>
      </c>
      <c r="P26" s="280">
        <v>40</v>
      </c>
      <c r="Q26" s="280">
        <v>55</v>
      </c>
      <c r="R26" s="280">
        <v>70</v>
      </c>
    </row>
    <row r="27" spans="1:18">
      <c r="A27" s="280">
        <v>24</v>
      </c>
      <c r="B27" s="281">
        <v>3680</v>
      </c>
      <c r="C27" s="287">
        <v>280</v>
      </c>
      <c r="D27" s="281">
        <f t="shared" si="0"/>
        <v>4416</v>
      </c>
      <c r="E27" s="287">
        <f t="shared" si="1"/>
        <v>336</v>
      </c>
      <c r="F27" s="281">
        <f t="shared" si="2"/>
        <v>5152</v>
      </c>
      <c r="G27" s="287">
        <f t="shared" si="3"/>
        <v>392</v>
      </c>
      <c r="H27" s="281">
        <f t="shared" si="4"/>
        <v>5888</v>
      </c>
      <c r="I27" s="287">
        <f t="shared" si="5"/>
        <v>5888</v>
      </c>
      <c r="J27" s="281">
        <f t="shared" si="6"/>
        <v>6624</v>
      </c>
      <c r="K27" s="287">
        <f t="shared" si="7"/>
        <v>504</v>
      </c>
      <c r="L27" s="281">
        <f t="shared" si="8"/>
        <v>7360</v>
      </c>
      <c r="M27" s="287">
        <f t="shared" si="9"/>
        <v>7360</v>
      </c>
      <c r="N27" s="280">
        <v>20</v>
      </c>
      <c r="O27" s="280">
        <v>30</v>
      </c>
      <c r="P27" s="280">
        <v>40</v>
      </c>
      <c r="Q27" s="280">
        <v>55</v>
      </c>
      <c r="R27" s="280">
        <v>70</v>
      </c>
    </row>
    <row r="28" spans="1:18">
      <c r="A28" s="280">
        <v>25</v>
      </c>
      <c r="B28" s="281">
        <v>3960</v>
      </c>
      <c r="C28" s="287">
        <v>290</v>
      </c>
      <c r="D28" s="281">
        <f t="shared" si="0"/>
        <v>4752</v>
      </c>
      <c r="E28" s="287">
        <f t="shared" si="1"/>
        <v>348</v>
      </c>
      <c r="F28" s="281">
        <f t="shared" si="2"/>
        <v>5544</v>
      </c>
      <c r="G28" s="287">
        <f t="shared" si="3"/>
        <v>406</v>
      </c>
      <c r="H28" s="281">
        <f t="shared" si="4"/>
        <v>6336</v>
      </c>
      <c r="I28" s="287">
        <f t="shared" si="5"/>
        <v>6336</v>
      </c>
      <c r="J28" s="281">
        <f t="shared" si="6"/>
        <v>7128</v>
      </c>
      <c r="K28" s="287">
        <f t="shared" si="7"/>
        <v>522</v>
      </c>
      <c r="L28" s="281">
        <f t="shared" si="8"/>
        <v>7920</v>
      </c>
      <c r="M28" s="287">
        <f t="shared" si="9"/>
        <v>7920</v>
      </c>
      <c r="N28" s="280">
        <v>20</v>
      </c>
      <c r="O28" s="280">
        <v>30</v>
      </c>
      <c r="P28" s="280">
        <v>40</v>
      </c>
      <c r="Q28" s="280">
        <v>55</v>
      </c>
      <c r="R28" s="280">
        <v>70</v>
      </c>
    </row>
    <row r="29" spans="1:18">
      <c r="A29" s="280">
        <v>26</v>
      </c>
      <c r="B29" s="281">
        <v>4250</v>
      </c>
      <c r="C29" s="287">
        <v>300</v>
      </c>
      <c r="D29" s="281">
        <f t="shared" si="0"/>
        <v>5100</v>
      </c>
      <c r="E29" s="287">
        <f t="shared" si="1"/>
        <v>360</v>
      </c>
      <c r="F29" s="281">
        <f t="shared" si="2"/>
        <v>5950</v>
      </c>
      <c r="G29" s="287">
        <f t="shared" si="3"/>
        <v>420</v>
      </c>
      <c r="H29" s="281">
        <f t="shared" si="4"/>
        <v>6800</v>
      </c>
      <c r="I29" s="287">
        <f t="shared" si="5"/>
        <v>6800</v>
      </c>
      <c r="J29" s="281">
        <f t="shared" si="6"/>
        <v>7650</v>
      </c>
      <c r="K29" s="287">
        <f t="shared" si="7"/>
        <v>540</v>
      </c>
      <c r="L29" s="281">
        <f t="shared" si="8"/>
        <v>8500</v>
      </c>
      <c r="M29" s="287">
        <f t="shared" si="9"/>
        <v>8500</v>
      </c>
      <c r="N29" s="280">
        <v>20</v>
      </c>
      <c r="O29" s="280">
        <v>30</v>
      </c>
      <c r="P29" s="280">
        <v>40</v>
      </c>
      <c r="Q29" s="280">
        <v>55</v>
      </c>
      <c r="R29" s="280">
        <v>70</v>
      </c>
    </row>
    <row r="30" spans="1:18">
      <c r="A30" s="280">
        <v>27</v>
      </c>
      <c r="B30" s="281">
        <v>4550</v>
      </c>
      <c r="C30" s="287">
        <v>310</v>
      </c>
      <c r="D30" s="281">
        <f t="shared" si="0"/>
        <v>5460</v>
      </c>
      <c r="E30" s="287">
        <f t="shared" si="1"/>
        <v>372</v>
      </c>
      <c r="F30" s="281">
        <f t="shared" si="2"/>
        <v>6370</v>
      </c>
      <c r="G30" s="287">
        <f t="shared" si="3"/>
        <v>434</v>
      </c>
      <c r="H30" s="281">
        <f t="shared" si="4"/>
        <v>7280</v>
      </c>
      <c r="I30" s="287">
        <f t="shared" si="5"/>
        <v>7280</v>
      </c>
      <c r="J30" s="281">
        <f t="shared" si="6"/>
        <v>8190</v>
      </c>
      <c r="K30" s="287">
        <f t="shared" si="7"/>
        <v>558</v>
      </c>
      <c r="L30" s="281">
        <f t="shared" si="8"/>
        <v>9100</v>
      </c>
      <c r="M30" s="287">
        <f t="shared" si="9"/>
        <v>9100</v>
      </c>
      <c r="N30" s="280">
        <v>20</v>
      </c>
      <c r="O30" s="280">
        <v>30</v>
      </c>
      <c r="P30" s="280">
        <v>40</v>
      </c>
      <c r="Q30" s="280">
        <v>55</v>
      </c>
      <c r="R30" s="280">
        <v>70</v>
      </c>
    </row>
    <row r="31" spans="1:18">
      <c r="A31" s="280">
        <v>28</v>
      </c>
      <c r="B31" s="281">
        <v>4860</v>
      </c>
      <c r="C31" s="287">
        <v>320</v>
      </c>
      <c r="D31" s="281">
        <f t="shared" si="0"/>
        <v>5832</v>
      </c>
      <c r="E31" s="287">
        <f t="shared" si="1"/>
        <v>384</v>
      </c>
      <c r="F31" s="281">
        <f t="shared" si="2"/>
        <v>6804</v>
      </c>
      <c r="G31" s="287">
        <f t="shared" si="3"/>
        <v>448</v>
      </c>
      <c r="H31" s="281">
        <f t="shared" si="4"/>
        <v>7776</v>
      </c>
      <c r="I31" s="287">
        <f t="shared" si="5"/>
        <v>7776</v>
      </c>
      <c r="J31" s="281">
        <f t="shared" si="6"/>
        <v>8748</v>
      </c>
      <c r="K31" s="287">
        <f t="shared" si="7"/>
        <v>576</v>
      </c>
      <c r="L31" s="281">
        <f t="shared" si="8"/>
        <v>9720</v>
      </c>
      <c r="M31" s="287">
        <f t="shared" si="9"/>
        <v>9720</v>
      </c>
      <c r="N31" s="280">
        <v>20</v>
      </c>
      <c r="O31" s="280">
        <v>30</v>
      </c>
      <c r="P31" s="280">
        <v>40</v>
      </c>
      <c r="Q31" s="280">
        <v>55</v>
      </c>
      <c r="R31" s="280">
        <v>70</v>
      </c>
    </row>
    <row r="32" spans="1:18">
      <c r="A32" s="280">
        <v>29</v>
      </c>
      <c r="B32" s="281">
        <v>5180</v>
      </c>
      <c r="C32" s="287">
        <v>330</v>
      </c>
      <c r="D32" s="281">
        <f t="shared" si="0"/>
        <v>6216</v>
      </c>
      <c r="E32" s="287">
        <f t="shared" si="1"/>
        <v>396</v>
      </c>
      <c r="F32" s="281">
        <f t="shared" si="2"/>
        <v>7251.9999999999991</v>
      </c>
      <c r="G32" s="287">
        <f t="shared" si="3"/>
        <v>461.99999999999994</v>
      </c>
      <c r="H32" s="281">
        <f t="shared" si="4"/>
        <v>8288</v>
      </c>
      <c r="I32" s="287">
        <f t="shared" si="5"/>
        <v>8288</v>
      </c>
      <c r="J32" s="281">
        <f t="shared" si="6"/>
        <v>9324</v>
      </c>
      <c r="K32" s="287">
        <f t="shared" si="7"/>
        <v>594</v>
      </c>
      <c r="L32" s="281">
        <f t="shared" si="8"/>
        <v>10360</v>
      </c>
      <c r="M32" s="287">
        <f t="shared" si="9"/>
        <v>10360</v>
      </c>
      <c r="N32" s="280">
        <v>20</v>
      </c>
      <c r="O32" s="280">
        <v>30</v>
      </c>
      <c r="P32" s="280">
        <v>40</v>
      </c>
      <c r="Q32" s="280">
        <v>55</v>
      </c>
      <c r="R32" s="280">
        <v>70</v>
      </c>
    </row>
    <row r="33" spans="1:18">
      <c r="A33" s="280">
        <v>30</v>
      </c>
      <c r="B33" s="281">
        <v>5510</v>
      </c>
      <c r="C33" s="287">
        <v>340</v>
      </c>
      <c r="D33" s="281">
        <f t="shared" si="0"/>
        <v>6612</v>
      </c>
      <c r="E33" s="287">
        <f t="shared" si="1"/>
        <v>408</v>
      </c>
      <c r="F33" s="281">
        <f t="shared" si="2"/>
        <v>7713.9999999999991</v>
      </c>
      <c r="G33" s="287">
        <f t="shared" si="3"/>
        <v>475.99999999999994</v>
      </c>
      <c r="H33" s="281">
        <f t="shared" si="4"/>
        <v>8816</v>
      </c>
      <c r="I33" s="287">
        <f t="shared" si="5"/>
        <v>8816</v>
      </c>
      <c r="J33" s="281">
        <f t="shared" si="6"/>
        <v>9918</v>
      </c>
      <c r="K33" s="287">
        <f t="shared" si="7"/>
        <v>612</v>
      </c>
      <c r="L33" s="281">
        <f t="shared" si="8"/>
        <v>11020</v>
      </c>
      <c r="M33" s="287">
        <f t="shared" si="9"/>
        <v>11020</v>
      </c>
      <c r="N33" s="280">
        <v>20</v>
      </c>
      <c r="O33" s="280">
        <v>30</v>
      </c>
      <c r="P33" s="280">
        <v>40</v>
      </c>
      <c r="Q33" s="280">
        <v>55</v>
      </c>
      <c r="R33" s="280">
        <v>70</v>
      </c>
    </row>
    <row r="34" spans="1:18">
      <c r="A34" s="280">
        <v>31</v>
      </c>
      <c r="B34" s="281">
        <v>5850</v>
      </c>
      <c r="C34" s="287">
        <v>350</v>
      </c>
      <c r="D34" s="281">
        <f t="shared" si="0"/>
        <v>7020</v>
      </c>
      <c r="E34" s="287">
        <f t="shared" si="1"/>
        <v>420</v>
      </c>
      <c r="F34" s="281">
        <f t="shared" si="2"/>
        <v>8189.9999999999991</v>
      </c>
      <c r="G34" s="287">
        <f t="shared" si="3"/>
        <v>489.99999999999994</v>
      </c>
      <c r="H34" s="281">
        <f t="shared" si="4"/>
        <v>9360</v>
      </c>
      <c r="I34" s="287">
        <f t="shared" si="5"/>
        <v>9360</v>
      </c>
      <c r="J34" s="281">
        <f t="shared" si="6"/>
        <v>10530</v>
      </c>
      <c r="K34" s="287">
        <f t="shared" si="7"/>
        <v>630</v>
      </c>
      <c r="L34" s="281">
        <f t="shared" si="8"/>
        <v>11700</v>
      </c>
      <c r="M34" s="287">
        <f t="shared" si="9"/>
        <v>11700</v>
      </c>
      <c r="N34" s="280">
        <v>20</v>
      </c>
      <c r="O34" s="280">
        <v>30</v>
      </c>
      <c r="P34" s="280">
        <v>40</v>
      </c>
      <c r="Q34" s="280">
        <v>55</v>
      </c>
      <c r="R34" s="280">
        <v>70</v>
      </c>
    </row>
    <row r="35" spans="1:18">
      <c r="A35" s="280">
        <v>32</v>
      </c>
      <c r="B35" s="281">
        <v>6200</v>
      </c>
      <c r="C35" s="287">
        <v>360</v>
      </c>
      <c r="D35" s="281">
        <f t="shared" si="0"/>
        <v>7440</v>
      </c>
      <c r="E35" s="287">
        <f t="shared" si="1"/>
        <v>432</v>
      </c>
      <c r="F35" s="281">
        <f t="shared" si="2"/>
        <v>8680</v>
      </c>
      <c r="G35" s="287">
        <f t="shared" si="3"/>
        <v>503.99999999999994</v>
      </c>
      <c r="H35" s="281">
        <f t="shared" si="4"/>
        <v>9920</v>
      </c>
      <c r="I35" s="287">
        <f t="shared" si="5"/>
        <v>9920</v>
      </c>
      <c r="J35" s="281">
        <f t="shared" si="6"/>
        <v>11160</v>
      </c>
      <c r="K35" s="287">
        <f t="shared" si="7"/>
        <v>648</v>
      </c>
      <c r="L35" s="281">
        <f t="shared" si="8"/>
        <v>12400</v>
      </c>
      <c r="M35" s="287">
        <f t="shared" si="9"/>
        <v>12400</v>
      </c>
      <c r="N35" s="280">
        <v>20</v>
      </c>
      <c r="O35" s="280">
        <v>30</v>
      </c>
      <c r="P35" s="280">
        <v>40</v>
      </c>
      <c r="Q35" s="280">
        <v>55</v>
      </c>
      <c r="R35" s="280">
        <v>70</v>
      </c>
    </row>
    <row r="36" spans="1:18">
      <c r="A36" s="280">
        <v>33</v>
      </c>
      <c r="B36" s="281">
        <v>6560</v>
      </c>
      <c r="C36" s="287">
        <v>370</v>
      </c>
      <c r="D36" s="281">
        <f t="shared" ref="D36:D67" si="10">B36*1.2</f>
        <v>7872</v>
      </c>
      <c r="E36" s="287">
        <f t="shared" ref="E36:E67" si="11">C36*1.2</f>
        <v>444</v>
      </c>
      <c r="F36" s="281">
        <f t="shared" ref="F36:F67" si="12">B36*1.4</f>
        <v>9184</v>
      </c>
      <c r="G36" s="287">
        <f t="shared" ref="G36:G67" si="13">C36*1.4</f>
        <v>518</v>
      </c>
      <c r="H36" s="281">
        <f t="shared" ref="H36:H67" si="14">B36*1.6</f>
        <v>10496</v>
      </c>
      <c r="I36" s="287">
        <f t="shared" ref="I36:I67" si="15">B36*1.6</f>
        <v>10496</v>
      </c>
      <c r="J36" s="281">
        <f t="shared" ref="J36:J67" si="16">B36*1.8</f>
        <v>11808</v>
      </c>
      <c r="K36" s="287">
        <f t="shared" ref="K36:K67" si="17">C36*1.8</f>
        <v>666</v>
      </c>
      <c r="L36" s="281">
        <f t="shared" ref="L36:L67" si="18">B36*2</f>
        <v>13120</v>
      </c>
      <c r="M36" s="287">
        <f t="shared" ref="M36:M67" si="19">B36*2</f>
        <v>13120</v>
      </c>
      <c r="N36" s="280">
        <v>20</v>
      </c>
      <c r="O36" s="280">
        <v>30</v>
      </c>
      <c r="P36" s="280">
        <v>40</v>
      </c>
      <c r="Q36" s="280">
        <v>55</v>
      </c>
      <c r="R36" s="280">
        <v>70</v>
      </c>
    </row>
    <row r="37" spans="1:18">
      <c r="A37" s="280">
        <v>34</v>
      </c>
      <c r="B37" s="281">
        <v>6930</v>
      </c>
      <c r="C37" s="287">
        <v>380</v>
      </c>
      <c r="D37" s="281">
        <f t="shared" si="10"/>
        <v>8316</v>
      </c>
      <c r="E37" s="287">
        <f t="shared" si="11"/>
        <v>456</v>
      </c>
      <c r="F37" s="281">
        <f t="shared" si="12"/>
        <v>9702</v>
      </c>
      <c r="G37" s="287">
        <f t="shared" si="13"/>
        <v>532</v>
      </c>
      <c r="H37" s="281">
        <f t="shared" si="14"/>
        <v>11088</v>
      </c>
      <c r="I37" s="287">
        <f t="shared" si="15"/>
        <v>11088</v>
      </c>
      <c r="J37" s="281">
        <f t="shared" si="16"/>
        <v>12474</v>
      </c>
      <c r="K37" s="287">
        <f t="shared" si="17"/>
        <v>684</v>
      </c>
      <c r="L37" s="281">
        <f t="shared" si="18"/>
        <v>13860</v>
      </c>
      <c r="M37" s="287">
        <f t="shared" si="19"/>
        <v>13860</v>
      </c>
      <c r="N37" s="280">
        <v>20</v>
      </c>
      <c r="O37" s="280">
        <v>30</v>
      </c>
      <c r="P37" s="280">
        <v>40</v>
      </c>
      <c r="Q37" s="280">
        <v>55</v>
      </c>
      <c r="R37" s="280">
        <v>70</v>
      </c>
    </row>
    <row r="38" spans="1:18">
      <c r="A38" s="280">
        <v>35</v>
      </c>
      <c r="B38" s="281">
        <v>7310</v>
      </c>
      <c r="C38" s="287">
        <v>390</v>
      </c>
      <c r="D38" s="281">
        <f t="shared" si="10"/>
        <v>8772</v>
      </c>
      <c r="E38" s="287">
        <f t="shared" si="11"/>
        <v>468</v>
      </c>
      <c r="F38" s="281">
        <f t="shared" si="12"/>
        <v>10234</v>
      </c>
      <c r="G38" s="287">
        <f t="shared" si="13"/>
        <v>546</v>
      </c>
      <c r="H38" s="281">
        <f t="shared" si="14"/>
        <v>11696</v>
      </c>
      <c r="I38" s="287">
        <f t="shared" si="15"/>
        <v>11696</v>
      </c>
      <c r="J38" s="281">
        <f t="shared" si="16"/>
        <v>13158</v>
      </c>
      <c r="K38" s="287">
        <f t="shared" si="17"/>
        <v>702</v>
      </c>
      <c r="L38" s="281">
        <f t="shared" si="18"/>
        <v>14620</v>
      </c>
      <c r="M38" s="287">
        <f t="shared" si="19"/>
        <v>14620</v>
      </c>
      <c r="N38" s="280">
        <v>20</v>
      </c>
      <c r="O38" s="280">
        <v>30</v>
      </c>
      <c r="P38" s="280">
        <v>40</v>
      </c>
      <c r="Q38" s="280">
        <v>55</v>
      </c>
      <c r="R38" s="280">
        <v>70</v>
      </c>
    </row>
    <row r="39" spans="1:18">
      <c r="A39" s="280">
        <v>36</v>
      </c>
      <c r="B39" s="281">
        <v>7700</v>
      </c>
      <c r="C39" s="287">
        <v>400</v>
      </c>
      <c r="D39" s="281">
        <f t="shared" si="10"/>
        <v>9240</v>
      </c>
      <c r="E39" s="287">
        <f t="shared" si="11"/>
        <v>480</v>
      </c>
      <c r="F39" s="281">
        <f t="shared" si="12"/>
        <v>10780</v>
      </c>
      <c r="G39" s="287">
        <f t="shared" si="13"/>
        <v>560</v>
      </c>
      <c r="H39" s="281">
        <f t="shared" si="14"/>
        <v>12320</v>
      </c>
      <c r="I39" s="287">
        <f t="shared" si="15"/>
        <v>12320</v>
      </c>
      <c r="J39" s="281">
        <f t="shared" si="16"/>
        <v>13860</v>
      </c>
      <c r="K39" s="287">
        <f t="shared" si="17"/>
        <v>720</v>
      </c>
      <c r="L39" s="281">
        <f t="shared" si="18"/>
        <v>15400</v>
      </c>
      <c r="M39" s="287">
        <f t="shared" si="19"/>
        <v>15400</v>
      </c>
      <c r="N39" s="280">
        <v>20</v>
      </c>
      <c r="O39" s="280">
        <v>30</v>
      </c>
      <c r="P39" s="280">
        <v>40</v>
      </c>
      <c r="Q39" s="280">
        <v>55</v>
      </c>
      <c r="R39" s="280">
        <v>70</v>
      </c>
    </row>
    <row r="40" spans="1:18">
      <c r="A40" s="280">
        <v>37</v>
      </c>
      <c r="B40" s="281">
        <v>8100</v>
      </c>
      <c r="C40" s="287">
        <v>410</v>
      </c>
      <c r="D40" s="281">
        <f t="shared" si="10"/>
        <v>9720</v>
      </c>
      <c r="E40" s="287">
        <f t="shared" si="11"/>
        <v>492</v>
      </c>
      <c r="F40" s="281">
        <f t="shared" si="12"/>
        <v>11340</v>
      </c>
      <c r="G40" s="287">
        <f t="shared" si="13"/>
        <v>574</v>
      </c>
      <c r="H40" s="281">
        <f t="shared" si="14"/>
        <v>12960</v>
      </c>
      <c r="I40" s="287">
        <f t="shared" si="15"/>
        <v>12960</v>
      </c>
      <c r="J40" s="281">
        <f t="shared" si="16"/>
        <v>14580</v>
      </c>
      <c r="K40" s="287">
        <f t="shared" si="17"/>
        <v>738</v>
      </c>
      <c r="L40" s="281">
        <f t="shared" si="18"/>
        <v>16200</v>
      </c>
      <c r="M40" s="287">
        <f t="shared" si="19"/>
        <v>16200</v>
      </c>
      <c r="N40" s="280">
        <v>20</v>
      </c>
      <c r="O40" s="280">
        <v>30</v>
      </c>
      <c r="P40" s="280">
        <v>40</v>
      </c>
      <c r="Q40" s="280">
        <v>55</v>
      </c>
      <c r="R40" s="280">
        <v>70</v>
      </c>
    </row>
    <row r="41" spans="1:18">
      <c r="A41" s="280">
        <v>38</v>
      </c>
      <c r="B41" s="281">
        <v>8510</v>
      </c>
      <c r="C41" s="287">
        <v>420</v>
      </c>
      <c r="D41" s="281">
        <f t="shared" si="10"/>
        <v>10212</v>
      </c>
      <c r="E41" s="287">
        <f t="shared" si="11"/>
        <v>504</v>
      </c>
      <c r="F41" s="281">
        <f t="shared" si="12"/>
        <v>11914</v>
      </c>
      <c r="G41" s="287">
        <f t="shared" si="13"/>
        <v>588</v>
      </c>
      <c r="H41" s="281">
        <f t="shared" si="14"/>
        <v>13616</v>
      </c>
      <c r="I41" s="287">
        <f t="shared" si="15"/>
        <v>13616</v>
      </c>
      <c r="J41" s="281">
        <f t="shared" si="16"/>
        <v>15318</v>
      </c>
      <c r="K41" s="287">
        <f t="shared" si="17"/>
        <v>756</v>
      </c>
      <c r="L41" s="281">
        <f t="shared" si="18"/>
        <v>17020</v>
      </c>
      <c r="M41" s="287">
        <f t="shared" si="19"/>
        <v>17020</v>
      </c>
      <c r="N41" s="280">
        <v>20</v>
      </c>
      <c r="O41" s="280">
        <v>30</v>
      </c>
      <c r="P41" s="280">
        <v>40</v>
      </c>
      <c r="Q41" s="280">
        <v>55</v>
      </c>
      <c r="R41" s="280">
        <v>70</v>
      </c>
    </row>
    <row r="42" spans="1:18">
      <c r="A42" s="280">
        <v>39</v>
      </c>
      <c r="B42" s="281">
        <v>8930</v>
      </c>
      <c r="C42" s="287">
        <v>430</v>
      </c>
      <c r="D42" s="281">
        <f t="shared" si="10"/>
        <v>10716</v>
      </c>
      <c r="E42" s="287">
        <f t="shared" si="11"/>
        <v>516</v>
      </c>
      <c r="F42" s="281">
        <f t="shared" si="12"/>
        <v>12502</v>
      </c>
      <c r="G42" s="287">
        <f t="shared" si="13"/>
        <v>602</v>
      </c>
      <c r="H42" s="281">
        <f t="shared" si="14"/>
        <v>14288</v>
      </c>
      <c r="I42" s="287">
        <f t="shared" si="15"/>
        <v>14288</v>
      </c>
      <c r="J42" s="281">
        <f t="shared" si="16"/>
        <v>16074</v>
      </c>
      <c r="K42" s="287">
        <f t="shared" si="17"/>
        <v>774</v>
      </c>
      <c r="L42" s="281">
        <f t="shared" si="18"/>
        <v>17860</v>
      </c>
      <c r="M42" s="287">
        <f t="shared" si="19"/>
        <v>17860</v>
      </c>
      <c r="N42" s="280">
        <v>20</v>
      </c>
      <c r="O42" s="280">
        <v>30</v>
      </c>
      <c r="P42" s="280">
        <v>40</v>
      </c>
      <c r="Q42" s="280">
        <v>55</v>
      </c>
      <c r="R42" s="280">
        <v>70</v>
      </c>
    </row>
    <row r="43" spans="1:18">
      <c r="A43" s="280">
        <v>40</v>
      </c>
      <c r="B43" s="281">
        <v>9360</v>
      </c>
      <c r="C43" s="287">
        <v>440</v>
      </c>
      <c r="D43" s="281">
        <f t="shared" si="10"/>
        <v>11232</v>
      </c>
      <c r="E43" s="287">
        <f t="shared" si="11"/>
        <v>528</v>
      </c>
      <c r="F43" s="281">
        <f t="shared" si="12"/>
        <v>13104</v>
      </c>
      <c r="G43" s="287">
        <f t="shared" si="13"/>
        <v>616</v>
      </c>
      <c r="H43" s="281">
        <f t="shared" si="14"/>
        <v>14976</v>
      </c>
      <c r="I43" s="287">
        <f t="shared" si="15"/>
        <v>14976</v>
      </c>
      <c r="J43" s="281">
        <f t="shared" si="16"/>
        <v>16848</v>
      </c>
      <c r="K43" s="287">
        <f t="shared" si="17"/>
        <v>792</v>
      </c>
      <c r="L43" s="281">
        <f t="shared" si="18"/>
        <v>18720</v>
      </c>
      <c r="M43" s="287">
        <f t="shared" si="19"/>
        <v>18720</v>
      </c>
      <c r="N43" s="280">
        <v>20</v>
      </c>
      <c r="O43" s="280">
        <v>30</v>
      </c>
      <c r="P43" s="280">
        <v>40</v>
      </c>
      <c r="Q43" s="280">
        <v>55</v>
      </c>
      <c r="R43" s="280">
        <v>70</v>
      </c>
    </row>
    <row r="44" spans="1:18">
      <c r="A44" s="280">
        <v>41</v>
      </c>
      <c r="B44" s="281">
        <v>9800</v>
      </c>
      <c r="C44" s="287">
        <v>450</v>
      </c>
      <c r="D44" s="281">
        <f t="shared" si="10"/>
        <v>11760</v>
      </c>
      <c r="E44" s="287">
        <f t="shared" si="11"/>
        <v>540</v>
      </c>
      <c r="F44" s="281">
        <f t="shared" si="12"/>
        <v>13720</v>
      </c>
      <c r="G44" s="287">
        <f t="shared" si="13"/>
        <v>630</v>
      </c>
      <c r="H44" s="281">
        <f t="shared" si="14"/>
        <v>15680</v>
      </c>
      <c r="I44" s="287">
        <f t="shared" si="15"/>
        <v>15680</v>
      </c>
      <c r="J44" s="281">
        <f t="shared" si="16"/>
        <v>17640</v>
      </c>
      <c r="K44" s="287">
        <f t="shared" si="17"/>
        <v>810</v>
      </c>
      <c r="L44" s="281">
        <f t="shared" si="18"/>
        <v>19600</v>
      </c>
      <c r="M44" s="287">
        <f t="shared" si="19"/>
        <v>19600</v>
      </c>
      <c r="N44" s="280">
        <v>20</v>
      </c>
      <c r="O44" s="280">
        <v>30</v>
      </c>
      <c r="P44" s="280">
        <v>40</v>
      </c>
      <c r="Q44" s="280">
        <v>55</v>
      </c>
      <c r="R44" s="280">
        <v>70</v>
      </c>
    </row>
    <row r="45" spans="1:18">
      <c r="A45" s="280">
        <v>42</v>
      </c>
      <c r="B45" s="281">
        <v>10250</v>
      </c>
      <c r="C45" s="287">
        <v>460</v>
      </c>
      <c r="D45" s="281">
        <f t="shared" si="10"/>
        <v>12300</v>
      </c>
      <c r="E45" s="287">
        <f t="shared" si="11"/>
        <v>552</v>
      </c>
      <c r="F45" s="281">
        <f t="shared" si="12"/>
        <v>14349.999999999998</v>
      </c>
      <c r="G45" s="287">
        <f t="shared" si="13"/>
        <v>644</v>
      </c>
      <c r="H45" s="281">
        <f t="shared" si="14"/>
        <v>16400</v>
      </c>
      <c r="I45" s="287">
        <f t="shared" si="15"/>
        <v>16400</v>
      </c>
      <c r="J45" s="281">
        <f t="shared" si="16"/>
        <v>18450</v>
      </c>
      <c r="K45" s="287">
        <f t="shared" si="17"/>
        <v>828</v>
      </c>
      <c r="L45" s="281">
        <f t="shared" si="18"/>
        <v>20500</v>
      </c>
      <c r="M45" s="287">
        <f t="shared" si="19"/>
        <v>20500</v>
      </c>
      <c r="N45" s="280">
        <v>20</v>
      </c>
      <c r="O45" s="280">
        <v>30</v>
      </c>
      <c r="P45" s="280">
        <v>40</v>
      </c>
      <c r="Q45" s="280">
        <v>55</v>
      </c>
      <c r="R45" s="280">
        <v>70</v>
      </c>
    </row>
    <row r="46" spans="1:18">
      <c r="A46" s="280">
        <v>43</v>
      </c>
      <c r="B46" s="281">
        <v>10710</v>
      </c>
      <c r="C46" s="287">
        <v>470</v>
      </c>
      <c r="D46" s="281">
        <f t="shared" si="10"/>
        <v>12852</v>
      </c>
      <c r="E46" s="287">
        <f t="shared" si="11"/>
        <v>564</v>
      </c>
      <c r="F46" s="281">
        <f t="shared" si="12"/>
        <v>14993.999999999998</v>
      </c>
      <c r="G46" s="287">
        <f t="shared" si="13"/>
        <v>658</v>
      </c>
      <c r="H46" s="281">
        <f t="shared" si="14"/>
        <v>17136</v>
      </c>
      <c r="I46" s="287">
        <f t="shared" si="15"/>
        <v>17136</v>
      </c>
      <c r="J46" s="281">
        <f t="shared" si="16"/>
        <v>19278</v>
      </c>
      <c r="K46" s="287">
        <f t="shared" si="17"/>
        <v>846</v>
      </c>
      <c r="L46" s="281">
        <f t="shared" si="18"/>
        <v>21420</v>
      </c>
      <c r="M46" s="287">
        <f t="shared" si="19"/>
        <v>21420</v>
      </c>
      <c r="N46" s="280">
        <v>20</v>
      </c>
      <c r="O46" s="280">
        <v>30</v>
      </c>
      <c r="P46" s="280">
        <v>40</v>
      </c>
      <c r="Q46" s="280">
        <v>55</v>
      </c>
      <c r="R46" s="280">
        <v>70</v>
      </c>
    </row>
    <row r="47" spans="1:18">
      <c r="A47" s="280">
        <v>44</v>
      </c>
      <c r="B47" s="281">
        <v>11180</v>
      </c>
      <c r="C47" s="287">
        <v>480</v>
      </c>
      <c r="D47" s="281">
        <f t="shared" si="10"/>
        <v>13416</v>
      </c>
      <c r="E47" s="287">
        <f t="shared" si="11"/>
        <v>576</v>
      </c>
      <c r="F47" s="281">
        <f t="shared" si="12"/>
        <v>15651.999999999998</v>
      </c>
      <c r="G47" s="287">
        <f t="shared" si="13"/>
        <v>672</v>
      </c>
      <c r="H47" s="281">
        <f t="shared" si="14"/>
        <v>17888</v>
      </c>
      <c r="I47" s="287">
        <f t="shared" si="15"/>
        <v>17888</v>
      </c>
      <c r="J47" s="281">
        <f t="shared" si="16"/>
        <v>20124</v>
      </c>
      <c r="K47" s="287">
        <f t="shared" si="17"/>
        <v>864</v>
      </c>
      <c r="L47" s="281">
        <f t="shared" si="18"/>
        <v>22360</v>
      </c>
      <c r="M47" s="287">
        <f t="shared" si="19"/>
        <v>22360</v>
      </c>
      <c r="N47" s="280">
        <v>20</v>
      </c>
      <c r="O47" s="280">
        <v>30</v>
      </c>
      <c r="P47" s="280">
        <v>40</v>
      </c>
      <c r="Q47" s="280">
        <v>55</v>
      </c>
      <c r="R47" s="280">
        <v>70</v>
      </c>
    </row>
    <row r="48" spans="1:18">
      <c r="A48" s="280">
        <v>45</v>
      </c>
      <c r="B48" s="281">
        <v>11660</v>
      </c>
      <c r="C48" s="287">
        <v>490</v>
      </c>
      <c r="D48" s="281">
        <f t="shared" si="10"/>
        <v>13992</v>
      </c>
      <c r="E48" s="287">
        <f t="shared" si="11"/>
        <v>588</v>
      </c>
      <c r="F48" s="281">
        <f t="shared" si="12"/>
        <v>16323.999999999998</v>
      </c>
      <c r="G48" s="287">
        <f t="shared" si="13"/>
        <v>686</v>
      </c>
      <c r="H48" s="281">
        <f t="shared" si="14"/>
        <v>18656</v>
      </c>
      <c r="I48" s="287">
        <f t="shared" si="15"/>
        <v>18656</v>
      </c>
      <c r="J48" s="281">
        <f t="shared" si="16"/>
        <v>20988</v>
      </c>
      <c r="K48" s="287">
        <f t="shared" si="17"/>
        <v>882</v>
      </c>
      <c r="L48" s="281">
        <f t="shared" si="18"/>
        <v>23320</v>
      </c>
      <c r="M48" s="287">
        <f t="shared" si="19"/>
        <v>23320</v>
      </c>
      <c r="N48" s="280">
        <v>20</v>
      </c>
      <c r="O48" s="280">
        <v>30</v>
      </c>
      <c r="P48" s="280">
        <v>40</v>
      </c>
      <c r="Q48" s="280">
        <v>55</v>
      </c>
      <c r="R48" s="280">
        <v>70</v>
      </c>
    </row>
    <row r="49" spans="1:18">
      <c r="A49" s="280">
        <v>46</v>
      </c>
      <c r="B49" s="281">
        <v>12150</v>
      </c>
      <c r="C49" s="287">
        <v>500</v>
      </c>
      <c r="D49" s="281">
        <f t="shared" si="10"/>
        <v>14580</v>
      </c>
      <c r="E49" s="287">
        <f t="shared" si="11"/>
        <v>600</v>
      </c>
      <c r="F49" s="281">
        <f t="shared" si="12"/>
        <v>17010</v>
      </c>
      <c r="G49" s="287">
        <f t="shared" si="13"/>
        <v>700</v>
      </c>
      <c r="H49" s="281">
        <f t="shared" si="14"/>
        <v>19440</v>
      </c>
      <c r="I49" s="287">
        <f t="shared" si="15"/>
        <v>19440</v>
      </c>
      <c r="J49" s="281">
        <f t="shared" si="16"/>
        <v>21870</v>
      </c>
      <c r="K49" s="287">
        <f t="shared" si="17"/>
        <v>900</v>
      </c>
      <c r="L49" s="281">
        <f t="shared" si="18"/>
        <v>24300</v>
      </c>
      <c r="M49" s="287">
        <f t="shared" si="19"/>
        <v>24300</v>
      </c>
      <c r="N49" s="280">
        <v>20</v>
      </c>
      <c r="O49" s="280">
        <v>30</v>
      </c>
      <c r="P49" s="280">
        <v>40</v>
      </c>
      <c r="Q49" s="280">
        <v>55</v>
      </c>
      <c r="R49" s="280">
        <v>70</v>
      </c>
    </row>
    <row r="50" spans="1:18">
      <c r="A50" s="280">
        <v>47</v>
      </c>
      <c r="B50" s="281">
        <v>12650</v>
      </c>
      <c r="C50" s="287">
        <v>510</v>
      </c>
      <c r="D50" s="281">
        <f t="shared" si="10"/>
        <v>15180</v>
      </c>
      <c r="E50" s="287">
        <f t="shared" si="11"/>
        <v>612</v>
      </c>
      <c r="F50" s="281">
        <f t="shared" si="12"/>
        <v>17710</v>
      </c>
      <c r="G50" s="287">
        <f t="shared" si="13"/>
        <v>714</v>
      </c>
      <c r="H50" s="281">
        <f t="shared" si="14"/>
        <v>20240</v>
      </c>
      <c r="I50" s="287">
        <f t="shared" si="15"/>
        <v>20240</v>
      </c>
      <c r="J50" s="281">
        <f t="shared" si="16"/>
        <v>22770</v>
      </c>
      <c r="K50" s="287">
        <f t="shared" si="17"/>
        <v>918</v>
      </c>
      <c r="L50" s="281">
        <f t="shared" si="18"/>
        <v>25300</v>
      </c>
      <c r="M50" s="287">
        <f t="shared" si="19"/>
        <v>25300</v>
      </c>
      <c r="N50" s="280">
        <v>20</v>
      </c>
      <c r="O50" s="280">
        <v>30</v>
      </c>
      <c r="P50" s="280">
        <v>40</v>
      </c>
      <c r="Q50" s="280">
        <v>55</v>
      </c>
      <c r="R50" s="280">
        <v>70</v>
      </c>
    </row>
    <row r="51" spans="1:18">
      <c r="A51" s="280">
        <v>48</v>
      </c>
      <c r="B51" s="281">
        <v>13160</v>
      </c>
      <c r="C51" s="287">
        <v>520</v>
      </c>
      <c r="D51" s="281">
        <f t="shared" si="10"/>
        <v>15792</v>
      </c>
      <c r="E51" s="287">
        <f t="shared" si="11"/>
        <v>624</v>
      </c>
      <c r="F51" s="281">
        <f t="shared" si="12"/>
        <v>18424</v>
      </c>
      <c r="G51" s="287">
        <f t="shared" si="13"/>
        <v>728</v>
      </c>
      <c r="H51" s="281">
        <f t="shared" si="14"/>
        <v>21056</v>
      </c>
      <c r="I51" s="287">
        <f t="shared" si="15"/>
        <v>21056</v>
      </c>
      <c r="J51" s="281">
        <f t="shared" si="16"/>
        <v>23688</v>
      </c>
      <c r="K51" s="287">
        <f t="shared" si="17"/>
        <v>936</v>
      </c>
      <c r="L51" s="281">
        <f t="shared" si="18"/>
        <v>26320</v>
      </c>
      <c r="M51" s="287">
        <f t="shared" si="19"/>
        <v>26320</v>
      </c>
      <c r="N51" s="280">
        <v>20</v>
      </c>
      <c r="O51" s="280">
        <v>30</v>
      </c>
      <c r="P51" s="280">
        <v>40</v>
      </c>
      <c r="Q51" s="280">
        <v>55</v>
      </c>
      <c r="R51" s="280">
        <v>70</v>
      </c>
    </row>
    <row r="52" spans="1:18">
      <c r="A52" s="280">
        <v>49</v>
      </c>
      <c r="B52" s="281">
        <v>13680</v>
      </c>
      <c r="C52" s="287">
        <v>530</v>
      </c>
      <c r="D52" s="281">
        <f t="shared" si="10"/>
        <v>16416</v>
      </c>
      <c r="E52" s="287">
        <f t="shared" si="11"/>
        <v>636</v>
      </c>
      <c r="F52" s="281">
        <f t="shared" si="12"/>
        <v>19152</v>
      </c>
      <c r="G52" s="287">
        <f t="shared" si="13"/>
        <v>742</v>
      </c>
      <c r="H52" s="281">
        <f t="shared" si="14"/>
        <v>21888</v>
      </c>
      <c r="I52" s="287">
        <f t="shared" si="15"/>
        <v>21888</v>
      </c>
      <c r="J52" s="281">
        <f t="shared" si="16"/>
        <v>24624</v>
      </c>
      <c r="K52" s="287">
        <f t="shared" si="17"/>
        <v>954</v>
      </c>
      <c r="L52" s="281">
        <f t="shared" si="18"/>
        <v>27360</v>
      </c>
      <c r="M52" s="287">
        <f t="shared" si="19"/>
        <v>27360</v>
      </c>
      <c r="N52" s="280">
        <v>20</v>
      </c>
      <c r="O52" s="280">
        <v>30</v>
      </c>
      <c r="P52" s="280">
        <v>40</v>
      </c>
      <c r="Q52" s="280">
        <v>55</v>
      </c>
      <c r="R52" s="280">
        <v>70</v>
      </c>
    </row>
    <row r="53" spans="1:18" s="278" customFormat="1">
      <c r="A53" s="282">
        <v>50</v>
      </c>
      <c r="B53" s="283">
        <v>14210</v>
      </c>
      <c r="C53" s="287">
        <v>540</v>
      </c>
      <c r="D53" s="281">
        <f t="shared" si="10"/>
        <v>17052</v>
      </c>
      <c r="E53" s="287">
        <f t="shared" si="11"/>
        <v>648</v>
      </c>
      <c r="F53" s="281">
        <f t="shared" si="12"/>
        <v>19894</v>
      </c>
      <c r="G53" s="287">
        <f t="shared" si="13"/>
        <v>756</v>
      </c>
      <c r="H53" s="281">
        <f t="shared" si="14"/>
        <v>22736</v>
      </c>
      <c r="I53" s="287">
        <f t="shared" si="15"/>
        <v>22736</v>
      </c>
      <c r="J53" s="281">
        <f t="shared" si="16"/>
        <v>25578</v>
      </c>
      <c r="K53" s="287">
        <f t="shared" si="17"/>
        <v>972</v>
      </c>
      <c r="L53" s="281">
        <f t="shared" si="18"/>
        <v>28420</v>
      </c>
      <c r="M53" s="287">
        <f t="shared" si="19"/>
        <v>28420</v>
      </c>
      <c r="N53" s="282">
        <v>20</v>
      </c>
      <c r="O53" s="282">
        <v>30</v>
      </c>
      <c r="P53" s="282">
        <v>40</v>
      </c>
      <c r="Q53" s="282">
        <v>55</v>
      </c>
      <c r="R53" s="282">
        <v>70</v>
      </c>
    </row>
    <row r="54" spans="1:18">
      <c r="A54" s="280">
        <v>51</v>
      </c>
      <c r="B54" s="281">
        <v>14750</v>
      </c>
      <c r="C54" s="287">
        <v>590</v>
      </c>
      <c r="D54" s="281">
        <f t="shared" si="10"/>
        <v>17700</v>
      </c>
      <c r="E54" s="287">
        <f t="shared" si="11"/>
        <v>708</v>
      </c>
      <c r="F54" s="281">
        <f t="shared" si="12"/>
        <v>20650</v>
      </c>
      <c r="G54" s="287">
        <f t="shared" si="13"/>
        <v>826</v>
      </c>
      <c r="H54" s="281">
        <f t="shared" si="14"/>
        <v>23600</v>
      </c>
      <c r="I54" s="287">
        <f t="shared" si="15"/>
        <v>23600</v>
      </c>
      <c r="J54" s="281">
        <f t="shared" si="16"/>
        <v>26550</v>
      </c>
      <c r="K54" s="287">
        <f t="shared" si="17"/>
        <v>1062</v>
      </c>
      <c r="L54" s="281">
        <f t="shared" si="18"/>
        <v>29500</v>
      </c>
      <c r="M54" s="287">
        <f t="shared" si="19"/>
        <v>29500</v>
      </c>
      <c r="N54" s="280">
        <v>20</v>
      </c>
      <c r="O54" s="280">
        <v>30</v>
      </c>
      <c r="P54" s="280">
        <v>40</v>
      </c>
      <c r="Q54" s="280">
        <v>55</v>
      </c>
      <c r="R54" s="280">
        <v>70</v>
      </c>
    </row>
    <row r="55" spans="1:18">
      <c r="A55" s="280">
        <v>52</v>
      </c>
      <c r="B55" s="281">
        <v>15340</v>
      </c>
      <c r="C55" s="287">
        <v>640</v>
      </c>
      <c r="D55" s="281">
        <f t="shared" si="10"/>
        <v>18408</v>
      </c>
      <c r="E55" s="287">
        <f t="shared" si="11"/>
        <v>768</v>
      </c>
      <c r="F55" s="281">
        <f t="shared" si="12"/>
        <v>21476</v>
      </c>
      <c r="G55" s="287">
        <f t="shared" si="13"/>
        <v>896</v>
      </c>
      <c r="H55" s="281">
        <f t="shared" si="14"/>
        <v>24544</v>
      </c>
      <c r="I55" s="287">
        <f t="shared" si="15"/>
        <v>24544</v>
      </c>
      <c r="J55" s="281">
        <f t="shared" si="16"/>
        <v>27612</v>
      </c>
      <c r="K55" s="287">
        <f t="shared" si="17"/>
        <v>1152</v>
      </c>
      <c r="L55" s="281">
        <f t="shared" si="18"/>
        <v>30680</v>
      </c>
      <c r="M55" s="287">
        <f t="shared" si="19"/>
        <v>30680</v>
      </c>
      <c r="N55" s="280">
        <v>20</v>
      </c>
      <c r="O55" s="280">
        <v>30</v>
      </c>
      <c r="P55" s="280">
        <v>40</v>
      </c>
      <c r="Q55" s="280">
        <v>55</v>
      </c>
      <c r="R55" s="280">
        <v>70</v>
      </c>
    </row>
    <row r="56" spans="1:18">
      <c r="A56" s="280">
        <v>53</v>
      </c>
      <c r="B56" s="281">
        <v>15980</v>
      </c>
      <c r="C56" s="287">
        <v>690</v>
      </c>
      <c r="D56" s="281">
        <f t="shared" si="10"/>
        <v>19176</v>
      </c>
      <c r="E56" s="287">
        <f t="shared" si="11"/>
        <v>828</v>
      </c>
      <c r="F56" s="281">
        <f t="shared" si="12"/>
        <v>22372</v>
      </c>
      <c r="G56" s="287">
        <f t="shared" si="13"/>
        <v>965.99999999999989</v>
      </c>
      <c r="H56" s="281">
        <f t="shared" si="14"/>
        <v>25568</v>
      </c>
      <c r="I56" s="287">
        <f t="shared" si="15"/>
        <v>25568</v>
      </c>
      <c r="J56" s="281">
        <f t="shared" si="16"/>
        <v>28764</v>
      </c>
      <c r="K56" s="287">
        <f t="shared" si="17"/>
        <v>1242</v>
      </c>
      <c r="L56" s="281">
        <f t="shared" si="18"/>
        <v>31960</v>
      </c>
      <c r="M56" s="287">
        <f t="shared" si="19"/>
        <v>31960</v>
      </c>
      <c r="N56" s="280">
        <v>20</v>
      </c>
      <c r="O56" s="280">
        <v>30</v>
      </c>
      <c r="P56" s="280">
        <v>40</v>
      </c>
      <c r="Q56" s="280">
        <v>55</v>
      </c>
      <c r="R56" s="280">
        <v>70</v>
      </c>
    </row>
    <row r="57" spans="1:18">
      <c r="A57" s="280">
        <v>54</v>
      </c>
      <c r="B57" s="281">
        <v>16670</v>
      </c>
      <c r="C57" s="287">
        <v>740</v>
      </c>
      <c r="D57" s="281">
        <f t="shared" si="10"/>
        <v>20004</v>
      </c>
      <c r="E57" s="287">
        <f t="shared" si="11"/>
        <v>888</v>
      </c>
      <c r="F57" s="281">
        <f t="shared" si="12"/>
        <v>23338</v>
      </c>
      <c r="G57" s="287">
        <f t="shared" si="13"/>
        <v>1036</v>
      </c>
      <c r="H57" s="281">
        <f t="shared" si="14"/>
        <v>26672</v>
      </c>
      <c r="I57" s="287">
        <f t="shared" si="15"/>
        <v>26672</v>
      </c>
      <c r="J57" s="281">
        <f t="shared" si="16"/>
        <v>30006</v>
      </c>
      <c r="K57" s="287">
        <f t="shared" si="17"/>
        <v>1332</v>
      </c>
      <c r="L57" s="281">
        <f t="shared" si="18"/>
        <v>33340</v>
      </c>
      <c r="M57" s="287">
        <f t="shared" si="19"/>
        <v>33340</v>
      </c>
      <c r="N57" s="280">
        <v>20</v>
      </c>
      <c r="O57" s="280">
        <v>30</v>
      </c>
      <c r="P57" s="280">
        <v>40</v>
      </c>
      <c r="Q57" s="280">
        <v>55</v>
      </c>
      <c r="R57" s="280">
        <v>70</v>
      </c>
    </row>
    <row r="58" spans="1:18">
      <c r="A58" s="280">
        <v>55</v>
      </c>
      <c r="B58" s="281">
        <v>17410</v>
      </c>
      <c r="C58" s="287">
        <v>790</v>
      </c>
      <c r="D58" s="281">
        <f t="shared" si="10"/>
        <v>20892</v>
      </c>
      <c r="E58" s="287">
        <f t="shared" si="11"/>
        <v>948</v>
      </c>
      <c r="F58" s="281">
        <f t="shared" si="12"/>
        <v>24374</v>
      </c>
      <c r="G58" s="287">
        <f t="shared" si="13"/>
        <v>1106</v>
      </c>
      <c r="H58" s="281">
        <f t="shared" si="14"/>
        <v>27856</v>
      </c>
      <c r="I58" s="287">
        <f t="shared" si="15"/>
        <v>27856</v>
      </c>
      <c r="J58" s="281">
        <f t="shared" si="16"/>
        <v>31338</v>
      </c>
      <c r="K58" s="287">
        <f t="shared" si="17"/>
        <v>1422</v>
      </c>
      <c r="L58" s="281">
        <f t="shared" si="18"/>
        <v>34820</v>
      </c>
      <c r="M58" s="287">
        <f t="shared" si="19"/>
        <v>34820</v>
      </c>
      <c r="N58" s="280">
        <v>20</v>
      </c>
      <c r="O58" s="280">
        <v>30</v>
      </c>
      <c r="P58" s="280">
        <v>40</v>
      </c>
      <c r="Q58" s="280">
        <v>55</v>
      </c>
      <c r="R58" s="280">
        <v>70</v>
      </c>
    </row>
    <row r="59" spans="1:18">
      <c r="A59" s="280">
        <v>56</v>
      </c>
      <c r="B59" s="281">
        <v>18200</v>
      </c>
      <c r="C59" s="287">
        <v>840</v>
      </c>
      <c r="D59" s="281">
        <f t="shared" si="10"/>
        <v>21840</v>
      </c>
      <c r="E59" s="287">
        <f t="shared" si="11"/>
        <v>1008</v>
      </c>
      <c r="F59" s="281">
        <f t="shared" si="12"/>
        <v>25480</v>
      </c>
      <c r="G59" s="287">
        <f t="shared" si="13"/>
        <v>1176</v>
      </c>
      <c r="H59" s="281">
        <f t="shared" si="14"/>
        <v>29120</v>
      </c>
      <c r="I59" s="287">
        <f t="shared" si="15"/>
        <v>29120</v>
      </c>
      <c r="J59" s="281">
        <f t="shared" si="16"/>
        <v>32760</v>
      </c>
      <c r="K59" s="287">
        <f t="shared" si="17"/>
        <v>1512</v>
      </c>
      <c r="L59" s="281">
        <f t="shared" si="18"/>
        <v>36400</v>
      </c>
      <c r="M59" s="287">
        <f t="shared" si="19"/>
        <v>36400</v>
      </c>
      <c r="N59" s="280">
        <v>20</v>
      </c>
      <c r="O59" s="280">
        <v>30</v>
      </c>
      <c r="P59" s="280">
        <v>40</v>
      </c>
      <c r="Q59" s="280">
        <v>55</v>
      </c>
      <c r="R59" s="280">
        <v>70</v>
      </c>
    </row>
    <row r="60" spans="1:18">
      <c r="A60" s="280">
        <v>57</v>
      </c>
      <c r="B60" s="281">
        <v>19040</v>
      </c>
      <c r="C60" s="287">
        <v>890</v>
      </c>
      <c r="D60" s="281">
        <f t="shared" si="10"/>
        <v>22848</v>
      </c>
      <c r="E60" s="287">
        <f t="shared" si="11"/>
        <v>1068</v>
      </c>
      <c r="F60" s="281">
        <f t="shared" si="12"/>
        <v>26656</v>
      </c>
      <c r="G60" s="287">
        <f t="shared" si="13"/>
        <v>1246</v>
      </c>
      <c r="H60" s="281">
        <f t="shared" si="14"/>
        <v>30464</v>
      </c>
      <c r="I60" s="287">
        <f t="shared" si="15"/>
        <v>30464</v>
      </c>
      <c r="J60" s="281">
        <f t="shared" si="16"/>
        <v>34272</v>
      </c>
      <c r="K60" s="287">
        <f t="shared" si="17"/>
        <v>1602</v>
      </c>
      <c r="L60" s="281">
        <f t="shared" si="18"/>
        <v>38080</v>
      </c>
      <c r="M60" s="287">
        <f t="shared" si="19"/>
        <v>38080</v>
      </c>
      <c r="N60" s="280">
        <v>20</v>
      </c>
      <c r="O60" s="280">
        <v>30</v>
      </c>
      <c r="P60" s="280">
        <v>40</v>
      </c>
      <c r="Q60" s="280">
        <v>55</v>
      </c>
      <c r="R60" s="280">
        <v>70</v>
      </c>
    </row>
    <row r="61" spans="1:18">
      <c r="A61" s="280">
        <v>58</v>
      </c>
      <c r="B61" s="281">
        <v>19930</v>
      </c>
      <c r="C61" s="287">
        <v>940</v>
      </c>
      <c r="D61" s="281">
        <f t="shared" si="10"/>
        <v>23916</v>
      </c>
      <c r="E61" s="287">
        <f t="shared" si="11"/>
        <v>1128</v>
      </c>
      <c r="F61" s="281">
        <f t="shared" si="12"/>
        <v>27902</v>
      </c>
      <c r="G61" s="287">
        <f t="shared" si="13"/>
        <v>1316</v>
      </c>
      <c r="H61" s="281">
        <f t="shared" si="14"/>
        <v>31888</v>
      </c>
      <c r="I61" s="287">
        <f t="shared" si="15"/>
        <v>31888</v>
      </c>
      <c r="J61" s="281">
        <f t="shared" si="16"/>
        <v>35874</v>
      </c>
      <c r="K61" s="287">
        <f t="shared" si="17"/>
        <v>1692</v>
      </c>
      <c r="L61" s="281">
        <f t="shared" si="18"/>
        <v>39860</v>
      </c>
      <c r="M61" s="287">
        <f t="shared" si="19"/>
        <v>39860</v>
      </c>
      <c r="N61" s="280">
        <v>20</v>
      </c>
      <c r="O61" s="280">
        <v>30</v>
      </c>
      <c r="P61" s="280">
        <v>40</v>
      </c>
      <c r="Q61" s="280">
        <v>55</v>
      </c>
      <c r="R61" s="280">
        <v>70</v>
      </c>
    </row>
    <row r="62" spans="1:18">
      <c r="A62" s="280">
        <v>59</v>
      </c>
      <c r="B62" s="281">
        <v>20870</v>
      </c>
      <c r="C62" s="287">
        <v>990</v>
      </c>
      <c r="D62" s="281">
        <f t="shared" si="10"/>
        <v>25044</v>
      </c>
      <c r="E62" s="287">
        <f t="shared" si="11"/>
        <v>1188</v>
      </c>
      <c r="F62" s="281">
        <f t="shared" si="12"/>
        <v>29217.999999999996</v>
      </c>
      <c r="G62" s="287">
        <f t="shared" si="13"/>
        <v>1386</v>
      </c>
      <c r="H62" s="281">
        <f t="shared" si="14"/>
        <v>33392</v>
      </c>
      <c r="I62" s="287">
        <f t="shared" si="15"/>
        <v>33392</v>
      </c>
      <c r="J62" s="281">
        <f t="shared" si="16"/>
        <v>37566</v>
      </c>
      <c r="K62" s="287">
        <f t="shared" si="17"/>
        <v>1782</v>
      </c>
      <c r="L62" s="281">
        <f t="shared" si="18"/>
        <v>41740</v>
      </c>
      <c r="M62" s="287">
        <f t="shared" si="19"/>
        <v>41740</v>
      </c>
      <c r="N62" s="280">
        <v>20</v>
      </c>
      <c r="O62" s="280">
        <v>30</v>
      </c>
      <c r="P62" s="280">
        <v>40</v>
      </c>
      <c r="Q62" s="280">
        <v>55</v>
      </c>
      <c r="R62" s="280">
        <v>70</v>
      </c>
    </row>
    <row r="63" spans="1:18" s="278" customFormat="1">
      <c r="A63" s="282">
        <v>60</v>
      </c>
      <c r="B63" s="281">
        <v>21860</v>
      </c>
      <c r="C63" s="287">
        <v>1040</v>
      </c>
      <c r="D63" s="281">
        <f t="shared" si="10"/>
        <v>26232</v>
      </c>
      <c r="E63" s="287">
        <f t="shared" si="11"/>
        <v>1248</v>
      </c>
      <c r="F63" s="281">
        <f t="shared" si="12"/>
        <v>30603.999999999996</v>
      </c>
      <c r="G63" s="287">
        <f t="shared" si="13"/>
        <v>1456</v>
      </c>
      <c r="H63" s="281">
        <f t="shared" si="14"/>
        <v>34976</v>
      </c>
      <c r="I63" s="287">
        <f t="shared" si="15"/>
        <v>34976</v>
      </c>
      <c r="J63" s="281">
        <f t="shared" si="16"/>
        <v>39348</v>
      </c>
      <c r="K63" s="287">
        <f t="shared" si="17"/>
        <v>1872</v>
      </c>
      <c r="L63" s="281">
        <f t="shared" si="18"/>
        <v>43720</v>
      </c>
      <c r="M63" s="287">
        <f t="shared" si="19"/>
        <v>43720</v>
      </c>
      <c r="N63" s="282">
        <v>20</v>
      </c>
      <c r="O63" s="282">
        <v>30</v>
      </c>
      <c r="P63" s="282">
        <v>40</v>
      </c>
      <c r="Q63" s="282">
        <v>55</v>
      </c>
      <c r="R63" s="282">
        <v>70</v>
      </c>
    </row>
    <row r="64" spans="1:18">
      <c r="A64" s="280">
        <v>61</v>
      </c>
      <c r="B64" s="281">
        <v>22900</v>
      </c>
      <c r="C64" s="287">
        <v>1090</v>
      </c>
      <c r="D64" s="281">
        <f t="shared" si="10"/>
        <v>27480</v>
      </c>
      <c r="E64" s="287">
        <f t="shared" si="11"/>
        <v>1308</v>
      </c>
      <c r="F64" s="281">
        <f t="shared" si="12"/>
        <v>32059.999999999996</v>
      </c>
      <c r="G64" s="287">
        <f t="shared" si="13"/>
        <v>1526</v>
      </c>
      <c r="H64" s="281">
        <f t="shared" si="14"/>
        <v>36640</v>
      </c>
      <c r="I64" s="287">
        <f t="shared" si="15"/>
        <v>36640</v>
      </c>
      <c r="J64" s="281">
        <f t="shared" si="16"/>
        <v>41220</v>
      </c>
      <c r="K64" s="287">
        <f t="shared" si="17"/>
        <v>1962</v>
      </c>
      <c r="L64" s="281">
        <f t="shared" si="18"/>
        <v>45800</v>
      </c>
      <c r="M64" s="287">
        <f t="shared" si="19"/>
        <v>45800</v>
      </c>
      <c r="N64" s="280">
        <v>20</v>
      </c>
      <c r="O64" s="280">
        <v>30</v>
      </c>
      <c r="P64" s="280">
        <v>40</v>
      </c>
      <c r="Q64" s="280">
        <v>55</v>
      </c>
      <c r="R64" s="280">
        <v>70</v>
      </c>
    </row>
    <row r="65" spans="1:18">
      <c r="A65" s="280">
        <v>62</v>
      </c>
      <c r="B65" s="281">
        <v>23990</v>
      </c>
      <c r="C65" s="287">
        <v>1140</v>
      </c>
      <c r="D65" s="281">
        <f t="shared" si="10"/>
        <v>28788</v>
      </c>
      <c r="E65" s="287">
        <f t="shared" si="11"/>
        <v>1368</v>
      </c>
      <c r="F65" s="281">
        <f t="shared" si="12"/>
        <v>33586</v>
      </c>
      <c r="G65" s="287">
        <f t="shared" si="13"/>
        <v>1596</v>
      </c>
      <c r="H65" s="281">
        <f t="shared" si="14"/>
        <v>38384</v>
      </c>
      <c r="I65" s="287">
        <f t="shared" si="15"/>
        <v>38384</v>
      </c>
      <c r="J65" s="281">
        <f t="shared" si="16"/>
        <v>43182</v>
      </c>
      <c r="K65" s="287">
        <f t="shared" si="17"/>
        <v>2052</v>
      </c>
      <c r="L65" s="281">
        <f t="shared" si="18"/>
        <v>47980</v>
      </c>
      <c r="M65" s="287">
        <f t="shared" si="19"/>
        <v>47980</v>
      </c>
      <c r="N65" s="280">
        <v>20</v>
      </c>
      <c r="O65" s="280">
        <v>30</v>
      </c>
      <c r="P65" s="280">
        <v>40</v>
      </c>
      <c r="Q65" s="280">
        <v>55</v>
      </c>
      <c r="R65" s="280">
        <v>70</v>
      </c>
    </row>
    <row r="66" spans="1:18">
      <c r="A66" s="280">
        <v>63</v>
      </c>
      <c r="B66" s="281">
        <v>25130</v>
      </c>
      <c r="C66" s="287">
        <v>1190</v>
      </c>
      <c r="D66" s="281">
        <f t="shared" si="10"/>
        <v>30156</v>
      </c>
      <c r="E66" s="287">
        <f t="shared" si="11"/>
        <v>1428</v>
      </c>
      <c r="F66" s="281">
        <f t="shared" si="12"/>
        <v>35182</v>
      </c>
      <c r="G66" s="287">
        <f t="shared" si="13"/>
        <v>1666</v>
      </c>
      <c r="H66" s="281">
        <f t="shared" si="14"/>
        <v>40208</v>
      </c>
      <c r="I66" s="287">
        <f t="shared" si="15"/>
        <v>40208</v>
      </c>
      <c r="J66" s="281">
        <f t="shared" si="16"/>
        <v>45234</v>
      </c>
      <c r="K66" s="287">
        <f t="shared" si="17"/>
        <v>2142</v>
      </c>
      <c r="L66" s="281">
        <f t="shared" si="18"/>
        <v>50260</v>
      </c>
      <c r="M66" s="287">
        <f t="shared" si="19"/>
        <v>50260</v>
      </c>
      <c r="N66" s="280">
        <v>20</v>
      </c>
      <c r="O66" s="280">
        <v>30</v>
      </c>
      <c r="P66" s="280">
        <v>40</v>
      </c>
      <c r="Q66" s="280">
        <v>55</v>
      </c>
      <c r="R66" s="280">
        <v>70</v>
      </c>
    </row>
    <row r="67" spans="1:18">
      <c r="A67" s="280">
        <v>64</v>
      </c>
      <c r="B67" s="281">
        <v>26320</v>
      </c>
      <c r="C67" s="287">
        <v>1240</v>
      </c>
      <c r="D67" s="281">
        <f t="shared" si="10"/>
        <v>31584</v>
      </c>
      <c r="E67" s="287">
        <f t="shared" si="11"/>
        <v>1488</v>
      </c>
      <c r="F67" s="281">
        <f t="shared" si="12"/>
        <v>36848</v>
      </c>
      <c r="G67" s="287">
        <f t="shared" si="13"/>
        <v>1736</v>
      </c>
      <c r="H67" s="281">
        <f t="shared" si="14"/>
        <v>42112</v>
      </c>
      <c r="I67" s="287">
        <f t="shared" si="15"/>
        <v>42112</v>
      </c>
      <c r="J67" s="281">
        <f t="shared" si="16"/>
        <v>47376</v>
      </c>
      <c r="K67" s="287">
        <f t="shared" si="17"/>
        <v>2232</v>
      </c>
      <c r="L67" s="281">
        <f t="shared" si="18"/>
        <v>52640</v>
      </c>
      <c r="M67" s="287">
        <f t="shared" si="19"/>
        <v>52640</v>
      </c>
      <c r="N67" s="280">
        <v>20</v>
      </c>
      <c r="O67" s="280">
        <v>30</v>
      </c>
      <c r="P67" s="280">
        <v>40</v>
      </c>
      <c r="Q67" s="280">
        <v>55</v>
      </c>
      <c r="R67" s="280">
        <v>70</v>
      </c>
    </row>
    <row r="68" spans="1:18">
      <c r="A68" s="280">
        <v>65</v>
      </c>
      <c r="B68" s="281">
        <v>27560</v>
      </c>
      <c r="C68" s="287">
        <v>1290</v>
      </c>
      <c r="D68" s="281">
        <f t="shared" ref="D68:D102" si="20">B68*1.2</f>
        <v>33072</v>
      </c>
      <c r="E68" s="287">
        <f t="shared" ref="E68:E102" si="21">C68*1.2</f>
        <v>1548</v>
      </c>
      <c r="F68" s="281">
        <f t="shared" ref="F68:F102" si="22">B68*1.4</f>
        <v>38584</v>
      </c>
      <c r="G68" s="287">
        <f t="shared" ref="G68:G102" si="23">C68*1.4</f>
        <v>1805.9999999999998</v>
      </c>
      <c r="H68" s="281">
        <f t="shared" ref="H68:H102" si="24">B68*1.6</f>
        <v>44096</v>
      </c>
      <c r="I68" s="287">
        <f t="shared" ref="I68:I102" si="25">B68*1.6</f>
        <v>44096</v>
      </c>
      <c r="J68" s="281">
        <f t="shared" ref="J68:J102" si="26">B68*1.8</f>
        <v>49608</v>
      </c>
      <c r="K68" s="287">
        <f t="shared" ref="K68:K102" si="27">C68*1.8</f>
        <v>2322</v>
      </c>
      <c r="L68" s="281">
        <f t="shared" ref="L68:L102" si="28">B68*2</f>
        <v>55120</v>
      </c>
      <c r="M68" s="287">
        <f t="shared" ref="M68:M102" si="29">B68*2</f>
        <v>55120</v>
      </c>
      <c r="N68" s="280">
        <v>20</v>
      </c>
      <c r="O68" s="280">
        <v>30</v>
      </c>
      <c r="P68" s="280">
        <v>40</v>
      </c>
      <c r="Q68" s="280">
        <v>55</v>
      </c>
      <c r="R68" s="280">
        <v>70</v>
      </c>
    </row>
    <row r="69" spans="1:18">
      <c r="A69" s="280">
        <v>66</v>
      </c>
      <c r="B69" s="281">
        <v>28850</v>
      </c>
      <c r="C69" s="287">
        <v>1340</v>
      </c>
      <c r="D69" s="281">
        <f t="shared" si="20"/>
        <v>34620</v>
      </c>
      <c r="E69" s="287">
        <f t="shared" si="21"/>
        <v>1608</v>
      </c>
      <c r="F69" s="281">
        <f t="shared" si="22"/>
        <v>40390</v>
      </c>
      <c r="G69" s="287">
        <f t="shared" si="23"/>
        <v>1875.9999999999998</v>
      </c>
      <c r="H69" s="281">
        <f t="shared" si="24"/>
        <v>46160</v>
      </c>
      <c r="I69" s="287">
        <f t="shared" si="25"/>
        <v>46160</v>
      </c>
      <c r="J69" s="281">
        <f t="shared" si="26"/>
        <v>51930</v>
      </c>
      <c r="K69" s="287">
        <f t="shared" si="27"/>
        <v>2412</v>
      </c>
      <c r="L69" s="281">
        <f t="shared" si="28"/>
        <v>57700</v>
      </c>
      <c r="M69" s="287">
        <f t="shared" si="29"/>
        <v>57700</v>
      </c>
      <c r="N69" s="280">
        <v>20</v>
      </c>
      <c r="O69" s="280">
        <v>30</v>
      </c>
      <c r="P69" s="280">
        <v>40</v>
      </c>
      <c r="Q69" s="280">
        <v>55</v>
      </c>
      <c r="R69" s="280">
        <v>70</v>
      </c>
    </row>
    <row r="70" spans="1:18">
      <c r="A70" s="280">
        <v>67</v>
      </c>
      <c r="B70" s="281">
        <v>30190</v>
      </c>
      <c r="C70" s="287">
        <v>1390</v>
      </c>
      <c r="D70" s="281">
        <f t="shared" si="20"/>
        <v>36228</v>
      </c>
      <c r="E70" s="287">
        <f t="shared" si="21"/>
        <v>1668</v>
      </c>
      <c r="F70" s="281">
        <f t="shared" si="22"/>
        <v>42266</v>
      </c>
      <c r="G70" s="287">
        <f t="shared" si="23"/>
        <v>1945.9999999999998</v>
      </c>
      <c r="H70" s="281">
        <f t="shared" si="24"/>
        <v>48304</v>
      </c>
      <c r="I70" s="287">
        <f t="shared" si="25"/>
        <v>48304</v>
      </c>
      <c r="J70" s="281">
        <f t="shared" si="26"/>
        <v>54342</v>
      </c>
      <c r="K70" s="287">
        <f t="shared" si="27"/>
        <v>2502</v>
      </c>
      <c r="L70" s="281">
        <f t="shared" si="28"/>
        <v>60380</v>
      </c>
      <c r="M70" s="287">
        <f t="shared" si="29"/>
        <v>60380</v>
      </c>
      <c r="N70" s="280">
        <v>20</v>
      </c>
      <c r="O70" s="280">
        <v>30</v>
      </c>
      <c r="P70" s="280">
        <v>40</v>
      </c>
      <c r="Q70" s="280">
        <v>55</v>
      </c>
      <c r="R70" s="280">
        <v>70</v>
      </c>
    </row>
    <row r="71" spans="1:18">
      <c r="A71" s="280">
        <v>68</v>
      </c>
      <c r="B71" s="281">
        <v>31580</v>
      </c>
      <c r="C71" s="287">
        <v>1440</v>
      </c>
      <c r="D71" s="281">
        <f t="shared" si="20"/>
        <v>37896</v>
      </c>
      <c r="E71" s="287">
        <f t="shared" si="21"/>
        <v>1728</v>
      </c>
      <c r="F71" s="281">
        <f t="shared" si="22"/>
        <v>44212</v>
      </c>
      <c r="G71" s="287">
        <f t="shared" si="23"/>
        <v>2015.9999999999998</v>
      </c>
      <c r="H71" s="281">
        <f t="shared" si="24"/>
        <v>50528</v>
      </c>
      <c r="I71" s="287">
        <f t="shared" si="25"/>
        <v>50528</v>
      </c>
      <c r="J71" s="281">
        <f t="shared" si="26"/>
        <v>56844</v>
      </c>
      <c r="K71" s="287">
        <f t="shared" si="27"/>
        <v>2592</v>
      </c>
      <c r="L71" s="281">
        <f t="shared" si="28"/>
        <v>63160</v>
      </c>
      <c r="M71" s="287">
        <f t="shared" si="29"/>
        <v>63160</v>
      </c>
      <c r="N71" s="280">
        <v>20</v>
      </c>
      <c r="O71" s="280">
        <v>30</v>
      </c>
      <c r="P71" s="280">
        <v>40</v>
      </c>
      <c r="Q71" s="280">
        <v>55</v>
      </c>
      <c r="R71" s="280">
        <v>70</v>
      </c>
    </row>
    <row r="72" spans="1:18">
      <c r="A72" s="280">
        <v>69</v>
      </c>
      <c r="B72" s="281">
        <v>33020</v>
      </c>
      <c r="C72" s="287">
        <v>1490</v>
      </c>
      <c r="D72" s="281">
        <f t="shared" si="20"/>
        <v>39624</v>
      </c>
      <c r="E72" s="287">
        <f t="shared" si="21"/>
        <v>1788</v>
      </c>
      <c r="F72" s="281">
        <f t="shared" si="22"/>
        <v>46228</v>
      </c>
      <c r="G72" s="287">
        <f t="shared" si="23"/>
        <v>2086</v>
      </c>
      <c r="H72" s="281">
        <f t="shared" si="24"/>
        <v>52832</v>
      </c>
      <c r="I72" s="287">
        <f t="shared" si="25"/>
        <v>52832</v>
      </c>
      <c r="J72" s="281">
        <f t="shared" si="26"/>
        <v>59436</v>
      </c>
      <c r="K72" s="287">
        <f t="shared" si="27"/>
        <v>2682</v>
      </c>
      <c r="L72" s="281">
        <f t="shared" si="28"/>
        <v>66040</v>
      </c>
      <c r="M72" s="287">
        <f t="shared" si="29"/>
        <v>66040</v>
      </c>
      <c r="N72" s="280">
        <v>20</v>
      </c>
      <c r="O72" s="280">
        <v>30</v>
      </c>
      <c r="P72" s="280">
        <v>40</v>
      </c>
      <c r="Q72" s="280">
        <v>55</v>
      </c>
      <c r="R72" s="280">
        <v>70</v>
      </c>
    </row>
    <row r="73" spans="1:18" s="278" customFormat="1">
      <c r="A73" s="282">
        <v>70</v>
      </c>
      <c r="B73" s="281">
        <v>34510</v>
      </c>
      <c r="C73" s="287">
        <v>1540</v>
      </c>
      <c r="D73" s="281">
        <f t="shared" si="20"/>
        <v>41412</v>
      </c>
      <c r="E73" s="287">
        <f t="shared" si="21"/>
        <v>1848</v>
      </c>
      <c r="F73" s="281">
        <f t="shared" si="22"/>
        <v>48314</v>
      </c>
      <c r="G73" s="287">
        <f t="shared" si="23"/>
        <v>2156</v>
      </c>
      <c r="H73" s="281">
        <f t="shared" si="24"/>
        <v>55216</v>
      </c>
      <c r="I73" s="287">
        <f t="shared" si="25"/>
        <v>55216</v>
      </c>
      <c r="J73" s="281">
        <f t="shared" si="26"/>
        <v>62118</v>
      </c>
      <c r="K73" s="287">
        <f t="shared" si="27"/>
        <v>2772</v>
      </c>
      <c r="L73" s="281">
        <f t="shared" si="28"/>
        <v>69020</v>
      </c>
      <c r="M73" s="287">
        <f t="shared" si="29"/>
        <v>69020</v>
      </c>
      <c r="N73" s="282">
        <v>20</v>
      </c>
      <c r="O73" s="282">
        <v>30</v>
      </c>
      <c r="P73" s="282">
        <v>40</v>
      </c>
      <c r="Q73" s="282">
        <v>55</v>
      </c>
      <c r="R73" s="282">
        <v>70</v>
      </c>
    </row>
    <row r="74" spans="1:18">
      <c r="A74" s="280">
        <v>71</v>
      </c>
      <c r="B74" s="281">
        <v>36050</v>
      </c>
      <c r="C74" s="287">
        <v>1590</v>
      </c>
      <c r="D74" s="281">
        <f t="shared" si="20"/>
        <v>43260</v>
      </c>
      <c r="E74" s="287">
        <f t="shared" si="21"/>
        <v>1908</v>
      </c>
      <c r="F74" s="281">
        <f t="shared" si="22"/>
        <v>50470</v>
      </c>
      <c r="G74" s="287">
        <f t="shared" si="23"/>
        <v>2226</v>
      </c>
      <c r="H74" s="281">
        <f t="shared" si="24"/>
        <v>57680</v>
      </c>
      <c r="I74" s="287">
        <f t="shared" si="25"/>
        <v>57680</v>
      </c>
      <c r="J74" s="281">
        <f t="shared" si="26"/>
        <v>64890</v>
      </c>
      <c r="K74" s="287">
        <f t="shared" si="27"/>
        <v>2862</v>
      </c>
      <c r="L74" s="281">
        <f t="shared" si="28"/>
        <v>72100</v>
      </c>
      <c r="M74" s="287">
        <f t="shared" si="29"/>
        <v>72100</v>
      </c>
      <c r="N74" s="280">
        <v>20</v>
      </c>
      <c r="O74" s="280">
        <v>30</v>
      </c>
      <c r="P74" s="280">
        <v>40</v>
      </c>
      <c r="Q74" s="280">
        <v>55</v>
      </c>
      <c r="R74" s="280">
        <v>70</v>
      </c>
    </row>
    <row r="75" spans="1:18">
      <c r="A75" s="280">
        <v>72</v>
      </c>
      <c r="B75" s="281">
        <v>37640</v>
      </c>
      <c r="C75" s="287">
        <v>1640</v>
      </c>
      <c r="D75" s="281">
        <f t="shared" si="20"/>
        <v>45168</v>
      </c>
      <c r="E75" s="287">
        <f t="shared" si="21"/>
        <v>1968</v>
      </c>
      <c r="F75" s="281">
        <f t="shared" si="22"/>
        <v>52696</v>
      </c>
      <c r="G75" s="287">
        <f t="shared" si="23"/>
        <v>2296</v>
      </c>
      <c r="H75" s="281">
        <f t="shared" si="24"/>
        <v>60224</v>
      </c>
      <c r="I75" s="287">
        <f t="shared" si="25"/>
        <v>60224</v>
      </c>
      <c r="J75" s="281">
        <f t="shared" si="26"/>
        <v>67752</v>
      </c>
      <c r="K75" s="287">
        <f t="shared" si="27"/>
        <v>2952</v>
      </c>
      <c r="L75" s="281">
        <f t="shared" si="28"/>
        <v>75280</v>
      </c>
      <c r="M75" s="287">
        <f t="shared" si="29"/>
        <v>75280</v>
      </c>
      <c r="N75" s="280">
        <v>20</v>
      </c>
      <c r="O75" s="280">
        <v>30</v>
      </c>
      <c r="P75" s="280">
        <v>40</v>
      </c>
      <c r="Q75" s="280">
        <v>55</v>
      </c>
      <c r="R75" s="280">
        <v>70</v>
      </c>
    </row>
    <row r="76" spans="1:18">
      <c r="A76" s="280">
        <v>73</v>
      </c>
      <c r="B76" s="281">
        <v>39280</v>
      </c>
      <c r="C76" s="287">
        <v>1690</v>
      </c>
      <c r="D76" s="281">
        <f t="shared" si="20"/>
        <v>47136</v>
      </c>
      <c r="E76" s="287">
        <f t="shared" si="21"/>
        <v>2028</v>
      </c>
      <c r="F76" s="281">
        <f t="shared" si="22"/>
        <v>54992</v>
      </c>
      <c r="G76" s="287">
        <f t="shared" si="23"/>
        <v>2366</v>
      </c>
      <c r="H76" s="281">
        <f t="shared" si="24"/>
        <v>62848</v>
      </c>
      <c r="I76" s="287">
        <f t="shared" si="25"/>
        <v>62848</v>
      </c>
      <c r="J76" s="281">
        <f t="shared" si="26"/>
        <v>70704</v>
      </c>
      <c r="K76" s="287">
        <f t="shared" si="27"/>
        <v>3042</v>
      </c>
      <c r="L76" s="281">
        <f t="shared" si="28"/>
        <v>78560</v>
      </c>
      <c r="M76" s="287">
        <f t="shared" si="29"/>
        <v>78560</v>
      </c>
      <c r="N76" s="280">
        <v>20</v>
      </c>
      <c r="O76" s="280">
        <v>30</v>
      </c>
      <c r="P76" s="280">
        <v>40</v>
      </c>
      <c r="Q76" s="280">
        <v>55</v>
      </c>
      <c r="R76" s="280">
        <v>70</v>
      </c>
    </row>
    <row r="77" spans="1:18">
      <c r="A77" s="280">
        <v>74</v>
      </c>
      <c r="B77" s="281">
        <v>40970</v>
      </c>
      <c r="C77" s="287">
        <v>1740</v>
      </c>
      <c r="D77" s="281">
        <f t="shared" si="20"/>
        <v>49164</v>
      </c>
      <c r="E77" s="287">
        <f t="shared" si="21"/>
        <v>2088</v>
      </c>
      <c r="F77" s="281">
        <f t="shared" si="22"/>
        <v>57357.999999999993</v>
      </c>
      <c r="G77" s="287">
        <f t="shared" si="23"/>
        <v>2436</v>
      </c>
      <c r="H77" s="281">
        <f t="shared" si="24"/>
        <v>65552</v>
      </c>
      <c r="I77" s="287">
        <f t="shared" si="25"/>
        <v>65552</v>
      </c>
      <c r="J77" s="281">
        <f t="shared" si="26"/>
        <v>73746</v>
      </c>
      <c r="K77" s="287">
        <f t="shared" si="27"/>
        <v>3132</v>
      </c>
      <c r="L77" s="281">
        <f t="shared" si="28"/>
        <v>81940</v>
      </c>
      <c r="M77" s="287">
        <f t="shared" si="29"/>
        <v>81940</v>
      </c>
      <c r="N77" s="280">
        <v>20</v>
      </c>
      <c r="O77" s="280">
        <v>30</v>
      </c>
      <c r="P77" s="280">
        <v>40</v>
      </c>
      <c r="Q77" s="280">
        <v>55</v>
      </c>
      <c r="R77" s="280">
        <v>70</v>
      </c>
    </row>
    <row r="78" spans="1:18">
      <c r="A78" s="280">
        <v>75</v>
      </c>
      <c r="B78" s="281">
        <v>42710</v>
      </c>
      <c r="C78" s="287">
        <v>1790</v>
      </c>
      <c r="D78" s="281">
        <f t="shared" si="20"/>
        <v>51252</v>
      </c>
      <c r="E78" s="287">
        <f t="shared" si="21"/>
        <v>2148</v>
      </c>
      <c r="F78" s="281">
        <f t="shared" si="22"/>
        <v>59793.999999999993</v>
      </c>
      <c r="G78" s="287">
        <f t="shared" si="23"/>
        <v>2506</v>
      </c>
      <c r="H78" s="281">
        <f t="shared" si="24"/>
        <v>68336</v>
      </c>
      <c r="I78" s="287">
        <f t="shared" si="25"/>
        <v>68336</v>
      </c>
      <c r="J78" s="281">
        <f t="shared" si="26"/>
        <v>76878</v>
      </c>
      <c r="K78" s="287">
        <f t="shared" si="27"/>
        <v>3222</v>
      </c>
      <c r="L78" s="281">
        <f t="shared" si="28"/>
        <v>85420</v>
      </c>
      <c r="M78" s="287">
        <f t="shared" si="29"/>
        <v>85420</v>
      </c>
      <c r="N78" s="280">
        <v>20</v>
      </c>
      <c r="O78" s="280">
        <v>30</v>
      </c>
      <c r="P78" s="280">
        <v>40</v>
      </c>
      <c r="Q78" s="280">
        <v>55</v>
      </c>
      <c r="R78" s="280">
        <v>70</v>
      </c>
    </row>
    <row r="79" spans="1:18">
      <c r="A79" s="280">
        <v>76</v>
      </c>
      <c r="B79" s="281">
        <v>44500</v>
      </c>
      <c r="C79" s="287">
        <v>1840</v>
      </c>
      <c r="D79" s="281">
        <f t="shared" si="20"/>
        <v>53400</v>
      </c>
      <c r="E79" s="287">
        <f t="shared" si="21"/>
        <v>2208</v>
      </c>
      <c r="F79" s="281">
        <f t="shared" si="22"/>
        <v>62299.999999999993</v>
      </c>
      <c r="G79" s="287">
        <f t="shared" si="23"/>
        <v>2576</v>
      </c>
      <c r="H79" s="281">
        <f t="shared" si="24"/>
        <v>71200</v>
      </c>
      <c r="I79" s="287">
        <f t="shared" si="25"/>
        <v>71200</v>
      </c>
      <c r="J79" s="281">
        <f t="shared" si="26"/>
        <v>80100</v>
      </c>
      <c r="K79" s="287">
        <f t="shared" si="27"/>
        <v>3312</v>
      </c>
      <c r="L79" s="281">
        <f t="shared" si="28"/>
        <v>89000</v>
      </c>
      <c r="M79" s="287">
        <f t="shared" si="29"/>
        <v>89000</v>
      </c>
      <c r="N79" s="280">
        <v>20</v>
      </c>
      <c r="O79" s="280">
        <v>30</v>
      </c>
      <c r="P79" s="280">
        <v>40</v>
      </c>
      <c r="Q79" s="280">
        <v>55</v>
      </c>
      <c r="R79" s="280">
        <v>70</v>
      </c>
    </row>
    <row r="80" spans="1:18">
      <c r="A80" s="280">
        <v>77</v>
      </c>
      <c r="B80" s="281">
        <v>46340</v>
      </c>
      <c r="C80" s="287">
        <v>1890</v>
      </c>
      <c r="D80" s="281">
        <f t="shared" si="20"/>
        <v>55608</v>
      </c>
      <c r="E80" s="287">
        <f t="shared" si="21"/>
        <v>2268</v>
      </c>
      <c r="F80" s="281">
        <f t="shared" si="22"/>
        <v>64875.999999999993</v>
      </c>
      <c r="G80" s="287">
        <f t="shared" si="23"/>
        <v>2646</v>
      </c>
      <c r="H80" s="281">
        <f t="shared" si="24"/>
        <v>74144</v>
      </c>
      <c r="I80" s="287">
        <f t="shared" si="25"/>
        <v>74144</v>
      </c>
      <c r="J80" s="281">
        <f t="shared" si="26"/>
        <v>83412</v>
      </c>
      <c r="K80" s="287">
        <f t="shared" si="27"/>
        <v>3402</v>
      </c>
      <c r="L80" s="281">
        <f t="shared" si="28"/>
        <v>92680</v>
      </c>
      <c r="M80" s="287">
        <f t="shared" si="29"/>
        <v>92680</v>
      </c>
      <c r="N80" s="280">
        <v>20</v>
      </c>
      <c r="O80" s="280">
        <v>30</v>
      </c>
      <c r="P80" s="280">
        <v>40</v>
      </c>
      <c r="Q80" s="280">
        <v>55</v>
      </c>
      <c r="R80" s="280">
        <v>70</v>
      </c>
    </row>
    <row r="81" spans="1:18">
      <c r="A81" s="280">
        <v>78</v>
      </c>
      <c r="B81" s="281">
        <v>48230</v>
      </c>
      <c r="C81" s="287">
        <v>1940</v>
      </c>
      <c r="D81" s="281">
        <f t="shared" si="20"/>
        <v>57876</v>
      </c>
      <c r="E81" s="287">
        <f t="shared" si="21"/>
        <v>2328</v>
      </c>
      <c r="F81" s="281">
        <f t="shared" si="22"/>
        <v>67522</v>
      </c>
      <c r="G81" s="287">
        <f t="shared" si="23"/>
        <v>2716</v>
      </c>
      <c r="H81" s="281">
        <f t="shared" si="24"/>
        <v>77168</v>
      </c>
      <c r="I81" s="287">
        <f t="shared" si="25"/>
        <v>77168</v>
      </c>
      <c r="J81" s="281">
        <f t="shared" si="26"/>
        <v>86814</v>
      </c>
      <c r="K81" s="287">
        <f t="shared" si="27"/>
        <v>3492</v>
      </c>
      <c r="L81" s="281">
        <f t="shared" si="28"/>
        <v>96460</v>
      </c>
      <c r="M81" s="287">
        <f t="shared" si="29"/>
        <v>96460</v>
      </c>
      <c r="N81" s="280">
        <v>20</v>
      </c>
      <c r="O81" s="280">
        <v>30</v>
      </c>
      <c r="P81" s="280">
        <v>40</v>
      </c>
      <c r="Q81" s="280">
        <v>55</v>
      </c>
      <c r="R81" s="280">
        <v>70</v>
      </c>
    </row>
    <row r="82" spans="1:18" s="285" customFormat="1">
      <c r="A82" s="284">
        <v>79</v>
      </c>
      <c r="B82" s="281">
        <v>50170</v>
      </c>
      <c r="C82" s="287">
        <v>1990</v>
      </c>
      <c r="D82" s="281">
        <f t="shared" si="20"/>
        <v>60204</v>
      </c>
      <c r="E82" s="287">
        <f t="shared" si="21"/>
        <v>2388</v>
      </c>
      <c r="F82" s="281">
        <f t="shared" si="22"/>
        <v>70238</v>
      </c>
      <c r="G82" s="287">
        <f t="shared" si="23"/>
        <v>2786</v>
      </c>
      <c r="H82" s="281">
        <f t="shared" si="24"/>
        <v>80272</v>
      </c>
      <c r="I82" s="287">
        <f t="shared" si="25"/>
        <v>80272</v>
      </c>
      <c r="J82" s="281">
        <f t="shared" si="26"/>
        <v>90306</v>
      </c>
      <c r="K82" s="287">
        <f t="shared" si="27"/>
        <v>3582</v>
      </c>
      <c r="L82" s="281">
        <f t="shared" si="28"/>
        <v>100340</v>
      </c>
      <c r="M82" s="287">
        <f t="shared" si="29"/>
        <v>100340</v>
      </c>
      <c r="N82" s="283">
        <v>20</v>
      </c>
      <c r="O82" s="283">
        <v>30</v>
      </c>
      <c r="P82" s="283">
        <v>40</v>
      </c>
      <c r="Q82" s="283">
        <v>55</v>
      </c>
      <c r="R82" s="283">
        <v>70</v>
      </c>
    </row>
    <row r="83" spans="1:18" s="286" customFormat="1">
      <c r="A83" s="282">
        <v>80</v>
      </c>
      <c r="B83" s="281">
        <v>52160</v>
      </c>
      <c r="C83" s="287">
        <v>2040</v>
      </c>
      <c r="D83" s="281">
        <f t="shared" si="20"/>
        <v>62592</v>
      </c>
      <c r="E83" s="287">
        <f t="shared" si="21"/>
        <v>2448</v>
      </c>
      <c r="F83" s="281">
        <f t="shared" si="22"/>
        <v>73024</v>
      </c>
      <c r="G83" s="287">
        <f t="shared" si="23"/>
        <v>2856</v>
      </c>
      <c r="H83" s="281">
        <f t="shared" si="24"/>
        <v>83456</v>
      </c>
      <c r="I83" s="287">
        <f t="shared" si="25"/>
        <v>83456</v>
      </c>
      <c r="J83" s="281">
        <f t="shared" si="26"/>
        <v>93888</v>
      </c>
      <c r="K83" s="287">
        <f t="shared" si="27"/>
        <v>3672</v>
      </c>
      <c r="L83" s="281">
        <f t="shared" si="28"/>
        <v>104320</v>
      </c>
      <c r="M83" s="287">
        <f t="shared" si="29"/>
        <v>104320</v>
      </c>
      <c r="N83" s="284">
        <v>20</v>
      </c>
      <c r="O83" s="284">
        <v>30</v>
      </c>
      <c r="P83" s="284">
        <v>40</v>
      </c>
      <c r="Q83" s="284">
        <v>55</v>
      </c>
      <c r="R83" s="284">
        <v>70</v>
      </c>
    </row>
    <row r="84" spans="1:18" s="286" customFormat="1">
      <c r="A84" s="284">
        <v>81</v>
      </c>
      <c r="B84" s="281">
        <v>54200</v>
      </c>
      <c r="C84" s="287">
        <v>2090</v>
      </c>
      <c r="D84" s="281">
        <f t="shared" si="20"/>
        <v>65040</v>
      </c>
      <c r="E84" s="287">
        <f t="shared" si="21"/>
        <v>2508</v>
      </c>
      <c r="F84" s="281">
        <f t="shared" si="22"/>
        <v>75880</v>
      </c>
      <c r="G84" s="287">
        <f t="shared" si="23"/>
        <v>2926</v>
      </c>
      <c r="H84" s="281">
        <f t="shared" si="24"/>
        <v>86720</v>
      </c>
      <c r="I84" s="287">
        <f t="shared" si="25"/>
        <v>86720</v>
      </c>
      <c r="J84" s="281">
        <f t="shared" si="26"/>
        <v>97560</v>
      </c>
      <c r="K84" s="287">
        <f t="shared" si="27"/>
        <v>3762</v>
      </c>
      <c r="L84" s="281">
        <f t="shared" si="28"/>
        <v>108400</v>
      </c>
      <c r="M84" s="287">
        <f t="shared" si="29"/>
        <v>108400</v>
      </c>
      <c r="N84" s="284">
        <v>20</v>
      </c>
      <c r="O84" s="284">
        <v>30</v>
      </c>
      <c r="P84" s="284">
        <v>40</v>
      </c>
      <c r="Q84" s="284">
        <v>55</v>
      </c>
      <c r="R84" s="284">
        <v>70</v>
      </c>
    </row>
    <row r="85" spans="1:18" s="286" customFormat="1">
      <c r="A85" s="284">
        <v>82</v>
      </c>
      <c r="B85" s="281">
        <v>56290</v>
      </c>
      <c r="C85" s="287">
        <v>2140</v>
      </c>
      <c r="D85" s="281">
        <f t="shared" si="20"/>
        <v>67548</v>
      </c>
      <c r="E85" s="287">
        <f t="shared" si="21"/>
        <v>2568</v>
      </c>
      <c r="F85" s="281">
        <f t="shared" si="22"/>
        <v>78806</v>
      </c>
      <c r="G85" s="287">
        <f t="shared" si="23"/>
        <v>2996</v>
      </c>
      <c r="H85" s="281">
        <f t="shared" si="24"/>
        <v>90064</v>
      </c>
      <c r="I85" s="287">
        <f t="shared" si="25"/>
        <v>90064</v>
      </c>
      <c r="J85" s="281">
        <f t="shared" si="26"/>
        <v>101322</v>
      </c>
      <c r="K85" s="287">
        <f t="shared" si="27"/>
        <v>3852</v>
      </c>
      <c r="L85" s="281">
        <f t="shared" si="28"/>
        <v>112580</v>
      </c>
      <c r="M85" s="287">
        <f t="shared" si="29"/>
        <v>112580</v>
      </c>
      <c r="N85" s="284">
        <v>20</v>
      </c>
      <c r="O85" s="284">
        <v>30</v>
      </c>
      <c r="P85" s="284">
        <v>40</v>
      </c>
      <c r="Q85" s="284">
        <v>55</v>
      </c>
      <c r="R85" s="284">
        <v>70</v>
      </c>
    </row>
    <row r="86" spans="1:18" s="286" customFormat="1">
      <c r="A86" s="284">
        <v>83</v>
      </c>
      <c r="B86" s="281">
        <v>58430</v>
      </c>
      <c r="C86" s="287">
        <v>2190</v>
      </c>
      <c r="D86" s="281">
        <f t="shared" si="20"/>
        <v>70116</v>
      </c>
      <c r="E86" s="287">
        <f t="shared" si="21"/>
        <v>2628</v>
      </c>
      <c r="F86" s="281">
        <f t="shared" si="22"/>
        <v>81802</v>
      </c>
      <c r="G86" s="287">
        <f t="shared" si="23"/>
        <v>3066</v>
      </c>
      <c r="H86" s="281">
        <f t="shared" si="24"/>
        <v>93488</v>
      </c>
      <c r="I86" s="287">
        <f t="shared" si="25"/>
        <v>93488</v>
      </c>
      <c r="J86" s="281">
        <f t="shared" si="26"/>
        <v>105174</v>
      </c>
      <c r="K86" s="287">
        <f t="shared" si="27"/>
        <v>3942</v>
      </c>
      <c r="L86" s="281">
        <f t="shared" si="28"/>
        <v>116860</v>
      </c>
      <c r="M86" s="287">
        <f t="shared" si="29"/>
        <v>116860</v>
      </c>
      <c r="N86" s="284">
        <v>20</v>
      </c>
      <c r="O86" s="284">
        <v>30</v>
      </c>
      <c r="P86" s="284">
        <v>40</v>
      </c>
      <c r="Q86" s="284">
        <v>55</v>
      </c>
      <c r="R86" s="284">
        <v>70</v>
      </c>
    </row>
    <row r="87" spans="1:18" s="286" customFormat="1">
      <c r="A87" s="284">
        <v>84</v>
      </c>
      <c r="B87" s="281">
        <v>60620</v>
      </c>
      <c r="C87" s="287">
        <v>2240</v>
      </c>
      <c r="D87" s="281">
        <f t="shared" si="20"/>
        <v>72744</v>
      </c>
      <c r="E87" s="287">
        <f t="shared" si="21"/>
        <v>2688</v>
      </c>
      <c r="F87" s="281">
        <f t="shared" si="22"/>
        <v>84868</v>
      </c>
      <c r="G87" s="287">
        <f t="shared" si="23"/>
        <v>3136</v>
      </c>
      <c r="H87" s="281">
        <f t="shared" si="24"/>
        <v>96992</v>
      </c>
      <c r="I87" s="287">
        <f t="shared" si="25"/>
        <v>96992</v>
      </c>
      <c r="J87" s="281">
        <f t="shared" si="26"/>
        <v>109116</v>
      </c>
      <c r="K87" s="287">
        <f t="shared" si="27"/>
        <v>4032</v>
      </c>
      <c r="L87" s="281">
        <f t="shared" si="28"/>
        <v>121240</v>
      </c>
      <c r="M87" s="287">
        <f t="shared" si="29"/>
        <v>121240</v>
      </c>
      <c r="N87" s="284">
        <v>20</v>
      </c>
      <c r="O87" s="284">
        <v>30</v>
      </c>
      <c r="P87" s="284">
        <v>40</v>
      </c>
      <c r="Q87" s="284">
        <v>55</v>
      </c>
      <c r="R87" s="284">
        <v>70</v>
      </c>
    </row>
    <row r="88" spans="1:18" s="286" customFormat="1">
      <c r="A88" s="284">
        <v>85</v>
      </c>
      <c r="B88" s="281">
        <v>62860</v>
      </c>
      <c r="C88" s="287">
        <v>2290</v>
      </c>
      <c r="D88" s="281">
        <f t="shared" si="20"/>
        <v>75432</v>
      </c>
      <c r="E88" s="287">
        <f t="shared" si="21"/>
        <v>2748</v>
      </c>
      <c r="F88" s="281">
        <f t="shared" si="22"/>
        <v>88004</v>
      </c>
      <c r="G88" s="287">
        <f t="shared" si="23"/>
        <v>3206</v>
      </c>
      <c r="H88" s="281">
        <f t="shared" si="24"/>
        <v>100576</v>
      </c>
      <c r="I88" s="287">
        <f t="shared" si="25"/>
        <v>100576</v>
      </c>
      <c r="J88" s="281">
        <f t="shared" si="26"/>
        <v>113148</v>
      </c>
      <c r="K88" s="287">
        <f t="shared" si="27"/>
        <v>4122</v>
      </c>
      <c r="L88" s="281">
        <f t="shared" si="28"/>
        <v>125720</v>
      </c>
      <c r="M88" s="287">
        <f t="shared" si="29"/>
        <v>125720</v>
      </c>
      <c r="N88" s="284">
        <v>20</v>
      </c>
      <c r="O88" s="284">
        <v>30</v>
      </c>
      <c r="P88" s="284">
        <v>40</v>
      </c>
      <c r="Q88" s="284">
        <v>55</v>
      </c>
      <c r="R88" s="284">
        <v>70</v>
      </c>
    </row>
    <row r="89" spans="1:18" s="286" customFormat="1">
      <c r="A89" s="284">
        <v>86</v>
      </c>
      <c r="B89" s="281">
        <v>65150</v>
      </c>
      <c r="C89" s="287">
        <v>2340</v>
      </c>
      <c r="D89" s="281">
        <f t="shared" si="20"/>
        <v>78180</v>
      </c>
      <c r="E89" s="287">
        <f t="shared" si="21"/>
        <v>2808</v>
      </c>
      <c r="F89" s="281">
        <f t="shared" si="22"/>
        <v>91210</v>
      </c>
      <c r="G89" s="287">
        <f t="shared" si="23"/>
        <v>3276</v>
      </c>
      <c r="H89" s="281">
        <f t="shared" si="24"/>
        <v>104240</v>
      </c>
      <c r="I89" s="287">
        <f t="shared" si="25"/>
        <v>104240</v>
      </c>
      <c r="J89" s="281">
        <f t="shared" si="26"/>
        <v>117270</v>
      </c>
      <c r="K89" s="287">
        <f t="shared" si="27"/>
        <v>4212</v>
      </c>
      <c r="L89" s="281">
        <f t="shared" si="28"/>
        <v>130300</v>
      </c>
      <c r="M89" s="287">
        <f t="shared" si="29"/>
        <v>130300</v>
      </c>
      <c r="N89" s="284">
        <v>20</v>
      </c>
      <c r="O89" s="284">
        <v>30</v>
      </c>
      <c r="P89" s="284">
        <v>40</v>
      </c>
      <c r="Q89" s="284">
        <v>55</v>
      </c>
      <c r="R89" s="284">
        <v>70</v>
      </c>
    </row>
    <row r="90" spans="1:18" s="286" customFormat="1">
      <c r="A90" s="284">
        <v>87</v>
      </c>
      <c r="B90" s="281">
        <v>67490</v>
      </c>
      <c r="C90" s="287">
        <v>2390</v>
      </c>
      <c r="D90" s="281">
        <f t="shared" si="20"/>
        <v>80988</v>
      </c>
      <c r="E90" s="287">
        <f t="shared" si="21"/>
        <v>2868</v>
      </c>
      <c r="F90" s="281">
        <f t="shared" si="22"/>
        <v>94486</v>
      </c>
      <c r="G90" s="287">
        <f t="shared" si="23"/>
        <v>3346</v>
      </c>
      <c r="H90" s="281">
        <f t="shared" si="24"/>
        <v>107984</v>
      </c>
      <c r="I90" s="287">
        <f t="shared" si="25"/>
        <v>107984</v>
      </c>
      <c r="J90" s="281">
        <f t="shared" si="26"/>
        <v>121482</v>
      </c>
      <c r="K90" s="287">
        <f t="shared" si="27"/>
        <v>4302</v>
      </c>
      <c r="L90" s="281">
        <f t="shared" si="28"/>
        <v>134980</v>
      </c>
      <c r="M90" s="287">
        <f t="shared" si="29"/>
        <v>134980</v>
      </c>
      <c r="N90" s="284">
        <v>20</v>
      </c>
      <c r="O90" s="284">
        <v>30</v>
      </c>
      <c r="P90" s="284">
        <v>40</v>
      </c>
      <c r="Q90" s="284">
        <v>55</v>
      </c>
      <c r="R90" s="284">
        <v>70</v>
      </c>
    </row>
    <row r="91" spans="1:18" s="286" customFormat="1">
      <c r="A91" s="284">
        <v>88</v>
      </c>
      <c r="B91" s="281">
        <v>69880</v>
      </c>
      <c r="C91" s="287">
        <v>2440</v>
      </c>
      <c r="D91" s="281">
        <f t="shared" si="20"/>
        <v>83856</v>
      </c>
      <c r="E91" s="287">
        <f t="shared" si="21"/>
        <v>2928</v>
      </c>
      <c r="F91" s="281">
        <f t="shared" si="22"/>
        <v>97832</v>
      </c>
      <c r="G91" s="287">
        <f t="shared" si="23"/>
        <v>3416</v>
      </c>
      <c r="H91" s="281">
        <f t="shared" si="24"/>
        <v>111808</v>
      </c>
      <c r="I91" s="287">
        <f t="shared" si="25"/>
        <v>111808</v>
      </c>
      <c r="J91" s="281">
        <f t="shared" si="26"/>
        <v>125784</v>
      </c>
      <c r="K91" s="287">
        <f t="shared" si="27"/>
        <v>4392</v>
      </c>
      <c r="L91" s="281">
        <f t="shared" si="28"/>
        <v>139760</v>
      </c>
      <c r="M91" s="287">
        <f t="shared" si="29"/>
        <v>139760</v>
      </c>
      <c r="N91" s="284">
        <v>20</v>
      </c>
      <c r="O91" s="284">
        <v>30</v>
      </c>
      <c r="P91" s="284">
        <v>40</v>
      </c>
      <c r="Q91" s="284">
        <v>55</v>
      </c>
      <c r="R91" s="284">
        <v>70</v>
      </c>
    </row>
    <row r="92" spans="1:18" s="285" customFormat="1">
      <c r="A92" s="284">
        <v>89</v>
      </c>
      <c r="B92" s="281">
        <v>72320</v>
      </c>
      <c r="C92" s="287">
        <v>2490</v>
      </c>
      <c r="D92" s="281">
        <f t="shared" si="20"/>
        <v>86784</v>
      </c>
      <c r="E92" s="287">
        <f t="shared" si="21"/>
        <v>2988</v>
      </c>
      <c r="F92" s="281">
        <f t="shared" si="22"/>
        <v>101248</v>
      </c>
      <c r="G92" s="287">
        <f t="shared" si="23"/>
        <v>3486</v>
      </c>
      <c r="H92" s="281">
        <f t="shared" si="24"/>
        <v>115712</v>
      </c>
      <c r="I92" s="287">
        <f t="shared" si="25"/>
        <v>115712</v>
      </c>
      <c r="J92" s="281">
        <f t="shared" si="26"/>
        <v>130176</v>
      </c>
      <c r="K92" s="287">
        <f t="shared" si="27"/>
        <v>4482</v>
      </c>
      <c r="L92" s="281">
        <f t="shared" si="28"/>
        <v>144640</v>
      </c>
      <c r="M92" s="287">
        <f t="shared" si="29"/>
        <v>144640</v>
      </c>
      <c r="N92" s="283">
        <v>20</v>
      </c>
      <c r="O92" s="283">
        <v>30</v>
      </c>
      <c r="P92" s="283">
        <v>40</v>
      </c>
      <c r="Q92" s="283">
        <v>55</v>
      </c>
      <c r="R92" s="283">
        <v>70</v>
      </c>
    </row>
    <row r="93" spans="1:18" s="286" customFormat="1">
      <c r="A93" s="282">
        <v>90</v>
      </c>
      <c r="B93" s="281">
        <v>74810</v>
      </c>
      <c r="C93" s="287">
        <v>2540</v>
      </c>
      <c r="D93" s="281">
        <f t="shared" si="20"/>
        <v>89772</v>
      </c>
      <c r="E93" s="287">
        <f t="shared" si="21"/>
        <v>3048</v>
      </c>
      <c r="F93" s="281">
        <f t="shared" si="22"/>
        <v>104734</v>
      </c>
      <c r="G93" s="287">
        <f t="shared" si="23"/>
        <v>3556</v>
      </c>
      <c r="H93" s="281">
        <f t="shared" si="24"/>
        <v>119696</v>
      </c>
      <c r="I93" s="287">
        <f t="shared" si="25"/>
        <v>119696</v>
      </c>
      <c r="J93" s="281">
        <f t="shared" si="26"/>
        <v>134658</v>
      </c>
      <c r="K93" s="287">
        <f t="shared" si="27"/>
        <v>4572</v>
      </c>
      <c r="L93" s="281">
        <f t="shared" si="28"/>
        <v>149620</v>
      </c>
      <c r="M93" s="287">
        <f t="shared" si="29"/>
        <v>149620</v>
      </c>
      <c r="N93" s="284">
        <v>20</v>
      </c>
      <c r="O93" s="284">
        <v>30</v>
      </c>
      <c r="P93" s="284">
        <v>40</v>
      </c>
      <c r="Q93" s="284">
        <v>55</v>
      </c>
      <c r="R93" s="284">
        <v>70</v>
      </c>
    </row>
    <row r="94" spans="1:18" s="286" customFormat="1">
      <c r="A94" s="284">
        <v>91</v>
      </c>
      <c r="B94" s="281">
        <v>77350</v>
      </c>
      <c r="C94" s="287">
        <v>2590</v>
      </c>
      <c r="D94" s="281">
        <f t="shared" si="20"/>
        <v>92820</v>
      </c>
      <c r="E94" s="287">
        <f t="shared" si="21"/>
        <v>3108</v>
      </c>
      <c r="F94" s="281">
        <f t="shared" si="22"/>
        <v>108290</v>
      </c>
      <c r="G94" s="287">
        <f t="shared" si="23"/>
        <v>3625.9999999999995</v>
      </c>
      <c r="H94" s="281">
        <f t="shared" si="24"/>
        <v>123760</v>
      </c>
      <c r="I94" s="287">
        <f t="shared" si="25"/>
        <v>123760</v>
      </c>
      <c r="J94" s="281">
        <f t="shared" si="26"/>
        <v>139230</v>
      </c>
      <c r="K94" s="287">
        <f t="shared" si="27"/>
        <v>4662</v>
      </c>
      <c r="L94" s="281">
        <f t="shared" si="28"/>
        <v>154700</v>
      </c>
      <c r="M94" s="287">
        <f t="shared" si="29"/>
        <v>154700</v>
      </c>
      <c r="N94" s="284">
        <v>20</v>
      </c>
      <c r="O94" s="284">
        <v>30</v>
      </c>
      <c r="P94" s="284">
        <v>40</v>
      </c>
      <c r="Q94" s="284">
        <v>55</v>
      </c>
      <c r="R94" s="284">
        <v>70</v>
      </c>
    </row>
    <row r="95" spans="1:18">
      <c r="A95" s="280">
        <v>92</v>
      </c>
      <c r="B95" s="281">
        <v>79940</v>
      </c>
      <c r="C95" s="287">
        <v>2640</v>
      </c>
      <c r="D95" s="281">
        <f t="shared" si="20"/>
        <v>95928</v>
      </c>
      <c r="E95" s="287">
        <f t="shared" si="21"/>
        <v>3168</v>
      </c>
      <c r="F95" s="281">
        <f t="shared" si="22"/>
        <v>111916</v>
      </c>
      <c r="G95" s="287">
        <f t="shared" si="23"/>
        <v>3695.9999999999995</v>
      </c>
      <c r="H95" s="281">
        <f t="shared" si="24"/>
        <v>127904</v>
      </c>
      <c r="I95" s="287">
        <f t="shared" si="25"/>
        <v>127904</v>
      </c>
      <c r="J95" s="281">
        <f t="shared" si="26"/>
        <v>143892</v>
      </c>
      <c r="K95" s="287">
        <f t="shared" si="27"/>
        <v>4752</v>
      </c>
      <c r="L95" s="281">
        <f t="shared" si="28"/>
        <v>159880</v>
      </c>
      <c r="M95" s="287">
        <f t="shared" si="29"/>
        <v>159880</v>
      </c>
      <c r="N95" s="280">
        <v>20</v>
      </c>
      <c r="O95" s="280">
        <v>30</v>
      </c>
      <c r="P95" s="280">
        <v>40</v>
      </c>
      <c r="Q95" s="280">
        <v>55</v>
      </c>
      <c r="R95" s="280">
        <v>70</v>
      </c>
    </row>
    <row r="96" spans="1:18">
      <c r="A96" s="280">
        <v>93</v>
      </c>
      <c r="B96" s="281">
        <v>82580</v>
      </c>
      <c r="C96" s="287">
        <v>2690</v>
      </c>
      <c r="D96" s="281">
        <f t="shared" si="20"/>
        <v>99096</v>
      </c>
      <c r="E96" s="287">
        <f t="shared" si="21"/>
        <v>3228</v>
      </c>
      <c r="F96" s="281">
        <f t="shared" si="22"/>
        <v>115611.99999999999</v>
      </c>
      <c r="G96" s="287">
        <f t="shared" si="23"/>
        <v>3765.9999999999995</v>
      </c>
      <c r="H96" s="281">
        <f t="shared" si="24"/>
        <v>132128</v>
      </c>
      <c r="I96" s="287">
        <f t="shared" si="25"/>
        <v>132128</v>
      </c>
      <c r="J96" s="281">
        <f t="shared" si="26"/>
        <v>148644</v>
      </c>
      <c r="K96" s="287">
        <f t="shared" si="27"/>
        <v>4842</v>
      </c>
      <c r="L96" s="281">
        <f t="shared" si="28"/>
        <v>165160</v>
      </c>
      <c r="M96" s="287">
        <f t="shared" si="29"/>
        <v>165160</v>
      </c>
      <c r="N96" s="280">
        <v>20</v>
      </c>
      <c r="O96" s="280">
        <v>30</v>
      </c>
      <c r="P96" s="280">
        <v>40</v>
      </c>
      <c r="Q96" s="280">
        <v>55</v>
      </c>
      <c r="R96" s="280">
        <v>70</v>
      </c>
    </row>
    <row r="97" spans="1:18">
      <c r="A97" s="280">
        <v>94</v>
      </c>
      <c r="B97" s="281">
        <v>85270</v>
      </c>
      <c r="C97" s="287">
        <v>2740</v>
      </c>
      <c r="D97" s="281">
        <f t="shared" si="20"/>
        <v>102324</v>
      </c>
      <c r="E97" s="287">
        <f t="shared" si="21"/>
        <v>3288</v>
      </c>
      <c r="F97" s="281">
        <f t="shared" si="22"/>
        <v>119377.99999999999</v>
      </c>
      <c r="G97" s="287">
        <f t="shared" si="23"/>
        <v>3835.9999999999995</v>
      </c>
      <c r="H97" s="281">
        <f t="shared" si="24"/>
        <v>136432</v>
      </c>
      <c r="I97" s="287">
        <f t="shared" si="25"/>
        <v>136432</v>
      </c>
      <c r="J97" s="281">
        <f t="shared" si="26"/>
        <v>153486</v>
      </c>
      <c r="K97" s="287">
        <f t="shared" si="27"/>
        <v>4932</v>
      </c>
      <c r="L97" s="281">
        <f t="shared" si="28"/>
        <v>170540</v>
      </c>
      <c r="M97" s="287">
        <f t="shared" si="29"/>
        <v>170540</v>
      </c>
      <c r="N97" s="280">
        <v>20</v>
      </c>
      <c r="O97" s="280">
        <v>30</v>
      </c>
      <c r="P97" s="280">
        <v>40</v>
      </c>
      <c r="Q97" s="280">
        <v>55</v>
      </c>
      <c r="R97" s="280">
        <v>70</v>
      </c>
    </row>
    <row r="98" spans="1:18">
      <c r="A98" s="280">
        <v>95</v>
      </c>
      <c r="B98" s="281">
        <v>88010</v>
      </c>
      <c r="C98" s="287">
        <v>2790</v>
      </c>
      <c r="D98" s="281">
        <f t="shared" si="20"/>
        <v>105612</v>
      </c>
      <c r="E98" s="287">
        <f t="shared" si="21"/>
        <v>3348</v>
      </c>
      <c r="F98" s="281">
        <f t="shared" si="22"/>
        <v>123213.99999999999</v>
      </c>
      <c r="G98" s="287">
        <f t="shared" si="23"/>
        <v>3905.9999999999995</v>
      </c>
      <c r="H98" s="281">
        <f t="shared" si="24"/>
        <v>140816</v>
      </c>
      <c r="I98" s="287">
        <f t="shared" si="25"/>
        <v>140816</v>
      </c>
      <c r="J98" s="281">
        <f t="shared" si="26"/>
        <v>158418</v>
      </c>
      <c r="K98" s="287">
        <f t="shared" si="27"/>
        <v>5022</v>
      </c>
      <c r="L98" s="281">
        <f t="shared" si="28"/>
        <v>176020</v>
      </c>
      <c r="M98" s="287">
        <f t="shared" si="29"/>
        <v>176020</v>
      </c>
      <c r="N98" s="280">
        <v>20</v>
      </c>
      <c r="O98" s="280">
        <v>30</v>
      </c>
      <c r="P98" s="280">
        <v>40</v>
      </c>
      <c r="Q98" s="280">
        <v>55</v>
      </c>
      <c r="R98" s="280">
        <v>70</v>
      </c>
    </row>
    <row r="99" spans="1:18">
      <c r="A99" s="280">
        <v>96</v>
      </c>
      <c r="B99" s="281">
        <v>90800</v>
      </c>
      <c r="C99" s="287">
        <v>2840</v>
      </c>
      <c r="D99" s="281">
        <f t="shared" si="20"/>
        <v>108960</v>
      </c>
      <c r="E99" s="287">
        <f t="shared" si="21"/>
        <v>3408</v>
      </c>
      <c r="F99" s="281">
        <f t="shared" si="22"/>
        <v>127119.99999999999</v>
      </c>
      <c r="G99" s="287">
        <f t="shared" si="23"/>
        <v>3975.9999999999995</v>
      </c>
      <c r="H99" s="281">
        <f t="shared" si="24"/>
        <v>145280</v>
      </c>
      <c r="I99" s="287">
        <f t="shared" si="25"/>
        <v>145280</v>
      </c>
      <c r="J99" s="281">
        <f t="shared" si="26"/>
        <v>163440</v>
      </c>
      <c r="K99" s="287">
        <f t="shared" si="27"/>
        <v>5112</v>
      </c>
      <c r="L99" s="281">
        <f t="shared" si="28"/>
        <v>181600</v>
      </c>
      <c r="M99" s="287">
        <f t="shared" si="29"/>
        <v>181600</v>
      </c>
      <c r="N99" s="280">
        <v>20</v>
      </c>
      <c r="O99" s="280">
        <v>30</v>
      </c>
      <c r="P99" s="280">
        <v>40</v>
      </c>
      <c r="Q99" s="280">
        <v>55</v>
      </c>
      <c r="R99" s="280">
        <v>70</v>
      </c>
    </row>
    <row r="100" spans="1:18">
      <c r="A100" s="280">
        <v>97</v>
      </c>
      <c r="B100" s="281">
        <v>93640</v>
      </c>
      <c r="C100" s="287">
        <v>2890</v>
      </c>
      <c r="D100" s="281">
        <f t="shared" si="20"/>
        <v>112368</v>
      </c>
      <c r="E100" s="287">
        <f t="shared" si="21"/>
        <v>3468</v>
      </c>
      <c r="F100" s="281">
        <f t="shared" si="22"/>
        <v>131096</v>
      </c>
      <c r="G100" s="287">
        <f t="shared" si="23"/>
        <v>4045.9999999999995</v>
      </c>
      <c r="H100" s="281">
        <f t="shared" si="24"/>
        <v>149824</v>
      </c>
      <c r="I100" s="287">
        <f t="shared" si="25"/>
        <v>149824</v>
      </c>
      <c r="J100" s="281">
        <f t="shared" si="26"/>
        <v>168552</v>
      </c>
      <c r="K100" s="287">
        <f t="shared" si="27"/>
        <v>5202</v>
      </c>
      <c r="L100" s="281">
        <f t="shared" si="28"/>
        <v>187280</v>
      </c>
      <c r="M100" s="287">
        <f t="shared" si="29"/>
        <v>187280</v>
      </c>
      <c r="N100" s="280">
        <v>20</v>
      </c>
      <c r="O100" s="280">
        <v>30</v>
      </c>
      <c r="P100" s="280">
        <v>40</v>
      </c>
      <c r="Q100" s="280">
        <v>55</v>
      </c>
      <c r="R100" s="280">
        <v>70</v>
      </c>
    </row>
    <row r="101" spans="1:18">
      <c r="A101" s="280">
        <v>98</v>
      </c>
      <c r="B101" s="281">
        <v>96530</v>
      </c>
      <c r="C101" s="287">
        <v>2940</v>
      </c>
      <c r="D101" s="281">
        <f t="shared" si="20"/>
        <v>115836</v>
      </c>
      <c r="E101" s="287">
        <f t="shared" si="21"/>
        <v>3528</v>
      </c>
      <c r="F101" s="281">
        <f t="shared" si="22"/>
        <v>135142</v>
      </c>
      <c r="G101" s="287">
        <f t="shared" si="23"/>
        <v>4116</v>
      </c>
      <c r="H101" s="281">
        <f t="shared" si="24"/>
        <v>154448</v>
      </c>
      <c r="I101" s="287">
        <f t="shared" si="25"/>
        <v>154448</v>
      </c>
      <c r="J101" s="281">
        <f t="shared" si="26"/>
        <v>173754</v>
      </c>
      <c r="K101" s="287">
        <f t="shared" si="27"/>
        <v>5292</v>
      </c>
      <c r="L101" s="281">
        <f t="shared" si="28"/>
        <v>193060</v>
      </c>
      <c r="M101" s="287">
        <f t="shared" si="29"/>
        <v>193060</v>
      </c>
      <c r="N101" s="280">
        <v>20</v>
      </c>
      <c r="O101" s="280">
        <v>30</v>
      </c>
      <c r="P101" s="280">
        <v>40</v>
      </c>
      <c r="Q101" s="280">
        <v>55</v>
      </c>
      <c r="R101" s="280">
        <v>70</v>
      </c>
    </row>
    <row r="102" spans="1:18" s="278" customFormat="1">
      <c r="A102" s="282">
        <v>99</v>
      </c>
      <c r="B102" s="281">
        <v>99470</v>
      </c>
      <c r="C102" s="287">
        <v>2990</v>
      </c>
      <c r="D102" s="281">
        <f t="shared" si="20"/>
        <v>119364</v>
      </c>
      <c r="E102" s="287">
        <f t="shared" si="21"/>
        <v>3588</v>
      </c>
      <c r="F102" s="281">
        <f t="shared" si="22"/>
        <v>139258</v>
      </c>
      <c r="G102" s="287">
        <f t="shared" si="23"/>
        <v>4186</v>
      </c>
      <c r="H102" s="281">
        <f t="shared" si="24"/>
        <v>159152</v>
      </c>
      <c r="I102" s="287">
        <f t="shared" si="25"/>
        <v>159152</v>
      </c>
      <c r="J102" s="281">
        <f t="shared" si="26"/>
        <v>179046</v>
      </c>
      <c r="K102" s="287">
        <f t="shared" si="27"/>
        <v>5382</v>
      </c>
      <c r="L102" s="281">
        <f t="shared" si="28"/>
        <v>198940</v>
      </c>
      <c r="M102" s="287">
        <f t="shared" si="29"/>
        <v>198940</v>
      </c>
      <c r="N102" s="282">
        <v>20</v>
      </c>
      <c r="O102" s="282">
        <v>30</v>
      </c>
      <c r="P102" s="282">
        <v>40</v>
      </c>
      <c r="Q102" s="282">
        <v>55</v>
      </c>
      <c r="R102" s="282">
        <v>70</v>
      </c>
    </row>
    <row r="103" spans="1:18">
      <c r="A103" s="277" t="s">
        <v>5062</v>
      </c>
      <c r="B103" s="279" t="s">
        <v>1708</v>
      </c>
      <c r="C103" s="288" t="s">
        <v>1709</v>
      </c>
      <c r="D103" s="279" t="s">
        <v>1710</v>
      </c>
      <c r="E103" s="288" t="s">
        <v>1711</v>
      </c>
    </row>
    <row r="104" spans="1:18">
      <c r="A104" s="277" t="s">
        <v>1696</v>
      </c>
      <c r="B104" s="279">
        <f>B53</f>
        <v>14210</v>
      </c>
      <c r="C104" s="288">
        <f>B104/200</f>
        <v>71.05</v>
      </c>
      <c r="D104" s="279">
        <f>C104*1000</f>
        <v>71050</v>
      </c>
      <c r="E104" s="288">
        <f t="shared" ref="E104:E109" si="30">C104*3</f>
        <v>213.14999999999998</v>
      </c>
    </row>
    <row r="105" spans="1:18">
      <c r="A105" s="277" t="s">
        <v>1695</v>
      </c>
      <c r="B105" s="279">
        <f>D63+B104</f>
        <v>40442</v>
      </c>
      <c r="C105" s="288">
        <f t="shared" ref="C105:C109" si="31">B105/200</f>
        <v>202.21</v>
      </c>
      <c r="D105" s="279">
        <f t="shared" ref="D105:D109" si="32">C105*1000</f>
        <v>202210</v>
      </c>
      <c r="E105" s="288">
        <f t="shared" si="30"/>
        <v>606.63</v>
      </c>
    </row>
    <row r="106" spans="1:18">
      <c r="A106" s="277" t="s">
        <v>1697</v>
      </c>
      <c r="B106" s="279">
        <f>F73+B105</f>
        <v>88756</v>
      </c>
      <c r="C106" s="288">
        <f t="shared" si="31"/>
        <v>443.78</v>
      </c>
      <c r="D106" s="279">
        <f t="shared" si="32"/>
        <v>443780</v>
      </c>
      <c r="E106" s="288">
        <f t="shared" si="30"/>
        <v>1331.34</v>
      </c>
    </row>
    <row r="107" spans="1:18">
      <c r="A107" s="277" t="s">
        <v>1698</v>
      </c>
      <c r="B107" s="279">
        <f>H83+B106</f>
        <v>172212</v>
      </c>
      <c r="C107" s="288">
        <f t="shared" si="31"/>
        <v>861.06</v>
      </c>
      <c r="D107" s="279">
        <f t="shared" si="32"/>
        <v>861060</v>
      </c>
      <c r="E107" s="288">
        <f t="shared" si="30"/>
        <v>2583.1799999999998</v>
      </c>
    </row>
    <row r="108" spans="1:18">
      <c r="A108" s="277" t="s">
        <v>1699</v>
      </c>
      <c r="B108" s="279">
        <f>J93+B107</f>
        <v>306870</v>
      </c>
      <c r="C108" s="288">
        <f t="shared" si="31"/>
        <v>1534.35</v>
      </c>
      <c r="D108" s="279">
        <f t="shared" si="32"/>
        <v>1534350</v>
      </c>
      <c r="E108" s="288">
        <f t="shared" si="30"/>
        <v>4603.0499999999993</v>
      </c>
    </row>
    <row r="109" spans="1:18">
      <c r="A109" s="277" t="s">
        <v>1700</v>
      </c>
      <c r="B109" s="279">
        <f>L102+B108</f>
        <v>505810</v>
      </c>
      <c r="C109" s="288">
        <f t="shared" si="31"/>
        <v>2529.0500000000002</v>
      </c>
      <c r="D109" s="279">
        <f t="shared" si="32"/>
        <v>2529050</v>
      </c>
      <c r="E109" s="288">
        <f t="shared" si="30"/>
        <v>7587.1500000000005</v>
      </c>
    </row>
    <row r="111" spans="1:18">
      <c r="A111" s="280" t="s">
        <v>1688</v>
      </c>
      <c r="B111" s="281" t="s">
        <v>1703</v>
      </c>
      <c r="C111" s="287" t="s">
        <v>1701</v>
      </c>
      <c r="D111" s="281" t="s">
        <v>1702</v>
      </c>
      <c r="E111" s="287" t="s">
        <v>1701</v>
      </c>
      <c r="F111" s="281" t="s">
        <v>1704</v>
      </c>
      <c r="G111" s="287" t="s">
        <v>1701</v>
      </c>
      <c r="H111" s="281" t="s">
        <v>1705</v>
      </c>
      <c r="I111" s="287" t="s">
        <v>1701</v>
      </c>
      <c r="J111" s="281" t="s">
        <v>1706</v>
      </c>
      <c r="K111" s="287" t="s">
        <v>1701</v>
      </c>
      <c r="L111" s="281" t="s">
        <v>1707</v>
      </c>
      <c r="M111" s="287" t="s">
        <v>1701</v>
      </c>
      <c r="N111" s="280" t="s">
        <v>1674</v>
      </c>
      <c r="O111" s="280" t="s">
        <v>1676</v>
      </c>
      <c r="P111" s="280" t="s">
        <v>1678</v>
      </c>
      <c r="Q111" s="280" t="s">
        <v>1680</v>
      </c>
      <c r="R111" s="280" t="s">
        <v>1682</v>
      </c>
    </row>
    <row r="112" spans="1:18">
      <c r="A112" s="280">
        <v>1</v>
      </c>
      <c r="B112" s="281">
        <v>0</v>
      </c>
      <c r="C112" s="287">
        <v>50</v>
      </c>
      <c r="D112" s="281">
        <f t="shared" ref="D112:D143" si="33">B112*1.2</f>
        <v>0</v>
      </c>
      <c r="E112" s="287">
        <f t="shared" ref="E112:E143" si="34">C112*1.2</f>
        <v>60</v>
      </c>
      <c r="F112" s="281">
        <f t="shared" ref="F112:F143" si="35">B112*1.4</f>
        <v>0</v>
      </c>
      <c r="G112" s="287">
        <f t="shared" ref="G112:G143" si="36">C112*1.4</f>
        <v>70</v>
      </c>
      <c r="H112" s="281">
        <f t="shared" ref="H112:H143" si="37">B112*1.6</f>
        <v>0</v>
      </c>
      <c r="I112" s="287">
        <f t="shared" ref="I112:I143" si="38">B112*1.6</f>
        <v>0</v>
      </c>
      <c r="J112" s="281">
        <f t="shared" ref="J112:J143" si="39">B112*1.8</f>
        <v>0</v>
      </c>
      <c r="K112" s="287">
        <f t="shared" ref="K112:K143" si="40">C112*1.8</f>
        <v>90</v>
      </c>
      <c r="L112" s="281">
        <f t="shared" ref="L112:L143" si="41">B112*2</f>
        <v>0</v>
      </c>
      <c r="M112" s="287">
        <f t="shared" ref="M112:M143" si="42">B112*2</f>
        <v>0</v>
      </c>
      <c r="N112" s="280">
        <v>20</v>
      </c>
      <c r="O112" s="280">
        <v>30</v>
      </c>
      <c r="P112" s="280">
        <v>40</v>
      </c>
      <c r="Q112" s="280">
        <v>55</v>
      </c>
      <c r="R112" s="280">
        <v>70</v>
      </c>
    </row>
    <row r="113" spans="1:18">
      <c r="A113" s="280">
        <v>2</v>
      </c>
      <c r="B113" s="281">
        <v>50</v>
      </c>
      <c r="C113" s="287">
        <v>85</v>
      </c>
      <c r="D113" s="281">
        <f t="shared" si="33"/>
        <v>60</v>
      </c>
      <c r="E113" s="287">
        <f t="shared" si="34"/>
        <v>102</v>
      </c>
      <c r="F113" s="281">
        <f t="shared" si="35"/>
        <v>70</v>
      </c>
      <c r="G113" s="287">
        <f t="shared" si="36"/>
        <v>118.99999999999999</v>
      </c>
      <c r="H113" s="281">
        <f t="shared" si="37"/>
        <v>80</v>
      </c>
      <c r="I113" s="287">
        <f t="shared" si="38"/>
        <v>80</v>
      </c>
      <c r="J113" s="281">
        <f t="shared" si="39"/>
        <v>90</v>
      </c>
      <c r="K113" s="287">
        <f t="shared" si="40"/>
        <v>153</v>
      </c>
      <c r="L113" s="281">
        <f t="shared" si="41"/>
        <v>100</v>
      </c>
      <c r="M113" s="287">
        <f t="shared" si="42"/>
        <v>100</v>
      </c>
      <c r="N113" s="280">
        <v>20</v>
      </c>
      <c r="O113" s="280">
        <v>30</v>
      </c>
      <c r="P113" s="280">
        <v>40</v>
      </c>
      <c r="Q113" s="280">
        <v>55</v>
      </c>
      <c r="R113" s="280">
        <v>70</v>
      </c>
    </row>
    <row r="114" spans="1:18">
      <c r="A114" s="280">
        <v>3</v>
      </c>
      <c r="B114" s="281">
        <v>135</v>
      </c>
      <c r="C114" s="287">
        <v>120</v>
      </c>
      <c r="D114" s="281">
        <f t="shared" si="33"/>
        <v>162</v>
      </c>
      <c r="E114" s="287">
        <f t="shared" si="34"/>
        <v>144</v>
      </c>
      <c r="F114" s="281">
        <f t="shared" si="35"/>
        <v>189</v>
      </c>
      <c r="G114" s="287">
        <f t="shared" si="36"/>
        <v>168</v>
      </c>
      <c r="H114" s="281">
        <f t="shared" si="37"/>
        <v>216</v>
      </c>
      <c r="I114" s="287">
        <f t="shared" si="38"/>
        <v>216</v>
      </c>
      <c r="J114" s="281">
        <f t="shared" si="39"/>
        <v>243</v>
      </c>
      <c r="K114" s="287">
        <f t="shared" si="40"/>
        <v>216</v>
      </c>
      <c r="L114" s="281">
        <f t="shared" si="41"/>
        <v>270</v>
      </c>
      <c r="M114" s="287">
        <f t="shared" si="42"/>
        <v>270</v>
      </c>
      <c r="N114" s="280">
        <v>20</v>
      </c>
      <c r="O114" s="280">
        <v>30</v>
      </c>
      <c r="P114" s="280">
        <v>40</v>
      </c>
      <c r="Q114" s="280">
        <v>55</v>
      </c>
      <c r="R114" s="280">
        <v>70</v>
      </c>
    </row>
    <row r="115" spans="1:18">
      <c r="A115" s="280">
        <v>4</v>
      </c>
      <c r="B115" s="281">
        <v>255</v>
      </c>
      <c r="C115" s="287">
        <v>155</v>
      </c>
      <c r="D115" s="281">
        <f t="shared" si="33"/>
        <v>306</v>
      </c>
      <c r="E115" s="287">
        <f t="shared" si="34"/>
        <v>186</v>
      </c>
      <c r="F115" s="281">
        <f t="shared" si="35"/>
        <v>357</v>
      </c>
      <c r="G115" s="287">
        <f t="shared" si="36"/>
        <v>217</v>
      </c>
      <c r="H115" s="281">
        <f t="shared" si="37"/>
        <v>408</v>
      </c>
      <c r="I115" s="287">
        <f t="shared" si="38"/>
        <v>408</v>
      </c>
      <c r="J115" s="281">
        <f t="shared" si="39"/>
        <v>459</v>
      </c>
      <c r="K115" s="287">
        <f t="shared" si="40"/>
        <v>279</v>
      </c>
      <c r="L115" s="281">
        <f t="shared" si="41"/>
        <v>510</v>
      </c>
      <c r="M115" s="287">
        <f t="shared" si="42"/>
        <v>510</v>
      </c>
      <c r="N115" s="280">
        <v>20</v>
      </c>
      <c r="O115" s="280">
        <v>30</v>
      </c>
      <c r="P115" s="280">
        <v>40</v>
      </c>
      <c r="Q115" s="280">
        <v>55</v>
      </c>
      <c r="R115" s="280">
        <v>70</v>
      </c>
    </row>
    <row r="116" spans="1:18">
      <c r="A116" s="280">
        <v>5</v>
      </c>
      <c r="B116" s="281">
        <v>410</v>
      </c>
      <c r="C116" s="287">
        <v>190</v>
      </c>
      <c r="D116" s="281">
        <f t="shared" si="33"/>
        <v>492</v>
      </c>
      <c r="E116" s="287">
        <f t="shared" si="34"/>
        <v>228</v>
      </c>
      <c r="F116" s="281">
        <f t="shared" si="35"/>
        <v>574</v>
      </c>
      <c r="G116" s="287">
        <f t="shared" si="36"/>
        <v>266</v>
      </c>
      <c r="H116" s="281">
        <f t="shared" si="37"/>
        <v>656</v>
      </c>
      <c r="I116" s="287">
        <f t="shared" si="38"/>
        <v>656</v>
      </c>
      <c r="J116" s="281">
        <f t="shared" si="39"/>
        <v>738</v>
      </c>
      <c r="K116" s="287">
        <f t="shared" si="40"/>
        <v>342</v>
      </c>
      <c r="L116" s="281">
        <f t="shared" si="41"/>
        <v>820</v>
      </c>
      <c r="M116" s="287">
        <f t="shared" si="42"/>
        <v>820</v>
      </c>
      <c r="N116" s="280">
        <v>20</v>
      </c>
      <c r="O116" s="280">
        <v>30</v>
      </c>
      <c r="P116" s="280">
        <v>40</v>
      </c>
      <c r="Q116" s="280">
        <v>55</v>
      </c>
      <c r="R116" s="280">
        <v>70</v>
      </c>
    </row>
    <row r="117" spans="1:18">
      <c r="A117" s="280">
        <v>6</v>
      </c>
      <c r="B117" s="281">
        <v>600</v>
      </c>
      <c r="C117" s="287">
        <v>225</v>
      </c>
      <c r="D117" s="281">
        <f t="shared" si="33"/>
        <v>720</v>
      </c>
      <c r="E117" s="287">
        <f t="shared" si="34"/>
        <v>270</v>
      </c>
      <c r="F117" s="281">
        <f t="shared" si="35"/>
        <v>840</v>
      </c>
      <c r="G117" s="287">
        <f t="shared" si="36"/>
        <v>315</v>
      </c>
      <c r="H117" s="281">
        <f t="shared" si="37"/>
        <v>960</v>
      </c>
      <c r="I117" s="287">
        <f t="shared" si="38"/>
        <v>960</v>
      </c>
      <c r="J117" s="281">
        <f t="shared" si="39"/>
        <v>1080</v>
      </c>
      <c r="K117" s="287">
        <f t="shared" si="40"/>
        <v>405</v>
      </c>
      <c r="L117" s="281">
        <f t="shared" si="41"/>
        <v>1200</v>
      </c>
      <c r="M117" s="287">
        <f t="shared" si="42"/>
        <v>1200</v>
      </c>
      <c r="N117" s="280">
        <v>20</v>
      </c>
      <c r="O117" s="280">
        <v>30</v>
      </c>
      <c r="P117" s="280">
        <v>40</v>
      </c>
      <c r="Q117" s="280">
        <v>55</v>
      </c>
      <c r="R117" s="280">
        <v>70</v>
      </c>
    </row>
    <row r="118" spans="1:18">
      <c r="A118" s="280">
        <v>7</v>
      </c>
      <c r="B118" s="281">
        <v>825</v>
      </c>
      <c r="C118" s="287">
        <v>260</v>
      </c>
      <c r="D118" s="281">
        <f t="shared" si="33"/>
        <v>990</v>
      </c>
      <c r="E118" s="287">
        <f t="shared" si="34"/>
        <v>312</v>
      </c>
      <c r="F118" s="281">
        <f t="shared" si="35"/>
        <v>1155</v>
      </c>
      <c r="G118" s="287">
        <f t="shared" si="36"/>
        <v>364</v>
      </c>
      <c r="H118" s="281">
        <f t="shared" si="37"/>
        <v>1320</v>
      </c>
      <c r="I118" s="287">
        <f t="shared" si="38"/>
        <v>1320</v>
      </c>
      <c r="J118" s="281">
        <f t="shared" si="39"/>
        <v>1485</v>
      </c>
      <c r="K118" s="287">
        <f t="shared" si="40"/>
        <v>468</v>
      </c>
      <c r="L118" s="281">
        <f t="shared" si="41"/>
        <v>1650</v>
      </c>
      <c r="M118" s="287">
        <f t="shared" si="42"/>
        <v>1650</v>
      </c>
      <c r="N118" s="280">
        <v>20</v>
      </c>
      <c r="O118" s="280">
        <v>30</v>
      </c>
      <c r="P118" s="280">
        <v>40</v>
      </c>
      <c r="Q118" s="280">
        <v>55</v>
      </c>
      <c r="R118" s="280">
        <v>70</v>
      </c>
    </row>
    <row r="119" spans="1:18">
      <c r="A119" s="280">
        <v>8</v>
      </c>
      <c r="B119" s="281">
        <v>1085</v>
      </c>
      <c r="C119" s="287">
        <v>295</v>
      </c>
      <c r="D119" s="281">
        <f t="shared" si="33"/>
        <v>1302</v>
      </c>
      <c r="E119" s="287">
        <f t="shared" si="34"/>
        <v>354</v>
      </c>
      <c r="F119" s="281">
        <f t="shared" si="35"/>
        <v>1519</v>
      </c>
      <c r="G119" s="287">
        <f t="shared" si="36"/>
        <v>413</v>
      </c>
      <c r="H119" s="281">
        <f t="shared" si="37"/>
        <v>1736</v>
      </c>
      <c r="I119" s="287">
        <f t="shared" si="38"/>
        <v>1736</v>
      </c>
      <c r="J119" s="281">
        <f t="shared" si="39"/>
        <v>1953</v>
      </c>
      <c r="K119" s="287">
        <f t="shared" si="40"/>
        <v>531</v>
      </c>
      <c r="L119" s="281">
        <f t="shared" si="41"/>
        <v>2170</v>
      </c>
      <c r="M119" s="287">
        <f t="shared" si="42"/>
        <v>2170</v>
      </c>
      <c r="N119" s="280">
        <v>20</v>
      </c>
      <c r="O119" s="280">
        <v>30</v>
      </c>
      <c r="P119" s="280">
        <v>40</v>
      </c>
      <c r="Q119" s="280">
        <v>55</v>
      </c>
      <c r="R119" s="280">
        <v>70</v>
      </c>
    </row>
    <row r="120" spans="1:18">
      <c r="A120" s="280">
        <v>9</v>
      </c>
      <c r="B120" s="281">
        <v>1380</v>
      </c>
      <c r="C120" s="287">
        <v>330</v>
      </c>
      <c r="D120" s="281">
        <f t="shared" si="33"/>
        <v>1656</v>
      </c>
      <c r="E120" s="287">
        <f t="shared" si="34"/>
        <v>396</v>
      </c>
      <c r="F120" s="281">
        <f t="shared" si="35"/>
        <v>1931.9999999999998</v>
      </c>
      <c r="G120" s="287">
        <f t="shared" si="36"/>
        <v>461.99999999999994</v>
      </c>
      <c r="H120" s="281">
        <f t="shared" si="37"/>
        <v>2208</v>
      </c>
      <c r="I120" s="287">
        <f t="shared" si="38"/>
        <v>2208</v>
      </c>
      <c r="J120" s="281">
        <f t="shared" si="39"/>
        <v>2484</v>
      </c>
      <c r="K120" s="287">
        <f t="shared" si="40"/>
        <v>594</v>
      </c>
      <c r="L120" s="281">
        <f t="shared" si="41"/>
        <v>2760</v>
      </c>
      <c r="M120" s="287">
        <f t="shared" si="42"/>
        <v>2760</v>
      </c>
      <c r="N120" s="280">
        <v>20</v>
      </c>
      <c r="O120" s="280">
        <v>30</v>
      </c>
      <c r="P120" s="280">
        <v>40</v>
      </c>
      <c r="Q120" s="280">
        <v>55</v>
      </c>
      <c r="R120" s="280">
        <v>70</v>
      </c>
    </row>
    <row r="121" spans="1:18">
      <c r="A121" s="280">
        <v>10</v>
      </c>
      <c r="B121" s="281">
        <v>1710</v>
      </c>
      <c r="C121" s="287">
        <v>365</v>
      </c>
      <c r="D121" s="281">
        <f t="shared" si="33"/>
        <v>2052</v>
      </c>
      <c r="E121" s="287">
        <f t="shared" si="34"/>
        <v>438</v>
      </c>
      <c r="F121" s="281">
        <f t="shared" si="35"/>
        <v>2394</v>
      </c>
      <c r="G121" s="287">
        <f t="shared" si="36"/>
        <v>510.99999999999994</v>
      </c>
      <c r="H121" s="281">
        <f t="shared" si="37"/>
        <v>2736</v>
      </c>
      <c r="I121" s="287">
        <f t="shared" si="38"/>
        <v>2736</v>
      </c>
      <c r="J121" s="281">
        <f t="shared" si="39"/>
        <v>3078</v>
      </c>
      <c r="K121" s="287">
        <f t="shared" si="40"/>
        <v>657</v>
      </c>
      <c r="L121" s="281">
        <f t="shared" si="41"/>
        <v>3420</v>
      </c>
      <c r="M121" s="287">
        <f t="shared" si="42"/>
        <v>3420</v>
      </c>
      <c r="N121" s="280">
        <v>20</v>
      </c>
      <c r="O121" s="280">
        <v>30</v>
      </c>
      <c r="P121" s="280">
        <v>40</v>
      </c>
      <c r="Q121" s="280">
        <v>55</v>
      </c>
      <c r="R121" s="280">
        <v>70</v>
      </c>
    </row>
    <row r="122" spans="1:18">
      <c r="A122" s="280">
        <v>11</v>
      </c>
      <c r="B122" s="281">
        <v>2075</v>
      </c>
      <c r="C122" s="287">
        <v>400</v>
      </c>
      <c r="D122" s="281">
        <f t="shared" si="33"/>
        <v>2490</v>
      </c>
      <c r="E122" s="287">
        <f t="shared" si="34"/>
        <v>480</v>
      </c>
      <c r="F122" s="281">
        <f t="shared" si="35"/>
        <v>2905</v>
      </c>
      <c r="G122" s="287">
        <f t="shared" si="36"/>
        <v>560</v>
      </c>
      <c r="H122" s="281">
        <f t="shared" si="37"/>
        <v>3320</v>
      </c>
      <c r="I122" s="287">
        <f t="shared" si="38"/>
        <v>3320</v>
      </c>
      <c r="J122" s="281">
        <f t="shared" si="39"/>
        <v>3735</v>
      </c>
      <c r="K122" s="287">
        <f t="shared" si="40"/>
        <v>720</v>
      </c>
      <c r="L122" s="281">
        <f t="shared" si="41"/>
        <v>4150</v>
      </c>
      <c r="M122" s="287">
        <f t="shared" si="42"/>
        <v>4150</v>
      </c>
      <c r="N122" s="280">
        <v>20</v>
      </c>
      <c r="O122" s="280">
        <v>30</v>
      </c>
      <c r="P122" s="280">
        <v>40</v>
      </c>
      <c r="Q122" s="280">
        <v>55</v>
      </c>
      <c r="R122" s="280">
        <v>70</v>
      </c>
    </row>
    <row r="123" spans="1:18">
      <c r="A123" s="280">
        <v>12</v>
      </c>
      <c r="B123" s="281">
        <v>2475</v>
      </c>
      <c r="C123" s="287">
        <v>435</v>
      </c>
      <c r="D123" s="281">
        <f t="shared" si="33"/>
        <v>2970</v>
      </c>
      <c r="E123" s="287">
        <f t="shared" si="34"/>
        <v>522</v>
      </c>
      <c r="F123" s="281">
        <f t="shared" si="35"/>
        <v>3465</v>
      </c>
      <c r="G123" s="287">
        <f t="shared" si="36"/>
        <v>609</v>
      </c>
      <c r="H123" s="281">
        <f t="shared" si="37"/>
        <v>3960</v>
      </c>
      <c r="I123" s="287">
        <f t="shared" si="38"/>
        <v>3960</v>
      </c>
      <c r="J123" s="281">
        <f t="shared" si="39"/>
        <v>4455</v>
      </c>
      <c r="K123" s="287">
        <f t="shared" si="40"/>
        <v>783</v>
      </c>
      <c r="L123" s="281">
        <f t="shared" si="41"/>
        <v>4950</v>
      </c>
      <c r="M123" s="287">
        <f t="shared" si="42"/>
        <v>4950</v>
      </c>
      <c r="N123" s="280">
        <v>20</v>
      </c>
      <c r="O123" s="280">
        <v>30</v>
      </c>
      <c r="P123" s="280">
        <v>40</v>
      </c>
      <c r="Q123" s="280">
        <v>55</v>
      </c>
      <c r="R123" s="280">
        <v>70</v>
      </c>
    </row>
    <row r="124" spans="1:18">
      <c r="A124" s="280">
        <v>13</v>
      </c>
      <c r="B124" s="281">
        <v>2910</v>
      </c>
      <c r="C124" s="287">
        <v>470</v>
      </c>
      <c r="D124" s="281">
        <f t="shared" si="33"/>
        <v>3492</v>
      </c>
      <c r="E124" s="287">
        <f t="shared" si="34"/>
        <v>564</v>
      </c>
      <c r="F124" s="281">
        <f t="shared" si="35"/>
        <v>4073.9999999999995</v>
      </c>
      <c r="G124" s="287">
        <f t="shared" si="36"/>
        <v>658</v>
      </c>
      <c r="H124" s="281">
        <f t="shared" si="37"/>
        <v>4656</v>
      </c>
      <c r="I124" s="287">
        <f t="shared" si="38"/>
        <v>4656</v>
      </c>
      <c r="J124" s="281">
        <f t="shared" si="39"/>
        <v>5238</v>
      </c>
      <c r="K124" s="287">
        <f t="shared" si="40"/>
        <v>846</v>
      </c>
      <c r="L124" s="281">
        <f t="shared" si="41"/>
        <v>5820</v>
      </c>
      <c r="M124" s="287">
        <f t="shared" si="42"/>
        <v>5820</v>
      </c>
      <c r="N124" s="280">
        <v>20</v>
      </c>
      <c r="O124" s="280">
        <v>30</v>
      </c>
      <c r="P124" s="280">
        <v>40</v>
      </c>
      <c r="Q124" s="280">
        <v>55</v>
      </c>
      <c r="R124" s="280">
        <v>70</v>
      </c>
    </row>
    <row r="125" spans="1:18">
      <c r="A125" s="280">
        <v>14</v>
      </c>
      <c r="B125" s="281">
        <v>3380</v>
      </c>
      <c r="C125" s="287">
        <v>505</v>
      </c>
      <c r="D125" s="281">
        <f t="shared" si="33"/>
        <v>4056</v>
      </c>
      <c r="E125" s="287">
        <f t="shared" si="34"/>
        <v>606</v>
      </c>
      <c r="F125" s="281">
        <f t="shared" si="35"/>
        <v>4732</v>
      </c>
      <c r="G125" s="287">
        <f t="shared" si="36"/>
        <v>707</v>
      </c>
      <c r="H125" s="281">
        <f t="shared" si="37"/>
        <v>5408</v>
      </c>
      <c r="I125" s="287">
        <f t="shared" si="38"/>
        <v>5408</v>
      </c>
      <c r="J125" s="281">
        <f t="shared" si="39"/>
        <v>6084</v>
      </c>
      <c r="K125" s="287">
        <f t="shared" si="40"/>
        <v>909</v>
      </c>
      <c r="L125" s="281">
        <f t="shared" si="41"/>
        <v>6760</v>
      </c>
      <c r="M125" s="287">
        <f t="shared" si="42"/>
        <v>6760</v>
      </c>
      <c r="N125" s="280">
        <v>20</v>
      </c>
      <c r="O125" s="280">
        <v>30</v>
      </c>
      <c r="P125" s="280">
        <v>40</v>
      </c>
      <c r="Q125" s="280">
        <v>55</v>
      </c>
      <c r="R125" s="280">
        <v>70</v>
      </c>
    </row>
    <row r="126" spans="1:18">
      <c r="A126" s="280">
        <v>15</v>
      </c>
      <c r="B126" s="281">
        <v>3885</v>
      </c>
      <c r="C126" s="287">
        <v>540</v>
      </c>
      <c r="D126" s="281">
        <f t="shared" si="33"/>
        <v>4662</v>
      </c>
      <c r="E126" s="287">
        <f t="shared" si="34"/>
        <v>648</v>
      </c>
      <c r="F126" s="281">
        <f t="shared" si="35"/>
        <v>5439</v>
      </c>
      <c r="G126" s="287">
        <f t="shared" si="36"/>
        <v>756</v>
      </c>
      <c r="H126" s="281">
        <f t="shared" si="37"/>
        <v>6216</v>
      </c>
      <c r="I126" s="287">
        <f t="shared" si="38"/>
        <v>6216</v>
      </c>
      <c r="J126" s="281">
        <f t="shared" si="39"/>
        <v>6993</v>
      </c>
      <c r="K126" s="287">
        <f t="shared" si="40"/>
        <v>972</v>
      </c>
      <c r="L126" s="281">
        <f t="shared" si="41"/>
        <v>7770</v>
      </c>
      <c r="M126" s="287">
        <f t="shared" si="42"/>
        <v>7770</v>
      </c>
      <c r="N126" s="280">
        <v>20</v>
      </c>
      <c r="O126" s="280">
        <v>30</v>
      </c>
      <c r="P126" s="280">
        <v>40</v>
      </c>
      <c r="Q126" s="280">
        <v>55</v>
      </c>
      <c r="R126" s="280">
        <v>70</v>
      </c>
    </row>
    <row r="127" spans="1:18">
      <c r="A127" s="280">
        <v>16</v>
      </c>
      <c r="B127" s="281">
        <v>4425</v>
      </c>
      <c r="C127" s="287">
        <v>575</v>
      </c>
      <c r="D127" s="281">
        <f t="shared" si="33"/>
        <v>5310</v>
      </c>
      <c r="E127" s="287">
        <f t="shared" si="34"/>
        <v>690</v>
      </c>
      <c r="F127" s="281">
        <f t="shared" si="35"/>
        <v>6195</v>
      </c>
      <c r="G127" s="287">
        <f t="shared" si="36"/>
        <v>805</v>
      </c>
      <c r="H127" s="281">
        <f t="shared" si="37"/>
        <v>7080</v>
      </c>
      <c r="I127" s="287">
        <f t="shared" si="38"/>
        <v>7080</v>
      </c>
      <c r="J127" s="281">
        <f t="shared" si="39"/>
        <v>7965</v>
      </c>
      <c r="K127" s="287">
        <f t="shared" si="40"/>
        <v>1035</v>
      </c>
      <c r="L127" s="281">
        <f t="shared" si="41"/>
        <v>8850</v>
      </c>
      <c r="M127" s="287">
        <f t="shared" si="42"/>
        <v>8850</v>
      </c>
      <c r="N127" s="280">
        <v>20</v>
      </c>
      <c r="O127" s="280">
        <v>30</v>
      </c>
      <c r="P127" s="280">
        <v>40</v>
      </c>
      <c r="Q127" s="280">
        <v>55</v>
      </c>
      <c r="R127" s="280">
        <v>70</v>
      </c>
    </row>
    <row r="128" spans="1:18">
      <c r="A128" s="280">
        <v>17</v>
      </c>
      <c r="B128" s="281">
        <v>5000</v>
      </c>
      <c r="C128" s="287">
        <v>610</v>
      </c>
      <c r="D128" s="281">
        <f t="shared" si="33"/>
        <v>6000</v>
      </c>
      <c r="E128" s="287">
        <f t="shared" si="34"/>
        <v>732</v>
      </c>
      <c r="F128" s="281">
        <f t="shared" si="35"/>
        <v>7000</v>
      </c>
      <c r="G128" s="287">
        <f t="shared" si="36"/>
        <v>854</v>
      </c>
      <c r="H128" s="281">
        <f t="shared" si="37"/>
        <v>8000</v>
      </c>
      <c r="I128" s="287">
        <f t="shared" si="38"/>
        <v>8000</v>
      </c>
      <c r="J128" s="281">
        <f t="shared" si="39"/>
        <v>9000</v>
      </c>
      <c r="K128" s="287">
        <f t="shared" si="40"/>
        <v>1098</v>
      </c>
      <c r="L128" s="281">
        <f t="shared" si="41"/>
        <v>10000</v>
      </c>
      <c r="M128" s="287">
        <f t="shared" si="42"/>
        <v>10000</v>
      </c>
      <c r="N128" s="280">
        <v>20</v>
      </c>
      <c r="O128" s="280">
        <v>30</v>
      </c>
      <c r="P128" s="280">
        <v>40</v>
      </c>
      <c r="Q128" s="280">
        <v>55</v>
      </c>
      <c r="R128" s="280">
        <v>70</v>
      </c>
    </row>
    <row r="129" spans="1:18">
      <c r="A129" s="280">
        <v>18</v>
      </c>
      <c r="B129" s="281">
        <v>5610</v>
      </c>
      <c r="C129" s="287">
        <v>645</v>
      </c>
      <c r="D129" s="281">
        <f t="shared" si="33"/>
        <v>6732</v>
      </c>
      <c r="E129" s="287">
        <f t="shared" si="34"/>
        <v>774</v>
      </c>
      <c r="F129" s="281">
        <f t="shared" si="35"/>
        <v>7853.9999999999991</v>
      </c>
      <c r="G129" s="287">
        <f t="shared" si="36"/>
        <v>902.99999999999989</v>
      </c>
      <c r="H129" s="281">
        <f t="shared" si="37"/>
        <v>8976</v>
      </c>
      <c r="I129" s="287">
        <f t="shared" si="38"/>
        <v>8976</v>
      </c>
      <c r="J129" s="281">
        <f t="shared" si="39"/>
        <v>10098</v>
      </c>
      <c r="K129" s="287">
        <f t="shared" si="40"/>
        <v>1161</v>
      </c>
      <c r="L129" s="281">
        <f t="shared" si="41"/>
        <v>11220</v>
      </c>
      <c r="M129" s="287">
        <f t="shared" si="42"/>
        <v>11220</v>
      </c>
      <c r="N129" s="280">
        <v>20</v>
      </c>
      <c r="O129" s="280">
        <v>30</v>
      </c>
      <c r="P129" s="280">
        <v>40</v>
      </c>
      <c r="Q129" s="280">
        <v>55</v>
      </c>
      <c r="R129" s="280">
        <v>70</v>
      </c>
    </row>
    <row r="130" spans="1:18">
      <c r="A130" s="280">
        <v>19</v>
      </c>
      <c r="B130" s="281">
        <v>6255</v>
      </c>
      <c r="C130" s="287">
        <v>680</v>
      </c>
      <c r="D130" s="281">
        <f t="shared" si="33"/>
        <v>7506</v>
      </c>
      <c r="E130" s="287">
        <f t="shared" si="34"/>
        <v>816</v>
      </c>
      <c r="F130" s="281">
        <f t="shared" si="35"/>
        <v>8757</v>
      </c>
      <c r="G130" s="287">
        <f t="shared" si="36"/>
        <v>951.99999999999989</v>
      </c>
      <c r="H130" s="281">
        <f t="shared" si="37"/>
        <v>10008</v>
      </c>
      <c r="I130" s="287">
        <f t="shared" si="38"/>
        <v>10008</v>
      </c>
      <c r="J130" s="281">
        <f t="shared" si="39"/>
        <v>11259</v>
      </c>
      <c r="K130" s="287">
        <f t="shared" si="40"/>
        <v>1224</v>
      </c>
      <c r="L130" s="281">
        <f t="shared" si="41"/>
        <v>12510</v>
      </c>
      <c r="M130" s="287">
        <f t="shared" si="42"/>
        <v>12510</v>
      </c>
      <c r="N130" s="280">
        <v>20</v>
      </c>
      <c r="O130" s="280">
        <v>30</v>
      </c>
      <c r="P130" s="280">
        <v>40</v>
      </c>
      <c r="Q130" s="280">
        <v>55</v>
      </c>
      <c r="R130" s="280">
        <v>70</v>
      </c>
    </row>
    <row r="131" spans="1:18">
      <c r="A131" s="280">
        <v>20</v>
      </c>
      <c r="B131" s="281">
        <v>6935</v>
      </c>
      <c r="C131" s="287">
        <v>715</v>
      </c>
      <c r="D131" s="281">
        <f t="shared" si="33"/>
        <v>8322</v>
      </c>
      <c r="E131" s="287">
        <f t="shared" si="34"/>
        <v>858</v>
      </c>
      <c r="F131" s="281">
        <f t="shared" si="35"/>
        <v>9709</v>
      </c>
      <c r="G131" s="287">
        <f t="shared" si="36"/>
        <v>1000.9999999999999</v>
      </c>
      <c r="H131" s="281">
        <f t="shared" si="37"/>
        <v>11096</v>
      </c>
      <c r="I131" s="287">
        <f t="shared" si="38"/>
        <v>11096</v>
      </c>
      <c r="J131" s="281">
        <f t="shared" si="39"/>
        <v>12483</v>
      </c>
      <c r="K131" s="287">
        <f t="shared" si="40"/>
        <v>1287</v>
      </c>
      <c r="L131" s="281">
        <f t="shared" si="41"/>
        <v>13870</v>
      </c>
      <c r="M131" s="287">
        <f t="shared" si="42"/>
        <v>13870</v>
      </c>
      <c r="N131" s="280">
        <v>20</v>
      </c>
      <c r="O131" s="280">
        <v>30</v>
      </c>
      <c r="P131" s="280">
        <v>40</v>
      </c>
      <c r="Q131" s="280">
        <v>55</v>
      </c>
      <c r="R131" s="280">
        <v>70</v>
      </c>
    </row>
    <row r="132" spans="1:18">
      <c r="A132" s="280">
        <v>21</v>
      </c>
      <c r="B132" s="281">
        <v>7650</v>
      </c>
      <c r="C132" s="287">
        <v>750</v>
      </c>
      <c r="D132" s="281">
        <f t="shared" si="33"/>
        <v>9180</v>
      </c>
      <c r="E132" s="287">
        <f t="shared" si="34"/>
        <v>900</v>
      </c>
      <c r="F132" s="281">
        <f t="shared" si="35"/>
        <v>10710</v>
      </c>
      <c r="G132" s="287">
        <f t="shared" si="36"/>
        <v>1050</v>
      </c>
      <c r="H132" s="281">
        <f t="shared" si="37"/>
        <v>12240</v>
      </c>
      <c r="I132" s="287">
        <f t="shared" si="38"/>
        <v>12240</v>
      </c>
      <c r="J132" s="281">
        <f t="shared" si="39"/>
        <v>13770</v>
      </c>
      <c r="K132" s="287">
        <f t="shared" si="40"/>
        <v>1350</v>
      </c>
      <c r="L132" s="281">
        <f t="shared" si="41"/>
        <v>15300</v>
      </c>
      <c r="M132" s="287">
        <f t="shared" si="42"/>
        <v>15300</v>
      </c>
      <c r="N132" s="280">
        <v>20</v>
      </c>
      <c r="O132" s="280">
        <v>30</v>
      </c>
      <c r="P132" s="280">
        <v>40</v>
      </c>
      <c r="Q132" s="280">
        <v>55</v>
      </c>
      <c r="R132" s="280">
        <v>70</v>
      </c>
    </row>
    <row r="133" spans="1:18">
      <c r="A133" s="280">
        <v>22</v>
      </c>
      <c r="B133" s="281">
        <v>8400</v>
      </c>
      <c r="C133" s="287">
        <v>785</v>
      </c>
      <c r="D133" s="281">
        <f t="shared" si="33"/>
        <v>10080</v>
      </c>
      <c r="E133" s="287">
        <f t="shared" si="34"/>
        <v>942</v>
      </c>
      <c r="F133" s="281">
        <f t="shared" si="35"/>
        <v>11760</v>
      </c>
      <c r="G133" s="287">
        <f t="shared" si="36"/>
        <v>1099</v>
      </c>
      <c r="H133" s="281">
        <f t="shared" si="37"/>
        <v>13440</v>
      </c>
      <c r="I133" s="287">
        <f t="shared" si="38"/>
        <v>13440</v>
      </c>
      <c r="J133" s="281">
        <f t="shared" si="39"/>
        <v>15120</v>
      </c>
      <c r="K133" s="287">
        <f t="shared" si="40"/>
        <v>1413</v>
      </c>
      <c r="L133" s="281">
        <f t="shared" si="41"/>
        <v>16800</v>
      </c>
      <c r="M133" s="287">
        <f t="shared" si="42"/>
        <v>16800</v>
      </c>
      <c r="N133" s="280">
        <v>20</v>
      </c>
      <c r="O133" s="280">
        <v>30</v>
      </c>
      <c r="P133" s="280">
        <v>40</v>
      </c>
      <c r="Q133" s="280">
        <v>55</v>
      </c>
      <c r="R133" s="280">
        <v>70</v>
      </c>
    </row>
    <row r="134" spans="1:18">
      <c r="A134" s="280">
        <v>23</v>
      </c>
      <c r="B134" s="281">
        <v>9185</v>
      </c>
      <c r="C134" s="287">
        <v>820</v>
      </c>
      <c r="D134" s="281">
        <f t="shared" si="33"/>
        <v>11022</v>
      </c>
      <c r="E134" s="287">
        <f t="shared" si="34"/>
        <v>984</v>
      </c>
      <c r="F134" s="281">
        <f t="shared" si="35"/>
        <v>12859</v>
      </c>
      <c r="G134" s="287">
        <f t="shared" si="36"/>
        <v>1148</v>
      </c>
      <c r="H134" s="281">
        <f t="shared" si="37"/>
        <v>14696</v>
      </c>
      <c r="I134" s="287">
        <f t="shared" si="38"/>
        <v>14696</v>
      </c>
      <c r="J134" s="281">
        <f t="shared" si="39"/>
        <v>16533</v>
      </c>
      <c r="K134" s="287">
        <f t="shared" si="40"/>
        <v>1476</v>
      </c>
      <c r="L134" s="281">
        <f t="shared" si="41"/>
        <v>18370</v>
      </c>
      <c r="M134" s="287">
        <f t="shared" si="42"/>
        <v>18370</v>
      </c>
      <c r="N134" s="280">
        <v>20</v>
      </c>
      <c r="O134" s="280">
        <v>30</v>
      </c>
      <c r="P134" s="280">
        <v>40</v>
      </c>
      <c r="Q134" s="280">
        <v>55</v>
      </c>
      <c r="R134" s="280">
        <v>70</v>
      </c>
    </row>
    <row r="135" spans="1:18">
      <c r="A135" s="280">
        <v>24</v>
      </c>
      <c r="B135" s="281">
        <v>10005</v>
      </c>
      <c r="C135" s="287">
        <v>855</v>
      </c>
      <c r="D135" s="281">
        <f t="shared" si="33"/>
        <v>12006</v>
      </c>
      <c r="E135" s="287">
        <f t="shared" si="34"/>
        <v>1026</v>
      </c>
      <c r="F135" s="281">
        <f t="shared" si="35"/>
        <v>14007</v>
      </c>
      <c r="G135" s="287">
        <f t="shared" si="36"/>
        <v>1197</v>
      </c>
      <c r="H135" s="281">
        <f t="shared" si="37"/>
        <v>16008</v>
      </c>
      <c r="I135" s="287">
        <f t="shared" si="38"/>
        <v>16008</v>
      </c>
      <c r="J135" s="281">
        <f t="shared" si="39"/>
        <v>18009</v>
      </c>
      <c r="K135" s="287">
        <f t="shared" si="40"/>
        <v>1539</v>
      </c>
      <c r="L135" s="281">
        <f t="shared" si="41"/>
        <v>20010</v>
      </c>
      <c r="M135" s="287">
        <f t="shared" si="42"/>
        <v>20010</v>
      </c>
      <c r="N135" s="280">
        <v>20</v>
      </c>
      <c r="O135" s="280">
        <v>30</v>
      </c>
      <c r="P135" s="280">
        <v>40</v>
      </c>
      <c r="Q135" s="280">
        <v>55</v>
      </c>
      <c r="R135" s="280">
        <v>70</v>
      </c>
    </row>
    <row r="136" spans="1:18">
      <c r="A136" s="280">
        <v>25</v>
      </c>
      <c r="B136" s="281">
        <v>10860</v>
      </c>
      <c r="C136" s="287">
        <v>890</v>
      </c>
      <c r="D136" s="281">
        <f t="shared" si="33"/>
        <v>13032</v>
      </c>
      <c r="E136" s="287">
        <f t="shared" si="34"/>
        <v>1068</v>
      </c>
      <c r="F136" s="281">
        <f t="shared" si="35"/>
        <v>15203.999999999998</v>
      </c>
      <c r="G136" s="287">
        <f t="shared" si="36"/>
        <v>1246</v>
      </c>
      <c r="H136" s="281">
        <f t="shared" si="37"/>
        <v>17376</v>
      </c>
      <c r="I136" s="287">
        <f t="shared" si="38"/>
        <v>17376</v>
      </c>
      <c r="J136" s="281">
        <f t="shared" si="39"/>
        <v>19548</v>
      </c>
      <c r="K136" s="287">
        <f t="shared" si="40"/>
        <v>1602</v>
      </c>
      <c r="L136" s="281">
        <f t="shared" si="41"/>
        <v>21720</v>
      </c>
      <c r="M136" s="287">
        <f t="shared" si="42"/>
        <v>21720</v>
      </c>
      <c r="N136" s="280">
        <v>20</v>
      </c>
      <c r="O136" s="280">
        <v>30</v>
      </c>
      <c r="P136" s="280">
        <v>40</v>
      </c>
      <c r="Q136" s="280">
        <v>55</v>
      </c>
      <c r="R136" s="280">
        <v>70</v>
      </c>
    </row>
    <row r="137" spans="1:18">
      <c r="A137" s="280">
        <v>26</v>
      </c>
      <c r="B137" s="281">
        <v>11750</v>
      </c>
      <c r="C137" s="287">
        <v>925</v>
      </c>
      <c r="D137" s="281">
        <f t="shared" si="33"/>
        <v>14100</v>
      </c>
      <c r="E137" s="287">
        <f t="shared" si="34"/>
        <v>1110</v>
      </c>
      <c r="F137" s="281">
        <f t="shared" si="35"/>
        <v>16450</v>
      </c>
      <c r="G137" s="287">
        <f t="shared" si="36"/>
        <v>1295</v>
      </c>
      <c r="H137" s="281">
        <f t="shared" si="37"/>
        <v>18800</v>
      </c>
      <c r="I137" s="287">
        <f t="shared" si="38"/>
        <v>18800</v>
      </c>
      <c r="J137" s="281">
        <f t="shared" si="39"/>
        <v>21150</v>
      </c>
      <c r="K137" s="287">
        <f t="shared" si="40"/>
        <v>1665</v>
      </c>
      <c r="L137" s="281">
        <f t="shared" si="41"/>
        <v>23500</v>
      </c>
      <c r="M137" s="287">
        <f t="shared" si="42"/>
        <v>23500</v>
      </c>
      <c r="N137" s="280">
        <v>20</v>
      </c>
      <c r="O137" s="280">
        <v>30</v>
      </c>
      <c r="P137" s="280">
        <v>40</v>
      </c>
      <c r="Q137" s="280">
        <v>55</v>
      </c>
      <c r="R137" s="280">
        <v>70</v>
      </c>
    </row>
    <row r="138" spans="1:18">
      <c r="A138" s="280">
        <v>27</v>
      </c>
      <c r="B138" s="281">
        <v>12675</v>
      </c>
      <c r="C138" s="287">
        <v>960</v>
      </c>
      <c r="D138" s="281">
        <f t="shared" si="33"/>
        <v>15210</v>
      </c>
      <c r="E138" s="287">
        <f t="shared" si="34"/>
        <v>1152</v>
      </c>
      <c r="F138" s="281">
        <f t="shared" si="35"/>
        <v>17745</v>
      </c>
      <c r="G138" s="287">
        <f t="shared" si="36"/>
        <v>1344</v>
      </c>
      <c r="H138" s="281">
        <f t="shared" si="37"/>
        <v>20280</v>
      </c>
      <c r="I138" s="287">
        <f t="shared" si="38"/>
        <v>20280</v>
      </c>
      <c r="J138" s="281">
        <f t="shared" si="39"/>
        <v>22815</v>
      </c>
      <c r="K138" s="287">
        <f t="shared" si="40"/>
        <v>1728</v>
      </c>
      <c r="L138" s="281">
        <f t="shared" si="41"/>
        <v>25350</v>
      </c>
      <c r="M138" s="287">
        <f t="shared" si="42"/>
        <v>25350</v>
      </c>
      <c r="N138" s="280">
        <v>20</v>
      </c>
      <c r="O138" s="280">
        <v>30</v>
      </c>
      <c r="P138" s="280">
        <v>40</v>
      </c>
      <c r="Q138" s="280">
        <v>55</v>
      </c>
      <c r="R138" s="280">
        <v>70</v>
      </c>
    </row>
    <row r="139" spans="1:18">
      <c r="A139" s="280">
        <v>28</v>
      </c>
      <c r="B139" s="281">
        <v>13635</v>
      </c>
      <c r="C139" s="287">
        <v>995</v>
      </c>
      <c r="D139" s="281">
        <f t="shared" si="33"/>
        <v>16362</v>
      </c>
      <c r="E139" s="287">
        <f t="shared" si="34"/>
        <v>1194</v>
      </c>
      <c r="F139" s="281">
        <f t="shared" si="35"/>
        <v>19089</v>
      </c>
      <c r="G139" s="287">
        <f t="shared" si="36"/>
        <v>1393</v>
      </c>
      <c r="H139" s="281">
        <f t="shared" si="37"/>
        <v>21816</v>
      </c>
      <c r="I139" s="287">
        <f t="shared" si="38"/>
        <v>21816</v>
      </c>
      <c r="J139" s="281">
        <f t="shared" si="39"/>
        <v>24543</v>
      </c>
      <c r="K139" s="287">
        <f t="shared" si="40"/>
        <v>1791</v>
      </c>
      <c r="L139" s="281">
        <f t="shared" si="41"/>
        <v>27270</v>
      </c>
      <c r="M139" s="287">
        <f t="shared" si="42"/>
        <v>27270</v>
      </c>
      <c r="N139" s="280">
        <v>20</v>
      </c>
      <c r="O139" s="280">
        <v>30</v>
      </c>
      <c r="P139" s="280">
        <v>40</v>
      </c>
      <c r="Q139" s="280">
        <v>55</v>
      </c>
      <c r="R139" s="280">
        <v>70</v>
      </c>
    </row>
    <row r="140" spans="1:18">
      <c r="A140" s="280">
        <v>29</v>
      </c>
      <c r="B140" s="281">
        <v>14630</v>
      </c>
      <c r="C140" s="287">
        <v>1030</v>
      </c>
      <c r="D140" s="281">
        <f t="shared" si="33"/>
        <v>17556</v>
      </c>
      <c r="E140" s="287">
        <f t="shared" si="34"/>
        <v>1236</v>
      </c>
      <c r="F140" s="281">
        <f t="shared" si="35"/>
        <v>20482</v>
      </c>
      <c r="G140" s="287">
        <f t="shared" si="36"/>
        <v>1442</v>
      </c>
      <c r="H140" s="281">
        <f t="shared" si="37"/>
        <v>23408</v>
      </c>
      <c r="I140" s="287">
        <f t="shared" si="38"/>
        <v>23408</v>
      </c>
      <c r="J140" s="281">
        <f t="shared" si="39"/>
        <v>26334</v>
      </c>
      <c r="K140" s="287">
        <f t="shared" si="40"/>
        <v>1854</v>
      </c>
      <c r="L140" s="281">
        <f t="shared" si="41"/>
        <v>29260</v>
      </c>
      <c r="M140" s="287">
        <f t="shared" si="42"/>
        <v>29260</v>
      </c>
      <c r="N140" s="280">
        <v>20</v>
      </c>
      <c r="O140" s="280">
        <v>30</v>
      </c>
      <c r="P140" s="280">
        <v>40</v>
      </c>
      <c r="Q140" s="280">
        <v>55</v>
      </c>
      <c r="R140" s="280">
        <v>70</v>
      </c>
    </row>
    <row r="141" spans="1:18">
      <c r="A141" s="280">
        <v>30</v>
      </c>
      <c r="B141" s="281">
        <v>15660</v>
      </c>
      <c r="C141" s="287">
        <v>1065</v>
      </c>
      <c r="D141" s="281">
        <f t="shared" si="33"/>
        <v>18792</v>
      </c>
      <c r="E141" s="287">
        <f t="shared" si="34"/>
        <v>1278</v>
      </c>
      <c r="F141" s="281">
        <f t="shared" si="35"/>
        <v>21924</v>
      </c>
      <c r="G141" s="287">
        <f t="shared" si="36"/>
        <v>1491</v>
      </c>
      <c r="H141" s="281">
        <f t="shared" si="37"/>
        <v>25056</v>
      </c>
      <c r="I141" s="287">
        <f t="shared" si="38"/>
        <v>25056</v>
      </c>
      <c r="J141" s="281">
        <f t="shared" si="39"/>
        <v>28188</v>
      </c>
      <c r="K141" s="287">
        <f t="shared" si="40"/>
        <v>1917</v>
      </c>
      <c r="L141" s="281">
        <f t="shared" si="41"/>
        <v>31320</v>
      </c>
      <c r="M141" s="287">
        <f t="shared" si="42"/>
        <v>31320</v>
      </c>
      <c r="N141" s="280">
        <v>20</v>
      </c>
      <c r="O141" s="280">
        <v>30</v>
      </c>
      <c r="P141" s="280">
        <v>40</v>
      </c>
      <c r="Q141" s="280">
        <v>55</v>
      </c>
      <c r="R141" s="280">
        <v>70</v>
      </c>
    </row>
    <row r="142" spans="1:18">
      <c r="A142" s="280">
        <v>31</v>
      </c>
      <c r="B142" s="281">
        <v>16725</v>
      </c>
      <c r="C142" s="287">
        <v>1100</v>
      </c>
      <c r="D142" s="281">
        <f t="shared" si="33"/>
        <v>20070</v>
      </c>
      <c r="E142" s="287">
        <f t="shared" si="34"/>
        <v>1320</v>
      </c>
      <c r="F142" s="281">
        <f t="shared" si="35"/>
        <v>23415</v>
      </c>
      <c r="G142" s="287">
        <f t="shared" si="36"/>
        <v>1540</v>
      </c>
      <c r="H142" s="281">
        <f t="shared" si="37"/>
        <v>26760</v>
      </c>
      <c r="I142" s="287">
        <f t="shared" si="38"/>
        <v>26760</v>
      </c>
      <c r="J142" s="281">
        <f t="shared" si="39"/>
        <v>30105</v>
      </c>
      <c r="K142" s="287">
        <f t="shared" si="40"/>
        <v>1980</v>
      </c>
      <c r="L142" s="281">
        <f t="shared" si="41"/>
        <v>33450</v>
      </c>
      <c r="M142" s="287">
        <f t="shared" si="42"/>
        <v>33450</v>
      </c>
      <c r="N142" s="280">
        <v>20</v>
      </c>
      <c r="O142" s="280">
        <v>30</v>
      </c>
      <c r="P142" s="280">
        <v>40</v>
      </c>
      <c r="Q142" s="280">
        <v>55</v>
      </c>
      <c r="R142" s="280">
        <v>70</v>
      </c>
    </row>
    <row r="143" spans="1:18">
      <c r="A143" s="280">
        <v>32</v>
      </c>
      <c r="B143" s="281">
        <v>17825</v>
      </c>
      <c r="C143" s="287">
        <v>1135</v>
      </c>
      <c r="D143" s="281">
        <f t="shared" si="33"/>
        <v>21390</v>
      </c>
      <c r="E143" s="287">
        <f t="shared" si="34"/>
        <v>1362</v>
      </c>
      <c r="F143" s="281">
        <f t="shared" si="35"/>
        <v>24955</v>
      </c>
      <c r="G143" s="287">
        <f t="shared" si="36"/>
        <v>1589</v>
      </c>
      <c r="H143" s="281">
        <f t="shared" si="37"/>
        <v>28520</v>
      </c>
      <c r="I143" s="287">
        <f t="shared" si="38"/>
        <v>28520</v>
      </c>
      <c r="J143" s="281">
        <f t="shared" si="39"/>
        <v>32085</v>
      </c>
      <c r="K143" s="287">
        <f t="shared" si="40"/>
        <v>2043</v>
      </c>
      <c r="L143" s="281">
        <f t="shared" si="41"/>
        <v>35650</v>
      </c>
      <c r="M143" s="287">
        <f t="shared" si="42"/>
        <v>35650</v>
      </c>
      <c r="N143" s="280">
        <v>20</v>
      </c>
      <c r="O143" s="280">
        <v>30</v>
      </c>
      <c r="P143" s="280">
        <v>40</v>
      </c>
      <c r="Q143" s="280">
        <v>55</v>
      </c>
      <c r="R143" s="280">
        <v>70</v>
      </c>
    </row>
    <row r="144" spans="1:18">
      <c r="A144" s="280">
        <v>33</v>
      </c>
      <c r="B144" s="281">
        <v>18960</v>
      </c>
      <c r="C144" s="287">
        <v>1170</v>
      </c>
      <c r="D144" s="281">
        <f t="shared" ref="D144:D175" si="43">B144*1.2</f>
        <v>22752</v>
      </c>
      <c r="E144" s="287">
        <f t="shared" ref="E144:E175" si="44">C144*1.2</f>
        <v>1404</v>
      </c>
      <c r="F144" s="281">
        <f t="shared" ref="F144:F175" si="45">B144*1.4</f>
        <v>26544</v>
      </c>
      <c r="G144" s="287">
        <f t="shared" ref="G144:G175" si="46">C144*1.4</f>
        <v>1638</v>
      </c>
      <c r="H144" s="281">
        <f t="shared" ref="H144:H175" si="47">B144*1.6</f>
        <v>30336</v>
      </c>
      <c r="I144" s="287">
        <f t="shared" ref="I144:I175" si="48">B144*1.6</f>
        <v>30336</v>
      </c>
      <c r="J144" s="281">
        <f t="shared" ref="J144:J175" si="49">B144*1.8</f>
        <v>34128</v>
      </c>
      <c r="K144" s="287">
        <f t="shared" ref="K144:K175" si="50">C144*1.8</f>
        <v>2106</v>
      </c>
      <c r="L144" s="281">
        <f t="shared" ref="L144:L175" si="51">B144*2</f>
        <v>37920</v>
      </c>
      <c r="M144" s="287">
        <f t="shared" ref="M144:M175" si="52">B144*2</f>
        <v>37920</v>
      </c>
      <c r="N144" s="280">
        <v>20</v>
      </c>
      <c r="O144" s="280">
        <v>30</v>
      </c>
      <c r="P144" s="280">
        <v>40</v>
      </c>
      <c r="Q144" s="280">
        <v>55</v>
      </c>
      <c r="R144" s="280">
        <v>70</v>
      </c>
    </row>
    <row r="145" spans="1:18">
      <c r="A145" s="280">
        <v>34</v>
      </c>
      <c r="B145" s="281">
        <v>20130</v>
      </c>
      <c r="C145" s="287">
        <v>1205</v>
      </c>
      <c r="D145" s="281">
        <f t="shared" si="43"/>
        <v>24156</v>
      </c>
      <c r="E145" s="287">
        <f t="shared" si="44"/>
        <v>1446</v>
      </c>
      <c r="F145" s="281">
        <f t="shared" si="45"/>
        <v>28182</v>
      </c>
      <c r="G145" s="287">
        <f t="shared" si="46"/>
        <v>1687</v>
      </c>
      <c r="H145" s="281">
        <f t="shared" si="47"/>
        <v>32208</v>
      </c>
      <c r="I145" s="287">
        <f t="shared" si="48"/>
        <v>32208</v>
      </c>
      <c r="J145" s="281">
        <f t="shared" si="49"/>
        <v>36234</v>
      </c>
      <c r="K145" s="287">
        <f t="shared" si="50"/>
        <v>2169</v>
      </c>
      <c r="L145" s="281">
        <f t="shared" si="51"/>
        <v>40260</v>
      </c>
      <c r="M145" s="287">
        <f t="shared" si="52"/>
        <v>40260</v>
      </c>
      <c r="N145" s="280">
        <v>20</v>
      </c>
      <c r="O145" s="280">
        <v>30</v>
      </c>
      <c r="P145" s="280">
        <v>40</v>
      </c>
      <c r="Q145" s="280">
        <v>55</v>
      </c>
      <c r="R145" s="280">
        <v>70</v>
      </c>
    </row>
    <row r="146" spans="1:18">
      <c r="A146" s="280">
        <v>35</v>
      </c>
      <c r="B146" s="281">
        <v>21335</v>
      </c>
      <c r="C146" s="287">
        <v>1240</v>
      </c>
      <c r="D146" s="281">
        <f t="shared" si="43"/>
        <v>25602</v>
      </c>
      <c r="E146" s="287">
        <f t="shared" si="44"/>
        <v>1488</v>
      </c>
      <c r="F146" s="281">
        <f t="shared" si="45"/>
        <v>29868.999999999996</v>
      </c>
      <c r="G146" s="287">
        <f t="shared" si="46"/>
        <v>1736</v>
      </c>
      <c r="H146" s="281">
        <f t="shared" si="47"/>
        <v>34136</v>
      </c>
      <c r="I146" s="287">
        <f t="shared" si="48"/>
        <v>34136</v>
      </c>
      <c r="J146" s="281">
        <f t="shared" si="49"/>
        <v>38403</v>
      </c>
      <c r="K146" s="287">
        <f t="shared" si="50"/>
        <v>2232</v>
      </c>
      <c r="L146" s="281">
        <f t="shared" si="51"/>
        <v>42670</v>
      </c>
      <c r="M146" s="287">
        <f t="shared" si="52"/>
        <v>42670</v>
      </c>
      <c r="N146" s="280">
        <v>20</v>
      </c>
      <c r="O146" s="280">
        <v>30</v>
      </c>
      <c r="P146" s="280">
        <v>40</v>
      </c>
      <c r="Q146" s="280">
        <v>55</v>
      </c>
      <c r="R146" s="280">
        <v>70</v>
      </c>
    </row>
    <row r="147" spans="1:18">
      <c r="A147" s="280">
        <v>36</v>
      </c>
      <c r="B147" s="281">
        <v>22575</v>
      </c>
      <c r="C147" s="287">
        <v>1275</v>
      </c>
      <c r="D147" s="281">
        <f t="shared" si="43"/>
        <v>27090</v>
      </c>
      <c r="E147" s="287">
        <f t="shared" si="44"/>
        <v>1530</v>
      </c>
      <c r="F147" s="281">
        <f t="shared" si="45"/>
        <v>31604.999999999996</v>
      </c>
      <c r="G147" s="287">
        <f t="shared" si="46"/>
        <v>1785</v>
      </c>
      <c r="H147" s="281">
        <f t="shared" si="47"/>
        <v>36120</v>
      </c>
      <c r="I147" s="287">
        <f t="shared" si="48"/>
        <v>36120</v>
      </c>
      <c r="J147" s="281">
        <f t="shared" si="49"/>
        <v>40635</v>
      </c>
      <c r="K147" s="287">
        <f t="shared" si="50"/>
        <v>2295</v>
      </c>
      <c r="L147" s="281">
        <f t="shared" si="51"/>
        <v>45150</v>
      </c>
      <c r="M147" s="287">
        <f t="shared" si="52"/>
        <v>45150</v>
      </c>
      <c r="N147" s="280">
        <v>20</v>
      </c>
      <c r="O147" s="280">
        <v>30</v>
      </c>
      <c r="P147" s="280">
        <v>40</v>
      </c>
      <c r="Q147" s="280">
        <v>55</v>
      </c>
      <c r="R147" s="280">
        <v>70</v>
      </c>
    </row>
    <row r="148" spans="1:18">
      <c r="A148" s="280">
        <v>37</v>
      </c>
      <c r="B148" s="281">
        <v>23850</v>
      </c>
      <c r="C148" s="287">
        <v>1310</v>
      </c>
      <c r="D148" s="281">
        <f t="shared" si="43"/>
        <v>28620</v>
      </c>
      <c r="E148" s="287">
        <f t="shared" si="44"/>
        <v>1572</v>
      </c>
      <c r="F148" s="281">
        <f t="shared" si="45"/>
        <v>33390</v>
      </c>
      <c r="G148" s="287">
        <f t="shared" si="46"/>
        <v>1833.9999999999998</v>
      </c>
      <c r="H148" s="281">
        <f t="shared" si="47"/>
        <v>38160</v>
      </c>
      <c r="I148" s="287">
        <f t="shared" si="48"/>
        <v>38160</v>
      </c>
      <c r="J148" s="281">
        <f t="shared" si="49"/>
        <v>42930</v>
      </c>
      <c r="K148" s="287">
        <f t="shared" si="50"/>
        <v>2358</v>
      </c>
      <c r="L148" s="281">
        <f t="shared" si="51"/>
        <v>47700</v>
      </c>
      <c r="M148" s="287">
        <f t="shared" si="52"/>
        <v>47700</v>
      </c>
      <c r="N148" s="280">
        <v>20</v>
      </c>
      <c r="O148" s="280">
        <v>30</v>
      </c>
      <c r="P148" s="280">
        <v>40</v>
      </c>
      <c r="Q148" s="280">
        <v>55</v>
      </c>
      <c r="R148" s="280">
        <v>70</v>
      </c>
    </row>
    <row r="149" spans="1:18">
      <c r="A149" s="280">
        <v>38</v>
      </c>
      <c r="B149" s="281">
        <v>25160</v>
      </c>
      <c r="C149" s="287">
        <v>1345</v>
      </c>
      <c r="D149" s="281">
        <f t="shared" si="43"/>
        <v>30192</v>
      </c>
      <c r="E149" s="287">
        <f t="shared" si="44"/>
        <v>1614</v>
      </c>
      <c r="F149" s="281">
        <f t="shared" si="45"/>
        <v>35224</v>
      </c>
      <c r="G149" s="287">
        <f t="shared" si="46"/>
        <v>1882.9999999999998</v>
      </c>
      <c r="H149" s="281">
        <f t="shared" si="47"/>
        <v>40256</v>
      </c>
      <c r="I149" s="287">
        <f t="shared" si="48"/>
        <v>40256</v>
      </c>
      <c r="J149" s="281">
        <f t="shared" si="49"/>
        <v>45288</v>
      </c>
      <c r="K149" s="287">
        <f t="shared" si="50"/>
        <v>2421</v>
      </c>
      <c r="L149" s="281">
        <f t="shared" si="51"/>
        <v>50320</v>
      </c>
      <c r="M149" s="287">
        <f t="shared" si="52"/>
        <v>50320</v>
      </c>
      <c r="N149" s="280">
        <v>20</v>
      </c>
      <c r="O149" s="280">
        <v>30</v>
      </c>
      <c r="P149" s="280">
        <v>40</v>
      </c>
      <c r="Q149" s="280">
        <v>55</v>
      </c>
      <c r="R149" s="280">
        <v>70</v>
      </c>
    </row>
    <row r="150" spans="1:18">
      <c r="A150" s="280">
        <v>39</v>
      </c>
      <c r="B150" s="281">
        <v>26505</v>
      </c>
      <c r="C150" s="287">
        <v>1380</v>
      </c>
      <c r="D150" s="281">
        <f t="shared" si="43"/>
        <v>31806</v>
      </c>
      <c r="E150" s="287">
        <f t="shared" si="44"/>
        <v>1656</v>
      </c>
      <c r="F150" s="281">
        <f t="shared" si="45"/>
        <v>37107</v>
      </c>
      <c r="G150" s="287">
        <f t="shared" si="46"/>
        <v>1931.9999999999998</v>
      </c>
      <c r="H150" s="281">
        <f t="shared" si="47"/>
        <v>42408</v>
      </c>
      <c r="I150" s="287">
        <f t="shared" si="48"/>
        <v>42408</v>
      </c>
      <c r="J150" s="281">
        <f t="shared" si="49"/>
        <v>47709</v>
      </c>
      <c r="K150" s="287">
        <f t="shared" si="50"/>
        <v>2484</v>
      </c>
      <c r="L150" s="281">
        <f t="shared" si="51"/>
        <v>53010</v>
      </c>
      <c r="M150" s="287">
        <f t="shared" si="52"/>
        <v>53010</v>
      </c>
      <c r="N150" s="280">
        <v>20</v>
      </c>
      <c r="O150" s="280">
        <v>30</v>
      </c>
      <c r="P150" s="280">
        <v>40</v>
      </c>
      <c r="Q150" s="280">
        <v>55</v>
      </c>
      <c r="R150" s="280">
        <v>70</v>
      </c>
    </row>
    <row r="151" spans="1:18">
      <c r="A151" s="280">
        <v>40</v>
      </c>
      <c r="B151" s="281">
        <v>27885</v>
      </c>
      <c r="C151" s="287">
        <v>1415</v>
      </c>
      <c r="D151" s="281">
        <f t="shared" si="43"/>
        <v>33462</v>
      </c>
      <c r="E151" s="287">
        <f t="shared" si="44"/>
        <v>1698</v>
      </c>
      <c r="F151" s="281">
        <f t="shared" si="45"/>
        <v>39039</v>
      </c>
      <c r="G151" s="287">
        <f t="shared" si="46"/>
        <v>1980.9999999999998</v>
      </c>
      <c r="H151" s="281">
        <f t="shared" si="47"/>
        <v>44616</v>
      </c>
      <c r="I151" s="287">
        <f t="shared" si="48"/>
        <v>44616</v>
      </c>
      <c r="J151" s="281">
        <f t="shared" si="49"/>
        <v>50193</v>
      </c>
      <c r="K151" s="287">
        <f t="shared" si="50"/>
        <v>2547</v>
      </c>
      <c r="L151" s="281">
        <f t="shared" si="51"/>
        <v>55770</v>
      </c>
      <c r="M151" s="287">
        <f t="shared" si="52"/>
        <v>55770</v>
      </c>
      <c r="N151" s="280">
        <v>20</v>
      </c>
      <c r="O151" s="280">
        <v>30</v>
      </c>
      <c r="P151" s="280">
        <v>40</v>
      </c>
      <c r="Q151" s="280">
        <v>55</v>
      </c>
      <c r="R151" s="280">
        <v>70</v>
      </c>
    </row>
    <row r="152" spans="1:18">
      <c r="A152" s="280">
        <v>41</v>
      </c>
      <c r="B152" s="281">
        <v>29300</v>
      </c>
      <c r="C152" s="287">
        <v>1450</v>
      </c>
      <c r="D152" s="281">
        <f t="shared" si="43"/>
        <v>35160</v>
      </c>
      <c r="E152" s="287">
        <f t="shared" si="44"/>
        <v>1740</v>
      </c>
      <c r="F152" s="281">
        <f t="shared" si="45"/>
        <v>41020</v>
      </c>
      <c r="G152" s="287">
        <f t="shared" si="46"/>
        <v>2029.9999999999998</v>
      </c>
      <c r="H152" s="281">
        <f t="shared" si="47"/>
        <v>46880</v>
      </c>
      <c r="I152" s="287">
        <f t="shared" si="48"/>
        <v>46880</v>
      </c>
      <c r="J152" s="281">
        <f t="shared" si="49"/>
        <v>52740</v>
      </c>
      <c r="K152" s="287">
        <f t="shared" si="50"/>
        <v>2610</v>
      </c>
      <c r="L152" s="281">
        <f t="shared" si="51"/>
        <v>58600</v>
      </c>
      <c r="M152" s="287">
        <f t="shared" si="52"/>
        <v>58600</v>
      </c>
      <c r="N152" s="280">
        <v>20</v>
      </c>
      <c r="O152" s="280">
        <v>30</v>
      </c>
      <c r="P152" s="280">
        <v>40</v>
      </c>
      <c r="Q152" s="280">
        <v>55</v>
      </c>
      <c r="R152" s="280">
        <v>70</v>
      </c>
    </row>
    <row r="153" spans="1:18">
      <c r="A153" s="280">
        <v>42</v>
      </c>
      <c r="B153" s="281">
        <v>30750</v>
      </c>
      <c r="C153" s="287">
        <v>1485</v>
      </c>
      <c r="D153" s="281">
        <f t="shared" si="43"/>
        <v>36900</v>
      </c>
      <c r="E153" s="287">
        <f t="shared" si="44"/>
        <v>1782</v>
      </c>
      <c r="F153" s="281">
        <f t="shared" si="45"/>
        <v>43050</v>
      </c>
      <c r="G153" s="287">
        <f t="shared" si="46"/>
        <v>2079</v>
      </c>
      <c r="H153" s="281">
        <f t="shared" si="47"/>
        <v>49200</v>
      </c>
      <c r="I153" s="287">
        <f t="shared" si="48"/>
        <v>49200</v>
      </c>
      <c r="J153" s="281">
        <f t="shared" si="49"/>
        <v>55350</v>
      </c>
      <c r="K153" s="287">
        <f t="shared" si="50"/>
        <v>2673</v>
      </c>
      <c r="L153" s="281">
        <f t="shared" si="51"/>
        <v>61500</v>
      </c>
      <c r="M153" s="287">
        <f t="shared" si="52"/>
        <v>61500</v>
      </c>
      <c r="N153" s="280">
        <v>20</v>
      </c>
      <c r="O153" s="280">
        <v>30</v>
      </c>
      <c r="P153" s="280">
        <v>40</v>
      </c>
      <c r="Q153" s="280">
        <v>55</v>
      </c>
      <c r="R153" s="280">
        <v>70</v>
      </c>
    </row>
    <row r="154" spans="1:18">
      <c r="A154" s="280">
        <v>43</v>
      </c>
      <c r="B154" s="281">
        <v>32235</v>
      </c>
      <c r="C154" s="287">
        <v>1520</v>
      </c>
      <c r="D154" s="281">
        <f t="shared" si="43"/>
        <v>38682</v>
      </c>
      <c r="E154" s="287">
        <f t="shared" si="44"/>
        <v>1824</v>
      </c>
      <c r="F154" s="281">
        <f t="shared" si="45"/>
        <v>45129</v>
      </c>
      <c r="G154" s="287">
        <f t="shared" si="46"/>
        <v>2128</v>
      </c>
      <c r="H154" s="281">
        <f t="shared" si="47"/>
        <v>51576</v>
      </c>
      <c r="I154" s="287">
        <f t="shared" si="48"/>
        <v>51576</v>
      </c>
      <c r="J154" s="281">
        <f t="shared" si="49"/>
        <v>58023</v>
      </c>
      <c r="K154" s="287">
        <f t="shared" si="50"/>
        <v>2736</v>
      </c>
      <c r="L154" s="281">
        <f t="shared" si="51"/>
        <v>64470</v>
      </c>
      <c r="M154" s="287">
        <f t="shared" si="52"/>
        <v>64470</v>
      </c>
      <c r="N154" s="280">
        <v>20</v>
      </c>
      <c r="O154" s="280">
        <v>30</v>
      </c>
      <c r="P154" s="280">
        <v>40</v>
      </c>
      <c r="Q154" s="280">
        <v>55</v>
      </c>
      <c r="R154" s="280">
        <v>70</v>
      </c>
    </row>
    <row r="155" spans="1:18">
      <c r="A155" s="280">
        <v>44</v>
      </c>
      <c r="B155" s="281">
        <v>33755</v>
      </c>
      <c r="C155" s="287">
        <v>1555</v>
      </c>
      <c r="D155" s="281">
        <f t="shared" si="43"/>
        <v>40506</v>
      </c>
      <c r="E155" s="287">
        <f t="shared" si="44"/>
        <v>1866</v>
      </c>
      <c r="F155" s="281">
        <f t="shared" si="45"/>
        <v>47257</v>
      </c>
      <c r="G155" s="287">
        <f t="shared" si="46"/>
        <v>2177</v>
      </c>
      <c r="H155" s="281">
        <f t="shared" si="47"/>
        <v>54008</v>
      </c>
      <c r="I155" s="287">
        <f t="shared" si="48"/>
        <v>54008</v>
      </c>
      <c r="J155" s="281">
        <f t="shared" si="49"/>
        <v>60759</v>
      </c>
      <c r="K155" s="287">
        <f t="shared" si="50"/>
        <v>2799</v>
      </c>
      <c r="L155" s="281">
        <f t="shared" si="51"/>
        <v>67510</v>
      </c>
      <c r="M155" s="287">
        <f t="shared" si="52"/>
        <v>67510</v>
      </c>
      <c r="N155" s="280">
        <v>20</v>
      </c>
      <c r="O155" s="280">
        <v>30</v>
      </c>
      <c r="P155" s="280">
        <v>40</v>
      </c>
      <c r="Q155" s="280">
        <v>55</v>
      </c>
      <c r="R155" s="280">
        <v>70</v>
      </c>
    </row>
    <row r="156" spans="1:18">
      <c r="A156" s="280">
        <v>45</v>
      </c>
      <c r="B156" s="281">
        <v>35310</v>
      </c>
      <c r="C156" s="287">
        <v>1590</v>
      </c>
      <c r="D156" s="281">
        <f t="shared" si="43"/>
        <v>42372</v>
      </c>
      <c r="E156" s="287">
        <f t="shared" si="44"/>
        <v>1908</v>
      </c>
      <c r="F156" s="281">
        <f t="shared" si="45"/>
        <v>49434</v>
      </c>
      <c r="G156" s="287">
        <f t="shared" si="46"/>
        <v>2226</v>
      </c>
      <c r="H156" s="281">
        <f t="shared" si="47"/>
        <v>56496</v>
      </c>
      <c r="I156" s="287">
        <f t="shared" si="48"/>
        <v>56496</v>
      </c>
      <c r="J156" s="281">
        <f t="shared" si="49"/>
        <v>63558</v>
      </c>
      <c r="K156" s="287">
        <f t="shared" si="50"/>
        <v>2862</v>
      </c>
      <c r="L156" s="281">
        <f t="shared" si="51"/>
        <v>70620</v>
      </c>
      <c r="M156" s="287">
        <f t="shared" si="52"/>
        <v>70620</v>
      </c>
      <c r="N156" s="280">
        <v>20</v>
      </c>
      <c r="O156" s="280">
        <v>30</v>
      </c>
      <c r="P156" s="280">
        <v>40</v>
      </c>
      <c r="Q156" s="280">
        <v>55</v>
      </c>
      <c r="R156" s="280">
        <v>70</v>
      </c>
    </row>
    <row r="157" spans="1:18">
      <c r="A157" s="280">
        <v>46</v>
      </c>
      <c r="B157" s="281">
        <v>36900</v>
      </c>
      <c r="C157" s="287">
        <v>1625</v>
      </c>
      <c r="D157" s="281">
        <f t="shared" si="43"/>
        <v>44280</v>
      </c>
      <c r="E157" s="287">
        <f t="shared" si="44"/>
        <v>1950</v>
      </c>
      <c r="F157" s="281">
        <f t="shared" si="45"/>
        <v>51660</v>
      </c>
      <c r="G157" s="287">
        <f t="shared" si="46"/>
        <v>2275</v>
      </c>
      <c r="H157" s="281">
        <f t="shared" si="47"/>
        <v>59040</v>
      </c>
      <c r="I157" s="287">
        <f t="shared" si="48"/>
        <v>59040</v>
      </c>
      <c r="J157" s="281">
        <f t="shared" si="49"/>
        <v>66420</v>
      </c>
      <c r="K157" s="287">
        <f t="shared" si="50"/>
        <v>2925</v>
      </c>
      <c r="L157" s="281">
        <f t="shared" si="51"/>
        <v>73800</v>
      </c>
      <c r="M157" s="287">
        <f t="shared" si="52"/>
        <v>73800</v>
      </c>
      <c r="N157" s="280">
        <v>20</v>
      </c>
      <c r="O157" s="280">
        <v>30</v>
      </c>
      <c r="P157" s="280">
        <v>40</v>
      </c>
      <c r="Q157" s="280">
        <v>55</v>
      </c>
      <c r="R157" s="280">
        <v>70</v>
      </c>
    </row>
    <row r="158" spans="1:18">
      <c r="A158" s="280">
        <v>47</v>
      </c>
      <c r="B158" s="281">
        <v>38525</v>
      </c>
      <c r="C158" s="287">
        <v>1660</v>
      </c>
      <c r="D158" s="281">
        <f t="shared" si="43"/>
        <v>46230</v>
      </c>
      <c r="E158" s="287">
        <f t="shared" si="44"/>
        <v>1992</v>
      </c>
      <c r="F158" s="281">
        <f t="shared" si="45"/>
        <v>53935</v>
      </c>
      <c r="G158" s="287">
        <f t="shared" si="46"/>
        <v>2324</v>
      </c>
      <c r="H158" s="281">
        <f t="shared" si="47"/>
        <v>61640</v>
      </c>
      <c r="I158" s="287">
        <f t="shared" si="48"/>
        <v>61640</v>
      </c>
      <c r="J158" s="281">
        <f t="shared" si="49"/>
        <v>69345</v>
      </c>
      <c r="K158" s="287">
        <f t="shared" si="50"/>
        <v>2988</v>
      </c>
      <c r="L158" s="281">
        <f t="shared" si="51"/>
        <v>77050</v>
      </c>
      <c r="M158" s="287">
        <f t="shared" si="52"/>
        <v>77050</v>
      </c>
      <c r="N158" s="280">
        <v>20</v>
      </c>
      <c r="O158" s="280">
        <v>30</v>
      </c>
      <c r="P158" s="280">
        <v>40</v>
      </c>
      <c r="Q158" s="280">
        <v>55</v>
      </c>
      <c r="R158" s="280">
        <v>70</v>
      </c>
    </row>
    <row r="159" spans="1:18">
      <c r="A159" s="280">
        <v>48</v>
      </c>
      <c r="B159" s="281">
        <v>40185</v>
      </c>
      <c r="C159" s="287">
        <v>1695</v>
      </c>
      <c r="D159" s="281">
        <f t="shared" si="43"/>
        <v>48222</v>
      </c>
      <c r="E159" s="287">
        <f t="shared" si="44"/>
        <v>2034</v>
      </c>
      <c r="F159" s="281">
        <f t="shared" si="45"/>
        <v>56259</v>
      </c>
      <c r="G159" s="287">
        <f t="shared" si="46"/>
        <v>2373</v>
      </c>
      <c r="H159" s="281">
        <f t="shared" si="47"/>
        <v>64296</v>
      </c>
      <c r="I159" s="287">
        <f t="shared" si="48"/>
        <v>64296</v>
      </c>
      <c r="J159" s="281">
        <f t="shared" si="49"/>
        <v>72333</v>
      </c>
      <c r="K159" s="287">
        <f t="shared" si="50"/>
        <v>3051</v>
      </c>
      <c r="L159" s="281">
        <f t="shared" si="51"/>
        <v>80370</v>
      </c>
      <c r="M159" s="287">
        <f t="shared" si="52"/>
        <v>80370</v>
      </c>
      <c r="N159" s="280">
        <v>20</v>
      </c>
      <c r="O159" s="280">
        <v>30</v>
      </c>
      <c r="P159" s="280">
        <v>40</v>
      </c>
      <c r="Q159" s="280">
        <v>55</v>
      </c>
      <c r="R159" s="280">
        <v>70</v>
      </c>
    </row>
    <row r="160" spans="1:18">
      <c r="A160" s="280">
        <v>49</v>
      </c>
      <c r="B160" s="281">
        <v>41880</v>
      </c>
      <c r="C160" s="287">
        <v>1730</v>
      </c>
      <c r="D160" s="281">
        <f t="shared" si="43"/>
        <v>50256</v>
      </c>
      <c r="E160" s="287">
        <f t="shared" si="44"/>
        <v>2076</v>
      </c>
      <c r="F160" s="281">
        <f t="shared" si="45"/>
        <v>58631.999999999993</v>
      </c>
      <c r="G160" s="287">
        <f t="shared" si="46"/>
        <v>2422</v>
      </c>
      <c r="H160" s="281">
        <f t="shared" si="47"/>
        <v>67008</v>
      </c>
      <c r="I160" s="287">
        <f t="shared" si="48"/>
        <v>67008</v>
      </c>
      <c r="J160" s="281">
        <f t="shared" si="49"/>
        <v>75384</v>
      </c>
      <c r="K160" s="287">
        <f t="shared" si="50"/>
        <v>3114</v>
      </c>
      <c r="L160" s="281">
        <f t="shared" si="51"/>
        <v>83760</v>
      </c>
      <c r="M160" s="287">
        <f t="shared" si="52"/>
        <v>83760</v>
      </c>
      <c r="N160" s="280">
        <v>20</v>
      </c>
      <c r="O160" s="280">
        <v>30</v>
      </c>
      <c r="P160" s="280">
        <v>40</v>
      </c>
      <c r="Q160" s="280">
        <v>55</v>
      </c>
      <c r="R160" s="280">
        <v>70</v>
      </c>
    </row>
    <row r="161" spans="1:18" s="278" customFormat="1">
      <c r="A161" s="282">
        <v>50</v>
      </c>
      <c r="B161" s="283">
        <v>43610</v>
      </c>
      <c r="C161" s="284">
        <v>1765</v>
      </c>
      <c r="D161" s="283">
        <f t="shared" si="43"/>
        <v>52332</v>
      </c>
      <c r="E161" s="287">
        <f t="shared" si="44"/>
        <v>2118</v>
      </c>
      <c r="F161" s="281">
        <f t="shared" si="45"/>
        <v>61053.999999999993</v>
      </c>
      <c r="G161" s="287">
        <f t="shared" si="46"/>
        <v>2471</v>
      </c>
      <c r="H161" s="281">
        <f t="shared" si="47"/>
        <v>69776</v>
      </c>
      <c r="I161" s="287">
        <f t="shared" si="48"/>
        <v>69776</v>
      </c>
      <c r="J161" s="281">
        <f t="shared" si="49"/>
        <v>78498</v>
      </c>
      <c r="K161" s="287">
        <f t="shared" si="50"/>
        <v>3177</v>
      </c>
      <c r="L161" s="281">
        <f t="shared" si="51"/>
        <v>87220</v>
      </c>
      <c r="M161" s="287">
        <f t="shared" si="52"/>
        <v>87220</v>
      </c>
      <c r="N161" s="283">
        <v>20</v>
      </c>
      <c r="O161" s="283">
        <v>30</v>
      </c>
      <c r="P161" s="283">
        <v>40</v>
      </c>
      <c r="Q161" s="283">
        <v>55</v>
      </c>
      <c r="R161" s="283">
        <v>70</v>
      </c>
    </row>
    <row r="162" spans="1:18">
      <c r="A162" s="280">
        <v>51</v>
      </c>
      <c r="B162" s="283">
        <v>45375</v>
      </c>
      <c r="C162" s="284">
        <v>1905</v>
      </c>
      <c r="D162" s="283">
        <f t="shared" si="43"/>
        <v>54450</v>
      </c>
      <c r="E162" s="287">
        <f t="shared" si="44"/>
        <v>2286</v>
      </c>
      <c r="F162" s="281">
        <f t="shared" si="45"/>
        <v>63524.999999999993</v>
      </c>
      <c r="G162" s="287">
        <f t="shared" si="46"/>
        <v>2667</v>
      </c>
      <c r="H162" s="281">
        <f t="shared" si="47"/>
        <v>72600</v>
      </c>
      <c r="I162" s="287">
        <f t="shared" si="48"/>
        <v>72600</v>
      </c>
      <c r="J162" s="281">
        <f t="shared" si="49"/>
        <v>81675</v>
      </c>
      <c r="K162" s="287">
        <f t="shared" si="50"/>
        <v>3429</v>
      </c>
      <c r="L162" s="281">
        <f t="shared" si="51"/>
        <v>90750</v>
      </c>
      <c r="M162" s="287">
        <f t="shared" si="52"/>
        <v>90750</v>
      </c>
      <c r="N162" s="284">
        <v>20</v>
      </c>
      <c r="O162" s="284">
        <v>30</v>
      </c>
      <c r="P162" s="284">
        <v>40</v>
      </c>
      <c r="Q162" s="284">
        <v>55</v>
      </c>
      <c r="R162" s="284">
        <v>70</v>
      </c>
    </row>
    <row r="163" spans="1:18">
      <c r="A163" s="280">
        <v>52</v>
      </c>
      <c r="B163" s="281">
        <v>47280</v>
      </c>
      <c r="C163" s="287">
        <v>2045</v>
      </c>
      <c r="D163" s="281">
        <f t="shared" si="43"/>
        <v>56736</v>
      </c>
      <c r="E163" s="287">
        <f t="shared" si="44"/>
        <v>2454</v>
      </c>
      <c r="F163" s="281">
        <f t="shared" si="45"/>
        <v>66192</v>
      </c>
      <c r="G163" s="287">
        <f t="shared" si="46"/>
        <v>2863</v>
      </c>
      <c r="H163" s="281">
        <f t="shared" si="47"/>
        <v>75648</v>
      </c>
      <c r="I163" s="287">
        <f t="shared" si="48"/>
        <v>75648</v>
      </c>
      <c r="J163" s="281">
        <f t="shared" si="49"/>
        <v>85104</v>
      </c>
      <c r="K163" s="287">
        <f t="shared" si="50"/>
        <v>3681</v>
      </c>
      <c r="L163" s="281">
        <f t="shared" si="51"/>
        <v>94560</v>
      </c>
      <c r="M163" s="287">
        <f t="shared" si="52"/>
        <v>94560</v>
      </c>
      <c r="N163" s="280">
        <v>20</v>
      </c>
      <c r="O163" s="280">
        <v>30</v>
      </c>
      <c r="P163" s="280">
        <v>40</v>
      </c>
      <c r="Q163" s="280">
        <v>55</v>
      </c>
      <c r="R163" s="280">
        <v>70</v>
      </c>
    </row>
    <row r="164" spans="1:18">
      <c r="A164" s="280">
        <v>53</v>
      </c>
      <c r="B164" s="281">
        <v>49325</v>
      </c>
      <c r="C164" s="287">
        <v>2185</v>
      </c>
      <c r="D164" s="281">
        <f t="shared" si="43"/>
        <v>59190</v>
      </c>
      <c r="E164" s="287">
        <f t="shared" si="44"/>
        <v>2622</v>
      </c>
      <c r="F164" s="281">
        <f t="shared" si="45"/>
        <v>69055</v>
      </c>
      <c r="G164" s="287">
        <f t="shared" si="46"/>
        <v>3059</v>
      </c>
      <c r="H164" s="281">
        <f t="shared" si="47"/>
        <v>78920</v>
      </c>
      <c r="I164" s="287">
        <f t="shared" si="48"/>
        <v>78920</v>
      </c>
      <c r="J164" s="281">
        <f t="shared" si="49"/>
        <v>88785</v>
      </c>
      <c r="K164" s="287">
        <f t="shared" si="50"/>
        <v>3933</v>
      </c>
      <c r="L164" s="281">
        <f t="shared" si="51"/>
        <v>98650</v>
      </c>
      <c r="M164" s="287">
        <f t="shared" si="52"/>
        <v>98650</v>
      </c>
      <c r="N164" s="280">
        <v>20</v>
      </c>
      <c r="O164" s="280">
        <v>30</v>
      </c>
      <c r="P164" s="280">
        <v>40</v>
      </c>
      <c r="Q164" s="280">
        <v>55</v>
      </c>
      <c r="R164" s="280">
        <v>70</v>
      </c>
    </row>
    <row r="165" spans="1:18">
      <c r="A165" s="280">
        <v>54</v>
      </c>
      <c r="B165" s="281">
        <v>51510</v>
      </c>
      <c r="C165" s="287">
        <v>2325</v>
      </c>
      <c r="D165" s="281">
        <f t="shared" si="43"/>
        <v>61812</v>
      </c>
      <c r="E165" s="287">
        <f t="shared" si="44"/>
        <v>2790</v>
      </c>
      <c r="F165" s="281">
        <f t="shared" si="45"/>
        <v>72114</v>
      </c>
      <c r="G165" s="287">
        <f t="shared" si="46"/>
        <v>3255</v>
      </c>
      <c r="H165" s="281">
        <f t="shared" si="47"/>
        <v>82416</v>
      </c>
      <c r="I165" s="287">
        <f t="shared" si="48"/>
        <v>82416</v>
      </c>
      <c r="J165" s="281">
        <f t="shared" si="49"/>
        <v>92718</v>
      </c>
      <c r="K165" s="287">
        <f t="shared" si="50"/>
        <v>4185</v>
      </c>
      <c r="L165" s="281">
        <f t="shared" si="51"/>
        <v>103020</v>
      </c>
      <c r="M165" s="287">
        <f t="shared" si="52"/>
        <v>103020</v>
      </c>
      <c r="N165" s="280">
        <v>20</v>
      </c>
      <c r="O165" s="280">
        <v>30</v>
      </c>
      <c r="P165" s="280">
        <v>40</v>
      </c>
      <c r="Q165" s="280">
        <v>55</v>
      </c>
      <c r="R165" s="280">
        <v>70</v>
      </c>
    </row>
    <row r="166" spans="1:18">
      <c r="A166" s="280">
        <v>55</v>
      </c>
      <c r="B166" s="281">
        <v>53835</v>
      </c>
      <c r="C166" s="287">
        <v>2465</v>
      </c>
      <c r="D166" s="281">
        <f t="shared" si="43"/>
        <v>64602</v>
      </c>
      <c r="E166" s="287">
        <f t="shared" si="44"/>
        <v>2958</v>
      </c>
      <c r="F166" s="281">
        <f t="shared" si="45"/>
        <v>75369</v>
      </c>
      <c r="G166" s="287">
        <f t="shared" si="46"/>
        <v>3451</v>
      </c>
      <c r="H166" s="281">
        <f t="shared" si="47"/>
        <v>86136</v>
      </c>
      <c r="I166" s="287">
        <f t="shared" si="48"/>
        <v>86136</v>
      </c>
      <c r="J166" s="281">
        <f t="shared" si="49"/>
        <v>96903</v>
      </c>
      <c r="K166" s="287">
        <f t="shared" si="50"/>
        <v>4437</v>
      </c>
      <c r="L166" s="281">
        <f t="shared" si="51"/>
        <v>107670</v>
      </c>
      <c r="M166" s="287">
        <f t="shared" si="52"/>
        <v>107670</v>
      </c>
      <c r="N166" s="280">
        <v>20</v>
      </c>
      <c r="O166" s="280">
        <v>30</v>
      </c>
      <c r="P166" s="280">
        <v>40</v>
      </c>
      <c r="Q166" s="280">
        <v>55</v>
      </c>
      <c r="R166" s="280">
        <v>70</v>
      </c>
    </row>
    <row r="167" spans="1:18">
      <c r="A167" s="280">
        <v>56</v>
      </c>
      <c r="B167" s="281">
        <v>56300</v>
      </c>
      <c r="C167" s="287">
        <v>2605</v>
      </c>
      <c r="D167" s="281">
        <f t="shared" si="43"/>
        <v>67560</v>
      </c>
      <c r="E167" s="287">
        <f t="shared" si="44"/>
        <v>3126</v>
      </c>
      <c r="F167" s="281">
        <f t="shared" si="45"/>
        <v>78820</v>
      </c>
      <c r="G167" s="287">
        <f t="shared" si="46"/>
        <v>3646.9999999999995</v>
      </c>
      <c r="H167" s="281">
        <f t="shared" si="47"/>
        <v>90080</v>
      </c>
      <c r="I167" s="287">
        <f t="shared" si="48"/>
        <v>90080</v>
      </c>
      <c r="J167" s="281">
        <f t="shared" si="49"/>
        <v>101340</v>
      </c>
      <c r="K167" s="287">
        <f t="shared" si="50"/>
        <v>4689</v>
      </c>
      <c r="L167" s="281">
        <f t="shared" si="51"/>
        <v>112600</v>
      </c>
      <c r="M167" s="287">
        <f t="shared" si="52"/>
        <v>112600</v>
      </c>
      <c r="N167" s="280">
        <v>20</v>
      </c>
      <c r="O167" s="280">
        <v>30</v>
      </c>
      <c r="P167" s="280">
        <v>40</v>
      </c>
      <c r="Q167" s="280">
        <v>55</v>
      </c>
      <c r="R167" s="280">
        <v>70</v>
      </c>
    </row>
    <row r="168" spans="1:18">
      <c r="A168" s="280">
        <v>57</v>
      </c>
      <c r="B168" s="281">
        <v>58905</v>
      </c>
      <c r="C168" s="287">
        <v>2745</v>
      </c>
      <c r="D168" s="281">
        <f t="shared" si="43"/>
        <v>70686</v>
      </c>
      <c r="E168" s="287">
        <f t="shared" si="44"/>
        <v>3294</v>
      </c>
      <c r="F168" s="281">
        <f t="shared" si="45"/>
        <v>82467</v>
      </c>
      <c r="G168" s="287">
        <f t="shared" si="46"/>
        <v>3842.9999999999995</v>
      </c>
      <c r="H168" s="281">
        <f t="shared" si="47"/>
        <v>94248</v>
      </c>
      <c r="I168" s="287">
        <f t="shared" si="48"/>
        <v>94248</v>
      </c>
      <c r="J168" s="281">
        <f t="shared" si="49"/>
        <v>106029</v>
      </c>
      <c r="K168" s="287">
        <f t="shared" si="50"/>
        <v>4941</v>
      </c>
      <c r="L168" s="281">
        <f t="shared" si="51"/>
        <v>117810</v>
      </c>
      <c r="M168" s="287">
        <f t="shared" si="52"/>
        <v>117810</v>
      </c>
      <c r="N168" s="280">
        <v>20</v>
      </c>
      <c r="O168" s="280">
        <v>30</v>
      </c>
      <c r="P168" s="280">
        <v>40</v>
      </c>
      <c r="Q168" s="280">
        <v>55</v>
      </c>
      <c r="R168" s="280">
        <v>70</v>
      </c>
    </row>
    <row r="169" spans="1:18">
      <c r="A169" s="280">
        <v>58</v>
      </c>
      <c r="B169" s="281">
        <v>61650</v>
      </c>
      <c r="C169" s="287">
        <v>2885</v>
      </c>
      <c r="D169" s="281">
        <f t="shared" si="43"/>
        <v>73980</v>
      </c>
      <c r="E169" s="287">
        <f t="shared" si="44"/>
        <v>3462</v>
      </c>
      <c r="F169" s="281">
        <f t="shared" si="45"/>
        <v>86310</v>
      </c>
      <c r="G169" s="287">
        <f t="shared" si="46"/>
        <v>4038.9999999999995</v>
      </c>
      <c r="H169" s="281">
        <f t="shared" si="47"/>
        <v>98640</v>
      </c>
      <c r="I169" s="287">
        <f t="shared" si="48"/>
        <v>98640</v>
      </c>
      <c r="J169" s="281">
        <f t="shared" si="49"/>
        <v>110970</v>
      </c>
      <c r="K169" s="287">
        <f t="shared" si="50"/>
        <v>5193</v>
      </c>
      <c r="L169" s="281">
        <f t="shared" si="51"/>
        <v>123300</v>
      </c>
      <c r="M169" s="287">
        <f t="shared" si="52"/>
        <v>123300</v>
      </c>
      <c r="N169" s="280">
        <v>20</v>
      </c>
      <c r="O169" s="280">
        <v>30</v>
      </c>
      <c r="P169" s="280">
        <v>40</v>
      </c>
      <c r="Q169" s="280">
        <v>55</v>
      </c>
      <c r="R169" s="280">
        <v>70</v>
      </c>
    </row>
    <row r="170" spans="1:18">
      <c r="A170" s="280">
        <v>59</v>
      </c>
      <c r="B170" s="281">
        <v>64535</v>
      </c>
      <c r="C170" s="287">
        <v>3025</v>
      </c>
      <c r="D170" s="281">
        <f t="shared" si="43"/>
        <v>77442</v>
      </c>
      <c r="E170" s="287">
        <f t="shared" si="44"/>
        <v>3630</v>
      </c>
      <c r="F170" s="281">
        <f t="shared" si="45"/>
        <v>90349</v>
      </c>
      <c r="G170" s="287">
        <f t="shared" si="46"/>
        <v>4235</v>
      </c>
      <c r="H170" s="281">
        <f t="shared" si="47"/>
        <v>103256</v>
      </c>
      <c r="I170" s="287">
        <f t="shared" si="48"/>
        <v>103256</v>
      </c>
      <c r="J170" s="281">
        <f t="shared" si="49"/>
        <v>116163</v>
      </c>
      <c r="K170" s="287">
        <f t="shared" si="50"/>
        <v>5445</v>
      </c>
      <c r="L170" s="281">
        <f t="shared" si="51"/>
        <v>129070</v>
      </c>
      <c r="M170" s="287">
        <f t="shared" si="52"/>
        <v>129070</v>
      </c>
      <c r="N170" s="280">
        <v>20</v>
      </c>
      <c r="O170" s="280">
        <v>30</v>
      </c>
      <c r="P170" s="280">
        <v>40</v>
      </c>
      <c r="Q170" s="280">
        <v>55</v>
      </c>
      <c r="R170" s="280">
        <v>70</v>
      </c>
    </row>
    <row r="171" spans="1:18" s="278" customFormat="1">
      <c r="A171" s="282">
        <v>60</v>
      </c>
      <c r="B171" s="283">
        <v>67560</v>
      </c>
      <c r="C171" s="284">
        <v>3165</v>
      </c>
      <c r="D171" s="281">
        <f t="shared" si="43"/>
        <v>81072</v>
      </c>
      <c r="E171" s="287">
        <f t="shared" si="44"/>
        <v>3798</v>
      </c>
      <c r="F171" s="281">
        <f t="shared" si="45"/>
        <v>94584</v>
      </c>
      <c r="G171" s="287">
        <f t="shared" si="46"/>
        <v>4431</v>
      </c>
      <c r="H171" s="281">
        <f t="shared" si="47"/>
        <v>108096</v>
      </c>
      <c r="I171" s="287">
        <f t="shared" si="48"/>
        <v>108096</v>
      </c>
      <c r="J171" s="281">
        <f t="shared" si="49"/>
        <v>121608</v>
      </c>
      <c r="K171" s="287">
        <f t="shared" si="50"/>
        <v>5697</v>
      </c>
      <c r="L171" s="281">
        <f t="shared" si="51"/>
        <v>135120</v>
      </c>
      <c r="M171" s="287">
        <f t="shared" si="52"/>
        <v>135120</v>
      </c>
      <c r="N171" s="282">
        <v>20</v>
      </c>
      <c r="O171" s="282">
        <v>30</v>
      </c>
      <c r="P171" s="282">
        <v>40</v>
      </c>
      <c r="Q171" s="282">
        <v>55</v>
      </c>
      <c r="R171" s="282">
        <v>70</v>
      </c>
    </row>
    <row r="172" spans="1:18">
      <c r="A172" s="280">
        <v>61</v>
      </c>
      <c r="B172" s="283">
        <v>70725</v>
      </c>
      <c r="C172" s="284">
        <v>3305</v>
      </c>
      <c r="D172" s="281">
        <f t="shared" si="43"/>
        <v>84870</v>
      </c>
      <c r="E172" s="287">
        <f t="shared" si="44"/>
        <v>3966</v>
      </c>
      <c r="F172" s="281">
        <f t="shared" si="45"/>
        <v>99015</v>
      </c>
      <c r="G172" s="287">
        <f t="shared" si="46"/>
        <v>4627</v>
      </c>
      <c r="H172" s="281">
        <f t="shared" si="47"/>
        <v>113160</v>
      </c>
      <c r="I172" s="287">
        <f t="shared" si="48"/>
        <v>113160</v>
      </c>
      <c r="J172" s="281">
        <f t="shared" si="49"/>
        <v>127305</v>
      </c>
      <c r="K172" s="287">
        <f t="shared" si="50"/>
        <v>5949</v>
      </c>
      <c r="L172" s="281">
        <f t="shared" si="51"/>
        <v>141450</v>
      </c>
      <c r="M172" s="287">
        <f t="shared" si="52"/>
        <v>141450</v>
      </c>
      <c r="N172" s="280">
        <v>20</v>
      </c>
      <c r="O172" s="280">
        <v>30</v>
      </c>
      <c r="P172" s="280">
        <v>40</v>
      </c>
      <c r="Q172" s="280">
        <v>55</v>
      </c>
      <c r="R172" s="280">
        <v>70</v>
      </c>
    </row>
    <row r="173" spans="1:18">
      <c r="A173" s="280">
        <v>62</v>
      </c>
      <c r="B173" s="283">
        <v>74030</v>
      </c>
      <c r="C173" s="284">
        <v>3445</v>
      </c>
      <c r="D173" s="281">
        <f t="shared" si="43"/>
        <v>88836</v>
      </c>
      <c r="E173" s="287">
        <f t="shared" si="44"/>
        <v>4134</v>
      </c>
      <c r="F173" s="281">
        <f t="shared" si="45"/>
        <v>103642</v>
      </c>
      <c r="G173" s="287">
        <f t="shared" si="46"/>
        <v>4823</v>
      </c>
      <c r="H173" s="281">
        <f t="shared" si="47"/>
        <v>118448</v>
      </c>
      <c r="I173" s="287">
        <f t="shared" si="48"/>
        <v>118448</v>
      </c>
      <c r="J173" s="281">
        <f t="shared" si="49"/>
        <v>133254</v>
      </c>
      <c r="K173" s="287">
        <f t="shared" si="50"/>
        <v>6201</v>
      </c>
      <c r="L173" s="281">
        <f t="shared" si="51"/>
        <v>148060</v>
      </c>
      <c r="M173" s="287">
        <f t="shared" si="52"/>
        <v>148060</v>
      </c>
      <c r="N173" s="280">
        <v>20</v>
      </c>
      <c r="O173" s="280">
        <v>30</v>
      </c>
      <c r="P173" s="280">
        <v>40</v>
      </c>
      <c r="Q173" s="280">
        <v>55</v>
      </c>
      <c r="R173" s="280">
        <v>70</v>
      </c>
    </row>
    <row r="174" spans="1:18">
      <c r="A174" s="280">
        <v>63</v>
      </c>
      <c r="B174" s="283">
        <v>77475</v>
      </c>
      <c r="C174" s="284">
        <v>3585</v>
      </c>
      <c r="D174" s="281">
        <f t="shared" si="43"/>
        <v>92970</v>
      </c>
      <c r="E174" s="287">
        <f t="shared" si="44"/>
        <v>4302</v>
      </c>
      <c r="F174" s="281">
        <f t="shared" si="45"/>
        <v>108465</v>
      </c>
      <c r="G174" s="287">
        <f t="shared" si="46"/>
        <v>5019</v>
      </c>
      <c r="H174" s="281">
        <f t="shared" si="47"/>
        <v>123960</v>
      </c>
      <c r="I174" s="287">
        <f t="shared" si="48"/>
        <v>123960</v>
      </c>
      <c r="J174" s="281">
        <f t="shared" si="49"/>
        <v>139455</v>
      </c>
      <c r="K174" s="287">
        <f t="shared" si="50"/>
        <v>6453</v>
      </c>
      <c r="L174" s="281">
        <f t="shared" si="51"/>
        <v>154950</v>
      </c>
      <c r="M174" s="287">
        <f t="shared" si="52"/>
        <v>154950</v>
      </c>
      <c r="N174" s="280">
        <v>20</v>
      </c>
      <c r="O174" s="280">
        <v>30</v>
      </c>
      <c r="P174" s="280">
        <v>40</v>
      </c>
      <c r="Q174" s="280">
        <v>55</v>
      </c>
      <c r="R174" s="280">
        <v>70</v>
      </c>
    </row>
    <row r="175" spans="1:18">
      <c r="A175" s="280">
        <v>64</v>
      </c>
      <c r="B175" s="283">
        <v>81060</v>
      </c>
      <c r="C175" s="284">
        <v>3725</v>
      </c>
      <c r="D175" s="281">
        <f t="shared" si="43"/>
        <v>97272</v>
      </c>
      <c r="E175" s="287">
        <f t="shared" si="44"/>
        <v>4470</v>
      </c>
      <c r="F175" s="281">
        <f t="shared" si="45"/>
        <v>113484</v>
      </c>
      <c r="G175" s="287">
        <f t="shared" si="46"/>
        <v>5215</v>
      </c>
      <c r="H175" s="281">
        <f t="shared" si="47"/>
        <v>129696</v>
      </c>
      <c r="I175" s="287">
        <f t="shared" si="48"/>
        <v>129696</v>
      </c>
      <c r="J175" s="281">
        <f t="shared" si="49"/>
        <v>145908</v>
      </c>
      <c r="K175" s="287">
        <f t="shared" si="50"/>
        <v>6705</v>
      </c>
      <c r="L175" s="281">
        <f t="shared" si="51"/>
        <v>162120</v>
      </c>
      <c r="M175" s="287">
        <f t="shared" si="52"/>
        <v>162120</v>
      </c>
      <c r="N175" s="280">
        <v>20</v>
      </c>
      <c r="O175" s="280">
        <v>30</v>
      </c>
      <c r="P175" s="280">
        <v>40</v>
      </c>
      <c r="Q175" s="280">
        <v>55</v>
      </c>
      <c r="R175" s="280">
        <v>70</v>
      </c>
    </row>
    <row r="176" spans="1:18">
      <c r="A176" s="280">
        <v>65</v>
      </c>
      <c r="B176" s="283">
        <v>84785</v>
      </c>
      <c r="C176" s="284">
        <v>3865</v>
      </c>
      <c r="D176" s="281">
        <f t="shared" ref="D176:D210" si="53">B176*1.2</f>
        <v>101742</v>
      </c>
      <c r="E176" s="287">
        <f t="shared" ref="E176:E210" si="54">C176*1.2</f>
        <v>4638</v>
      </c>
      <c r="F176" s="281">
        <f t="shared" ref="F176:F210" si="55">B176*1.4</f>
        <v>118698.99999999999</v>
      </c>
      <c r="G176" s="287">
        <f t="shared" ref="G176:G210" si="56">C176*1.4</f>
        <v>5411</v>
      </c>
      <c r="H176" s="281">
        <f t="shared" ref="H176:H210" si="57">B176*1.6</f>
        <v>135656</v>
      </c>
      <c r="I176" s="287">
        <f t="shared" ref="I176:I210" si="58">B176*1.6</f>
        <v>135656</v>
      </c>
      <c r="J176" s="281">
        <f t="shared" ref="J176:J210" si="59">B176*1.8</f>
        <v>152613</v>
      </c>
      <c r="K176" s="287">
        <f t="shared" ref="K176:K210" si="60">C176*1.8</f>
        <v>6957</v>
      </c>
      <c r="L176" s="281">
        <f t="shared" ref="L176:L210" si="61">B176*2</f>
        <v>169570</v>
      </c>
      <c r="M176" s="287">
        <f t="shared" ref="M176:M210" si="62">B176*2</f>
        <v>169570</v>
      </c>
      <c r="N176" s="280">
        <v>20</v>
      </c>
      <c r="O176" s="280">
        <v>30</v>
      </c>
      <c r="P176" s="280">
        <v>40</v>
      </c>
      <c r="Q176" s="280">
        <v>55</v>
      </c>
      <c r="R176" s="280">
        <v>70</v>
      </c>
    </row>
    <row r="177" spans="1:18">
      <c r="A177" s="280">
        <v>66</v>
      </c>
      <c r="B177" s="283">
        <v>88650</v>
      </c>
      <c r="C177" s="284">
        <v>4005</v>
      </c>
      <c r="D177" s="281">
        <f t="shared" si="53"/>
        <v>106380</v>
      </c>
      <c r="E177" s="287">
        <f t="shared" si="54"/>
        <v>4806</v>
      </c>
      <c r="F177" s="281">
        <f t="shared" si="55"/>
        <v>124109.99999999999</v>
      </c>
      <c r="G177" s="287">
        <f t="shared" si="56"/>
        <v>5607</v>
      </c>
      <c r="H177" s="281">
        <f t="shared" si="57"/>
        <v>141840</v>
      </c>
      <c r="I177" s="287">
        <f t="shared" si="58"/>
        <v>141840</v>
      </c>
      <c r="J177" s="281">
        <f t="shared" si="59"/>
        <v>159570</v>
      </c>
      <c r="K177" s="287">
        <f t="shared" si="60"/>
        <v>7209</v>
      </c>
      <c r="L177" s="281">
        <f t="shared" si="61"/>
        <v>177300</v>
      </c>
      <c r="M177" s="287">
        <f t="shared" si="62"/>
        <v>177300</v>
      </c>
      <c r="N177" s="280">
        <v>20</v>
      </c>
      <c r="O177" s="280">
        <v>30</v>
      </c>
      <c r="P177" s="280">
        <v>40</v>
      </c>
      <c r="Q177" s="280">
        <v>55</v>
      </c>
      <c r="R177" s="280">
        <v>70</v>
      </c>
    </row>
    <row r="178" spans="1:18">
      <c r="A178" s="280">
        <v>67</v>
      </c>
      <c r="B178" s="283">
        <v>92655</v>
      </c>
      <c r="C178" s="284">
        <v>4145</v>
      </c>
      <c r="D178" s="281">
        <f t="shared" si="53"/>
        <v>111186</v>
      </c>
      <c r="E178" s="287">
        <f t="shared" si="54"/>
        <v>4974</v>
      </c>
      <c r="F178" s="281">
        <f t="shared" si="55"/>
        <v>129716.99999999999</v>
      </c>
      <c r="G178" s="287">
        <f t="shared" si="56"/>
        <v>5803</v>
      </c>
      <c r="H178" s="281">
        <f t="shared" si="57"/>
        <v>148248</v>
      </c>
      <c r="I178" s="287">
        <f t="shared" si="58"/>
        <v>148248</v>
      </c>
      <c r="J178" s="281">
        <f t="shared" si="59"/>
        <v>166779</v>
      </c>
      <c r="K178" s="287">
        <f t="shared" si="60"/>
        <v>7461</v>
      </c>
      <c r="L178" s="281">
        <f t="shared" si="61"/>
        <v>185310</v>
      </c>
      <c r="M178" s="287">
        <f t="shared" si="62"/>
        <v>185310</v>
      </c>
      <c r="N178" s="280">
        <v>20</v>
      </c>
      <c r="O178" s="280">
        <v>30</v>
      </c>
      <c r="P178" s="280">
        <v>40</v>
      </c>
      <c r="Q178" s="280">
        <v>55</v>
      </c>
      <c r="R178" s="280">
        <v>70</v>
      </c>
    </row>
    <row r="179" spans="1:18">
      <c r="A179" s="280">
        <v>68</v>
      </c>
      <c r="B179" s="283">
        <v>96800</v>
      </c>
      <c r="C179" s="284">
        <v>4285</v>
      </c>
      <c r="D179" s="281">
        <f t="shared" si="53"/>
        <v>116160</v>
      </c>
      <c r="E179" s="287">
        <f t="shared" si="54"/>
        <v>5142</v>
      </c>
      <c r="F179" s="281">
        <f t="shared" si="55"/>
        <v>135520</v>
      </c>
      <c r="G179" s="287">
        <f t="shared" si="56"/>
        <v>5999</v>
      </c>
      <c r="H179" s="281">
        <f t="shared" si="57"/>
        <v>154880</v>
      </c>
      <c r="I179" s="287">
        <f t="shared" si="58"/>
        <v>154880</v>
      </c>
      <c r="J179" s="281">
        <f t="shared" si="59"/>
        <v>174240</v>
      </c>
      <c r="K179" s="287">
        <f t="shared" si="60"/>
        <v>7713</v>
      </c>
      <c r="L179" s="281">
        <f t="shared" si="61"/>
        <v>193600</v>
      </c>
      <c r="M179" s="287">
        <f t="shared" si="62"/>
        <v>193600</v>
      </c>
      <c r="N179" s="280">
        <v>20</v>
      </c>
      <c r="O179" s="280">
        <v>30</v>
      </c>
      <c r="P179" s="280">
        <v>40</v>
      </c>
      <c r="Q179" s="280">
        <v>55</v>
      </c>
      <c r="R179" s="280">
        <v>70</v>
      </c>
    </row>
    <row r="180" spans="1:18">
      <c r="A180" s="280">
        <v>69</v>
      </c>
      <c r="B180" s="283">
        <v>101085</v>
      </c>
      <c r="C180" s="284">
        <v>4425</v>
      </c>
      <c r="D180" s="281">
        <f t="shared" si="53"/>
        <v>121302</v>
      </c>
      <c r="E180" s="287">
        <f t="shared" si="54"/>
        <v>5310</v>
      </c>
      <c r="F180" s="281">
        <f t="shared" si="55"/>
        <v>141519</v>
      </c>
      <c r="G180" s="287">
        <f t="shared" si="56"/>
        <v>6195</v>
      </c>
      <c r="H180" s="281">
        <f t="shared" si="57"/>
        <v>161736</v>
      </c>
      <c r="I180" s="287">
        <f t="shared" si="58"/>
        <v>161736</v>
      </c>
      <c r="J180" s="281">
        <f t="shared" si="59"/>
        <v>181953</v>
      </c>
      <c r="K180" s="287">
        <f t="shared" si="60"/>
        <v>7965</v>
      </c>
      <c r="L180" s="281">
        <f t="shared" si="61"/>
        <v>202170</v>
      </c>
      <c r="M180" s="287">
        <f t="shared" si="62"/>
        <v>202170</v>
      </c>
      <c r="N180" s="280">
        <v>20</v>
      </c>
      <c r="O180" s="280">
        <v>30</v>
      </c>
      <c r="P180" s="280">
        <v>40</v>
      </c>
      <c r="Q180" s="280">
        <v>55</v>
      </c>
      <c r="R180" s="280">
        <v>70</v>
      </c>
    </row>
    <row r="181" spans="1:18" s="278" customFormat="1">
      <c r="A181" s="282">
        <v>70</v>
      </c>
      <c r="B181" s="283">
        <v>105510</v>
      </c>
      <c r="C181" s="284">
        <v>4565</v>
      </c>
      <c r="D181" s="281">
        <f t="shared" si="53"/>
        <v>126612</v>
      </c>
      <c r="E181" s="287">
        <f t="shared" si="54"/>
        <v>5478</v>
      </c>
      <c r="F181" s="281">
        <f t="shared" si="55"/>
        <v>147714</v>
      </c>
      <c r="G181" s="287">
        <f t="shared" si="56"/>
        <v>6391</v>
      </c>
      <c r="H181" s="281">
        <f t="shared" si="57"/>
        <v>168816</v>
      </c>
      <c r="I181" s="287">
        <f t="shared" si="58"/>
        <v>168816</v>
      </c>
      <c r="J181" s="281">
        <f t="shared" si="59"/>
        <v>189918</v>
      </c>
      <c r="K181" s="287">
        <f t="shared" si="60"/>
        <v>8217</v>
      </c>
      <c r="L181" s="281">
        <f t="shared" si="61"/>
        <v>211020</v>
      </c>
      <c r="M181" s="287">
        <f t="shared" si="62"/>
        <v>211020</v>
      </c>
      <c r="N181" s="282">
        <v>20</v>
      </c>
      <c r="O181" s="282">
        <v>30</v>
      </c>
      <c r="P181" s="282">
        <v>40</v>
      </c>
      <c r="Q181" s="282">
        <v>55</v>
      </c>
      <c r="R181" s="282">
        <v>70</v>
      </c>
    </row>
    <row r="182" spans="1:18">
      <c r="A182" s="280">
        <v>71</v>
      </c>
      <c r="B182" s="283">
        <v>110075</v>
      </c>
      <c r="C182" s="284">
        <v>4705</v>
      </c>
      <c r="D182" s="281">
        <f t="shared" si="53"/>
        <v>132090</v>
      </c>
      <c r="E182" s="287">
        <f t="shared" si="54"/>
        <v>5646</v>
      </c>
      <c r="F182" s="281">
        <f t="shared" si="55"/>
        <v>154105</v>
      </c>
      <c r="G182" s="287">
        <f t="shared" si="56"/>
        <v>6587</v>
      </c>
      <c r="H182" s="281">
        <f t="shared" si="57"/>
        <v>176120</v>
      </c>
      <c r="I182" s="287">
        <f t="shared" si="58"/>
        <v>176120</v>
      </c>
      <c r="J182" s="281">
        <f t="shared" si="59"/>
        <v>198135</v>
      </c>
      <c r="K182" s="287">
        <f t="shared" si="60"/>
        <v>8469</v>
      </c>
      <c r="L182" s="281">
        <f t="shared" si="61"/>
        <v>220150</v>
      </c>
      <c r="M182" s="287">
        <f t="shared" si="62"/>
        <v>220150</v>
      </c>
      <c r="N182" s="280">
        <v>20</v>
      </c>
      <c r="O182" s="280">
        <v>30</v>
      </c>
      <c r="P182" s="280">
        <v>40</v>
      </c>
      <c r="Q182" s="280">
        <v>55</v>
      </c>
      <c r="R182" s="280">
        <v>70</v>
      </c>
    </row>
    <row r="183" spans="1:18">
      <c r="A183" s="280">
        <v>72</v>
      </c>
      <c r="B183" s="283">
        <v>114780</v>
      </c>
      <c r="C183" s="284">
        <v>4845</v>
      </c>
      <c r="D183" s="281">
        <f t="shared" si="53"/>
        <v>137736</v>
      </c>
      <c r="E183" s="287">
        <f t="shared" si="54"/>
        <v>5814</v>
      </c>
      <c r="F183" s="281">
        <f t="shared" si="55"/>
        <v>160692</v>
      </c>
      <c r="G183" s="287">
        <f t="shared" si="56"/>
        <v>6783</v>
      </c>
      <c r="H183" s="281">
        <f t="shared" si="57"/>
        <v>183648</v>
      </c>
      <c r="I183" s="287">
        <f t="shared" si="58"/>
        <v>183648</v>
      </c>
      <c r="J183" s="281">
        <f t="shared" si="59"/>
        <v>206604</v>
      </c>
      <c r="K183" s="287">
        <f t="shared" si="60"/>
        <v>8721</v>
      </c>
      <c r="L183" s="281">
        <f t="shared" si="61"/>
        <v>229560</v>
      </c>
      <c r="M183" s="287">
        <f t="shared" si="62"/>
        <v>229560</v>
      </c>
      <c r="N183" s="280">
        <v>20</v>
      </c>
      <c r="O183" s="280">
        <v>30</v>
      </c>
      <c r="P183" s="280">
        <v>40</v>
      </c>
      <c r="Q183" s="280">
        <v>55</v>
      </c>
      <c r="R183" s="280">
        <v>70</v>
      </c>
    </row>
    <row r="184" spans="1:18">
      <c r="A184" s="280">
        <v>73</v>
      </c>
      <c r="B184" s="283">
        <v>119625</v>
      </c>
      <c r="C184" s="284">
        <v>4985</v>
      </c>
      <c r="D184" s="281">
        <f t="shared" si="53"/>
        <v>143550</v>
      </c>
      <c r="E184" s="287">
        <f t="shared" si="54"/>
        <v>5982</v>
      </c>
      <c r="F184" s="281">
        <f t="shared" si="55"/>
        <v>167475</v>
      </c>
      <c r="G184" s="287">
        <f t="shared" si="56"/>
        <v>6979</v>
      </c>
      <c r="H184" s="281">
        <f t="shared" si="57"/>
        <v>191400</v>
      </c>
      <c r="I184" s="287">
        <f t="shared" si="58"/>
        <v>191400</v>
      </c>
      <c r="J184" s="281">
        <f t="shared" si="59"/>
        <v>215325</v>
      </c>
      <c r="K184" s="287">
        <f t="shared" si="60"/>
        <v>8973</v>
      </c>
      <c r="L184" s="281">
        <f t="shared" si="61"/>
        <v>239250</v>
      </c>
      <c r="M184" s="287">
        <f t="shared" si="62"/>
        <v>239250</v>
      </c>
      <c r="N184" s="280">
        <v>20</v>
      </c>
      <c r="O184" s="280">
        <v>30</v>
      </c>
      <c r="P184" s="280">
        <v>40</v>
      </c>
      <c r="Q184" s="280">
        <v>55</v>
      </c>
      <c r="R184" s="280">
        <v>70</v>
      </c>
    </row>
    <row r="185" spans="1:18">
      <c r="A185" s="280">
        <v>74</v>
      </c>
      <c r="B185" s="283">
        <v>124610</v>
      </c>
      <c r="C185" s="284">
        <v>5125</v>
      </c>
      <c r="D185" s="281">
        <f t="shared" si="53"/>
        <v>149532</v>
      </c>
      <c r="E185" s="287">
        <f t="shared" si="54"/>
        <v>6150</v>
      </c>
      <c r="F185" s="281">
        <f t="shared" si="55"/>
        <v>174454</v>
      </c>
      <c r="G185" s="287">
        <f t="shared" si="56"/>
        <v>7174.9999999999991</v>
      </c>
      <c r="H185" s="281">
        <f t="shared" si="57"/>
        <v>199376</v>
      </c>
      <c r="I185" s="287">
        <f t="shared" si="58"/>
        <v>199376</v>
      </c>
      <c r="J185" s="281">
        <f t="shared" si="59"/>
        <v>224298</v>
      </c>
      <c r="K185" s="287">
        <f t="shared" si="60"/>
        <v>9225</v>
      </c>
      <c r="L185" s="281">
        <f t="shared" si="61"/>
        <v>249220</v>
      </c>
      <c r="M185" s="287">
        <f t="shared" si="62"/>
        <v>249220</v>
      </c>
      <c r="N185" s="280">
        <v>20</v>
      </c>
      <c r="O185" s="280">
        <v>30</v>
      </c>
      <c r="P185" s="280">
        <v>40</v>
      </c>
      <c r="Q185" s="280">
        <v>55</v>
      </c>
      <c r="R185" s="280">
        <v>70</v>
      </c>
    </row>
    <row r="186" spans="1:18">
      <c r="A186" s="280">
        <v>75</v>
      </c>
      <c r="B186" s="283">
        <v>129735</v>
      </c>
      <c r="C186" s="284">
        <v>5265</v>
      </c>
      <c r="D186" s="281">
        <f t="shared" si="53"/>
        <v>155682</v>
      </c>
      <c r="E186" s="287">
        <f t="shared" si="54"/>
        <v>6318</v>
      </c>
      <c r="F186" s="281">
        <f t="shared" si="55"/>
        <v>181629</v>
      </c>
      <c r="G186" s="287">
        <f t="shared" si="56"/>
        <v>7370.9999999999991</v>
      </c>
      <c r="H186" s="281">
        <f t="shared" si="57"/>
        <v>207576</v>
      </c>
      <c r="I186" s="287">
        <f t="shared" si="58"/>
        <v>207576</v>
      </c>
      <c r="J186" s="281">
        <f t="shared" si="59"/>
        <v>233523</v>
      </c>
      <c r="K186" s="287">
        <f t="shared" si="60"/>
        <v>9477</v>
      </c>
      <c r="L186" s="281">
        <f t="shared" si="61"/>
        <v>259470</v>
      </c>
      <c r="M186" s="287">
        <f t="shared" si="62"/>
        <v>259470</v>
      </c>
      <c r="N186" s="280">
        <v>20</v>
      </c>
      <c r="O186" s="280">
        <v>30</v>
      </c>
      <c r="P186" s="280">
        <v>40</v>
      </c>
      <c r="Q186" s="280">
        <v>55</v>
      </c>
      <c r="R186" s="280">
        <v>70</v>
      </c>
    </row>
    <row r="187" spans="1:18">
      <c r="A187" s="280">
        <v>76</v>
      </c>
      <c r="B187" s="283">
        <v>135000</v>
      </c>
      <c r="C187" s="284">
        <v>5405</v>
      </c>
      <c r="D187" s="281">
        <f t="shared" si="53"/>
        <v>162000</v>
      </c>
      <c r="E187" s="287">
        <f t="shared" si="54"/>
        <v>6486</v>
      </c>
      <c r="F187" s="281">
        <f t="shared" si="55"/>
        <v>189000</v>
      </c>
      <c r="G187" s="287">
        <f t="shared" si="56"/>
        <v>7566.9999999999991</v>
      </c>
      <c r="H187" s="281">
        <f t="shared" si="57"/>
        <v>216000</v>
      </c>
      <c r="I187" s="287">
        <f t="shared" si="58"/>
        <v>216000</v>
      </c>
      <c r="J187" s="281">
        <f t="shared" si="59"/>
        <v>243000</v>
      </c>
      <c r="K187" s="287">
        <f t="shared" si="60"/>
        <v>9729</v>
      </c>
      <c r="L187" s="281">
        <f t="shared" si="61"/>
        <v>270000</v>
      </c>
      <c r="M187" s="287">
        <f t="shared" si="62"/>
        <v>270000</v>
      </c>
      <c r="N187" s="280">
        <v>20</v>
      </c>
      <c r="O187" s="280">
        <v>30</v>
      </c>
      <c r="P187" s="280">
        <v>40</v>
      </c>
      <c r="Q187" s="280">
        <v>55</v>
      </c>
      <c r="R187" s="280">
        <v>70</v>
      </c>
    </row>
    <row r="188" spans="1:18">
      <c r="A188" s="280">
        <v>77</v>
      </c>
      <c r="B188" s="283">
        <v>140405</v>
      </c>
      <c r="C188" s="284">
        <v>5545</v>
      </c>
      <c r="D188" s="281">
        <f t="shared" si="53"/>
        <v>168486</v>
      </c>
      <c r="E188" s="287">
        <f t="shared" si="54"/>
        <v>6654</v>
      </c>
      <c r="F188" s="281">
        <f t="shared" si="55"/>
        <v>196567</v>
      </c>
      <c r="G188" s="287">
        <f t="shared" si="56"/>
        <v>7762.9999999999991</v>
      </c>
      <c r="H188" s="281">
        <f t="shared" si="57"/>
        <v>224648</v>
      </c>
      <c r="I188" s="287">
        <f t="shared" si="58"/>
        <v>224648</v>
      </c>
      <c r="J188" s="281">
        <f t="shared" si="59"/>
        <v>252729</v>
      </c>
      <c r="K188" s="287">
        <f t="shared" si="60"/>
        <v>9981</v>
      </c>
      <c r="L188" s="281">
        <f t="shared" si="61"/>
        <v>280810</v>
      </c>
      <c r="M188" s="287">
        <f t="shared" si="62"/>
        <v>280810</v>
      </c>
      <c r="N188" s="280">
        <v>20</v>
      </c>
      <c r="O188" s="280">
        <v>30</v>
      </c>
      <c r="P188" s="280">
        <v>40</v>
      </c>
      <c r="Q188" s="280">
        <v>55</v>
      </c>
      <c r="R188" s="280">
        <v>70</v>
      </c>
    </row>
    <row r="189" spans="1:18">
      <c r="A189" s="280">
        <v>78</v>
      </c>
      <c r="B189" s="283">
        <v>145950</v>
      </c>
      <c r="C189" s="284">
        <v>5685</v>
      </c>
      <c r="D189" s="281">
        <f t="shared" si="53"/>
        <v>175140</v>
      </c>
      <c r="E189" s="287">
        <f t="shared" si="54"/>
        <v>6822</v>
      </c>
      <c r="F189" s="281">
        <f t="shared" si="55"/>
        <v>204330</v>
      </c>
      <c r="G189" s="287">
        <f t="shared" si="56"/>
        <v>7958.9999999999991</v>
      </c>
      <c r="H189" s="281">
        <f t="shared" si="57"/>
        <v>233520</v>
      </c>
      <c r="I189" s="287">
        <f t="shared" si="58"/>
        <v>233520</v>
      </c>
      <c r="J189" s="281">
        <f t="shared" si="59"/>
        <v>262710</v>
      </c>
      <c r="K189" s="287">
        <f t="shared" si="60"/>
        <v>10233</v>
      </c>
      <c r="L189" s="281">
        <f t="shared" si="61"/>
        <v>291900</v>
      </c>
      <c r="M189" s="287">
        <f t="shared" si="62"/>
        <v>291900</v>
      </c>
      <c r="N189" s="280">
        <v>20</v>
      </c>
      <c r="O189" s="280">
        <v>30</v>
      </c>
      <c r="P189" s="280">
        <v>40</v>
      </c>
      <c r="Q189" s="280">
        <v>55</v>
      </c>
      <c r="R189" s="280">
        <v>70</v>
      </c>
    </row>
    <row r="190" spans="1:18" s="285" customFormat="1">
      <c r="A190" s="284">
        <v>79</v>
      </c>
      <c r="B190" s="283">
        <v>151635</v>
      </c>
      <c r="C190" s="284">
        <v>5825</v>
      </c>
      <c r="D190" s="281">
        <f t="shared" si="53"/>
        <v>181962</v>
      </c>
      <c r="E190" s="287">
        <f t="shared" si="54"/>
        <v>6990</v>
      </c>
      <c r="F190" s="281">
        <f t="shared" si="55"/>
        <v>212289</v>
      </c>
      <c r="G190" s="287">
        <f t="shared" si="56"/>
        <v>8154.9999999999991</v>
      </c>
      <c r="H190" s="281">
        <f t="shared" si="57"/>
        <v>242616</v>
      </c>
      <c r="I190" s="287">
        <f t="shared" si="58"/>
        <v>242616</v>
      </c>
      <c r="J190" s="281">
        <f t="shared" si="59"/>
        <v>272943</v>
      </c>
      <c r="K190" s="287">
        <f t="shared" si="60"/>
        <v>10485</v>
      </c>
      <c r="L190" s="281">
        <f t="shared" si="61"/>
        <v>303270</v>
      </c>
      <c r="M190" s="287">
        <f t="shared" si="62"/>
        <v>303270</v>
      </c>
      <c r="N190" s="283">
        <v>20</v>
      </c>
      <c r="O190" s="283">
        <v>30</v>
      </c>
      <c r="P190" s="283">
        <v>40</v>
      </c>
      <c r="Q190" s="283">
        <v>55</v>
      </c>
      <c r="R190" s="283">
        <v>70</v>
      </c>
    </row>
    <row r="191" spans="1:18" s="286" customFormat="1">
      <c r="A191" s="282">
        <v>80</v>
      </c>
      <c r="B191" s="283">
        <v>157460</v>
      </c>
      <c r="C191" s="284">
        <v>5965</v>
      </c>
      <c r="D191" s="281">
        <f t="shared" si="53"/>
        <v>188952</v>
      </c>
      <c r="E191" s="287">
        <f t="shared" si="54"/>
        <v>7158</v>
      </c>
      <c r="F191" s="281">
        <f t="shared" si="55"/>
        <v>220444</v>
      </c>
      <c r="G191" s="287">
        <f t="shared" si="56"/>
        <v>8351</v>
      </c>
      <c r="H191" s="281">
        <f t="shared" si="57"/>
        <v>251936</v>
      </c>
      <c r="I191" s="287">
        <f t="shared" si="58"/>
        <v>251936</v>
      </c>
      <c r="J191" s="281">
        <f t="shared" si="59"/>
        <v>283428</v>
      </c>
      <c r="K191" s="287">
        <f t="shared" si="60"/>
        <v>10737</v>
      </c>
      <c r="L191" s="281">
        <f t="shared" si="61"/>
        <v>314920</v>
      </c>
      <c r="M191" s="287">
        <f t="shared" si="62"/>
        <v>314920</v>
      </c>
      <c r="N191" s="284">
        <v>20</v>
      </c>
      <c r="O191" s="284">
        <v>30</v>
      </c>
      <c r="P191" s="284">
        <v>40</v>
      </c>
      <c r="Q191" s="284">
        <v>55</v>
      </c>
      <c r="R191" s="284">
        <v>70</v>
      </c>
    </row>
    <row r="192" spans="1:18" s="286" customFormat="1">
      <c r="A192" s="284">
        <v>81</v>
      </c>
      <c r="B192" s="283">
        <v>163425</v>
      </c>
      <c r="C192" s="284">
        <v>6105</v>
      </c>
      <c r="D192" s="281">
        <f t="shared" si="53"/>
        <v>196110</v>
      </c>
      <c r="E192" s="287">
        <f t="shared" si="54"/>
        <v>7326</v>
      </c>
      <c r="F192" s="281">
        <f t="shared" si="55"/>
        <v>228795</v>
      </c>
      <c r="G192" s="287">
        <f t="shared" si="56"/>
        <v>8547</v>
      </c>
      <c r="H192" s="281">
        <f t="shared" si="57"/>
        <v>261480</v>
      </c>
      <c r="I192" s="287">
        <f t="shared" si="58"/>
        <v>261480</v>
      </c>
      <c r="J192" s="281">
        <f t="shared" si="59"/>
        <v>294165</v>
      </c>
      <c r="K192" s="287">
        <f t="shared" si="60"/>
        <v>10989</v>
      </c>
      <c r="L192" s="281">
        <f t="shared" si="61"/>
        <v>326850</v>
      </c>
      <c r="M192" s="287">
        <f t="shared" si="62"/>
        <v>326850</v>
      </c>
      <c r="N192" s="284">
        <v>20</v>
      </c>
      <c r="O192" s="284">
        <v>30</v>
      </c>
      <c r="P192" s="284">
        <v>40</v>
      </c>
      <c r="Q192" s="284">
        <v>55</v>
      </c>
      <c r="R192" s="284">
        <v>70</v>
      </c>
    </row>
    <row r="193" spans="1:18" s="286" customFormat="1">
      <c r="A193" s="284">
        <v>82</v>
      </c>
      <c r="B193" s="283">
        <v>169530</v>
      </c>
      <c r="C193" s="284">
        <v>6245</v>
      </c>
      <c r="D193" s="281">
        <f t="shared" si="53"/>
        <v>203436</v>
      </c>
      <c r="E193" s="287">
        <f t="shared" si="54"/>
        <v>7494</v>
      </c>
      <c r="F193" s="281">
        <f t="shared" si="55"/>
        <v>237341.99999999997</v>
      </c>
      <c r="G193" s="287">
        <f t="shared" si="56"/>
        <v>8743</v>
      </c>
      <c r="H193" s="281">
        <f t="shared" si="57"/>
        <v>271248</v>
      </c>
      <c r="I193" s="287">
        <f t="shared" si="58"/>
        <v>271248</v>
      </c>
      <c r="J193" s="281">
        <f t="shared" si="59"/>
        <v>305154</v>
      </c>
      <c r="K193" s="287">
        <f t="shared" si="60"/>
        <v>11241</v>
      </c>
      <c r="L193" s="281">
        <f t="shared" si="61"/>
        <v>339060</v>
      </c>
      <c r="M193" s="287">
        <f t="shared" si="62"/>
        <v>339060</v>
      </c>
      <c r="N193" s="284">
        <v>20</v>
      </c>
      <c r="O193" s="284">
        <v>30</v>
      </c>
      <c r="P193" s="284">
        <v>40</v>
      </c>
      <c r="Q193" s="284">
        <v>55</v>
      </c>
      <c r="R193" s="284">
        <v>70</v>
      </c>
    </row>
    <row r="194" spans="1:18" s="286" customFormat="1">
      <c r="A194" s="284">
        <v>83</v>
      </c>
      <c r="B194" s="283">
        <v>175775</v>
      </c>
      <c r="C194" s="284">
        <v>6385</v>
      </c>
      <c r="D194" s="281">
        <f t="shared" si="53"/>
        <v>210930</v>
      </c>
      <c r="E194" s="287">
        <f t="shared" si="54"/>
        <v>7662</v>
      </c>
      <c r="F194" s="281">
        <f t="shared" si="55"/>
        <v>246084.99999999997</v>
      </c>
      <c r="G194" s="287">
        <f t="shared" si="56"/>
        <v>8939</v>
      </c>
      <c r="H194" s="281">
        <f t="shared" si="57"/>
        <v>281240</v>
      </c>
      <c r="I194" s="287">
        <f t="shared" si="58"/>
        <v>281240</v>
      </c>
      <c r="J194" s="281">
        <f t="shared" si="59"/>
        <v>316395</v>
      </c>
      <c r="K194" s="287">
        <f t="shared" si="60"/>
        <v>11493</v>
      </c>
      <c r="L194" s="281">
        <f t="shared" si="61"/>
        <v>351550</v>
      </c>
      <c r="M194" s="287">
        <f t="shared" si="62"/>
        <v>351550</v>
      </c>
      <c r="N194" s="284">
        <v>20</v>
      </c>
      <c r="O194" s="284">
        <v>30</v>
      </c>
      <c r="P194" s="284">
        <v>40</v>
      </c>
      <c r="Q194" s="284">
        <v>55</v>
      </c>
      <c r="R194" s="284">
        <v>70</v>
      </c>
    </row>
    <row r="195" spans="1:18" s="286" customFormat="1">
      <c r="A195" s="284">
        <v>84</v>
      </c>
      <c r="B195" s="283">
        <v>182160</v>
      </c>
      <c r="C195" s="284">
        <v>6525</v>
      </c>
      <c r="D195" s="281">
        <f t="shared" si="53"/>
        <v>218592</v>
      </c>
      <c r="E195" s="287">
        <f t="shared" si="54"/>
        <v>7830</v>
      </c>
      <c r="F195" s="281">
        <f t="shared" si="55"/>
        <v>255023.99999999997</v>
      </c>
      <c r="G195" s="287">
        <f t="shared" si="56"/>
        <v>9135</v>
      </c>
      <c r="H195" s="281">
        <f t="shared" si="57"/>
        <v>291456</v>
      </c>
      <c r="I195" s="287">
        <f t="shared" si="58"/>
        <v>291456</v>
      </c>
      <c r="J195" s="281">
        <f t="shared" si="59"/>
        <v>327888</v>
      </c>
      <c r="K195" s="287">
        <f t="shared" si="60"/>
        <v>11745</v>
      </c>
      <c r="L195" s="281">
        <f t="shared" si="61"/>
        <v>364320</v>
      </c>
      <c r="M195" s="287">
        <f t="shared" si="62"/>
        <v>364320</v>
      </c>
      <c r="N195" s="284">
        <v>20</v>
      </c>
      <c r="O195" s="284">
        <v>30</v>
      </c>
      <c r="P195" s="284">
        <v>40</v>
      </c>
      <c r="Q195" s="284">
        <v>55</v>
      </c>
      <c r="R195" s="284">
        <v>70</v>
      </c>
    </row>
    <row r="196" spans="1:18" s="286" customFormat="1">
      <c r="A196" s="284">
        <v>85</v>
      </c>
      <c r="B196" s="283">
        <v>188685</v>
      </c>
      <c r="C196" s="284">
        <v>6665</v>
      </c>
      <c r="D196" s="281">
        <f t="shared" si="53"/>
        <v>226422</v>
      </c>
      <c r="E196" s="287">
        <f t="shared" si="54"/>
        <v>7998</v>
      </c>
      <c r="F196" s="281">
        <f t="shared" si="55"/>
        <v>264159</v>
      </c>
      <c r="G196" s="287">
        <f t="shared" si="56"/>
        <v>9331</v>
      </c>
      <c r="H196" s="281">
        <f t="shared" si="57"/>
        <v>301896</v>
      </c>
      <c r="I196" s="287">
        <f t="shared" si="58"/>
        <v>301896</v>
      </c>
      <c r="J196" s="281">
        <f t="shared" si="59"/>
        <v>339633</v>
      </c>
      <c r="K196" s="287">
        <f t="shared" si="60"/>
        <v>11997</v>
      </c>
      <c r="L196" s="281">
        <f t="shared" si="61"/>
        <v>377370</v>
      </c>
      <c r="M196" s="287">
        <f t="shared" si="62"/>
        <v>377370</v>
      </c>
      <c r="N196" s="284">
        <v>20</v>
      </c>
      <c r="O196" s="284">
        <v>30</v>
      </c>
      <c r="P196" s="284">
        <v>40</v>
      </c>
      <c r="Q196" s="284">
        <v>55</v>
      </c>
      <c r="R196" s="284">
        <v>70</v>
      </c>
    </row>
    <row r="197" spans="1:18" s="286" customFormat="1">
      <c r="A197" s="284">
        <v>86</v>
      </c>
      <c r="B197" s="283">
        <v>195350</v>
      </c>
      <c r="C197" s="284">
        <v>6805</v>
      </c>
      <c r="D197" s="281">
        <f t="shared" si="53"/>
        <v>234420</v>
      </c>
      <c r="E197" s="287">
        <f t="shared" si="54"/>
        <v>8166</v>
      </c>
      <c r="F197" s="281">
        <f t="shared" si="55"/>
        <v>273490</v>
      </c>
      <c r="G197" s="287">
        <f t="shared" si="56"/>
        <v>9527</v>
      </c>
      <c r="H197" s="281">
        <f t="shared" si="57"/>
        <v>312560</v>
      </c>
      <c r="I197" s="287">
        <f t="shared" si="58"/>
        <v>312560</v>
      </c>
      <c r="J197" s="281">
        <f t="shared" si="59"/>
        <v>351630</v>
      </c>
      <c r="K197" s="287">
        <f t="shared" si="60"/>
        <v>12249</v>
      </c>
      <c r="L197" s="281">
        <f t="shared" si="61"/>
        <v>390700</v>
      </c>
      <c r="M197" s="287">
        <f t="shared" si="62"/>
        <v>390700</v>
      </c>
      <c r="N197" s="284">
        <v>20</v>
      </c>
      <c r="O197" s="284">
        <v>30</v>
      </c>
      <c r="P197" s="284">
        <v>40</v>
      </c>
      <c r="Q197" s="284">
        <v>55</v>
      </c>
      <c r="R197" s="284">
        <v>70</v>
      </c>
    </row>
    <row r="198" spans="1:18" s="286" customFormat="1">
      <c r="A198" s="284">
        <v>87</v>
      </c>
      <c r="B198" s="283">
        <v>202155</v>
      </c>
      <c r="C198" s="284">
        <v>6945</v>
      </c>
      <c r="D198" s="281">
        <f t="shared" si="53"/>
        <v>242586</v>
      </c>
      <c r="E198" s="287">
        <f t="shared" si="54"/>
        <v>8334</v>
      </c>
      <c r="F198" s="281">
        <f t="shared" si="55"/>
        <v>283017</v>
      </c>
      <c r="G198" s="287">
        <f t="shared" si="56"/>
        <v>9723</v>
      </c>
      <c r="H198" s="281">
        <f t="shared" si="57"/>
        <v>323448</v>
      </c>
      <c r="I198" s="287">
        <f t="shared" si="58"/>
        <v>323448</v>
      </c>
      <c r="J198" s="281">
        <f t="shared" si="59"/>
        <v>363879</v>
      </c>
      <c r="K198" s="287">
        <f t="shared" si="60"/>
        <v>12501</v>
      </c>
      <c r="L198" s="281">
        <f t="shared" si="61"/>
        <v>404310</v>
      </c>
      <c r="M198" s="287">
        <f t="shared" si="62"/>
        <v>404310</v>
      </c>
      <c r="N198" s="284">
        <v>20</v>
      </c>
      <c r="O198" s="284">
        <v>30</v>
      </c>
      <c r="P198" s="284">
        <v>40</v>
      </c>
      <c r="Q198" s="284">
        <v>55</v>
      </c>
      <c r="R198" s="284">
        <v>70</v>
      </c>
    </row>
    <row r="199" spans="1:18" s="286" customFormat="1">
      <c r="A199" s="284">
        <v>88</v>
      </c>
      <c r="B199" s="283">
        <v>209100</v>
      </c>
      <c r="C199" s="284">
        <v>7085</v>
      </c>
      <c r="D199" s="281">
        <f t="shared" si="53"/>
        <v>250920</v>
      </c>
      <c r="E199" s="287">
        <f t="shared" si="54"/>
        <v>8502</v>
      </c>
      <c r="F199" s="281">
        <f t="shared" si="55"/>
        <v>292740</v>
      </c>
      <c r="G199" s="287">
        <f t="shared" si="56"/>
        <v>9919</v>
      </c>
      <c r="H199" s="281">
        <f t="shared" si="57"/>
        <v>334560</v>
      </c>
      <c r="I199" s="287">
        <f t="shared" si="58"/>
        <v>334560</v>
      </c>
      <c r="J199" s="281">
        <f t="shared" si="59"/>
        <v>376380</v>
      </c>
      <c r="K199" s="287">
        <f t="shared" si="60"/>
        <v>12753</v>
      </c>
      <c r="L199" s="281">
        <f t="shared" si="61"/>
        <v>418200</v>
      </c>
      <c r="M199" s="287">
        <f t="shared" si="62"/>
        <v>418200</v>
      </c>
      <c r="N199" s="284">
        <v>20</v>
      </c>
      <c r="O199" s="284">
        <v>30</v>
      </c>
      <c r="P199" s="284">
        <v>40</v>
      </c>
      <c r="Q199" s="284">
        <v>55</v>
      </c>
      <c r="R199" s="284">
        <v>70</v>
      </c>
    </row>
    <row r="200" spans="1:18" s="285" customFormat="1">
      <c r="A200" s="284">
        <v>89</v>
      </c>
      <c r="B200" s="283">
        <v>216185</v>
      </c>
      <c r="C200" s="284">
        <v>7225</v>
      </c>
      <c r="D200" s="281">
        <f t="shared" si="53"/>
        <v>259422</v>
      </c>
      <c r="E200" s="287">
        <f t="shared" si="54"/>
        <v>8670</v>
      </c>
      <c r="F200" s="281">
        <f t="shared" si="55"/>
        <v>302659</v>
      </c>
      <c r="G200" s="287">
        <f t="shared" si="56"/>
        <v>10115</v>
      </c>
      <c r="H200" s="281">
        <f t="shared" si="57"/>
        <v>345896</v>
      </c>
      <c r="I200" s="287">
        <f t="shared" si="58"/>
        <v>345896</v>
      </c>
      <c r="J200" s="281">
        <f t="shared" si="59"/>
        <v>389133</v>
      </c>
      <c r="K200" s="287">
        <f t="shared" si="60"/>
        <v>13005</v>
      </c>
      <c r="L200" s="281">
        <f t="shared" si="61"/>
        <v>432370</v>
      </c>
      <c r="M200" s="287">
        <f t="shared" si="62"/>
        <v>432370</v>
      </c>
      <c r="N200" s="283">
        <v>20</v>
      </c>
      <c r="O200" s="283">
        <v>30</v>
      </c>
      <c r="P200" s="283">
        <v>40</v>
      </c>
      <c r="Q200" s="283">
        <v>55</v>
      </c>
      <c r="R200" s="283">
        <v>70</v>
      </c>
    </row>
    <row r="201" spans="1:18" s="286" customFormat="1">
      <c r="A201" s="282">
        <v>90</v>
      </c>
      <c r="B201" s="283">
        <v>223410</v>
      </c>
      <c r="C201" s="284">
        <v>7365</v>
      </c>
      <c r="D201" s="281">
        <f t="shared" si="53"/>
        <v>268092</v>
      </c>
      <c r="E201" s="287">
        <f t="shared" si="54"/>
        <v>8838</v>
      </c>
      <c r="F201" s="281">
        <f t="shared" si="55"/>
        <v>312774</v>
      </c>
      <c r="G201" s="287">
        <f t="shared" si="56"/>
        <v>10311</v>
      </c>
      <c r="H201" s="281">
        <f t="shared" si="57"/>
        <v>357456</v>
      </c>
      <c r="I201" s="287">
        <f t="shared" si="58"/>
        <v>357456</v>
      </c>
      <c r="J201" s="281">
        <f t="shared" si="59"/>
        <v>402138</v>
      </c>
      <c r="K201" s="287">
        <f t="shared" si="60"/>
        <v>13257</v>
      </c>
      <c r="L201" s="281">
        <f t="shared" si="61"/>
        <v>446820</v>
      </c>
      <c r="M201" s="287">
        <f t="shared" si="62"/>
        <v>446820</v>
      </c>
      <c r="N201" s="284">
        <v>20</v>
      </c>
      <c r="O201" s="284">
        <v>30</v>
      </c>
      <c r="P201" s="284">
        <v>40</v>
      </c>
      <c r="Q201" s="284">
        <v>55</v>
      </c>
      <c r="R201" s="284">
        <v>70</v>
      </c>
    </row>
    <row r="202" spans="1:18" s="286" customFormat="1">
      <c r="A202" s="284">
        <v>91</v>
      </c>
      <c r="B202" s="283">
        <v>230775</v>
      </c>
      <c r="C202" s="284">
        <v>7505</v>
      </c>
      <c r="D202" s="281">
        <f t="shared" si="53"/>
        <v>276930</v>
      </c>
      <c r="E202" s="287">
        <f t="shared" si="54"/>
        <v>9006</v>
      </c>
      <c r="F202" s="281">
        <f t="shared" si="55"/>
        <v>323085</v>
      </c>
      <c r="G202" s="287">
        <f t="shared" si="56"/>
        <v>10507</v>
      </c>
      <c r="H202" s="281">
        <f t="shared" si="57"/>
        <v>369240</v>
      </c>
      <c r="I202" s="287">
        <f t="shared" si="58"/>
        <v>369240</v>
      </c>
      <c r="J202" s="281">
        <f t="shared" si="59"/>
        <v>415395</v>
      </c>
      <c r="K202" s="287">
        <f t="shared" si="60"/>
        <v>13509</v>
      </c>
      <c r="L202" s="281">
        <f t="shared" si="61"/>
        <v>461550</v>
      </c>
      <c r="M202" s="287">
        <f t="shared" si="62"/>
        <v>461550</v>
      </c>
      <c r="N202" s="284">
        <v>20</v>
      </c>
      <c r="O202" s="284">
        <v>30</v>
      </c>
      <c r="P202" s="284">
        <v>40</v>
      </c>
      <c r="Q202" s="284">
        <v>55</v>
      </c>
      <c r="R202" s="284">
        <v>70</v>
      </c>
    </row>
    <row r="203" spans="1:18">
      <c r="A203" s="280">
        <v>92</v>
      </c>
      <c r="B203" s="283">
        <v>238280</v>
      </c>
      <c r="C203" s="284">
        <v>7645</v>
      </c>
      <c r="D203" s="281">
        <f t="shared" si="53"/>
        <v>285936</v>
      </c>
      <c r="E203" s="287">
        <f t="shared" si="54"/>
        <v>9174</v>
      </c>
      <c r="F203" s="281">
        <f t="shared" si="55"/>
        <v>333592</v>
      </c>
      <c r="G203" s="287">
        <f t="shared" si="56"/>
        <v>10703</v>
      </c>
      <c r="H203" s="281">
        <f t="shared" si="57"/>
        <v>381248</v>
      </c>
      <c r="I203" s="287">
        <f t="shared" si="58"/>
        <v>381248</v>
      </c>
      <c r="J203" s="281">
        <f t="shared" si="59"/>
        <v>428904</v>
      </c>
      <c r="K203" s="287">
        <f t="shared" si="60"/>
        <v>13761</v>
      </c>
      <c r="L203" s="281">
        <f t="shared" si="61"/>
        <v>476560</v>
      </c>
      <c r="M203" s="287">
        <f t="shared" si="62"/>
        <v>476560</v>
      </c>
      <c r="N203" s="280">
        <v>20</v>
      </c>
      <c r="O203" s="280">
        <v>30</v>
      </c>
      <c r="P203" s="280">
        <v>40</v>
      </c>
      <c r="Q203" s="280">
        <v>55</v>
      </c>
      <c r="R203" s="280">
        <v>70</v>
      </c>
    </row>
    <row r="204" spans="1:18">
      <c r="A204" s="280">
        <v>93</v>
      </c>
      <c r="B204" s="283">
        <v>245925</v>
      </c>
      <c r="C204" s="284">
        <v>7785</v>
      </c>
      <c r="D204" s="281">
        <f t="shared" si="53"/>
        <v>295110</v>
      </c>
      <c r="E204" s="287">
        <f t="shared" si="54"/>
        <v>9342</v>
      </c>
      <c r="F204" s="281">
        <f t="shared" si="55"/>
        <v>344295</v>
      </c>
      <c r="G204" s="287">
        <f t="shared" si="56"/>
        <v>10899</v>
      </c>
      <c r="H204" s="281">
        <f t="shared" si="57"/>
        <v>393480</v>
      </c>
      <c r="I204" s="287">
        <f t="shared" si="58"/>
        <v>393480</v>
      </c>
      <c r="J204" s="281">
        <f t="shared" si="59"/>
        <v>442665</v>
      </c>
      <c r="K204" s="287">
        <f t="shared" si="60"/>
        <v>14013</v>
      </c>
      <c r="L204" s="281">
        <f t="shared" si="61"/>
        <v>491850</v>
      </c>
      <c r="M204" s="287">
        <f t="shared" si="62"/>
        <v>491850</v>
      </c>
      <c r="N204" s="280">
        <v>20</v>
      </c>
      <c r="O204" s="280">
        <v>30</v>
      </c>
      <c r="P204" s="280">
        <v>40</v>
      </c>
      <c r="Q204" s="280">
        <v>55</v>
      </c>
      <c r="R204" s="280">
        <v>70</v>
      </c>
    </row>
    <row r="205" spans="1:18">
      <c r="A205" s="280">
        <v>94</v>
      </c>
      <c r="B205" s="283">
        <v>253710</v>
      </c>
      <c r="C205" s="284">
        <v>7925</v>
      </c>
      <c r="D205" s="281">
        <f t="shared" si="53"/>
        <v>304452</v>
      </c>
      <c r="E205" s="287">
        <f t="shared" si="54"/>
        <v>9510</v>
      </c>
      <c r="F205" s="281">
        <f t="shared" si="55"/>
        <v>355194</v>
      </c>
      <c r="G205" s="287">
        <f t="shared" si="56"/>
        <v>11095</v>
      </c>
      <c r="H205" s="281">
        <f t="shared" si="57"/>
        <v>405936</v>
      </c>
      <c r="I205" s="287">
        <f t="shared" si="58"/>
        <v>405936</v>
      </c>
      <c r="J205" s="281">
        <f t="shared" si="59"/>
        <v>456678</v>
      </c>
      <c r="K205" s="287">
        <f t="shared" si="60"/>
        <v>14265</v>
      </c>
      <c r="L205" s="281">
        <f t="shared" si="61"/>
        <v>507420</v>
      </c>
      <c r="M205" s="287">
        <f t="shared" si="62"/>
        <v>507420</v>
      </c>
      <c r="N205" s="280">
        <v>20</v>
      </c>
      <c r="O205" s="280">
        <v>30</v>
      </c>
      <c r="P205" s="280">
        <v>40</v>
      </c>
      <c r="Q205" s="280">
        <v>55</v>
      </c>
      <c r="R205" s="280">
        <v>70</v>
      </c>
    </row>
    <row r="206" spans="1:18">
      <c r="A206" s="280">
        <v>95</v>
      </c>
      <c r="B206" s="283">
        <v>261635</v>
      </c>
      <c r="C206" s="284">
        <v>8065</v>
      </c>
      <c r="D206" s="281">
        <f t="shared" si="53"/>
        <v>313962</v>
      </c>
      <c r="E206" s="287">
        <f t="shared" si="54"/>
        <v>9678</v>
      </c>
      <c r="F206" s="281">
        <f t="shared" si="55"/>
        <v>366289</v>
      </c>
      <c r="G206" s="287">
        <f t="shared" si="56"/>
        <v>11291</v>
      </c>
      <c r="H206" s="281">
        <f t="shared" si="57"/>
        <v>418616</v>
      </c>
      <c r="I206" s="287">
        <f t="shared" si="58"/>
        <v>418616</v>
      </c>
      <c r="J206" s="281">
        <f t="shared" si="59"/>
        <v>470943</v>
      </c>
      <c r="K206" s="287">
        <f t="shared" si="60"/>
        <v>14517</v>
      </c>
      <c r="L206" s="281">
        <f t="shared" si="61"/>
        <v>523270</v>
      </c>
      <c r="M206" s="287">
        <f t="shared" si="62"/>
        <v>523270</v>
      </c>
      <c r="N206" s="280">
        <v>20</v>
      </c>
      <c r="O206" s="280">
        <v>30</v>
      </c>
      <c r="P206" s="280">
        <v>40</v>
      </c>
      <c r="Q206" s="280">
        <v>55</v>
      </c>
      <c r="R206" s="280">
        <v>70</v>
      </c>
    </row>
    <row r="207" spans="1:18">
      <c r="A207" s="280">
        <v>96</v>
      </c>
      <c r="B207" s="283">
        <v>269700</v>
      </c>
      <c r="C207" s="284">
        <v>8205</v>
      </c>
      <c r="D207" s="281">
        <f t="shared" si="53"/>
        <v>323640</v>
      </c>
      <c r="E207" s="287">
        <f t="shared" si="54"/>
        <v>9846</v>
      </c>
      <c r="F207" s="281">
        <f t="shared" si="55"/>
        <v>377580</v>
      </c>
      <c r="G207" s="287">
        <f t="shared" si="56"/>
        <v>11487</v>
      </c>
      <c r="H207" s="281">
        <f t="shared" si="57"/>
        <v>431520</v>
      </c>
      <c r="I207" s="287">
        <f t="shared" si="58"/>
        <v>431520</v>
      </c>
      <c r="J207" s="281">
        <f t="shared" si="59"/>
        <v>485460</v>
      </c>
      <c r="K207" s="287">
        <f t="shared" si="60"/>
        <v>14769</v>
      </c>
      <c r="L207" s="281">
        <f t="shared" si="61"/>
        <v>539400</v>
      </c>
      <c r="M207" s="287">
        <f t="shared" si="62"/>
        <v>539400</v>
      </c>
      <c r="N207" s="280">
        <v>20</v>
      </c>
      <c r="O207" s="280">
        <v>30</v>
      </c>
      <c r="P207" s="280">
        <v>40</v>
      </c>
      <c r="Q207" s="280">
        <v>55</v>
      </c>
      <c r="R207" s="280">
        <v>70</v>
      </c>
    </row>
    <row r="208" spans="1:18">
      <c r="A208" s="280">
        <v>97</v>
      </c>
      <c r="B208" s="283">
        <v>277905</v>
      </c>
      <c r="C208" s="284">
        <v>8345</v>
      </c>
      <c r="D208" s="281">
        <f t="shared" si="53"/>
        <v>333486</v>
      </c>
      <c r="E208" s="287">
        <f t="shared" si="54"/>
        <v>10014</v>
      </c>
      <c r="F208" s="281">
        <f t="shared" si="55"/>
        <v>389067</v>
      </c>
      <c r="G208" s="287">
        <f t="shared" si="56"/>
        <v>11683</v>
      </c>
      <c r="H208" s="281">
        <f t="shared" si="57"/>
        <v>444648</v>
      </c>
      <c r="I208" s="287">
        <f t="shared" si="58"/>
        <v>444648</v>
      </c>
      <c r="J208" s="281">
        <f t="shared" si="59"/>
        <v>500229</v>
      </c>
      <c r="K208" s="287">
        <f t="shared" si="60"/>
        <v>15021</v>
      </c>
      <c r="L208" s="281">
        <f t="shared" si="61"/>
        <v>555810</v>
      </c>
      <c r="M208" s="287">
        <f t="shared" si="62"/>
        <v>555810</v>
      </c>
      <c r="N208" s="280">
        <v>20</v>
      </c>
      <c r="O208" s="280">
        <v>30</v>
      </c>
      <c r="P208" s="280">
        <v>40</v>
      </c>
      <c r="Q208" s="280">
        <v>55</v>
      </c>
      <c r="R208" s="280">
        <v>70</v>
      </c>
    </row>
    <row r="209" spans="1:33">
      <c r="A209" s="280">
        <v>98</v>
      </c>
      <c r="B209" s="283">
        <v>286250</v>
      </c>
      <c r="C209" s="284">
        <v>8485</v>
      </c>
      <c r="D209" s="281">
        <f t="shared" si="53"/>
        <v>343500</v>
      </c>
      <c r="E209" s="287">
        <f t="shared" si="54"/>
        <v>10182</v>
      </c>
      <c r="F209" s="281">
        <f t="shared" si="55"/>
        <v>400750</v>
      </c>
      <c r="G209" s="287">
        <f t="shared" si="56"/>
        <v>11879</v>
      </c>
      <c r="H209" s="281">
        <f t="shared" si="57"/>
        <v>458000</v>
      </c>
      <c r="I209" s="287">
        <f t="shared" si="58"/>
        <v>458000</v>
      </c>
      <c r="J209" s="281">
        <f t="shared" si="59"/>
        <v>515250</v>
      </c>
      <c r="K209" s="287">
        <f t="shared" si="60"/>
        <v>15273</v>
      </c>
      <c r="L209" s="281">
        <f t="shared" si="61"/>
        <v>572500</v>
      </c>
      <c r="M209" s="287">
        <f t="shared" si="62"/>
        <v>572500</v>
      </c>
      <c r="N209" s="280">
        <v>20</v>
      </c>
      <c r="O209" s="280">
        <v>30</v>
      </c>
      <c r="P209" s="280">
        <v>40</v>
      </c>
      <c r="Q209" s="280">
        <v>55</v>
      </c>
      <c r="R209" s="280">
        <v>70</v>
      </c>
    </row>
    <row r="210" spans="1:33" s="278" customFormat="1">
      <c r="A210" s="282">
        <v>99</v>
      </c>
      <c r="B210" s="283">
        <v>294735</v>
      </c>
      <c r="C210" s="284">
        <v>8625</v>
      </c>
      <c r="D210" s="281">
        <f t="shared" si="53"/>
        <v>353682</v>
      </c>
      <c r="E210" s="287">
        <f t="shared" si="54"/>
        <v>10350</v>
      </c>
      <c r="F210" s="281">
        <f t="shared" si="55"/>
        <v>412629</v>
      </c>
      <c r="G210" s="287">
        <f t="shared" si="56"/>
        <v>12075</v>
      </c>
      <c r="H210" s="281">
        <f t="shared" si="57"/>
        <v>471576</v>
      </c>
      <c r="I210" s="287">
        <f t="shared" si="58"/>
        <v>471576</v>
      </c>
      <c r="J210" s="281">
        <f t="shared" si="59"/>
        <v>530523</v>
      </c>
      <c r="K210" s="287">
        <f t="shared" si="60"/>
        <v>15525</v>
      </c>
      <c r="L210" s="281">
        <f t="shared" si="61"/>
        <v>589470</v>
      </c>
      <c r="M210" s="287">
        <f t="shared" si="62"/>
        <v>589470</v>
      </c>
      <c r="N210" s="282">
        <v>20</v>
      </c>
      <c r="O210" s="282">
        <v>30</v>
      </c>
      <c r="P210" s="282">
        <v>40</v>
      </c>
      <c r="Q210" s="282">
        <v>55</v>
      </c>
      <c r="R210" s="282">
        <v>70</v>
      </c>
    </row>
    <row r="211" spans="1:33">
      <c r="A211" s="277" t="s">
        <v>5062</v>
      </c>
      <c r="B211" s="279" t="s">
        <v>1708</v>
      </c>
      <c r="C211" s="288" t="s">
        <v>1709</v>
      </c>
      <c r="D211" s="279" t="s">
        <v>1710</v>
      </c>
      <c r="E211" s="288" t="s">
        <v>1711</v>
      </c>
      <c r="F211" s="277"/>
    </row>
    <row r="212" spans="1:33">
      <c r="A212" s="277" t="s">
        <v>1696</v>
      </c>
      <c r="B212" s="279">
        <f>B161</f>
        <v>43610</v>
      </c>
      <c r="C212" s="288">
        <f>B212/200</f>
        <v>218.05</v>
      </c>
      <c r="D212" s="279">
        <f>C212*1000</f>
        <v>218050</v>
      </c>
      <c r="E212" s="288">
        <f>C212*3</f>
        <v>654.15000000000009</v>
      </c>
    </row>
    <row r="213" spans="1:33">
      <c r="A213" s="277" t="s">
        <v>1695</v>
      </c>
      <c r="B213" s="279">
        <f>D171+B212</f>
        <v>124682</v>
      </c>
      <c r="C213" s="288">
        <f t="shared" ref="C213:C217" si="63">B213/200</f>
        <v>623.41</v>
      </c>
      <c r="D213" s="279">
        <f t="shared" ref="D213:D217" si="64">C213*1000</f>
        <v>623410</v>
      </c>
      <c r="E213" s="288">
        <f t="shared" ref="E213:E217" si="65">C213*3</f>
        <v>1870.23</v>
      </c>
    </row>
    <row r="214" spans="1:33">
      <c r="A214" s="277" t="s">
        <v>1697</v>
      </c>
      <c r="B214" s="279">
        <f>F181+B213</f>
        <v>272396</v>
      </c>
      <c r="C214" s="288">
        <f t="shared" si="63"/>
        <v>1361.98</v>
      </c>
      <c r="D214" s="279">
        <f t="shared" si="64"/>
        <v>1361980</v>
      </c>
      <c r="E214" s="288">
        <f t="shared" si="65"/>
        <v>4085.94</v>
      </c>
    </row>
    <row r="215" spans="1:33">
      <c r="A215" s="277" t="s">
        <v>1698</v>
      </c>
      <c r="B215" s="279">
        <f>H191+B214</f>
        <v>524332</v>
      </c>
      <c r="C215" s="288">
        <f t="shared" si="63"/>
        <v>2621.66</v>
      </c>
      <c r="D215" s="279">
        <f t="shared" si="64"/>
        <v>2621660</v>
      </c>
      <c r="E215" s="288">
        <f t="shared" si="65"/>
        <v>7864.98</v>
      </c>
    </row>
    <row r="216" spans="1:33">
      <c r="A216" s="277" t="s">
        <v>1699</v>
      </c>
      <c r="B216" s="279">
        <f>J201+B215</f>
        <v>926470</v>
      </c>
      <c r="C216" s="288">
        <f t="shared" si="63"/>
        <v>4632.3500000000004</v>
      </c>
      <c r="D216" s="279">
        <f t="shared" si="64"/>
        <v>4632350</v>
      </c>
      <c r="E216" s="288">
        <f t="shared" si="65"/>
        <v>13897.050000000001</v>
      </c>
    </row>
    <row r="217" spans="1:33">
      <c r="A217" s="277" t="s">
        <v>1700</v>
      </c>
      <c r="B217" s="279">
        <f>L210+B216</f>
        <v>1515940</v>
      </c>
      <c r="C217" s="288">
        <f t="shared" si="63"/>
        <v>7579.7</v>
      </c>
      <c r="D217" s="279">
        <f t="shared" si="64"/>
        <v>7579700</v>
      </c>
      <c r="E217" s="288">
        <f t="shared" si="65"/>
        <v>22739.1</v>
      </c>
    </row>
    <row r="222" spans="1:33">
      <c r="A222" s="311" t="s">
        <v>1764</v>
      </c>
    </row>
    <row r="223" spans="1:33" ht="14.25" customHeight="1"/>
    <row r="224" spans="1:33" s="307" customFormat="1">
      <c r="A224" s="302" t="s">
        <v>1765</v>
      </c>
      <c r="B224" s="303" t="s">
        <v>1766</v>
      </c>
      <c r="C224" s="303" t="s">
        <v>1767</v>
      </c>
      <c r="D224" s="303" t="s">
        <v>1768</v>
      </c>
      <c r="E224" s="303" t="s">
        <v>1769</v>
      </c>
      <c r="F224" s="303" t="s">
        <v>1770</v>
      </c>
      <c r="G224" s="303" t="s">
        <v>1771</v>
      </c>
      <c r="H224" s="303" t="s">
        <v>1772</v>
      </c>
      <c r="I224" s="303" t="s">
        <v>1773</v>
      </c>
      <c r="J224" s="304" t="s">
        <v>1774</v>
      </c>
      <c r="K224" s="304" t="s">
        <v>1767</v>
      </c>
      <c r="L224" s="304" t="s">
        <v>1768</v>
      </c>
      <c r="M224" s="304" t="s">
        <v>1769</v>
      </c>
      <c r="N224" s="304" t="s">
        <v>1770</v>
      </c>
      <c r="O224" s="304" t="s">
        <v>1771</v>
      </c>
      <c r="P224" s="304" t="s">
        <v>1772</v>
      </c>
      <c r="Q224" s="304" t="s">
        <v>1773</v>
      </c>
      <c r="R224" s="305" t="s">
        <v>1775</v>
      </c>
      <c r="S224" s="305" t="s">
        <v>1767</v>
      </c>
      <c r="T224" s="305" t="s">
        <v>1768</v>
      </c>
      <c r="U224" s="305" t="s">
        <v>1769</v>
      </c>
      <c r="V224" s="305" t="s">
        <v>1770</v>
      </c>
      <c r="W224" s="305" t="s">
        <v>1771</v>
      </c>
      <c r="X224" s="305" t="s">
        <v>1772</v>
      </c>
      <c r="Y224" s="305" t="s">
        <v>1773</v>
      </c>
      <c r="Z224" s="306"/>
      <c r="AA224" s="306"/>
      <c r="AB224" s="306"/>
      <c r="AC224" s="306"/>
      <c r="AD224" s="306"/>
      <c r="AE224" s="306"/>
      <c r="AF224" s="306"/>
      <c r="AG224" s="306"/>
    </row>
    <row r="225" spans="1:33" s="307" customFormat="1">
      <c r="A225" s="306" t="s">
        <v>1776</v>
      </c>
      <c r="B225" s="303">
        <v>1200</v>
      </c>
      <c r="C225" s="303">
        <v>19</v>
      </c>
      <c r="D225" s="303">
        <f>B225+C225*49</f>
        <v>2131</v>
      </c>
      <c r="E225" s="303">
        <f>D225+C225*59</f>
        <v>3252</v>
      </c>
      <c r="F225" s="303">
        <f>E225+C225*69</f>
        <v>4563</v>
      </c>
      <c r="G225" s="303">
        <f>F225+C225*79</f>
        <v>6064</v>
      </c>
      <c r="H225" s="303">
        <f>G225+C225*89</f>
        <v>7755</v>
      </c>
      <c r="I225" s="303">
        <f>H225+C225*98</f>
        <v>9617</v>
      </c>
      <c r="J225" s="304">
        <f>B225*0.4</f>
        <v>480</v>
      </c>
      <c r="K225" s="304">
        <f>C225*0.4</f>
        <v>7.6000000000000005</v>
      </c>
      <c r="L225" s="304">
        <f>J225+K225*49</f>
        <v>852.40000000000009</v>
      </c>
      <c r="M225" s="304">
        <f>L225+K225*59</f>
        <v>1300.8000000000002</v>
      </c>
      <c r="N225" s="304">
        <f>M225+K225*69</f>
        <v>1825.2000000000003</v>
      </c>
      <c r="O225" s="304">
        <f>N225+K225*79</f>
        <v>2425.6000000000004</v>
      </c>
      <c r="P225" s="304">
        <f>O225+K225*89</f>
        <v>3102.0000000000005</v>
      </c>
      <c r="Q225" s="304">
        <f>P225+K225*98</f>
        <v>3846.8000000000006</v>
      </c>
      <c r="R225" s="305">
        <f>B225*0.2</f>
        <v>240</v>
      </c>
      <c r="S225" s="305">
        <f>C225*0.2</f>
        <v>3.8000000000000003</v>
      </c>
      <c r="T225" s="305">
        <f>R225+S225*49</f>
        <v>426.20000000000005</v>
      </c>
      <c r="U225" s="305">
        <f>T225+S225*59</f>
        <v>650.40000000000009</v>
      </c>
      <c r="V225" s="305">
        <f>U225+S225*69</f>
        <v>912.60000000000014</v>
      </c>
      <c r="W225" s="305">
        <f>V225+S225*79</f>
        <v>1212.8000000000002</v>
      </c>
      <c r="X225" s="305">
        <f>W225+S225*89</f>
        <v>1551.0000000000002</v>
      </c>
      <c r="Y225" s="305">
        <f>X225+S225*98</f>
        <v>1923.4000000000003</v>
      </c>
      <c r="Z225" s="306"/>
      <c r="AA225" s="306"/>
      <c r="AB225" s="306"/>
      <c r="AC225" s="306"/>
      <c r="AD225" s="306"/>
      <c r="AE225" s="306"/>
      <c r="AF225" s="306"/>
      <c r="AG225" s="306"/>
    </row>
    <row r="226" spans="1:33" s="307" customFormat="1">
      <c r="A226" s="306" t="s">
        <v>1777</v>
      </c>
      <c r="B226" s="303">
        <v>1000</v>
      </c>
      <c r="C226" s="303">
        <v>20</v>
      </c>
      <c r="D226" s="303">
        <f>B226+C226*49</f>
        <v>1980</v>
      </c>
      <c r="E226" s="303">
        <f t="shared" ref="E226:E227" si="66">D226+C226*59</f>
        <v>3160</v>
      </c>
      <c r="F226" s="303">
        <f t="shared" ref="F226:F227" si="67">E226+C226*69</f>
        <v>4540</v>
      </c>
      <c r="G226" s="303">
        <f t="shared" ref="G226:G227" si="68">F226+C226*79</f>
        <v>6120</v>
      </c>
      <c r="H226" s="303">
        <f t="shared" ref="H226:H227" si="69">G226+C226*89</f>
        <v>7900</v>
      </c>
      <c r="I226" s="303">
        <f t="shared" ref="I226:I227" si="70">H226+C226*98</f>
        <v>9860</v>
      </c>
      <c r="J226" s="304">
        <f t="shared" ref="J226:K227" si="71">B226*0.4</f>
        <v>400</v>
      </c>
      <c r="K226" s="304">
        <f t="shared" si="71"/>
        <v>8</v>
      </c>
      <c r="L226" s="304">
        <f>J226+K226*49</f>
        <v>792</v>
      </c>
      <c r="M226" s="304">
        <f t="shared" ref="M226:M227" si="72">L226+K226*59</f>
        <v>1264</v>
      </c>
      <c r="N226" s="304">
        <f t="shared" ref="N226:N227" si="73">M226+K226*69</f>
        <v>1816</v>
      </c>
      <c r="O226" s="304">
        <f t="shared" ref="O226:O227" si="74">N226+K226*79</f>
        <v>2448</v>
      </c>
      <c r="P226" s="304">
        <f t="shared" ref="P226:P227" si="75">O226+K226*89</f>
        <v>3160</v>
      </c>
      <c r="Q226" s="304">
        <f t="shared" ref="Q226:Q227" si="76">P226+K226*98</f>
        <v>3944</v>
      </c>
      <c r="R226" s="305">
        <f t="shared" ref="R226:S227" si="77">B226*0.2</f>
        <v>200</v>
      </c>
      <c r="S226" s="305">
        <f t="shared" si="77"/>
        <v>4</v>
      </c>
      <c r="T226" s="305">
        <f>R226+S226*49</f>
        <v>396</v>
      </c>
      <c r="U226" s="305">
        <f t="shared" ref="U226:U227" si="78">T226+S226*59</f>
        <v>632</v>
      </c>
      <c r="V226" s="305">
        <f t="shared" ref="V226:V227" si="79">U226+S226*69</f>
        <v>908</v>
      </c>
      <c r="W226" s="305">
        <f t="shared" ref="W226:W227" si="80">V226+S226*79</f>
        <v>1224</v>
      </c>
      <c r="X226" s="305">
        <f t="shared" ref="X226:X227" si="81">W226+S226*89</f>
        <v>1580</v>
      </c>
      <c r="Y226" s="305">
        <f t="shared" ref="Y226:Y227" si="82">X226+S226*98</f>
        <v>1972</v>
      </c>
      <c r="Z226" s="306"/>
      <c r="AA226" s="306"/>
      <c r="AB226" s="306"/>
      <c r="AC226" s="306"/>
      <c r="AD226" s="306"/>
      <c r="AE226" s="306"/>
      <c r="AF226" s="306"/>
      <c r="AG226" s="306"/>
    </row>
    <row r="227" spans="1:33" s="307" customFormat="1">
      <c r="A227" s="306" t="s">
        <v>1778</v>
      </c>
      <c r="B227" s="303">
        <v>800</v>
      </c>
      <c r="C227" s="303">
        <v>21</v>
      </c>
      <c r="D227" s="303">
        <f>B227+C227*49</f>
        <v>1829</v>
      </c>
      <c r="E227" s="303">
        <f t="shared" si="66"/>
        <v>3068</v>
      </c>
      <c r="F227" s="303">
        <f t="shared" si="67"/>
        <v>4517</v>
      </c>
      <c r="G227" s="303">
        <f t="shared" si="68"/>
        <v>6176</v>
      </c>
      <c r="H227" s="303">
        <f t="shared" si="69"/>
        <v>8045</v>
      </c>
      <c r="I227" s="303">
        <f t="shared" si="70"/>
        <v>10103</v>
      </c>
      <c r="J227" s="304">
        <f t="shared" si="71"/>
        <v>320</v>
      </c>
      <c r="K227" s="304">
        <f t="shared" si="71"/>
        <v>8.4</v>
      </c>
      <c r="L227" s="304">
        <f>J227+K227*49</f>
        <v>731.6</v>
      </c>
      <c r="M227" s="304">
        <f t="shared" si="72"/>
        <v>1227.2</v>
      </c>
      <c r="N227" s="304">
        <f t="shared" si="73"/>
        <v>1806.8000000000002</v>
      </c>
      <c r="O227" s="304">
        <f t="shared" si="74"/>
        <v>2470.4</v>
      </c>
      <c r="P227" s="304">
        <f t="shared" si="75"/>
        <v>3218</v>
      </c>
      <c r="Q227" s="304">
        <f t="shared" si="76"/>
        <v>4041.2</v>
      </c>
      <c r="R227" s="305">
        <f t="shared" si="77"/>
        <v>160</v>
      </c>
      <c r="S227" s="305">
        <f t="shared" si="77"/>
        <v>4.2</v>
      </c>
      <c r="T227" s="305">
        <f>R227+S227*49</f>
        <v>365.8</v>
      </c>
      <c r="U227" s="305">
        <f t="shared" si="78"/>
        <v>613.6</v>
      </c>
      <c r="V227" s="305">
        <f t="shared" si="79"/>
        <v>903.40000000000009</v>
      </c>
      <c r="W227" s="305">
        <f t="shared" si="80"/>
        <v>1235.2</v>
      </c>
      <c r="X227" s="305">
        <f t="shared" si="81"/>
        <v>1609</v>
      </c>
      <c r="Y227" s="305">
        <f t="shared" si="82"/>
        <v>2020.6</v>
      </c>
      <c r="Z227" s="306"/>
      <c r="AA227" s="306"/>
      <c r="AB227" s="306"/>
      <c r="AC227" s="306"/>
      <c r="AD227" s="306"/>
      <c r="AE227" s="306"/>
      <c r="AF227" s="306"/>
      <c r="AG227" s="306"/>
    </row>
    <row r="228" spans="1:33" s="307" customFormat="1">
      <c r="B228" s="308"/>
      <c r="C228" s="308"/>
      <c r="D228" s="308"/>
      <c r="E228" s="308"/>
      <c r="F228" s="308"/>
      <c r="G228" s="308"/>
      <c r="H228" s="308"/>
      <c r="I228" s="308"/>
      <c r="J228" s="309"/>
      <c r="K228" s="309"/>
      <c r="L228" s="309"/>
      <c r="M228" s="309"/>
      <c r="N228" s="309"/>
      <c r="O228" s="309"/>
      <c r="P228" s="309"/>
      <c r="Q228" s="309"/>
      <c r="R228" s="310"/>
      <c r="S228" s="310"/>
      <c r="T228" s="310"/>
      <c r="U228" s="310"/>
      <c r="V228" s="310"/>
      <c r="W228" s="310"/>
      <c r="X228" s="310"/>
      <c r="Y228" s="310"/>
    </row>
    <row r="229" spans="1:33" s="307" customFormat="1">
      <c r="A229" s="302" t="s">
        <v>1779</v>
      </c>
      <c r="B229" s="303" t="s">
        <v>1766</v>
      </c>
      <c r="C229" s="303" t="s">
        <v>1767</v>
      </c>
      <c r="D229" s="303" t="s">
        <v>1768</v>
      </c>
      <c r="E229" s="303" t="s">
        <v>1769</v>
      </c>
      <c r="F229" s="303" t="s">
        <v>1770</v>
      </c>
      <c r="G229" s="303" t="s">
        <v>1771</v>
      </c>
      <c r="H229" s="303" t="s">
        <v>1772</v>
      </c>
      <c r="I229" s="303" t="s">
        <v>1773</v>
      </c>
      <c r="J229" s="304" t="s">
        <v>1774</v>
      </c>
      <c r="K229" s="304" t="s">
        <v>1767</v>
      </c>
      <c r="L229" s="304" t="s">
        <v>1768</v>
      </c>
      <c r="M229" s="304" t="s">
        <v>1769</v>
      </c>
      <c r="N229" s="304" t="s">
        <v>1770</v>
      </c>
      <c r="O229" s="304" t="s">
        <v>1771</v>
      </c>
      <c r="P229" s="304" t="s">
        <v>1772</v>
      </c>
      <c r="Q229" s="304" t="s">
        <v>1773</v>
      </c>
      <c r="R229" s="305" t="s">
        <v>1775</v>
      </c>
      <c r="S229" s="305" t="s">
        <v>1767</v>
      </c>
      <c r="T229" s="305" t="s">
        <v>1768</v>
      </c>
      <c r="U229" s="305" t="s">
        <v>1769</v>
      </c>
      <c r="V229" s="305" t="s">
        <v>1770</v>
      </c>
      <c r="W229" s="305" t="s">
        <v>1771</v>
      </c>
      <c r="X229" s="305" t="s">
        <v>1772</v>
      </c>
      <c r="Y229" s="305" t="s">
        <v>1773</v>
      </c>
      <c r="Z229" s="306"/>
      <c r="AA229" s="306"/>
      <c r="AB229" s="306"/>
      <c r="AC229" s="306"/>
      <c r="AD229" s="306"/>
      <c r="AE229" s="306"/>
      <c r="AF229" s="306"/>
      <c r="AG229" s="306"/>
    </row>
    <row r="230" spans="1:33" s="307" customFormat="1">
      <c r="A230" s="306" t="s">
        <v>1776</v>
      </c>
      <c r="B230" s="303">
        <f>B225*7/8</f>
        <v>1050</v>
      </c>
      <c r="C230" s="303">
        <v>16</v>
      </c>
      <c r="D230" s="303">
        <f>B230+C230*49</f>
        <v>1834</v>
      </c>
      <c r="E230" s="303">
        <f>D230+C230*59</f>
        <v>2778</v>
      </c>
      <c r="F230" s="303">
        <f>E230+C230*69</f>
        <v>3882</v>
      </c>
      <c r="G230" s="303">
        <f>F230+C230*79</f>
        <v>5146</v>
      </c>
      <c r="H230" s="303">
        <f>G230+C230*89</f>
        <v>6570</v>
      </c>
      <c r="I230" s="303">
        <f>H230+C230*98</f>
        <v>8138</v>
      </c>
      <c r="J230" s="304">
        <f t="shared" ref="J230:K232" si="83">B230*0.4</f>
        <v>420</v>
      </c>
      <c r="K230" s="304">
        <f t="shared" si="83"/>
        <v>6.4</v>
      </c>
      <c r="L230" s="304">
        <f>J230+K230*49</f>
        <v>733.6</v>
      </c>
      <c r="M230" s="304">
        <f>L230+K230*59</f>
        <v>1111.2</v>
      </c>
      <c r="N230" s="304">
        <f>M230+K230*69</f>
        <v>1552.8000000000002</v>
      </c>
      <c r="O230" s="304">
        <f>N230+K230*79</f>
        <v>2058.4</v>
      </c>
      <c r="P230" s="304">
        <f>O230+K230*89</f>
        <v>2628</v>
      </c>
      <c r="Q230" s="304">
        <f>P230+K230*98</f>
        <v>3255.2</v>
      </c>
      <c r="R230" s="305">
        <f t="shared" ref="R230:S232" si="84">B230*0.2</f>
        <v>210</v>
      </c>
      <c r="S230" s="305">
        <f t="shared" si="84"/>
        <v>3.2</v>
      </c>
      <c r="T230" s="305">
        <f>R230+S230*49</f>
        <v>366.8</v>
      </c>
      <c r="U230" s="305">
        <f>T230+S230*59</f>
        <v>555.6</v>
      </c>
      <c r="V230" s="305">
        <f>U230+S230*69</f>
        <v>776.40000000000009</v>
      </c>
      <c r="W230" s="305">
        <f>V230+S230*79</f>
        <v>1029.2</v>
      </c>
      <c r="X230" s="305">
        <f>W230+S230*89</f>
        <v>1314</v>
      </c>
      <c r="Y230" s="305">
        <f>X230+S230*98</f>
        <v>1627.6</v>
      </c>
      <c r="Z230" s="306"/>
      <c r="AA230" s="306"/>
      <c r="AB230" s="306"/>
      <c r="AC230" s="306"/>
      <c r="AD230" s="306"/>
      <c r="AE230" s="306"/>
      <c r="AF230" s="306"/>
      <c r="AG230" s="306"/>
    </row>
    <row r="231" spans="1:33" s="307" customFormat="1">
      <c r="A231" s="306" t="s">
        <v>1777</v>
      </c>
      <c r="B231" s="303">
        <f t="shared" ref="B231:B232" si="85">B226*7/8</f>
        <v>875</v>
      </c>
      <c r="C231" s="303">
        <v>17</v>
      </c>
      <c r="D231" s="303">
        <f>B231+C231*49</f>
        <v>1708</v>
      </c>
      <c r="E231" s="303">
        <f t="shared" ref="E231:E232" si="86">D231+C231*59</f>
        <v>2711</v>
      </c>
      <c r="F231" s="303">
        <f t="shared" ref="F231:F232" si="87">E231+C231*69</f>
        <v>3884</v>
      </c>
      <c r="G231" s="303">
        <f t="shared" ref="G231:G232" si="88">F231+C231*79</f>
        <v>5227</v>
      </c>
      <c r="H231" s="303">
        <f t="shared" ref="H231:H232" si="89">G231+C231*89</f>
        <v>6740</v>
      </c>
      <c r="I231" s="303">
        <f t="shared" ref="I231:I232" si="90">H231+C231*98</f>
        <v>8406</v>
      </c>
      <c r="J231" s="304">
        <f t="shared" si="83"/>
        <v>350</v>
      </c>
      <c r="K231" s="304">
        <f>C231*0.4</f>
        <v>6.8000000000000007</v>
      </c>
      <c r="L231" s="304">
        <f>J231+K231*49</f>
        <v>683.2</v>
      </c>
      <c r="M231" s="304">
        <f t="shared" ref="M231:M232" si="91">L231+K231*59</f>
        <v>1084.4000000000001</v>
      </c>
      <c r="N231" s="304">
        <f t="shared" ref="N231:N232" si="92">M231+K231*69</f>
        <v>1553.6000000000001</v>
      </c>
      <c r="O231" s="304">
        <f t="shared" ref="O231:O232" si="93">N231+K231*79</f>
        <v>2090.8000000000002</v>
      </c>
      <c r="P231" s="304">
        <f t="shared" ref="P231:P232" si="94">O231+K231*89</f>
        <v>2696</v>
      </c>
      <c r="Q231" s="304">
        <f t="shared" ref="Q231:Q232" si="95">P231+K231*98</f>
        <v>3362.4</v>
      </c>
      <c r="R231" s="305">
        <f t="shared" si="84"/>
        <v>175</v>
      </c>
      <c r="S231" s="305">
        <f t="shared" si="84"/>
        <v>3.4000000000000004</v>
      </c>
      <c r="T231" s="305">
        <f>R231+S231*49</f>
        <v>341.6</v>
      </c>
      <c r="U231" s="305">
        <f t="shared" ref="U231:U232" si="96">T231+S231*59</f>
        <v>542.20000000000005</v>
      </c>
      <c r="V231" s="305">
        <f t="shared" ref="V231:V232" si="97">U231+S231*69</f>
        <v>776.80000000000007</v>
      </c>
      <c r="W231" s="305">
        <f t="shared" ref="W231:W232" si="98">V231+S231*79</f>
        <v>1045.4000000000001</v>
      </c>
      <c r="X231" s="305">
        <f t="shared" ref="X231:X232" si="99">W231+S231*89</f>
        <v>1348</v>
      </c>
      <c r="Y231" s="305">
        <f t="shared" ref="Y231:Y232" si="100">X231+S231*98</f>
        <v>1681.2</v>
      </c>
      <c r="Z231" s="306"/>
      <c r="AA231" s="306"/>
      <c r="AB231" s="306"/>
      <c r="AC231" s="306"/>
      <c r="AD231" s="306"/>
      <c r="AE231" s="306"/>
      <c r="AF231" s="306"/>
      <c r="AG231" s="306"/>
    </row>
    <row r="232" spans="1:33" s="307" customFormat="1">
      <c r="A232" s="306" t="s">
        <v>1778</v>
      </c>
      <c r="B232" s="303">
        <f t="shared" si="85"/>
        <v>700</v>
      </c>
      <c r="C232" s="303">
        <v>18</v>
      </c>
      <c r="D232" s="303">
        <f>B232+C232*49</f>
        <v>1582</v>
      </c>
      <c r="E232" s="303">
        <f t="shared" si="86"/>
        <v>2644</v>
      </c>
      <c r="F232" s="303">
        <f t="shared" si="87"/>
        <v>3886</v>
      </c>
      <c r="G232" s="303">
        <f t="shared" si="88"/>
        <v>5308</v>
      </c>
      <c r="H232" s="303">
        <f t="shared" si="89"/>
        <v>6910</v>
      </c>
      <c r="I232" s="303">
        <f t="shared" si="90"/>
        <v>8674</v>
      </c>
      <c r="J232" s="304">
        <f t="shared" si="83"/>
        <v>280</v>
      </c>
      <c r="K232" s="304">
        <f t="shared" si="83"/>
        <v>7.2</v>
      </c>
      <c r="L232" s="304">
        <f>J232+K232*49</f>
        <v>632.79999999999995</v>
      </c>
      <c r="M232" s="304">
        <f t="shared" si="91"/>
        <v>1057.5999999999999</v>
      </c>
      <c r="N232" s="304">
        <f t="shared" si="92"/>
        <v>1554.3999999999999</v>
      </c>
      <c r="O232" s="304">
        <f t="shared" si="93"/>
        <v>2123.1999999999998</v>
      </c>
      <c r="P232" s="304">
        <f t="shared" si="94"/>
        <v>2764</v>
      </c>
      <c r="Q232" s="304">
        <f t="shared" si="95"/>
        <v>3469.6</v>
      </c>
      <c r="R232" s="305">
        <f t="shared" si="84"/>
        <v>140</v>
      </c>
      <c r="S232" s="305">
        <f t="shared" si="84"/>
        <v>3.6</v>
      </c>
      <c r="T232" s="305">
        <f>R232+S232*49</f>
        <v>316.39999999999998</v>
      </c>
      <c r="U232" s="305">
        <f t="shared" si="96"/>
        <v>528.79999999999995</v>
      </c>
      <c r="V232" s="305">
        <f t="shared" si="97"/>
        <v>777.19999999999993</v>
      </c>
      <c r="W232" s="305">
        <f t="shared" si="98"/>
        <v>1061.5999999999999</v>
      </c>
      <c r="X232" s="305">
        <f t="shared" si="99"/>
        <v>1382</v>
      </c>
      <c r="Y232" s="305">
        <f t="shared" si="100"/>
        <v>1734.8</v>
      </c>
      <c r="Z232" s="306"/>
      <c r="AA232" s="306"/>
      <c r="AB232" s="306"/>
      <c r="AC232" s="306"/>
      <c r="AD232" s="306"/>
      <c r="AE232" s="306"/>
      <c r="AF232" s="306"/>
      <c r="AG232" s="306"/>
    </row>
    <row r="233" spans="1:33" s="307" customFormat="1">
      <c r="B233" s="308"/>
      <c r="C233" s="308"/>
      <c r="D233" s="308"/>
      <c r="E233" s="308"/>
      <c r="F233" s="308"/>
      <c r="G233" s="308"/>
      <c r="H233" s="308"/>
      <c r="I233" s="308"/>
      <c r="J233" s="309"/>
      <c r="K233" s="309"/>
      <c r="L233" s="309"/>
      <c r="M233" s="309"/>
      <c r="N233" s="309"/>
      <c r="O233" s="309"/>
      <c r="P233" s="309"/>
      <c r="Q233" s="309"/>
      <c r="R233" s="310"/>
      <c r="S233" s="310"/>
      <c r="T233" s="310"/>
      <c r="U233" s="310"/>
      <c r="V233" s="310"/>
      <c r="W233" s="310"/>
      <c r="X233" s="310"/>
      <c r="Y233" s="310"/>
    </row>
    <row r="234" spans="1:33" s="307" customFormat="1">
      <c r="A234" s="302" t="s">
        <v>1780</v>
      </c>
      <c r="B234" s="303" t="s">
        <v>1766</v>
      </c>
      <c r="C234" s="303" t="s">
        <v>1767</v>
      </c>
      <c r="D234" s="303" t="s">
        <v>1768</v>
      </c>
      <c r="E234" s="303" t="s">
        <v>1769</v>
      </c>
      <c r="F234" s="303" t="s">
        <v>1770</v>
      </c>
      <c r="G234" s="303" t="s">
        <v>1771</v>
      </c>
      <c r="H234" s="303" t="s">
        <v>1772</v>
      </c>
      <c r="I234" s="303" t="s">
        <v>1773</v>
      </c>
      <c r="J234" s="304" t="s">
        <v>1774</v>
      </c>
      <c r="K234" s="304" t="s">
        <v>1767</v>
      </c>
      <c r="L234" s="304" t="s">
        <v>1768</v>
      </c>
      <c r="M234" s="304" t="s">
        <v>1769</v>
      </c>
      <c r="N234" s="304" t="s">
        <v>1770</v>
      </c>
      <c r="O234" s="304" t="s">
        <v>1771</v>
      </c>
      <c r="P234" s="304" t="s">
        <v>1772</v>
      </c>
      <c r="Q234" s="304" t="s">
        <v>1773</v>
      </c>
      <c r="R234" s="305" t="s">
        <v>1775</v>
      </c>
      <c r="S234" s="305" t="s">
        <v>1767</v>
      </c>
      <c r="T234" s="305" t="s">
        <v>1768</v>
      </c>
      <c r="U234" s="305" t="s">
        <v>1769</v>
      </c>
      <c r="V234" s="305" t="s">
        <v>1770</v>
      </c>
      <c r="W234" s="305" t="s">
        <v>1771</v>
      </c>
      <c r="X234" s="305" t="s">
        <v>1772</v>
      </c>
      <c r="Y234" s="305" t="s">
        <v>1773</v>
      </c>
      <c r="Z234" s="306"/>
      <c r="AA234" s="306"/>
      <c r="AB234" s="306"/>
      <c r="AC234" s="306"/>
      <c r="AD234" s="306"/>
      <c r="AE234" s="306"/>
      <c r="AF234" s="306"/>
      <c r="AG234" s="306"/>
    </row>
    <row r="235" spans="1:33" s="307" customFormat="1">
      <c r="A235" s="306" t="s">
        <v>1776</v>
      </c>
      <c r="B235" s="303">
        <f>B225*6/8</f>
        <v>900</v>
      </c>
      <c r="C235" s="303">
        <v>14</v>
      </c>
      <c r="D235" s="303">
        <f>B235+C235*49</f>
        <v>1586</v>
      </c>
      <c r="E235" s="303">
        <f>D235+C235*59</f>
        <v>2412</v>
      </c>
      <c r="F235" s="303">
        <f>E235+C235*69</f>
        <v>3378</v>
      </c>
      <c r="G235" s="303">
        <f>F235+C235*79</f>
        <v>4484</v>
      </c>
      <c r="H235" s="303">
        <f>G235+C235*89</f>
        <v>5730</v>
      </c>
      <c r="I235" s="303">
        <f>H235+C235*98</f>
        <v>7102</v>
      </c>
      <c r="J235" s="304">
        <f t="shared" ref="J235:K237" si="101">B235*0.4</f>
        <v>360</v>
      </c>
      <c r="K235" s="304">
        <f t="shared" si="101"/>
        <v>5.6000000000000005</v>
      </c>
      <c r="L235" s="304">
        <f>J235+K235*49</f>
        <v>634.40000000000009</v>
      </c>
      <c r="M235" s="304">
        <f>L235+K235*59</f>
        <v>964.80000000000018</v>
      </c>
      <c r="N235" s="304">
        <f>M235+K235*69</f>
        <v>1351.2000000000003</v>
      </c>
      <c r="O235" s="304">
        <f>N235+K235*79</f>
        <v>1793.6000000000004</v>
      </c>
      <c r="P235" s="304">
        <f>O235+K235*89</f>
        <v>2292.0000000000005</v>
      </c>
      <c r="Q235" s="304">
        <f>P235+K235*98</f>
        <v>2840.8000000000006</v>
      </c>
      <c r="R235" s="305">
        <f t="shared" ref="R235:S237" si="102">B235*0.2</f>
        <v>180</v>
      </c>
      <c r="S235" s="305">
        <f t="shared" si="102"/>
        <v>2.8000000000000003</v>
      </c>
      <c r="T235" s="305">
        <f>R235+S235*49</f>
        <v>317.20000000000005</v>
      </c>
      <c r="U235" s="305">
        <f>T235+S235*59</f>
        <v>482.40000000000009</v>
      </c>
      <c r="V235" s="305">
        <f>U235+S235*69</f>
        <v>675.60000000000014</v>
      </c>
      <c r="W235" s="305">
        <f>V235+S235*79</f>
        <v>896.80000000000018</v>
      </c>
      <c r="X235" s="305">
        <f>W235+S235*89</f>
        <v>1146.0000000000002</v>
      </c>
      <c r="Y235" s="305">
        <f>X235+S235*98</f>
        <v>1420.4000000000003</v>
      </c>
      <c r="Z235" s="306"/>
      <c r="AA235" s="306"/>
      <c r="AB235" s="306"/>
      <c r="AC235" s="306"/>
      <c r="AD235" s="306"/>
      <c r="AE235" s="306"/>
      <c r="AF235" s="306"/>
      <c r="AG235" s="306"/>
    </row>
    <row r="236" spans="1:33" s="307" customFormat="1">
      <c r="A236" s="306" t="s">
        <v>1777</v>
      </c>
      <c r="B236" s="303">
        <f t="shared" ref="B236:C237" si="103">B226*6/8</f>
        <v>750</v>
      </c>
      <c r="C236" s="303">
        <f t="shared" si="103"/>
        <v>15</v>
      </c>
      <c r="D236" s="303">
        <f>B236+C236*49</f>
        <v>1485</v>
      </c>
      <c r="E236" s="303">
        <f t="shared" ref="E236:E237" si="104">D236+C236*59</f>
        <v>2370</v>
      </c>
      <c r="F236" s="303">
        <f t="shared" ref="F236:F237" si="105">E236+C236*69</f>
        <v>3405</v>
      </c>
      <c r="G236" s="303">
        <f t="shared" ref="G236:G237" si="106">F236+C236*79</f>
        <v>4590</v>
      </c>
      <c r="H236" s="303">
        <f t="shared" ref="H236:H237" si="107">G236+C236*89</f>
        <v>5925</v>
      </c>
      <c r="I236" s="303">
        <f t="shared" ref="I236:I237" si="108">H236+C236*98</f>
        <v>7395</v>
      </c>
      <c r="J236" s="304">
        <f t="shared" si="101"/>
        <v>300</v>
      </c>
      <c r="K236" s="304">
        <f t="shared" si="101"/>
        <v>6</v>
      </c>
      <c r="L236" s="304">
        <f>J236+K236*49</f>
        <v>594</v>
      </c>
      <c r="M236" s="304">
        <f t="shared" ref="M236" si="109">L236+K236*59</f>
        <v>948</v>
      </c>
      <c r="N236" s="304">
        <f t="shared" ref="N236:N237" si="110">M236+K236*69</f>
        <v>1362</v>
      </c>
      <c r="O236" s="304">
        <f t="shared" ref="O236:O237" si="111">N236+K236*79</f>
        <v>1836</v>
      </c>
      <c r="P236" s="304">
        <f t="shared" ref="P236:P237" si="112">O236+K236*89</f>
        <v>2370</v>
      </c>
      <c r="Q236" s="304">
        <f t="shared" ref="Q236:Q237" si="113">P236+K236*98</f>
        <v>2958</v>
      </c>
      <c r="R236" s="305">
        <f t="shared" si="102"/>
        <v>150</v>
      </c>
      <c r="S236" s="305">
        <f t="shared" si="102"/>
        <v>3</v>
      </c>
      <c r="T236" s="305">
        <f>R236+S236*49</f>
        <v>297</v>
      </c>
      <c r="U236" s="305">
        <f t="shared" ref="U236:U237" si="114">T236+S236*59</f>
        <v>474</v>
      </c>
      <c r="V236" s="305">
        <f t="shared" ref="V236:V237" si="115">U236+S236*69</f>
        <v>681</v>
      </c>
      <c r="W236" s="305">
        <f t="shared" ref="W236:W237" si="116">V236+S236*79</f>
        <v>918</v>
      </c>
      <c r="X236" s="305">
        <f t="shared" ref="X236:X237" si="117">W236+S236*89</f>
        <v>1185</v>
      </c>
      <c r="Y236" s="305">
        <f t="shared" ref="Y236:Y237" si="118">X236+S236*98</f>
        <v>1479</v>
      </c>
      <c r="Z236" s="306"/>
      <c r="AA236" s="306"/>
      <c r="AB236" s="306"/>
      <c r="AC236" s="306"/>
      <c r="AD236" s="306"/>
      <c r="AE236" s="306"/>
      <c r="AF236" s="306"/>
      <c r="AG236" s="306"/>
    </row>
    <row r="237" spans="1:33" s="307" customFormat="1">
      <c r="A237" s="306" t="s">
        <v>1778</v>
      </c>
      <c r="B237" s="303">
        <f t="shared" si="103"/>
        <v>600</v>
      </c>
      <c r="C237" s="303">
        <v>16</v>
      </c>
      <c r="D237" s="303">
        <f>B237+C237*49</f>
        <v>1384</v>
      </c>
      <c r="E237" s="303">
        <f t="shared" si="104"/>
        <v>2328</v>
      </c>
      <c r="F237" s="303">
        <f t="shared" si="105"/>
        <v>3432</v>
      </c>
      <c r="G237" s="303">
        <f t="shared" si="106"/>
        <v>4696</v>
      </c>
      <c r="H237" s="303">
        <f t="shared" si="107"/>
        <v>6120</v>
      </c>
      <c r="I237" s="303">
        <f t="shared" si="108"/>
        <v>7688</v>
      </c>
      <c r="J237" s="304">
        <f t="shared" si="101"/>
        <v>240</v>
      </c>
      <c r="K237" s="304">
        <f t="shared" si="101"/>
        <v>6.4</v>
      </c>
      <c r="L237" s="304">
        <f>J237+K237*49</f>
        <v>553.6</v>
      </c>
      <c r="M237" s="304">
        <f>L237+K237*59</f>
        <v>931.2</v>
      </c>
      <c r="N237" s="304">
        <f t="shared" si="110"/>
        <v>1372.8000000000002</v>
      </c>
      <c r="O237" s="304">
        <f t="shared" si="111"/>
        <v>1878.4</v>
      </c>
      <c r="P237" s="304">
        <f t="shared" si="112"/>
        <v>2448</v>
      </c>
      <c r="Q237" s="304">
        <f t="shared" si="113"/>
        <v>3075.2</v>
      </c>
      <c r="R237" s="305">
        <f t="shared" si="102"/>
        <v>120</v>
      </c>
      <c r="S237" s="305">
        <f t="shared" si="102"/>
        <v>3.2</v>
      </c>
      <c r="T237" s="305">
        <f>R237+S237*49</f>
        <v>276.8</v>
      </c>
      <c r="U237" s="305">
        <f t="shared" si="114"/>
        <v>465.6</v>
      </c>
      <c r="V237" s="305">
        <f t="shared" si="115"/>
        <v>686.40000000000009</v>
      </c>
      <c r="W237" s="305">
        <f t="shared" si="116"/>
        <v>939.2</v>
      </c>
      <c r="X237" s="305">
        <f t="shared" si="117"/>
        <v>1224</v>
      </c>
      <c r="Y237" s="305">
        <f t="shared" si="118"/>
        <v>1537.6</v>
      </c>
      <c r="Z237" s="306"/>
      <c r="AA237" s="306"/>
      <c r="AB237" s="306"/>
      <c r="AC237" s="306"/>
      <c r="AD237" s="306"/>
      <c r="AE237" s="306"/>
      <c r="AF237" s="306"/>
      <c r="AG237" s="306"/>
    </row>
    <row r="238" spans="1:33" s="307" customFormat="1">
      <c r="B238" s="308"/>
      <c r="C238" s="308"/>
      <c r="D238" s="308"/>
      <c r="E238" s="308"/>
      <c r="F238" s="308"/>
      <c r="G238" s="308"/>
      <c r="H238" s="308"/>
      <c r="I238" s="308"/>
      <c r="J238" s="309"/>
      <c r="K238" s="309"/>
      <c r="L238" s="309"/>
      <c r="M238" s="309"/>
      <c r="N238" s="309"/>
      <c r="O238" s="309"/>
      <c r="P238" s="309"/>
      <c r="Q238" s="309"/>
      <c r="R238" s="310"/>
      <c r="S238" s="310"/>
      <c r="T238" s="310"/>
      <c r="U238" s="310"/>
      <c r="V238" s="310"/>
      <c r="W238" s="310"/>
      <c r="X238" s="310"/>
      <c r="Y238" s="310"/>
    </row>
    <row r="239" spans="1:33" s="307" customFormat="1">
      <c r="A239" s="302" t="s">
        <v>1781</v>
      </c>
      <c r="B239" s="303" t="s">
        <v>1766</v>
      </c>
      <c r="C239" s="303" t="s">
        <v>1767</v>
      </c>
      <c r="D239" s="303" t="s">
        <v>1768</v>
      </c>
      <c r="E239" s="303" t="s">
        <v>1769</v>
      </c>
      <c r="F239" s="303" t="s">
        <v>1770</v>
      </c>
      <c r="G239" s="303" t="s">
        <v>1771</v>
      </c>
      <c r="H239" s="303" t="s">
        <v>1772</v>
      </c>
      <c r="I239" s="303" t="s">
        <v>1773</v>
      </c>
      <c r="J239" s="304" t="s">
        <v>1774</v>
      </c>
      <c r="K239" s="304" t="s">
        <v>1767</v>
      </c>
      <c r="L239" s="304" t="s">
        <v>1768</v>
      </c>
      <c r="M239" s="304" t="s">
        <v>1769</v>
      </c>
      <c r="N239" s="304" t="s">
        <v>1770</v>
      </c>
      <c r="O239" s="304" t="s">
        <v>1771</v>
      </c>
      <c r="P239" s="304" t="s">
        <v>1772</v>
      </c>
      <c r="Q239" s="304" t="s">
        <v>1773</v>
      </c>
      <c r="R239" s="305" t="s">
        <v>1775</v>
      </c>
      <c r="S239" s="305" t="s">
        <v>1767</v>
      </c>
      <c r="T239" s="305" t="s">
        <v>1768</v>
      </c>
      <c r="U239" s="305" t="s">
        <v>1769</v>
      </c>
      <c r="V239" s="305" t="s">
        <v>1770</v>
      </c>
      <c r="W239" s="305" t="s">
        <v>1771</v>
      </c>
      <c r="X239" s="305" t="s">
        <v>1772</v>
      </c>
      <c r="Y239" s="305" t="s">
        <v>1773</v>
      </c>
      <c r="Z239" s="306"/>
      <c r="AA239" s="306"/>
      <c r="AB239" s="306"/>
      <c r="AC239" s="306"/>
      <c r="AD239" s="306"/>
      <c r="AE239" s="306"/>
      <c r="AF239" s="306"/>
      <c r="AG239" s="306"/>
    </row>
    <row r="240" spans="1:33" s="307" customFormat="1">
      <c r="A240" s="306" t="s">
        <v>1776</v>
      </c>
      <c r="B240" s="303">
        <f>B225*5/8</f>
        <v>750</v>
      </c>
      <c r="C240" s="303">
        <v>11</v>
      </c>
      <c r="D240" s="303">
        <f>B240+C240*49</f>
        <v>1289</v>
      </c>
      <c r="E240" s="303">
        <f>D240+C240*59</f>
        <v>1938</v>
      </c>
      <c r="F240" s="303">
        <f>E240+C240*69</f>
        <v>2697</v>
      </c>
      <c r="G240" s="303">
        <f>F240+C240*79</f>
        <v>3566</v>
      </c>
      <c r="H240" s="303">
        <f>G240+C240*89</f>
        <v>4545</v>
      </c>
      <c r="I240" s="303">
        <f>H240+C240*98</f>
        <v>5623</v>
      </c>
      <c r="J240" s="304">
        <f t="shared" ref="J240:K242" si="119">B240*0.4</f>
        <v>300</v>
      </c>
      <c r="K240" s="304">
        <f t="shared" si="119"/>
        <v>4.4000000000000004</v>
      </c>
      <c r="L240" s="304">
        <f>J240+K240*49</f>
        <v>515.6</v>
      </c>
      <c r="M240" s="304">
        <f>L240+K240*59</f>
        <v>775.2</v>
      </c>
      <c r="N240" s="304">
        <f>M240+K240*69</f>
        <v>1078.8000000000002</v>
      </c>
      <c r="O240" s="304">
        <f>N240+K240*79</f>
        <v>1426.4</v>
      </c>
      <c r="P240" s="304">
        <f>O240+K240*89</f>
        <v>1818</v>
      </c>
      <c r="Q240" s="304">
        <f>P240+K240*98</f>
        <v>2249.1999999999998</v>
      </c>
      <c r="R240" s="305">
        <f t="shared" ref="R240:S242" si="120">B240*0.2</f>
        <v>150</v>
      </c>
      <c r="S240" s="305">
        <f t="shared" si="120"/>
        <v>2.2000000000000002</v>
      </c>
      <c r="T240" s="305">
        <f>R240+S240*49</f>
        <v>257.8</v>
      </c>
      <c r="U240" s="305">
        <f>T240+S240*59</f>
        <v>387.6</v>
      </c>
      <c r="V240" s="305">
        <f>U240+S240*69</f>
        <v>539.40000000000009</v>
      </c>
      <c r="W240" s="305">
        <f>V240+S240*79</f>
        <v>713.2</v>
      </c>
      <c r="X240" s="305">
        <f>W240+S240*89</f>
        <v>909</v>
      </c>
      <c r="Y240" s="305">
        <f>X240+S240*98</f>
        <v>1124.5999999999999</v>
      </c>
      <c r="Z240" s="306"/>
      <c r="AA240" s="306"/>
      <c r="AB240" s="306"/>
      <c r="AC240" s="306"/>
      <c r="AD240" s="306"/>
      <c r="AE240" s="306"/>
      <c r="AF240" s="306"/>
      <c r="AG240" s="306"/>
    </row>
    <row r="241" spans="1:33" s="307" customFormat="1">
      <c r="A241" s="306" t="s">
        <v>1777</v>
      </c>
      <c r="B241" s="303">
        <f t="shared" ref="B241:B242" si="121">B226*5/8</f>
        <v>625</v>
      </c>
      <c r="C241" s="303">
        <v>12</v>
      </c>
      <c r="D241" s="303">
        <f>B241+C241*49</f>
        <v>1213</v>
      </c>
      <c r="E241" s="303">
        <f t="shared" ref="E241:E242" si="122">D241+C241*59</f>
        <v>1921</v>
      </c>
      <c r="F241" s="303">
        <f t="shared" ref="F241:F242" si="123">E241+C241*69</f>
        <v>2749</v>
      </c>
      <c r="G241" s="303">
        <f t="shared" ref="G241:G242" si="124">F241+C241*79</f>
        <v>3697</v>
      </c>
      <c r="H241" s="303">
        <f t="shared" ref="H241:H242" si="125">G241+C241*89</f>
        <v>4765</v>
      </c>
      <c r="I241" s="303">
        <f t="shared" ref="I241:I242" si="126">H241+C241*98</f>
        <v>5941</v>
      </c>
      <c r="J241" s="304">
        <f t="shared" si="119"/>
        <v>250</v>
      </c>
      <c r="K241" s="304">
        <f t="shared" si="119"/>
        <v>4.8000000000000007</v>
      </c>
      <c r="L241" s="304">
        <f>J241+K241*49</f>
        <v>485.20000000000005</v>
      </c>
      <c r="M241" s="304">
        <f t="shared" ref="M241:M242" si="127">L241+K241*59</f>
        <v>768.40000000000009</v>
      </c>
      <c r="N241" s="304">
        <f t="shared" ref="N241:N242" si="128">M241+K241*69</f>
        <v>1099.6000000000001</v>
      </c>
      <c r="O241" s="304">
        <f t="shared" ref="O241:O242" si="129">N241+K241*79</f>
        <v>1478.8000000000002</v>
      </c>
      <c r="P241" s="304">
        <f t="shared" ref="P241:P242" si="130">O241+K241*89</f>
        <v>1906.0000000000002</v>
      </c>
      <c r="Q241" s="304">
        <f t="shared" ref="Q241:Q242" si="131">P241+K241*98</f>
        <v>2376.4000000000005</v>
      </c>
      <c r="R241" s="305">
        <f t="shared" si="120"/>
        <v>125</v>
      </c>
      <c r="S241" s="305">
        <f t="shared" si="120"/>
        <v>2.4000000000000004</v>
      </c>
      <c r="T241" s="305">
        <f>R241+S241*49</f>
        <v>242.60000000000002</v>
      </c>
      <c r="U241" s="305">
        <f t="shared" ref="U241:U242" si="132">T241+S241*59</f>
        <v>384.20000000000005</v>
      </c>
      <c r="V241" s="305">
        <f t="shared" ref="V241:V242" si="133">U241+S241*69</f>
        <v>549.80000000000007</v>
      </c>
      <c r="W241" s="305">
        <f t="shared" ref="W241:W242" si="134">V241+S241*79</f>
        <v>739.40000000000009</v>
      </c>
      <c r="X241" s="305">
        <f t="shared" ref="X241:X242" si="135">W241+S241*89</f>
        <v>953.00000000000011</v>
      </c>
      <c r="Y241" s="305">
        <f t="shared" ref="Y241:Y242" si="136">X241+S241*98</f>
        <v>1188.2000000000003</v>
      </c>
      <c r="Z241" s="306"/>
      <c r="AA241" s="306"/>
      <c r="AB241" s="306"/>
      <c r="AC241" s="306"/>
      <c r="AD241" s="306"/>
      <c r="AE241" s="306"/>
      <c r="AF241" s="306"/>
      <c r="AG241" s="306"/>
    </row>
    <row r="242" spans="1:33" s="307" customFormat="1">
      <c r="A242" s="306" t="s">
        <v>1778</v>
      </c>
      <c r="B242" s="303">
        <f t="shared" si="121"/>
        <v>500</v>
      </c>
      <c r="C242" s="303">
        <v>13</v>
      </c>
      <c r="D242" s="303">
        <f>B242+C242*49</f>
        <v>1137</v>
      </c>
      <c r="E242" s="303">
        <f t="shared" si="122"/>
        <v>1904</v>
      </c>
      <c r="F242" s="303">
        <f t="shared" si="123"/>
        <v>2801</v>
      </c>
      <c r="G242" s="303">
        <f t="shared" si="124"/>
        <v>3828</v>
      </c>
      <c r="H242" s="303">
        <f t="shared" si="125"/>
        <v>4985</v>
      </c>
      <c r="I242" s="303">
        <f t="shared" si="126"/>
        <v>6259</v>
      </c>
      <c r="J242" s="304">
        <f t="shared" si="119"/>
        <v>200</v>
      </c>
      <c r="K242" s="304">
        <f t="shared" si="119"/>
        <v>5.2</v>
      </c>
      <c r="L242" s="304">
        <f>J242+K242*49</f>
        <v>454.8</v>
      </c>
      <c r="M242" s="304">
        <f t="shared" si="127"/>
        <v>761.6</v>
      </c>
      <c r="N242" s="304">
        <f t="shared" si="128"/>
        <v>1120.4000000000001</v>
      </c>
      <c r="O242" s="304">
        <f t="shared" si="129"/>
        <v>1531.2</v>
      </c>
      <c r="P242" s="304">
        <f t="shared" si="130"/>
        <v>1994</v>
      </c>
      <c r="Q242" s="304">
        <f t="shared" si="131"/>
        <v>2503.6</v>
      </c>
      <c r="R242" s="305">
        <f t="shared" si="120"/>
        <v>100</v>
      </c>
      <c r="S242" s="305">
        <f t="shared" si="120"/>
        <v>2.6</v>
      </c>
      <c r="T242" s="305">
        <f>R242+S242*49</f>
        <v>227.4</v>
      </c>
      <c r="U242" s="305">
        <f t="shared" si="132"/>
        <v>380.8</v>
      </c>
      <c r="V242" s="305">
        <f t="shared" si="133"/>
        <v>560.20000000000005</v>
      </c>
      <c r="W242" s="305">
        <f t="shared" si="134"/>
        <v>765.6</v>
      </c>
      <c r="X242" s="305">
        <f t="shared" si="135"/>
        <v>997</v>
      </c>
      <c r="Y242" s="305">
        <f t="shared" si="136"/>
        <v>1251.8</v>
      </c>
      <c r="Z242" s="306"/>
      <c r="AA242" s="306"/>
      <c r="AB242" s="306"/>
      <c r="AC242" s="306"/>
      <c r="AD242" s="306"/>
      <c r="AE242" s="306"/>
      <c r="AF242" s="306"/>
      <c r="AG242" s="306"/>
    </row>
    <row r="243" spans="1:33" s="307" customFormat="1">
      <c r="B243" s="308"/>
      <c r="C243" s="308"/>
      <c r="D243" s="308"/>
      <c r="E243" s="308"/>
      <c r="F243" s="308"/>
      <c r="G243" s="308"/>
      <c r="H243" s="308"/>
      <c r="I243" s="308"/>
      <c r="J243" s="309"/>
      <c r="K243" s="309"/>
      <c r="L243" s="309"/>
      <c r="M243" s="309"/>
      <c r="N243" s="309"/>
      <c r="O243" s="309"/>
      <c r="P243" s="309"/>
      <c r="Q243" s="309"/>
      <c r="R243" s="310"/>
      <c r="S243" s="310"/>
      <c r="T243" s="310"/>
      <c r="U243" s="310"/>
      <c r="V243" s="310"/>
      <c r="W243" s="310"/>
      <c r="X243" s="310"/>
      <c r="Y243" s="310"/>
    </row>
    <row r="244" spans="1:33" s="307" customFormat="1">
      <c r="A244" s="302" t="s">
        <v>1782</v>
      </c>
      <c r="B244" s="303" t="s">
        <v>1766</v>
      </c>
      <c r="C244" s="303" t="s">
        <v>1767</v>
      </c>
      <c r="D244" s="303" t="s">
        <v>1768</v>
      </c>
      <c r="E244" s="303" t="s">
        <v>1769</v>
      </c>
      <c r="F244" s="303" t="s">
        <v>1770</v>
      </c>
      <c r="G244" s="303" t="s">
        <v>1771</v>
      </c>
      <c r="H244" s="303" t="s">
        <v>1772</v>
      </c>
      <c r="I244" s="303" t="s">
        <v>1773</v>
      </c>
      <c r="J244" s="304" t="s">
        <v>1774</v>
      </c>
      <c r="K244" s="304" t="s">
        <v>1767</v>
      </c>
      <c r="L244" s="304" t="s">
        <v>1768</v>
      </c>
      <c r="M244" s="304" t="s">
        <v>1769</v>
      </c>
      <c r="N244" s="304" t="s">
        <v>1770</v>
      </c>
      <c r="O244" s="304" t="s">
        <v>1771</v>
      </c>
      <c r="P244" s="304" t="s">
        <v>1772</v>
      </c>
      <c r="Q244" s="304" t="s">
        <v>1773</v>
      </c>
      <c r="R244" s="305" t="s">
        <v>1775</v>
      </c>
      <c r="S244" s="305" t="s">
        <v>1767</v>
      </c>
      <c r="T244" s="305" t="s">
        <v>1768</v>
      </c>
      <c r="U244" s="305" t="s">
        <v>1769</v>
      </c>
      <c r="V244" s="305" t="s">
        <v>1770</v>
      </c>
      <c r="W244" s="305" t="s">
        <v>1771</v>
      </c>
      <c r="X244" s="305" t="s">
        <v>1772</v>
      </c>
      <c r="Y244" s="305" t="s">
        <v>1773</v>
      </c>
      <c r="Z244" s="306"/>
      <c r="AA244" s="306"/>
      <c r="AB244" s="306"/>
      <c r="AC244" s="306"/>
      <c r="AD244" s="306"/>
      <c r="AE244" s="306"/>
      <c r="AF244" s="306"/>
      <c r="AG244" s="306"/>
    </row>
    <row r="245" spans="1:33" s="307" customFormat="1">
      <c r="A245" s="306" t="s">
        <v>1776</v>
      </c>
      <c r="B245" s="303">
        <f>B225*4/8</f>
        <v>600</v>
      </c>
      <c r="C245" s="303">
        <v>9</v>
      </c>
      <c r="D245" s="303">
        <f>B245+C245*49</f>
        <v>1041</v>
      </c>
      <c r="E245" s="303">
        <f>D245+C245*59</f>
        <v>1572</v>
      </c>
      <c r="F245" s="303">
        <f>E245+C245*69</f>
        <v>2193</v>
      </c>
      <c r="G245" s="303">
        <f>F245+C245*79</f>
        <v>2904</v>
      </c>
      <c r="H245" s="303">
        <f>G245+C245*89</f>
        <v>3705</v>
      </c>
      <c r="I245" s="303">
        <f>H245+C245*98</f>
        <v>4587</v>
      </c>
      <c r="J245" s="304">
        <f t="shared" ref="J245:K247" si="137">B245*0.4</f>
        <v>240</v>
      </c>
      <c r="K245" s="304">
        <f t="shared" si="137"/>
        <v>3.6</v>
      </c>
      <c r="L245" s="304">
        <f>J245+K245*49</f>
        <v>416.4</v>
      </c>
      <c r="M245" s="304">
        <f>L245+K245*59</f>
        <v>628.79999999999995</v>
      </c>
      <c r="N245" s="304">
        <f>M245+K245*69</f>
        <v>877.19999999999993</v>
      </c>
      <c r="O245" s="304">
        <f>N245+K245*79</f>
        <v>1161.5999999999999</v>
      </c>
      <c r="P245" s="304">
        <f>O245+K245*89</f>
        <v>1482</v>
      </c>
      <c r="Q245" s="304">
        <f>P245+K245*98</f>
        <v>1834.8</v>
      </c>
      <c r="R245" s="305">
        <f t="shared" ref="R245:S247" si="138">B245*0.2</f>
        <v>120</v>
      </c>
      <c r="S245" s="305">
        <f t="shared" si="138"/>
        <v>1.8</v>
      </c>
      <c r="T245" s="305">
        <f>R245+S245*49</f>
        <v>208.2</v>
      </c>
      <c r="U245" s="305">
        <f>T245+S245*59</f>
        <v>314.39999999999998</v>
      </c>
      <c r="V245" s="305">
        <f>U245+S245*69</f>
        <v>438.59999999999997</v>
      </c>
      <c r="W245" s="305">
        <f>V245+S245*79</f>
        <v>580.79999999999995</v>
      </c>
      <c r="X245" s="305">
        <f>W245+S245*89</f>
        <v>741</v>
      </c>
      <c r="Y245" s="305">
        <f>X245+S245*98</f>
        <v>917.4</v>
      </c>
      <c r="Z245" s="306"/>
      <c r="AA245" s="306"/>
      <c r="AB245" s="306"/>
      <c r="AC245" s="306"/>
      <c r="AD245" s="306"/>
      <c r="AE245" s="306"/>
      <c r="AF245" s="306"/>
      <c r="AG245" s="306"/>
    </row>
    <row r="246" spans="1:33" s="307" customFormat="1">
      <c r="A246" s="306" t="s">
        <v>1777</v>
      </c>
      <c r="B246" s="303">
        <f t="shared" ref="B246:C247" si="139">B226*4/8</f>
        <v>500</v>
      </c>
      <c r="C246" s="303">
        <f t="shared" si="139"/>
        <v>10</v>
      </c>
      <c r="D246" s="303">
        <f>B246+C246*49</f>
        <v>990</v>
      </c>
      <c r="E246" s="303">
        <f t="shared" ref="E246:E247" si="140">D246+C246*59</f>
        <v>1580</v>
      </c>
      <c r="F246" s="303">
        <f t="shared" ref="F246:F247" si="141">E246+C246*69</f>
        <v>2270</v>
      </c>
      <c r="G246" s="303">
        <f t="shared" ref="G246:G247" si="142">F246+C246*79</f>
        <v>3060</v>
      </c>
      <c r="H246" s="303">
        <f t="shared" ref="H246:H247" si="143">G246+C246*89</f>
        <v>3950</v>
      </c>
      <c r="I246" s="303">
        <f t="shared" ref="I246:I247" si="144">H246+C246*98</f>
        <v>4930</v>
      </c>
      <c r="J246" s="304">
        <f t="shared" si="137"/>
        <v>200</v>
      </c>
      <c r="K246" s="304">
        <f t="shared" si="137"/>
        <v>4</v>
      </c>
      <c r="L246" s="304">
        <f>J246+K246*49</f>
        <v>396</v>
      </c>
      <c r="M246" s="304">
        <f t="shared" ref="M246:M247" si="145">L246+K246*59</f>
        <v>632</v>
      </c>
      <c r="N246" s="304">
        <f t="shared" ref="N246:N247" si="146">M246+K246*69</f>
        <v>908</v>
      </c>
      <c r="O246" s="304">
        <f t="shared" ref="O246:O247" si="147">N246+K246*79</f>
        <v>1224</v>
      </c>
      <c r="P246" s="304">
        <f t="shared" ref="P246:P247" si="148">O246+K246*89</f>
        <v>1580</v>
      </c>
      <c r="Q246" s="304">
        <f t="shared" ref="Q246:Q247" si="149">P246+K246*98</f>
        <v>1972</v>
      </c>
      <c r="R246" s="305">
        <f t="shared" si="138"/>
        <v>100</v>
      </c>
      <c r="S246" s="305">
        <f t="shared" si="138"/>
        <v>2</v>
      </c>
      <c r="T246" s="305">
        <f>R246+S246*49</f>
        <v>198</v>
      </c>
      <c r="U246" s="305">
        <f t="shared" ref="U246:U247" si="150">T246+S246*59</f>
        <v>316</v>
      </c>
      <c r="V246" s="305">
        <f t="shared" ref="V246:V247" si="151">U246+S246*69</f>
        <v>454</v>
      </c>
      <c r="W246" s="305">
        <f t="shared" ref="W246:W247" si="152">V246+S246*79</f>
        <v>612</v>
      </c>
      <c r="X246" s="305">
        <f t="shared" ref="X246:X247" si="153">W246+S246*89</f>
        <v>790</v>
      </c>
      <c r="Y246" s="305">
        <f t="shared" ref="Y246:Y247" si="154">X246+S246*98</f>
        <v>986</v>
      </c>
      <c r="Z246" s="306"/>
      <c r="AA246" s="306"/>
      <c r="AB246" s="306"/>
      <c r="AC246" s="306"/>
      <c r="AD246" s="306"/>
      <c r="AE246" s="306"/>
      <c r="AF246" s="306"/>
      <c r="AG246" s="306"/>
    </row>
    <row r="247" spans="1:33" s="307" customFormat="1">
      <c r="A247" s="306" t="s">
        <v>1778</v>
      </c>
      <c r="B247" s="303">
        <f t="shared" si="139"/>
        <v>400</v>
      </c>
      <c r="C247" s="303">
        <v>11</v>
      </c>
      <c r="D247" s="303">
        <f>B247+C247*49</f>
        <v>939</v>
      </c>
      <c r="E247" s="303">
        <f t="shared" si="140"/>
        <v>1588</v>
      </c>
      <c r="F247" s="303">
        <f t="shared" si="141"/>
        <v>2347</v>
      </c>
      <c r="G247" s="303">
        <f t="shared" si="142"/>
        <v>3216</v>
      </c>
      <c r="H247" s="303">
        <f t="shared" si="143"/>
        <v>4195</v>
      </c>
      <c r="I247" s="303">
        <f t="shared" si="144"/>
        <v>5273</v>
      </c>
      <c r="J247" s="304">
        <f t="shared" si="137"/>
        <v>160</v>
      </c>
      <c r="K247" s="304">
        <f t="shared" si="137"/>
        <v>4.4000000000000004</v>
      </c>
      <c r="L247" s="304">
        <f>J247+K247*49</f>
        <v>375.6</v>
      </c>
      <c r="M247" s="304">
        <f t="shared" si="145"/>
        <v>635.20000000000005</v>
      </c>
      <c r="N247" s="304">
        <f t="shared" si="146"/>
        <v>938.80000000000007</v>
      </c>
      <c r="O247" s="304">
        <f t="shared" si="147"/>
        <v>1286.4000000000001</v>
      </c>
      <c r="P247" s="304">
        <f t="shared" si="148"/>
        <v>1678</v>
      </c>
      <c r="Q247" s="304">
        <f t="shared" si="149"/>
        <v>2109.1999999999998</v>
      </c>
      <c r="R247" s="305">
        <f t="shared" si="138"/>
        <v>80</v>
      </c>
      <c r="S247" s="305">
        <f t="shared" si="138"/>
        <v>2.2000000000000002</v>
      </c>
      <c r="T247" s="305">
        <f>R247+S247*49</f>
        <v>187.8</v>
      </c>
      <c r="U247" s="305">
        <f t="shared" si="150"/>
        <v>317.60000000000002</v>
      </c>
      <c r="V247" s="305">
        <f t="shared" si="151"/>
        <v>469.40000000000003</v>
      </c>
      <c r="W247" s="305">
        <f t="shared" si="152"/>
        <v>643.20000000000005</v>
      </c>
      <c r="X247" s="305">
        <f t="shared" si="153"/>
        <v>839</v>
      </c>
      <c r="Y247" s="305">
        <f t="shared" si="154"/>
        <v>1054.5999999999999</v>
      </c>
      <c r="Z247" s="306"/>
      <c r="AA247" s="306"/>
      <c r="AB247" s="306"/>
      <c r="AC247" s="306"/>
      <c r="AD247" s="306"/>
      <c r="AE247" s="306"/>
      <c r="AF247" s="306"/>
      <c r="AG247" s="306"/>
    </row>
    <row r="249" spans="1:33">
      <c r="A249" s="311" t="s">
        <v>1783</v>
      </c>
    </row>
    <row r="250" spans="1:33" s="315" customFormat="1">
      <c r="A250" s="312"/>
      <c r="B250" s="313"/>
      <c r="C250" s="314"/>
      <c r="D250" s="313"/>
      <c r="E250" s="314"/>
      <c r="F250" s="313"/>
      <c r="G250" s="314"/>
      <c r="H250" s="313"/>
      <c r="I250" s="314"/>
      <c r="J250" s="313"/>
      <c r="K250" s="314"/>
      <c r="L250" s="313"/>
      <c r="M250" s="314"/>
    </row>
    <row r="251" spans="1:33" s="317" customFormat="1">
      <c r="B251" s="318" t="s">
        <v>1596</v>
      </c>
      <c r="C251" s="318" t="s">
        <v>1597</v>
      </c>
      <c r="D251" s="318" t="s">
        <v>1598</v>
      </c>
      <c r="E251" s="318" t="s">
        <v>1606</v>
      </c>
      <c r="F251" s="318" t="s">
        <v>1605</v>
      </c>
      <c r="G251" s="318" t="s">
        <v>1607</v>
      </c>
    </row>
    <row r="252" spans="1:33" s="317" customFormat="1">
      <c r="A252" s="318" t="s">
        <v>1595</v>
      </c>
      <c r="B252" s="317" t="s">
        <v>1599</v>
      </c>
      <c r="C252" s="317" t="s">
        <v>1600</v>
      </c>
      <c r="D252" s="317" t="s">
        <v>1601</v>
      </c>
      <c r="E252" s="317">
        <f>B254/(C252-D254)</f>
        <v>2.1428571428571428</v>
      </c>
      <c r="F252" s="317">
        <f>B253/(C252-D253)</f>
        <v>3</v>
      </c>
      <c r="G252" s="317">
        <f>B252/(C252-D252)</f>
        <v>5</v>
      </c>
    </row>
    <row r="253" spans="1:33" s="317" customFormat="1">
      <c r="A253" s="318" t="s">
        <v>1608</v>
      </c>
      <c r="B253" s="317" t="s">
        <v>1602</v>
      </c>
      <c r="C253" s="317" t="s">
        <v>1603</v>
      </c>
      <c r="D253" s="317" t="s">
        <v>1604</v>
      </c>
      <c r="E253" s="317">
        <f>B254/(C253-D254)</f>
        <v>3.3333333333333335</v>
      </c>
      <c r="F253" s="317">
        <f>B253/(C253-D253)</f>
        <v>5</v>
      </c>
      <c r="G253" s="317">
        <f>B252/(C253-D252)</f>
        <v>10</v>
      </c>
    </row>
    <row r="254" spans="1:33" s="317" customFormat="1">
      <c r="A254" s="318" t="s">
        <v>1609</v>
      </c>
      <c r="B254" s="317" t="s">
        <v>1611</v>
      </c>
      <c r="C254" s="317" t="s">
        <v>1612</v>
      </c>
      <c r="D254" s="317" t="s">
        <v>1613</v>
      </c>
      <c r="E254" s="317">
        <f>B254/(C254-D254)</f>
        <v>5</v>
      </c>
      <c r="F254" s="317">
        <f>B253/(C254-D253)</f>
        <v>8.3333333333333339</v>
      </c>
      <c r="G254" s="317">
        <f>B252/(C254-D252)</f>
        <v>25</v>
      </c>
    </row>
    <row r="255" spans="1:33" s="316" customFormat="1"/>
    <row r="256" spans="1:33" s="316" customFormat="1">
      <c r="A256" s="316" t="s">
        <v>1614</v>
      </c>
    </row>
    <row r="257" spans="1:13" s="316" customFormat="1">
      <c r="A257" s="316" t="s">
        <v>1615</v>
      </c>
    </row>
    <row r="258" spans="1:13" s="250" customFormat="1"/>
    <row r="259" spans="1:13" s="319" customFormat="1">
      <c r="B259" s="320"/>
      <c r="C259" s="321"/>
      <c r="D259" s="320"/>
      <c r="E259" s="321"/>
      <c r="F259" s="320"/>
      <c r="G259" s="321"/>
      <c r="H259" s="320"/>
      <c r="I259" s="321"/>
      <c r="J259" s="320"/>
      <c r="K259" s="321"/>
      <c r="L259" s="320"/>
      <c r="M259" s="321"/>
    </row>
    <row r="260" spans="1:13" s="319" customFormat="1" ht="12.75" customHeight="1">
      <c r="A260" s="311" t="s">
        <v>1784</v>
      </c>
      <c r="B260" s="320"/>
      <c r="C260" s="321"/>
      <c r="D260" s="320"/>
      <c r="E260" s="321"/>
      <c r="F260" s="320"/>
      <c r="G260" s="321"/>
      <c r="H260" s="320"/>
      <c r="I260" s="321"/>
      <c r="J260" s="320"/>
      <c r="K260" s="321"/>
      <c r="L260" s="320"/>
      <c r="M260" s="321"/>
    </row>
    <row r="261" spans="1:13" s="319" customFormat="1">
      <c r="A261" s="279" t="s">
        <v>1802</v>
      </c>
      <c r="B261" s="279" t="s">
        <v>1789</v>
      </c>
      <c r="C261" s="279" t="s">
        <v>1788</v>
      </c>
      <c r="D261" s="279" t="s">
        <v>1787</v>
      </c>
      <c r="E261" s="279" t="s">
        <v>1786</v>
      </c>
      <c r="F261" s="279" t="s">
        <v>1785</v>
      </c>
      <c r="G261" s="279" t="s">
        <v>1792</v>
      </c>
      <c r="H261" s="272" t="s">
        <v>1800</v>
      </c>
      <c r="I261" s="321"/>
      <c r="J261" s="320"/>
      <c r="K261" s="321"/>
      <c r="L261" s="320"/>
      <c r="M261" s="321"/>
    </row>
    <row r="262" spans="1:13" s="319" customFormat="1">
      <c r="A262" s="320" t="s">
        <v>1791</v>
      </c>
      <c r="B262" s="322">
        <v>0.05</v>
      </c>
      <c r="C262" s="322">
        <v>0.15</v>
      </c>
      <c r="D262" s="322">
        <v>0.8</v>
      </c>
      <c r="E262" s="322">
        <v>0</v>
      </c>
      <c r="F262" s="322">
        <v>0</v>
      </c>
      <c r="G262" s="321" t="s">
        <v>1793</v>
      </c>
      <c r="H262" s="271" t="s">
        <v>1801</v>
      </c>
      <c r="I262" s="321"/>
      <c r="J262" s="320"/>
      <c r="K262" s="321"/>
      <c r="L262" s="320"/>
      <c r="M262" s="321"/>
    </row>
    <row r="263" spans="1:13" s="319" customFormat="1">
      <c r="A263" s="320" t="s">
        <v>1790</v>
      </c>
      <c r="B263" s="322">
        <v>5.0000000000000001E-3</v>
      </c>
      <c r="C263" s="322">
        <v>1.2E-2</v>
      </c>
      <c r="D263" s="322">
        <v>0.05</v>
      </c>
      <c r="E263" s="322">
        <v>0.23300000000000001</v>
      </c>
      <c r="F263" s="322">
        <v>0.7</v>
      </c>
      <c r="G263" s="321" t="s">
        <v>1794</v>
      </c>
      <c r="H263" s="271" t="s">
        <v>1803</v>
      </c>
      <c r="I263" s="321"/>
      <c r="J263" s="320"/>
      <c r="K263" s="321"/>
      <c r="L263" s="320"/>
      <c r="M263" s="321"/>
    </row>
    <row r="264" spans="1:13" s="319" customFormat="1">
      <c r="A264" s="320" t="s">
        <v>1921</v>
      </c>
      <c r="B264" s="322">
        <v>8.0000000000000002E-3</v>
      </c>
      <c r="C264" s="322">
        <v>1.4999999999999999E-2</v>
      </c>
      <c r="D264" s="322">
        <v>0.05</v>
      </c>
      <c r="E264" s="322">
        <v>0.22700000000000001</v>
      </c>
      <c r="F264" s="322">
        <v>0.7</v>
      </c>
      <c r="G264" s="321" t="s">
        <v>1795</v>
      </c>
      <c r="H264" s="271" t="s">
        <v>1803</v>
      </c>
      <c r="I264" s="321"/>
      <c r="J264" s="320"/>
      <c r="K264" s="321"/>
      <c r="L264" s="320"/>
      <c r="M264" s="321"/>
    </row>
    <row r="265" spans="1:13" s="319" customFormat="1">
      <c r="A265" s="320" t="s">
        <v>1798</v>
      </c>
      <c r="B265" s="322">
        <v>8.0000000000000002E-3</v>
      </c>
      <c r="C265" s="322">
        <v>1.4999999999999999E-2</v>
      </c>
      <c r="D265" s="322">
        <v>0.05</v>
      </c>
      <c r="E265" s="322">
        <v>0.22700000000000001</v>
      </c>
      <c r="F265" s="322">
        <v>0.7</v>
      </c>
      <c r="G265" s="321" t="s">
        <v>1796</v>
      </c>
      <c r="H265" s="271" t="s">
        <v>1803</v>
      </c>
      <c r="I265" s="321"/>
      <c r="J265" s="320"/>
      <c r="K265" s="321"/>
      <c r="L265" s="320"/>
      <c r="M265" s="321"/>
    </row>
    <row r="266" spans="1:13" s="319" customFormat="1">
      <c r="A266" s="320" t="s">
        <v>1799</v>
      </c>
      <c r="B266" s="322">
        <v>8.0000000000000002E-3</v>
      </c>
      <c r="C266" s="322">
        <v>1.4999999999999999E-2</v>
      </c>
      <c r="D266" s="322">
        <v>0.05</v>
      </c>
      <c r="E266" s="322">
        <v>0.22700000000000001</v>
      </c>
      <c r="F266" s="322">
        <v>0.7</v>
      </c>
      <c r="G266" s="321" t="s">
        <v>1797</v>
      </c>
      <c r="H266" s="271" t="s">
        <v>1803</v>
      </c>
      <c r="I266" s="321"/>
      <c r="J266" s="320"/>
      <c r="K266" s="321"/>
      <c r="L266" s="320"/>
      <c r="M266" s="321"/>
    </row>
    <row r="267" spans="1:13" s="319" customFormat="1">
      <c r="B267" s="320"/>
      <c r="C267" s="321"/>
      <c r="D267" s="320"/>
      <c r="E267" s="321"/>
      <c r="F267" s="320"/>
      <c r="G267" s="321"/>
      <c r="H267" s="320"/>
      <c r="I267" s="321"/>
      <c r="J267" s="320"/>
      <c r="K267" s="321"/>
      <c r="L267" s="320"/>
      <c r="M267" s="321"/>
    </row>
    <row r="268" spans="1:13" s="319" customFormat="1">
      <c r="C268" s="321"/>
      <c r="D268" s="320"/>
      <c r="E268" s="321"/>
      <c r="F268" s="320"/>
      <c r="G268" s="321"/>
      <c r="H268" s="320"/>
      <c r="I268" s="321"/>
      <c r="J268" s="320"/>
      <c r="K268" s="321"/>
      <c r="L268" s="320"/>
      <c r="M268" s="321"/>
    </row>
    <row r="269" spans="1:13" s="319" customFormat="1">
      <c r="B269" s="320"/>
      <c r="C269" s="321"/>
      <c r="D269" s="320"/>
      <c r="E269" s="321"/>
      <c r="F269" s="320"/>
      <c r="G269" s="321"/>
      <c r="H269" s="320"/>
      <c r="I269" s="321"/>
      <c r="J269" s="320"/>
      <c r="K269" s="321"/>
      <c r="L269" s="320"/>
      <c r="M269" s="321"/>
    </row>
    <row r="270" spans="1:13" s="319" customFormat="1">
      <c r="A270" s="311" t="s">
        <v>1886</v>
      </c>
      <c r="B270" s="320"/>
      <c r="C270" s="321"/>
      <c r="D270" s="320"/>
      <c r="E270" s="321"/>
      <c r="F270" s="320"/>
      <c r="G270" s="321"/>
      <c r="H270" s="320"/>
      <c r="I270" s="321"/>
      <c r="J270" s="320"/>
      <c r="K270" s="321"/>
      <c r="L270" s="320"/>
      <c r="M270" s="321"/>
    </row>
    <row r="271" spans="1:13" s="319" customFormat="1">
      <c r="A271" s="319" t="s">
        <v>1887</v>
      </c>
      <c r="B271" s="320"/>
      <c r="C271" s="321"/>
      <c r="D271" s="320"/>
      <c r="E271" s="321"/>
      <c r="F271" s="320"/>
      <c r="G271" s="321"/>
      <c r="H271" s="320"/>
      <c r="I271" s="321"/>
      <c r="J271" s="320"/>
      <c r="K271" s="321"/>
      <c r="L271" s="320"/>
      <c r="M271" s="321"/>
    </row>
    <row r="272" spans="1:13" s="209" customFormat="1">
      <c r="A272" s="209" t="s">
        <v>1897</v>
      </c>
      <c r="B272" s="267"/>
      <c r="C272" s="290"/>
      <c r="D272" s="267"/>
      <c r="E272" s="290"/>
      <c r="F272" s="267"/>
      <c r="G272" s="290"/>
      <c r="H272" s="267"/>
      <c r="I272" s="290"/>
      <c r="J272" s="267"/>
      <c r="K272" s="290"/>
      <c r="L272" s="267"/>
      <c r="M272" s="290"/>
    </row>
    <row r="273" spans="1:13" s="209" customFormat="1">
      <c r="B273" s="267"/>
      <c r="C273" s="290"/>
      <c r="D273" s="267"/>
      <c r="E273" s="290"/>
      <c r="F273" s="267"/>
      <c r="G273" s="290"/>
      <c r="H273" s="267"/>
      <c r="I273" s="290"/>
      <c r="J273" s="267"/>
      <c r="K273" s="290"/>
      <c r="L273" s="267"/>
      <c r="M273" s="290"/>
    </row>
    <row r="274" spans="1:13" s="344" customFormat="1" ht="29.25" customHeight="1">
      <c r="A274" s="344" t="s">
        <v>1888</v>
      </c>
      <c r="B274" s="344" t="s">
        <v>1893</v>
      </c>
      <c r="C274" s="344" t="s">
        <v>1894</v>
      </c>
      <c r="D274" s="344" t="s">
        <v>1895</v>
      </c>
      <c r="E274" s="344" t="s">
        <v>1898</v>
      </c>
      <c r="F274" s="344" t="s">
        <v>1903</v>
      </c>
      <c r="G274" s="344" t="s">
        <v>1899</v>
      </c>
      <c r="H274" s="344" t="s">
        <v>1905</v>
      </c>
      <c r="I274" s="344" t="s">
        <v>1906</v>
      </c>
      <c r="J274" s="344" t="s">
        <v>1909</v>
      </c>
    </row>
    <row r="275" spans="1:13" s="341" customFormat="1">
      <c r="A275" s="341" t="s">
        <v>1889</v>
      </c>
      <c r="B275" s="313">
        <f>10*A275*0.3</f>
        <v>30</v>
      </c>
      <c r="C275" s="314">
        <f>3/3</f>
        <v>1</v>
      </c>
      <c r="D275" s="313">
        <f>120*0.3</f>
        <v>36</v>
      </c>
      <c r="E275" s="343" t="s">
        <v>1900</v>
      </c>
      <c r="F275" s="342" t="s">
        <v>1904</v>
      </c>
      <c r="G275" s="345">
        <f>E275*4.5+150+F275</f>
        <v>1455</v>
      </c>
      <c r="H275" s="345">
        <f>G275*B275</f>
        <v>43650</v>
      </c>
      <c r="I275" s="345">
        <f>G275*C275</f>
        <v>1455</v>
      </c>
      <c r="J275" s="345">
        <f>G275*D275</f>
        <v>52380</v>
      </c>
      <c r="K275" s="343"/>
      <c r="L275" s="342"/>
      <c r="M275" s="343"/>
    </row>
    <row r="276" spans="1:13" s="341" customFormat="1">
      <c r="A276" s="341" t="s">
        <v>1890</v>
      </c>
      <c r="B276" s="313">
        <f t="shared" ref="B276:B278" si="155">10*A276*0.3</f>
        <v>90</v>
      </c>
      <c r="C276" s="314">
        <f t="shared" ref="C276:C278" si="156">3/3</f>
        <v>1</v>
      </c>
      <c r="D276" s="313">
        <f>120*0.3</f>
        <v>36</v>
      </c>
      <c r="E276" s="343" t="s">
        <v>1801</v>
      </c>
      <c r="F276" s="342" t="s">
        <v>1904</v>
      </c>
      <c r="G276" s="345">
        <f t="shared" ref="G276:G278" si="157">E276*4.5+150+F276</f>
        <v>2040</v>
      </c>
      <c r="H276" s="345">
        <f t="shared" ref="H276:H278" si="158">G276*B276</f>
        <v>183600</v>
      </c>
      <c r="I276" s="345">
        <f t="shared" ref="I276:I278" si="159">G276*C276</f>
        <v>2040</v>
      </c>
      <c r="J276" s="345">
        <f t="shared" ref="J276:J278" si="160">G276*D276</f>
        <v>73440</v>
      </c>
      <c r="K276" s="343"/>
      <c r="L276" s="342"/>
      <c r="M276" s="343"/>
    </row>
    <row r="277" spans="1:13" s="341" customFormat="1">
      <c r="A277" s="341" t="s">
        <v>1891</v>
      </c>
      <c r="B277" s="313">
        <f t="shared" si="155"/>
        <v>150</v>
      </c>
      <c r="C277" s="314">
        <f t="shared" si="156"/>
        <v>1</v>
      </c>
      <c r="D277" s="313">
        <f>120*0.3</f>
        <v>36</v>
      </c>
      <c r="E277" s="343" t="s">
        <v>1901</v>
      </c>
      <c r="F277" s="342" t="s">
        <v>1904</v>
      </c>
      <c r="G277" s="345">
        <f t="shared" si="157"/>
        <v>2715</v>
      </c>
      <c r="H277" s="345">
        <f t="shared" si="158"/>
        <v>407250</v>
      </c>
      <c r="I277" s="345">
        <f t="shared" si="159"/>
        <v>2715</v>
      </c>
      <c r="J277" s="345">
        <f t="shared" si="160"/>
        <v>97740</v>
      </c>
      <c r="K277" s="343"/>
      <c r="L277" s="342"/>
      <c r="M277" s="343"/>
    </row>
    <row r="278" spans="1:13" s="341" customFormat="1">
      <c r="A278" s="341" t="s">
        <v>1892</v>
      </c>
      <c r="B278" s="313">
        <f t="shared" si="155"/>
        <v>210</v>
      </c>
      <c r="C278" s="314">
        <f t="shared" si="156"/>
        <v>1</v>
      </c>
      <c r="D278" s="313">
        <f>120*0.3</f>
        <v>36</v>
      </c>
      <c r="E278" s="343" t="s">
        <v>1902</v>
      </c>
      <c r="F278" s="342" t="s">
        <v>1904</v>
      </c>
      <c r="G278" s="345">
        <f t="shared" si="157"/>
        <v>3390</v>
      </c>
      <c r="H278" s="345">
        <f t="shared" si="158"/>
        <v>711900</v>
      </c>
      <c r="I278" s="345">
        <f t="shared" si="159"/>
        <v>3390</v>
      </c>
      <c r="J278" s="345">
        <f t="shared" si="160"/>
        <v>122040</v>
      </c>
      <c r="K278" s="343"/>
      <c r="L278" s="342"/>
      <c r="M278" s="343"/>
    </row>
    <row r="279" spans="1:13" s="209" customFormat="1">
      <c r="B279" s="267"/>
      <c r="C279" s="290"/>
      <c r="D279" s="267"/>
      <c r="E279" s="290"/>
      <c r="F279" s="267"/>
      <c r="G279" s="290"/>
      <c r="H279" s="267"/>
      <c r="I279" s="290"/>
      <c r="J279" s="267"/>
      <c r="K279" s="290"/>
      <c r="L279" s="267"/>
      <c r="M279" s="290"/>
    </row>
    <row r="280" spans="1:13" s="341" customFormat="1">
      <c r="B280" s="342"/>
      <c r="C280" s="343"/>
      <c r="D280" s="342"/>
      <c r="E280" s="343"/>
      <c r="F280" s="342"/>
      <c r="G280" s="343"/>
      <c r="H280" s="342"/>
      <c r="I280" s="343"/>
      <c r="J280" s="342"/>
      <c r="K280" s="343"/>
      <c r="L280" s="342"/>
      <c r="M280" s="343"/>
    </row>
    <row r="281" spans="1:13" s="341" customFormat="1">
      <c r="A281" s="265" t="s">
        <v>1981</v>
      </c>
      <c r="B281" s="342"/>
      <c r="C281" s="343"/>
      <c r="D281" s="342"/>
      <c r="E281" s="343"/>
      <c r="F281" s="342"/>
      <c r="G281" s="343"/>
      <c r="H281" s="342"/>
      <c r="I281" s="343"/>
      <c r="J281" s="342"/>
      <c r="K281" s="343"/>
      <c r="L281" s="342"/>
      <c r="M281" s="343"/>
    </row>
    <row r="282" spans="1:13" s="290" customFormat="1">
      <c r="A282" s="290" t="s">
        <v>5063</v>
      </c>
      <c r="B282" s="290" t="s">
        <v>2021</v>
      </c>
    </row>
    <row r="283" spans="1:13" s="321" customFormat="1">
      <c r="A283" s="321" t="s">
        <v>1980</v>
      </c>
      <c r="B283" s="321" t="s">
        <v>2022</v>
      </c>
    </row>
    <row r="284" spans="1:13" s="321" customFormat="1">
      <c r="A284" s="321" t="s">
        <v>1983</v>
      </c>
      <c r="B284" s="321" t="s">
        <v>2020</v>
      </c>
    </row>
    <row r="285" spans="1:13" s="321" customFormat="1">
      <c r="A285" s="321" t="s">
        <v>1982</v>
      </c>
      <c r="B285" s="321" t="s">
        <v>1988</v>
      </c>
    </row>
    <row r="286" spans="1:13" s="321" customFormat="1">
      <c r="A286" s="321" t="s">
        <v>1984</v>
      </c>
      <c r="B286" s="321" t="s">
        <v>1990</v>
      </c>
    </row>
    <row r="287" spans="1:13" s="321" customFormat="1">
      <c r="A287" s="321" t="s">
        <v>1987</v>
      </c>
      <c r="B287" s="321" t="s">
        <v>1989</v>
      </c>
    </row>
    <row r="288" spans="1:13" s="321" customFormat="1">
      <c r="A288" s="321" t="s">
        <v>1986</v>
      </c>
      <c r="B288" s="321" t="s">
        <v>1991</v>
      </c>
    </row>
    <row r="289" spans="1:20" s="321" customFormat="1">
      <c r="A289" s="321" t="s">
        <v>1985</v>
      </c>
      <c r="B289" s="321" t="s">
        <v>2023</v>
      </c>
    </row>
    <row r="290" spans="1:20" s="321" customFormat="1"/>
    <row r="291" spans="1:20" s="321" customFormat="1"/>
    <row r="292" spans="1:20" s="321" customFormat="1"/>
    <row r="293" spans="1:20">
      <c r="A293" s="311" t="s">
        <v>2059</v>
      </c>
      <c r="D293" s="288"/>
      <c r="F293" s="288"/>
      <c r="H293" s="288"/>
      <c r="J293" s="288"/>
      <c r="K293" s="279"/>
    </row>
    <row r="294" spans="1:20">
      <c r="A294" s="381" t="s">
        <v>5064</v>
      </c>
      <c r="B294" s="381" t="s">
        <v>2000</v>
      </c>
      <c r="C294" s="381" t="s">
        <v>1999</v>
      </c>
      <c r="D294" s="381" t="s">
        <v>1992</v>
      </c>
      <c r="E294" s="381" t="s">
        <v>1993</v>
      </c>
      <c r="F294" s="381" t="s">
        <v>1994</v>
      </c>
      <c r="G294" s="381" t="s">
        <v>1995</v>
      </c>
      <c r="H294" s="381" t="s">
        <v>1996</v>
      </c>
      <c r="I294" s="381" t="s">
        <v>1997</v>
      </c>
      <c r="J294" s="381" t="s">
        <v>1998</v>
      </c>
      <c r="K294" s="381" t="s">
        <v>2002</v>
      </c>
      <c r="L294" s="381" t="s">
        <v>2003</v>
      </c>
      <c r="M294" s="381" t="s">
        <v>2004</v>
      </c>
    </row>
    <row r="295" spans="1:20">
      <c r="A295" s="364" t="s">
        <v>2058</v>
      </c>
      <c r="B295" s="357">
        <v>5</v>
      </c>
      <c r="C295" s="356">
        <v>250</v>
      </c>
      <c r="D295" s="356">
        <v>1000</v>
      </c>
      <c r="E295" s="356">
        <v>400</v>
      </c>
      <c r="F295" s="356">
        <v>200</v>
      </c>
      <c r="G295" s="383">
        <f>(D295+H295*C295)/5+(E295+I295*C295)/2+(F295+J295*C295)/1</f>
        <v>3600</v>
      </c>
      <c r="H295" s="365">
        <v>20</v>
      </c>
      <c r="I295" s="365">
        <v>8</v>
      </c>
      <c r="J295" s="365">
        <v>4</v>
      </c>
      <c r="K295" s="383">
        <f>D295+H295*(C295-1)</f>
        <v>5980</v>
      </c>
      <c r="L295" s="383">
        <f>E295+I295*(C295-1)</f>
        <v>2392</v>
      </c>
      <c r="M295" s="383">
        <f>F295+J295*(C295-1)</f>
        <v>1196</v>
      </c>
      <c r="N295" s="359"/>
      <c r="O295" s="359"/>
      <c r="P295" s="359"/>
      <c r="Q295" s="359"/>
      <c r="R295" s="359"/>
      <c r="S295" s="359"/>
      <c r="T295" s="359"/>
    </row>
    <row r="296" spans="1:20">
      <c r="A296" s="364"/>
      <c r="B296" s="357">
        <v>5</v>
      </c>
      <c r="C296" s="356">
        <v>225</v>
      </c>
      <c r="D296" s="356">
        <v>1000</v>
      </c>
      <c r="E296" s="356">
        <v>400</v>
      </c>
      <c r="F296" s="356">
        <v>200</v>
      </c>
      <c r="G296" s="383">
        <f t="shared" ref="G296:G302" si="161">(D296+H296*C296)/5+(E296+I296*C296)/2+(F296+J296*C296)/1</f>
        <v>3300</v>
      </c>
      <c r="H296" s="365">
        <v>20</v>
      </c>
      <c r="I296" s="365">
        <v>8</v>
      </c>
      <c r="J296" s="365">
        <v>4</v>
      </c>
      <c r="K296" s="383">
        <f t="shared" ref="K296:K302" si="162">D296+H296*(C296-1)</f>
        <v>5480</v>
      </c>
      <c r="L296" s="383">
        <f t="shared" ref="L296:L302" si="163">E296+I296*(C296-1)</f>
        <v>2192</v>
      </c>
      <c r="M296" s="383">
        <f t="shared" ref="M296:M302" si="164">F296+J296*(C296-1)</f>
        <v>1096</v>
      </c>
      <c r="N296" s="359"/>
      <c r="O296" s="359"/>
      <c r="P296" s="359"/>
      <c r="Q296" s="359"/>
      <c r="R296" s="359"/>
      <c r="S296" s="359"/>
      <c r="T296" s="359"/>
    </row>
    <row r="297" spans="1:20">
      <c r="A297" s="364" t="s">
        <v>2056</v>
      </c>
      <c r="B297" s="357">
        <v>5</v>
      </c>
      <c r="C297" s="356">
        <v>200</v>
      </c>
      <c r="D297" s="356">
        <v>1000</v>
      </c>
      <c r="E297" s="356">
        <v>400</v>
      </c>
      <c r="F297" s="356">
        <v>200</v>
      </c>
      <c r="G297" s="383">
        <f t="shared" si="161"/>
        <v>3000</v>
      </c>
      <c r="H297" s="365">
        <v>20</v>
      </c>
      <c r="I297" s="365">
        <v>8</v>
      </c>
      <c r="J297" s="365">
        <v>4</v>
      </c>
      <c r="K297" s="383">
        <f t="shared" si="162"/>
        <v>4980</v>
      </c>
      <c r="L297" s="383">
        <f t="shared" si="163"/>
        <v>1992</v>
      </c>
      <c r="M297" s="383">
        <f t="shared" si="164"/>
        <v>996</v>
      </c>
      <c r="N297" s="359"/>
      <c r="O297" s="359"/>
      <c r="P297" s="359"/>
      <c r="Q297" s="359"/>
      <c r="R297" s="359"/>
      <c r="S297" s="359"/>
      <c r="T297" s="359"/>
    </row>
    <row r="298" spans="1:20">
      <c r="A298" s="364"/>
      <c r="B298" s="357">
        <v>5</v>
      </c>
      <c r="C298" s="356">
        <v>150</v>
      </c>
      <c r="D298" s="356">
        <v>1000</v>
      </c>
      <c r="E298" s="356">
        <v>400</v>
      </c>
      <c r="F298" s="356">
        <v>200</v>
      </c>
      <c r="G298" s="383">
        <f t="shared" si="161"/>
        <v>2400</v>
      </c>
      <c r="H298" s="365">
        <v>20</v>
      </c>
      <c r="I298" s="365">
        <v>8</v>
      </c>
      <c r="J298" s="365">
        <v>4</v>
      </c>
      <c r="K298" s="383">
        <f t="shared" si="162"/>
        <v>3980</v>
      </c>
      <c r="L298" s="383">
        <f t="shared" si="163"/>
        <v>1592</v>
      </c>
      <c r="M298" s="383">
        <f t="shared" si="164"/>
        <v>796</v>
      </c>
      <c r="N298" s="359"/>
      <c r="O298" s="359"/>
      <c r="P298" s="359"/>
      <c r="Q298" s="359"/>
      <c r="R298" s="359"/>
      <c r="S298" s="359"/>
      <c r="T298" s="359"/>
    </row>
    <row r="299" spans="1:20">
      <c r="A299" s="364" t="s">
        <v>2054</v>
      </c>
      <c r="B299" s="357">
        <v>5</v>
      </c>
      <c r="C299" s="356">
        <v>100</v>
      </c>
      <c r="D299" s="356">
        <v>1000</v>
      </c>
      <c r="E299" s="356">
        <v>400</v>
      </c>
      <c r="F299" s="356">
        <v>200</v>
      </c>
      <c r="G299" s="383">
        <f t="shared" si="161"/>
        <v>1800</v>
      </c>
      <c r="H299" s="365">
        <v>20</v>
      </c>
      <c r="I299" s="365">
        <v>8</v>
      </c>
      <c r="J299" s="365">
        <v>4</v>
      </c>
      <c r="K299" s="383">
        <f t="shared" si="162"/>
        <v>2980</v>
      </c>
      <c r="L299" s="383">
        <f t="shared" si="163"/>
        <v>1192</v>
      </c>
      <c r="M299" s="383">
        <f t="shared" si="164"/>
        <v>596</v>
      </c>
      <c r="N299" s="359"/>
      <c r="O299" s="359"/>
      <c r="P299" s="359"/>
      <c r="Q299" s="359"/>
      <c r="R299" s="359"/>
      <c r="S299" s="359"/>
      <c r="T299" s="359"/>
    </row>
    <row r="300" spans="1:20">
      <c r="A300" s="364"/>
      <c r="B300" s="357">
        <v>5</v>
      </c>
      <c r="C300" s="356">
        <v>50</v>
      </c>
      <c r="D300" s="356">
        <v>1000</v>
      </c>
      <c r="E300" s="356">
        <v>400</v>
      </c>
      <c r="F300" s="356">
        <v>200</v>
      </c>
      <c r="G300" s="383">
        <f t="shared" si="161"/>
        <v>1200</v>
      </c>
      <c r="H300" s="365">
        <v>20</v>
      </c>
      <c r="I300" s="365">
        <v>8</v>
      </c>
      <c r="J300" s="365">
        <v>4</v>
      </c>
      <c r="K300" s="383">
        <f t="shared" si="162"/>
        <v>1980</v>
      </c>
      <c r="L300" s="383">
        <f t="shared" si="163"/>
        <v>792</v>
      </c>
      <c r="M300" s="383">
        <f t="shared" si="164"/>
        <v>396</v>
      </c>
      <c r="N300" s="359"/>
      <c r="O300" s="359"/>
      <c r="P300" s="359"/>
      <c r="Q300" s="359"/>
      <c r="R300" s="359"/>
      <c r="S300" s="359"/>
      <c r="T300" s="359"/>
    </row>
    <row r="301" spans="1:20">
      <c r="A301" s="364"/>
      <c r="B301" s="357">
        <v>5</v>
      </c>
      <c r="C301" s="356">
        <v>25</v>
      </c>
      <c r="D301" s="356">
        <v>1000</v>
      </c>
      <c r="E301" s="356">
        <v>400</v>
      </c>
      <c r="F301" s="356">
        <v>200</v>
      </c>
      <c r="G301" s="383">
        <f t="shared" si="161"/>
        <v>900</v>
      </c>
      <c r="H301" s="365">
        <v>20</v>
      </c>
      <c r="I301" s="365">
        <v>8</v>
      </c>
      <c r="J301" s="365">
        <v>4</v>
      </c>
      <c r="K301" s="383">
        <f t="shared" si="162"/>
        <v>1480</v>
      </c>
      <c r="L301" s="383">
        <f t="shared" si="163"/>
        <v>592</v>
      </c>
      <c r="M301" s="383">
        <f t="shared" si="164"/>
        <v>296</v>
      </c>
      <c r="N301" s="359"/>
      <c r="O301" s="359"/>
      <c r="P301" s="359"/>
      <c r="Q301" s="359"/>
      <c r="R301" s="359"/>
      <c r="S301" s="359"/>
      <c r="T301" s="359"/>
    </row>
    <row r="302" spans="1:20">
      <c r="A302" s="364"/>
      <c r="B302" s="357">
        <v>5</v>
      </c>
      <c r="C302" s="356">
        <v>5</v>
      </c>
      <c r="D302" s="356">
        <v>1000</v>
      </c>
      <c r="E302" s="356">
        <v>400</v>
      </c>
      <c r="F302" s="356">
        <v>200</v>
      </c>
      <c r="G302" s="383">
        <f t="shared" si="161"/>
        <v>660</v>
      </c>
      <c r="H302" s="365">
        <v>20</v>
      </c>
      <c r="I302" s="365">
        <v>8</v>
      </c>
      <c r="J302" s="365">
        <v>4</v>
      </c>
      <c r="K302" s="383">
        <f t="shared" si="162"/>
        <v>1080</v>
      </c>
      <c r="L302" s="383">
        <f t="shared" si="163"/>
        <v>432</v>
      </c>
      <c r="M302" s="383">
        <f t="shared" si="164"/>
        <v>216</v>
      </c>
      <c r="N302" s="359"/>
      <c r="O302" s="359"/>
      <c r="P302" s="359"/>
      <c r="Q302" s="359"/>
      <c r="R302" s="359"/>
      <c r="S302" s="359"/>
      <c r="T302" s="359"/>
    </row>
    <row r="303" spans="1:20">
      <c r="A303" s="366" t="s">
        <v>2057</v>
      </c>
      <c r="B303" s="367">
        <v>4</v>
      </c>
      <c r="C303" s="368">
        <v>250</v>
      </c>
      <c r="D303" s="368">
        <v>875</v>
      </c>
      <c r="E303" s="368">
        <v>350</v>
      </c>
      <c r="F303" s="368">
        <v>175</v>
      </c>
      <c r="G303" s="389">
        <f t="shared" ref="G303:G334" si="165">(D303+H303*C303)/5+(E303+I303*C303)/2+(F303+J303*C303)/1</f>
        <v>3075</v>
      </c>
      <c r="H303" s="369">
        <v>17</v>
      </c>
      <c r="I303" s="369">
        <v>6.8</v>
      </c>
      <c r="J303" s="369">
        <v>3.4</v>
      </c>
      <c r="K303" s="389">
        <f t="shared" ref="K303:K334" si="166">D303+H303*(C303-1)</f>
        <v>5108</v>
      </c>
      <c r="L303" s="389">
        <f t="shared" ref="L303:L334" si="167">E303+I303*(C303-1)</f>
        <v>2043.2</v>
      </c>
      <c r="M303" s="389">
        <f t="shared" ref="M303:M334" si="168">F303+J303*(C303-1)</f>
        <v>1021.6</v>
      </c>
      <c r="N303" s="359"/>
      <c r="O303" s="359"/>
      <c r="P303" s="359"/>
      <c r="Q303" s="359"/>
      <c r="R303" s="359"/>
      <c r="S303" s="359"/>
      <c r="T303" s="359"/>
    </row>
    <row r="304" spans="1:20">
      <c r="A304" s="366"/>
      <c r="B304" s="367">
        <v>4</v>
      </c>
      <c r="C304" s="368">
        <v>225</v>
      </c>
      <c r="D304" s="368">
        <v>875</v>
      </c>
      <c r="E304" s="368">
        <v>350</v>
      </c>
      <c r="F304" s="368">
        <v>175</v>
      </c>
      <c r="G304" s="389">
        <f t="shared" ref="G304:G310" si="169">(D304+H304*C304)/5+(E304+I304*C304)/2+(F304+J304*C304)/1</f>
        <v>2820</v>
      </c>
      <c r="H304" s="369">
        <v>17</v>
      </c>
      <c r="I304" s="369">
        <v>6.8</v>
      </c>
      <c r="J304" s="369">
        <v>3.4</v>
      </c>
      <c r="K304" s="389">
        <f t="shared" ref="K304:K310" si="170">D304+H304*(C304-1)</f>
        <v>4683</v>
      </c>
      <c r="L304" s="389">
        <f t="shared" ref="L304:L310" si="171">E304+I304*(C304-1)</f>
        <v>1873.2</v>
      </c>
      <c r="M304" s="389">
        <f t="shared" ref="M304:M310" si="172">F304+J304*(C304-1)</f>
        <v>936.6</v>
      </c>
      <c r="N304" s="359"/>
      <c r="O304" s="359"/>
      <c r="P304" s="359"/>
      <c r="Q304" s="359"/>
      <c r="R304" s="359"/>
      <c r="S304" s="359"/>
      <c r="T304" s="359"/>
    </row>
    <row r="305" spans="1:20">
      <c r="A305" s="366" t="s">
        <v>2055</v>
      </c>
      <c r="B305" s="367">
        <v>4</v>
      </c>
      <c r="C305" s="368">
        <v>200</v>
      </c>
      <c r="D305" s="368">
        <v>875</v>
      </c>
      <c r="E305" s="368">
        <v>350</v>
      </c>
      <c r="F305" s="368">
        <v>175</v>
      </c>
      <c r="G305" s="389">
        <f t="shared" si="169"/>
        <v>2565</v>
      </c>
      <c r="H305" s="369">
        <v>17</v>
      </c>
      <c r="I305" s="369">
        <v>6.8</v>
      </c>
      <c r="J305" s="369">
        <v>3.4</v>
      </c>
      <c r="K305" s="389">
        <f t="shared" si="170"/>
        <v>4258</v>
      </c>
      <c r="L305" s="389">
        <f t="shared" si="171"/>
        <v>1703.2</v>
      </c>
      <c r="M305" s="389">
        <f t="shared" si="172"/>
        <v>851.6</v>
      </c>
      <c r="N305" s="359"/>
      <c r="O305" s="359"/>
      <c r="P305" s="359"/>
      <c r="Q305" s="359"/>
      <c r="R305" s="359"/>
      <c r="S305" s="359"/>
      <c r="T305" s="359"/>
    </row>
    <row r="306" spans="1:20">
      <c r="A306" s="366"/>
      <c r="B306" s="367">
        <v>4</v>
      </c>
      <c r="C306" s="368">
        <v>150</v>
      </c>
      <c r="D306" s="368">
        <v>875</v>
      </c>
      <c r="E306" s="368">
        <v>350</v>
      </c>
      <c r="F306" s="368">
        <v>175</v>
      </c>
      <c r="G306" s="389">
        <f t="shared" si="169"/>
        <v>2055</v>
      </c>
      <c r="H306" s="369">
        <v>17</v>
      </c>
      <c r="I306" s="369">
        <v>6.8</v>
      </c>
      <c r="J306" s="369">
        <v>3.4</v>
      </c>
      <c r="K306" s="389">
        <f t="shared" si="170"/>
        <v>3408</v>
      </c>
      <c r="L306" s="389">
        <f t="shared" si="171"/>
        <v>1363.1999999999998</v>
      </c>
      <c r="M306" s="389">
        <f t="shared" si="172"/>
        <v>681.59999999999991</v>
      </c>
      <c r="N306" s="359"/>
      <c r="O306" s="359"/>
      <c r="P306" s="359"/>
      <c r="Q306" s="359"/>
      <c r="R306" s="359"/>
      <c r="S306" s="359"/>
      <c r="T306" s="359"/>
    </row>
    <row r="307" spans="1:20">
      <c r="A307" s="366" t="s">
        <v>2053</v>
      </c>
      <c r="B307" s="367">
        <v>4</v>
      </c>
      <c r="C307" s="368">
        <v>100</v>
      </c>
      <c r="D307" s="368">
        <v>875</v>
      </c>
      <c r="E307" s="368">
        <v>350</v>
      </c>
      <c r="F307" s="368">
        <v>175</v>
      </c>
      <c r="G307" s="389">
        <f t="shared" si="169"/>
        <v>1545</v>
      </c>
      <c r="H307" s="369">
        <v>17</v>
      </c>
      <c r="I307" s="369">
        <v>6.8</v>
      </c>
      <c r="J307" s="369">
        <v>3.4</v>
      </c>
      <c r="K307" s="389">
        <f t="shared" si="170"/>
        <v>2558</v>
      </c>
      <c r="L307" s="389">
        <f t="shared" si="171"/>
        <v>1023.1999999999999</v>
      </c>
      <c r="M307" s="389">
        <f t="shared" si="172"/>
        <v>511.59999999999997</v>
      </c>
      <c r="N307" s="359"/>
      <c r="O307" s="359"/>
      <c r="P307" s="359"/>
      <c r="Q307" s="359"/>
      <c r="R307" s="359"/>
      <c r="S307" s="359"/>
      <c r="T307" s="359"/>
    </row>
    <row r="308" spans="1:20">
      <c r="A308" s="366"/>
      <c r="B308" s="367">
        <v>4</v>
      </c>
      <c r="C308" s="368">
        <v>50</v>
      </c>
      <c r="D308" s="368">
        <v>875</v>
      </c>
      <c r="E308" s="368">
        <v>350</v>
      </c>
      <c r="F308" s="368">
        <v>175</v>
      </c>
      <c r="G308" s="389">
        <f t="shared" si="169"/>
        <v>1035</v>
      </c>
      <c r="H308" s="369">
        <v>17</v>
      </c>
      <c r="I308" s="369">
        <v>6.8</v>
      </c>
      <c r="J308" s="369">
        <v>3.4</v>
      </c>
      <c r="K308" s="389">
        <f t="shared" si="170"/>
        <v>1708</v>
      </c>
      <c r="L308" s="389">
        <f t="shared" si="171"/>
        <v>683.2</v>
      </c>
      <c r="M308" s="389">
        <f t="shared" si="172"/>
        <v>341.6</v>
      </c>
      <c r="N308" s="359"/>
      <c r="O308" s="359"/>
      <c r="P308" s="359"/>
      <c r="Q308" s="359"/>
      <c r="R308" s="359"/>
      <c r="S308" s="359"/>
      <c r="T308" s="359"/>
    </row>
    <row r="309" spans="1:20">
      <c r="A309" s="366"/>
      <c r="B309" s="367">
        <v>4</v>
      </c>
      <c r="C309" s="368">
        <v>25</v>
      </c>
      <c r="D309" s="368">
        <v>875</v>
      </c>
      <c r="E309" s="368">
        <v>350</v>
      </c>
      <c r="F309" s="368">
        <v>175</v>
      </c>
      <c r="G309" s="389">
        <f t="shared" si="169"/>
        <v>780</v>
      </c>
      <c r="H309" s="369">
        <v>17</v>
      </c>
      <c r="I309" s="369">
        <v>6.8</v>
      </c>
      <c r="J309" s="369">
        <v>3.4</v>
      </c>
      <c r="K309" s="389">
        <f t="shared" si="170"/>
        <v>1283</v>
      </c>
      <c r="L309" s="389">
        <f t="shared" si="171"/>
        <v>513.20000000000005</v>
      </c>
      <c r="M309" s="389">
        <f t="shared" si="172"/>
        <v>256.60000000000002</v>
      </c>
      <c r="N309" s="359"/>
      <c r="O309" s="359"/>
      <c r="P309" s="359"/>
      <c r="Q309" s="359"/>
      <c r="R309" s="359"/>
      <c r="S309" s="359"/>
      <c r="T309" s="359"/>
    </row>
    <row r="310" spans="1:20">
      <c r="A310" s="366"/>
      <c r="B310" s="367">
        <v>4</v>
      </c>
      <c r="C310" s="368">
        <v>5</v>
      </c>
      <c r="D310" s="368">
        <v>875</v>
      </c>
      <c r="E310" s="368">
        <v>350</v>
      </c>
      <c r="F310" s="368">
        <v>175</v>
      </c>
      <c r="G310" s="389">
        <f t="shared" si="169"/>
        <v>576</v>
      </c>
      <c r="H310" s="369">
        <v>17</v>
      </c>
      <c r="I310" s="369">
        <v>6.8</v>
      </c>
      <c r="J310" s="369">
        <v>3.4</v>
      </c>
      <c r="K310" s="389">
        <f t="shared" si="170"/>
        <v>943</v>
      </c>
      <c r="L310" s="389">
        <f t="shared" si="171"/>
        <v>377.2</v>
      </c>
      <c r="M310" s="389">
        <f t="shared" si="172"/>
        <v>188.6</v>
      </c>
      <c r="N310" s="359"/>
      <c r="O310" s="359"/>
      <c r="P310" s="359"/>
      <c r="Q310" s="359"/>
      <c r="R310" s="359"/>
      <c r="S310" s="359"/>
      <c r="T310" s="359"/>
    </row>
    <row r="311" spans="1:20">
      <c r="A311" s="370" t="s">
        <v>2057</v>
      </c>
      <c r="B311" s="358">
        <v>3</v>
      </c>
      <c r="C311" s="371">
        <v>250</v>
      </c>
      <c r="D311" s="371">
        <v>750</v>
      </c>
      <c r="E311" s="371">
        <v>300</v>
      </c>
      <c r="F311" s="371">
        <v>150</v>
      </c>
      <c r="G311" s="388">
        <f>(D311+H311*C311)/5+(E311+I311*C311)/2+(F311+J311*C311)/1</f>
        <v>2700</v>
      </c>
      <c r="H311" s="372">
        <v>15</v>
      </c>
      <c r="I311" s="372">
        <v>6</v>
      </c>
      <c r="J311" s="372">
        <v>3</v>
      </c>
      <c r="K311" s="388">
        <f>D311+H311*(C311-1)</f>
        <v>4485</v>
      </c>
      <c r="L311" s="388">
        <f>E311+I311*(C311-1)</f>
        <v>1794</v>
      </c>
      <c r="M311" s="388">
        <f>F311+J311*(C311-1)</f>
        <v>897</v>
      </c>
      <c r="N311" s="359"/>
      <c r="O311" s="359"/>
      <c r="P311" s="359"/>
      <c r="Q311" s="359"/>
      <c r="R311" s="359"/>
      <c r="S311" s="359"/>
      <c r="T311" s="359"/>
    </row>
    <row r="312" spans="1:20">
      <c r="A312" s="370"/>
      <c r="B312" s="358">
        <v>3</v>
      </c>
      <c r="C312" s="371">
        <v>225</v>
      </c>
      <c r="D312" s="371">
        <v>750</v>
      </c>
      <c r="E312" s="371">
        <v>300</v>
      </c>
      <c r="F312" s="371">
        <v>150</v>
      </c>
      <c r="G312" s="388">
        <f t="shared" ref="G312:G318" si="173">(D312+H312*C312)/5+(E312+I312*C312)/2+(F312+J312*C312)/1</f>
        <v>2475</v>
      </c>
      <c r="H312" s="372">
        <v>15</v>
      </c>
      <c r="I312" s="372">
        <v>6</v>
      </c>
      <c r="J312" s="372">
        <v>3</v>
      </c>
      <c r="K312" s="388">
        <f t="shared" ref="K312:K318" si="174">D312+H312*(C312-1)</f>
        <v>4110</v>
      </c>
      <c r="L312" s="388">
        <f t="shared" ref="L312:L318" si="175">E312+I312*(C312-1)</f>
        <v>1644</v>
      </c>
      <c r="M312" s="388">
        <f t="shared" ref="M312:M318" si="176">F312+J312*(C312-1)</f>
        <v>822</v>
      </c>
      <c r="N312" s="359"/>
      <c r="O312" s="359"/>
      <c r="P312" s="359"/>
      <c r="Q312" s="359"/>
      <c r="R312" s="359"/>
      <c r="S312" s="359"/>
      <c r="T312" s="359"/>
    </row>
    <row r="313" spans="1:20">
      <c r="A313" s="370" t="s">
        <v>2055</v>
      </c>
      <c r="B313" s="358">
        <v>3</v>
      </c>
      <c r="C313" s="371">
        <v>200</v>
      </c>
      <c r="D313" s="371">
        <v>750</v>
      </c>
      <c r="E313" s="371">
        <v>300</v>
      </c>
      <c r="F313" s="371">
        <v>150</v>
      </c>
      <c r="G313" s="388">
        <f t="shared" si="173"/>
        <v>2250</v>
      </c>
      <c r="H313" s="372">
        <v>15</v>
      </c>
      <c r="I313" s="372">
        <v>6</v>
      </c>
      <c r="J313" s="372">
        <v>3</v>
      </c>
      <c r="K313" s="388">
        <f t="shared" si="174"/>
        <v>3735</v>
      </c>
      <c r="L313" s="388">
        <f t="shared" si="175"/>
        <v>1494</v>
      </c>
      <c r="M313" s="388">
        <f t="shared" si="176"/>
        <v>747</v>
      </c>
      <c r="N313" s="359"/>
      <c r="O313" s="359"/>
      <c r="P313" s="359"/>
      <c r="Q313" s="359"/>
      <c r="R313" s="359"/>
      <c r="S313" s="359"/>
      <c r="T313" s="359"/>
    </row>
    <row r="314" spans="1:20">
      <c r="A314" s="370"/>
      <c r="B314" s="358">
        <v>3</v>
      </c>
      <c r="C314" s="371">
        <v>150</v>
      </c>
      <c r="D314" s="371">
        <v>750</v>
      </c>
      <c r="E314" s="371">
        <v>300</v>
      </c>
      <c r="F314" s="371">
        <v>150</v>
      </c>
      <c r="G314" s="388">
        <f t="shared" si="173"/>
        <v>1800</v>
      </c>
      <c r="H314" s="372">
        <v>15</v>
      </c>
      <c r="I314" s="372">
        <v>6</v>
      </c>
      <c r="J314" s="372">
        <v>3</v>
      </c>
      <c r="K314" s="388">
        <f t="shared" si="174"/>
        <v>2985</v>
      </c>
      <c r="L314" s="388">
        <f t="shared" si="175"/>
        <v>1194</v>
      </c>
      <c r="M314" s="388">
        <f t="shared" si="176"/>
        <v>597</v>
      </c>
      <c r="N314" s="359"/>
      <c r="O314" s="359"/>
      <c r="P314" s="359"/>
      <c r="Q314" s="359"/>
      <c r="R314" s="359"/>
      <c r="S314" s="359"/>
      <c r="T314" s="359"/>
    </row>
    <row r="315" spans="1:20">
      <c r="A315" s="370" t="s">
        <v>2053</v>
      </c>
      <c r="B315" s="358">
        <v>3</v>
      </c>
      <c r="C315" s="371">
        <v>100</v>
      </c>
      <c r="D315" s="371">
        <v>750</v>
      </c>
      <c r="E315" s="371">
        <v>300</v>
      </c>
      <c r="F315" s="371">
        <v>150</v>
      </c>
      <c r="G315" s="388">
        <f t="shared" si="173"/>
        <v>1350</v>
      </c>
      <c r="H315" s="372">
        <v>15</v>
      </c>
      <c r="I315" s="372">
        <v>6</v>
      </c>
      <c r="J315" s="372">
        <v>3</v>
      </c>
      <c r="K315" s="388">
        <f t="shared" si="174"/>
        <v>2235</v>
      </c>
      <c r="L315" s="388">
        <f t="shared" si="175"/>
        <v>894</v>
      </c>
      <c r="M315" s="388">
        <f t="shared" si="176"/>
        <v>447</v>
      </c>
      <c r="N315" s="359"/>
      <c r="O315" s="359"/>
      <c r="P315" s="359"/>
      <c r="Q315" s="359"/>
      <c r="R315" s="359"/>
      <c r="S315" s="359"/>
      <c r="T315" s="359"/>
    </row>
    <row r="316" spans="1:20">
      <c r="A316" s="370"/>
      <c r="B316" s="358">
        <v>3</v>
      </c>
      <c r="C316" s="371">
        <v>50</v>
      </c>
      <c r="D316" s="371">
        <v>750</v>
      </c>
      <c r="E316" s="371">
        <v>300</v>
      </c>
      <c r="F316" s="371">
        <v>150</v>
      </c>
      <c r="G316" s="388">
        <f t="shared" si="173"/>
        <v>900</v>
      </c>
      <c r="H316" s="372">
        <v>15</v>
      </c>
      <c r="I316" s="372">
        <v>6</v>
      </c>
      <c r="J316" s="372">
        <v>3</v>
      </c>
      <c r="K316" s="388">
        <f t="shared" si="174"/>
        <v>1485</v>
      </c>
      <c r="L316" s="388">
        <f t="shared" si="175"/>
        <v>594</v>
      </c>
      <c r="M316" s="388">
        <f t="shared" si="176"/>
        <v>297</v>
      </c>
      <c r="N316" s="359"/>
      <c r="O316" s="359"/>
      <c r="P316" s="359"/>
      <c r="Q316" s="359"/>
      <c r="R316" s="359"/>
      <c r="S316" s="359"/>
      <c r="T316" s="359"/>
    </row>
    <row r="317" spans="1:20">
      <c r="A317" s="370"/>
      <c r="B317" s="358">
        <v>3</v>
      </c>
      <c r="C317" s="371">
        <v>25</v>
      </c>
      <c r="D317" s="371">
        <v>750</v>
      </c>
      <c r="E317" s="371">
        <v>300</v>
      </c>
      <c r="F317" s="371">
        <v>150</v>
      </c>
      <c r="G317" s="388">
        <f t="shared" si="173"/>
        <v>675</v>
      </c>
      <c r="H317" s="372">
        <v>15</v>
      </c>
      <c r="I317" s="372">
        <v>6</v>
      </c>
      <c r="J317" s="372">
        <v>3</v>
      </c>
      <c r="K317" s="388">
        <f t="shared" si="174"/>
        <v>1110</v>
      </c>
      <c r="L317" s="388">
        <f t="shared" si="175"/>
        <v>444</v>
      </c>
      <c r="M317" s="388">
        <f t="shared" si="176"/>
        <v>222</v>
      </c>
      <c r="N317" s="359"/>
      <c r="O317" s="359"/>
      <c r="P317" s="359"/>
      <c r="Q317" s="359"/>
      <c r="R317" s="359"/>
      <c r="S317" s="359"/>
      <c r="T317" s="359"/>
    </row>
    <row r="318" spans="1:20">
      <c r="A318" s="370"/>
      <c r="B318" s="358">
        <v>3</v>
      </c>
      <c r="C318" s="371">
        <v>5</v>
      </c>
      <c r="D318" s="371">
        <v>750</v>
      </c>
      <c r="E318" s="371">
        <v>300</v>
      </c>
      <c r="F318" s="371">
        <v>150</v>
      </c>
      <c r="G318" s="388">
        <f t="shared" si="173"/>
        <v>495</v>
      </c>
      <c r="H318" s="372">
        <v>15</v>
      </c>
      <c r="I318" s="372">
        <v>6</v>
      </c>
      <c r="J318" s="372">
        <v>3</v>
      </c>
      <c r="K318" s="388">
        <f t="shared" si="174"/>
        <v>810</v>
      </c>
      <c r="L318" s="388">
        <f t="shared" si="175"/>
        <v>324</v>
      </c>
      <c r="M318" s="388">
        <f t="shared" si="176"/>
        <v>162</v>
      </c>
      <c r="N318" s="359"/>
      <c r="O318" s="359"/>
      <c r="P318" s="359"/>
      <c r="Q318" s="359"/>
      <c r="R318" s="359"/>
      <c r="S318" s="359"/>
      <c r="T318" s="359"/>
    </row>
    <row r="319" spans="1:20">
      <c r="A319" s="373" t="s">
        <v>2057</v>
      </c>
      <c r="B319" s="374">
        <v>2</v>
      </c>
      <c r="C319" s="375">
        <v>250</v>
      </c>
      <c r="D319" s="375">
        <v>625</v>
      </c>
      <c r="E319" s="375">
        <v>250</v>
      </c>
      <c r="F319" s="375">
        <v>125</v>
      </c>
      <c r="G319" s="387">
        <f t="shared" si="165"/>
        <v>2175</v>
      </c>
      <c r="H319" s="376">
        <v>12</v>
      </c>
      <c r="I319" s="376">
        <v>4.8</v>
      </c>
      <c r="J319" s="376">
        <v>2.4</v>
      </c>
      <c r="K319" s="387">
        <f t="shared" si="166"/>
        <v>3613</v>
      </c>
      <c r="L319" s="387">
        <f t="shared" si="167"/>
        <v>1445.2</v>
      </c>
      <c r="M319" s="387">
        <f t="shared" si="168"/>
        <v>722.6</v>
      </c>
      <c r="N319" s="359"/>
      <c r="O319" s="359"/>
      <c r="P319" s="359"/>
      <c r="Q319" s="359"/>
      <c r="R319" s="359"/>
      <c r="S319" s="359"/>
      <c r="T319" s="359"/>
    </row>
    <row r="320" spans="1:20">
      <c r="A320" s="373"/>
      <c r="B320" s="374">
        <v>2</v>
      </c>
      <c r="C320" s="375">
        <v>225</v>
      </c>
      <c r="D320" s="375">
        <v>625</v>
      </c>
      <c r="E320" s="375">
        <v>250</v>
      </c>
      <c r="F320" s="375">
        <v>125</v>
      </c>
      <c r="G320" s="387">
        <f t="shared" ref="G320:G326" si="177">(D320+H320*C320)/5+(E320+I320*C320)/2+(F320+J320*C320)/1</f>
        <v>1995</v>
      </c>
      <c r="H320" s="376">
        <v>12</v>
      </c>
      <c r="I320" s="376">
        <v>4.8</v>
      </c>
      <c r="J320" s="376">
        <v>2.4</v>
      </c>
      <c r="K320" s="387">
        <f t="shared" ref="K320:K326" si="178">D320+H320*(C320-1)</f>
        <v>3313</v>
      </c>
      <c r="L320" s="387">
        <f t="shared" ref="L320:L326" si="179">E320+I320*(C320-1)</f>
        <v>1325.2</v>
      </c>
      <c r="M320" s="387">
        <f t="shared" ref="M320:M326" si="180">F320+J320*(C320-1)</f>
        <v>662.6</v>
      </c>
      <c r="N320" s="359"/>
      <c r="O320" s="359"/>
      <c r="P320" s="359"/>
      <c r="Q320" s="359"/>
      <c r="R320" s="359"/>
      <c r="S320" s="359"/>
      <c r="T320" s="359"/>
    </row>
    <row r="321" spans="1:20">
      <c r="A321" s="373" t="s">
        <v>2055</v>
      </c>
      <c r="B321" s="374">
        <v>2</v>
      </c>
      <c r="C321" s="375">
        <v>200</v>
      </c>
      <c r="D321" s="375">
        <v>625</v>
      </c>
      <c r="E321" s="375">
        <v>250</v>
      </c>
      <c r="F321" s="375">
        <v>125</v>
      </c>
      <c r="G321" s="387">
        <f t="shared" si="177"/>
        <v>1815</v>
      </c>
      <c r="H321" s="376">
        <v>12</v>
      </c>
      <c r="I321" s="376">
        <v>4.8</v>
      </c>
      <c r="J321" s="376">
        <v>2.4</v>
      </c>
      <c r="K321" s="387">
        <f t="shared" si="178"/>
        <v>3013</v>
      </c>
      <c r="L321" s="387">
        <f t="shared" si="179"/>
        <v>1205.1999999999998</v>
      </c>
      <c r="M321" s="387">
        <f t="shared" si="180"/>
        <v>602.59999999999991</v>
      </c>
      <c r="N321" s="359"/>
      <c r="O321" s="359"/>
      <c r="P321" s="359"/>
      <c r="Q321" s="359"/>
      <c r="R321" s="359"/>
      <c r="S321" s="359"/>
      <c r="T321" s="359"/>
    </row>
    <row r="322" spans="1:20">
      <c r="A322" s="373"/>
      <c r="B322" s="374">
        <v>2</v>
      </c>
      <c r="C322" s="375">
        <v>150</v>
      </c>
      <c r="D322" s="375">
        <v>625</v>
      </c>
      <c r="E322" s="375">
        <v>250</v>
      </c>
      <c r="F322" s="375">
        <v>125</v>
      </c>
      <c r="G322" s="387">
        <f t="shared" si="177"/>
        <v>1455</v>
      </c>
      <c r="H322" s="376">
        <v>12</v>
      </c>
      <c r="I322" s="376">
        <v>4.8</v>
      </c>
      <c r="J322" s="376">
        <v>2.4</v>
      </c>
      <c r="K322" s="387">
        <f t="shared" si="178"/>
        <v>2413</v>
      </c>
      <c r="L322" s="387">
        <f t="shared" si="179"/>
        <v>965.19999999999993</v>
      </c>
      <c r="M322" s="387">
        <f t="shared" si="180"/>
        <v>482.59999999999997</v>
      </c>
      <c r="N322" s="359"/>
      <c r="O322" s="359"/>
      <c r="P322" s="359"/>
      <c r="Q322" s="359"/>
      <c r="R322" s="359"/>
      <c r="S322" s="359"/>
      <c r="T322" s="359"/>
    </row>
    <row r="323" spans="1:20">
      <c r="A323" s="373" t="s">
        <v>2053</v>
      </c>
      <c r="B323" s="374">
        <v>2</v>
      </c>
      <c r="C323" s="375">
        <v>100</v>
      </c>
      <c r="D323" s="375">
        <v>625</v>
      </c>
      <c r="E323" s="375">
        <v>250</v>
      </c>
      <c r="F323" s="375">
        <v>125</v>
      </c>
      <c r="G323" s="387">
        <f t="shared" si="177"/>
        <v>1095</v>
      </c>
      <c r="H323" s="376">
        <v>12</v>
      </c>
      <c r="I323" s="376">
        <v>4.8</v>
      </c>
      <c r="J323" s="376">
        <v>2.4</v>
      </c>
      <c r="K323" s="387">
        <f t="shared" si="178"/>
        <v>1813</v>
      </c>
      <c r="L323" s="387">
        <f t="shared" si="179"/>
        <v>725.2</v>
      </c>
      <c r="M323" s="387">
        <f t="shared" si="180"/>
        <v>362.6</v>
      </c>
      <c r="N323" s="359"/>
      <c r="O323" s="359"/>
      <c r="P323" s="359"/>
      <c r="Q323" s="359"/>
      <c r="R323" s="359"/>
      <c r="S323" s="359"/>
      <c r="T323" s="359"/>
    </row>
    <row r="324" spans="1:20">
      <c r="A324" s="373"/>
      <c r="B324" s="374">
        <v>2</v>
      </c>
      <c r="C324" s="375">
        <v>50</v>
      </c>
      <c r="D324" s="375">
        <v>625</v>
      </c>
      <c r="E324" s="375">
        <v>250</v>
      </c>
      <c r="F324" s="375">
        <v>125</v>
      </c>
      <c r="G324" s="387">
        <f t="shared" si="177"/>
        <v>735</v>
      </c>
      <c r="H324" s="376">
        <v>12</v>
      </c>
      <c r="I324" s="376">
        <v>4.8</v>
      </c>
      <c r="J324" s="376">
        <v>2.4</v>
      </c>
      <c r="K324" s="387">
        <f t="shared" si="178"/>
        <v>1213</v>
      </c>
      <c r="L324" s="387">
        <f t="shared" si="179"/>
        <v>485.2</v>
      </c>
      <c r="M324" s="387">
        <f t="shared" si="180"/>
        <v>242.6</v>
      </c>
      <c r="N324" s="359"/>
      <c r="O324" s="359"/>
      <c r="P324" s="359"/>
      <c r="Q324" s="359"/>
      <c r="R324" s="359"/>
      <c r="S324" s="359"/>
      <c r="T324" s="359"/>
    </row>
    <row r="325" spans="1:20">
      <c r="A325" s="373"/>
      <c r="B325" s="374">
        <v>2</v>
      </c>
      <c r="C325" s="375">
        <v>25</v>
      </c>
      <c r="D325" s="375">
        <v>625</v>
      </c>
      <c r="E325" s="375">
        <v>250</v>
      </c>
      <c r="F325" s="375">
        <v>125</v>
      </c>
      <c r="G325" s="387">
        <f t="shared" si="177"/>
        <v>555</v>
      </c>
      <c r="H325" s="376">
        <v>12</v>
      </c>
      <c r="I325" s="376">
        <v>4.8</v>
      </c>
      <c r="J325" s="376">
        <v>2.4</v>
      </c>
      <c r="K325" s="387">
        <f t="shared" si="178"/>
        <v>913</v>
      </c>
      <c r="L325" s="387">
        <f t="shared" si="179"/>
        <v>365.2</v>
      </c>
      <c r="M325" s="387">
        <f t="shared" si="180"/>
        <v>182.6</v>
      </c>
      <c r="N325" s="359"/>
      <c r="O325" s="359"/>
      <c r="P325" s="359"/>
      <c r="Q325" s="359"/>
      <c r="R325" s="359"/>
      <c r="S325" s="359"/>
      <c r="T325" s="359"/>
    </row>
    <row r="326" spans="1:20">
      <c r="A326" s="373"/>
      <c r="B326" s="374">
        <v>2</v>
      </c>
      <c r="C326" s="375">
        <v>5</v>
      </c>
      <c r="D326" s="375">
        <v>625</v>
      </c>
      <c r="E326" s="375">
        <v>250</v>
      </c>
      <c r="F326" s="375">
        <v>125</v>
      </c>
      <c r="G326" s="387">
        <f t="shared" si="177"/>
        <v>411</v>
      </c>
      <c r="H326" s="376">
        <v>12</v>
      </c>
      <c r="I326" s="376">
        <v>4.8</v>
      </c>
      <c r="J326" s="376">
        <v>2.4</v>
      </c>
      <c r="K326" s="387">
        <f t="shared" si="178"/>
        <v>673</v>
      </c>
      <c r="L326" s="387">
        <f t="shared" si="179"/>
        <v>269.2</v>
      </c>
      <c r="M326" s="387">
        <f t="shared" si="180"/>
        <v>134.6</v>
      </c>
      <c r="N326" s="359"/>
      <c r="O326" s="359"/>
      <c r="P326" s="359"/>
      <c r="Q326" s="359"/>
      <c r="R326" s="359"/>
      <c r="S326" s="359"/>
      <c r="T326" s="359"/>
    </row>
    <row r="327" spans="1:20">
      <c r="A327" s="377" t="s">
        <v>2057</v>
      </c>
      <c r="B327" s="378">
        <v>1</v>
      </c>
      <c r="C327" s="379">
        <v>250</v>
      </c>
      <c r="D327" s="379">
        <v>500</v>
      </c>
      <c r="E327" s="379">
        <v>200</v>
      </c>
      <c r="F327" s="379">
        <v>100</v>
      </c>
      <c r="G327" s="386">
        <f t="shared" si="165"/>
        <v>1800</v>
      </c>
      <c r="H327" s="380">
        <v>10</v>
      </c>
      <c r="I327" s="380">
        <v>4</v>
      </c>
      <c r="J327" s="380">
        <v>2</v>
      </c>
      <c r="K327" s="386">
        <f t="shared" si="166"/>
        <v>2990</v>
      </c>
      <c r="L327" s="386">
        <f t="shared" si="167"/>
        <v>1196</v>
      </c>
      <c r="M327" s="386">
        <f t="shared" si="168"/>
        <v>598</v>
      </c>
      <c r="N327" s="359"/>
      <c r="O327" s="359"/>
      <c r="P327" s="359"/>
      <c r="Q327" s="359"/>
      <c r="R327" s="359"/>
      <c r="S327" s="359"/>
      <c r="T327" s="359"/>
    </row>
    <row r="328" spans="1:20">
      <c r="A328" s="377"/>
      <c r="B328" s="378">
        <v>1</v>
      </c>
      <c r="C328" s="379">
        <v>225</v>
      </c>
      <c r="D328" s="379">
        <v>500</v>
      </c>
      <c r="E328" s="379">
        <v>200</v>
      </c>
      <c r="F328" s="379">
        <v>100</v>
      </c>
      <c r="G328" s="386">
        <f t="shared" si="165"/>
        <v>1650</v>
      </c>
      <c r="H328" s="380">
        <v>10</v>
      </c>
      <c r="I328" s="380">
        <v>4</v>
      </c>
      <c r="J328" s="380">
        <v>2</v>
      </c>
      <c r="K328" s="386">
        <f t="shared" ref="K328" si="181">D328+H328*(C328-1)</f>
        <v>2740</v>
      </c>
      <c r="L328" s="386">
        <f t="shared" ref="L328" si="182">E328+I328*(C328-1)</f>
        <v>1096</v>
      </c>
      <c r="M328" s="386">
        <f t="shared" ref="M328" si="183">F328+J328*(C328-1)</f>
        <v>548</v>
      </c>
      <c r="N328" s="359"/>
      <c r="O328" s="359"/>
      <c r="P328" s="359"/>
      <c r="Q328" s="359"/>
      <c r="R328" s="359"/>
      <c r="S328" s="359"/>
      <c r="T328" s="359"/>
    </row>
    <row r="329" spans="1:20">
      <c r="A329" s="377" t="s">
        <v>2055</v>
      </c>
      <c r="B329" s="378">
        <v>1</v>
      </c>
      <c r="C329" s="379">
        <v>200</v>
      </c>
      <c r="D329" s="379">
        <v>500</v>
      </c>
      <c r="E329" s="379">
        <v>200</v>
      </c>
      <c r="F329" s="379">
        <v>100</v>
      </c>
      <c r="G329" s="386">
        <f t="shared" si="165"/>
        <v>1500</v>
      </c>
      <c r="H329" s="380">
        <v>10</v>
      </c>
      <c r="I329" s="380">
        <v>4</v>
      </c>
      <c r="J329" s="380">
        <v>2</v>
      </c>
      <c r="K329" s="386">
        <f t="shared" si="166"/>
        <v>2490</v>
      </c>
      <c r="L329" s="386">
        <f t="shared" si="167"/>
        <v>996</v>
      </c>
      <c r="M329" s="386">
        <f t="shared" si="168"/>
        <v>498</v>
      </c>
      <c r="N329" s="359"/>
      <c r="O329" s="359"/>
      <c r="P329" s="359"/>
      <c r="Q329" s="359"/>
      <c r="R329" s="359"/>
      <c r="S329" s="359"/>
      <c r="T329" s="359"/>
    </row>
    <row r="330" spans="1:20">
      <c r="A330" s="377"/>
      <c r="B330" s="378">
        <v>1</v>
      </c>
      <c r="C330" s="379">
        <v>150</v>
      </c>
      <c r="D330" s="379">
        <v>500</v>
      </c>
      <c r="E330" s="379">
        <v>200</v>
      </c>
      <c r="F330" s="379">
        <v>100</v>
      </c>
      <c r="G330" s="386">
        <f t="shared" si="165"/>
        <v>1200</v>
      </c>
      <c r="H330" s="380">
        <v>10</v>
      </c>
      <c r="I330" s="380">
        <v>4</v>
      </c>
      <c r="J330" s="380">
        <v>2</v>
      </c>
      <c r="K330" s="386">
        <f t="shared" ref="K330" si="184">D330+H330*(C330-1)</f>
        <v>1990</v>
      </c>
      <c r="L330" s="386">
        <f t="shared" ref="L330" si="185">E330+I330*(C330-1)</f>
        <v>796</v>
      </c>
      <c r="M330" s="386">
        <f t="shared" ref="M330" si="186">F330+J330*(C330-1)</f>
        <v>398</v>
      </c>
      <c r="N330" s="359"/>
      <c r="O330" s="359"/>
      <c r="P330" s="359"/>
      <c r="Q330" s="359"/>
      <c r="R330" s="359"/>
      <c r="S330" s="359"/>
      <c r="T330" s="359"/>
    </row>
    <row r="331" spans="1:20">
      <c r="A331" s="377" t="s">
        <v>2053</v>
      </c>
      <c r="B331" s="378">
        <v>1</v>
      </c>
      <c r="C331" s="379">
        <v>100</v>
      </c>
      <c r="D331" s="379">
        <v>500</v>
      </c>
      <c r="E331" s="379">
        <v>200</v>
      </c>
      <c r="F331" s="379">
        <v>100</v>
      </c>
      <c r="G331" s="386">
        <f t="shared" si="165"/>
        <v>900</v>
      </c>
      <c r="H331" s="380">
        <v>10</v>
      </c>
      <c r="I331" s="380">
        <v>4</v>
      </c>
      <c r="J331" s="380">
        <v>2</v>
      </c>
      <c r="K331" s="386">
        <f t="shared" si="166"/>
        <v>1490</v>
      </c>
      <c r="L331" s="386">
        <f t="shared" si="167"/>
        <v>596</v>
      </c>
      <c r="M331" s="386">
        <f t="shared" si="168"/>
        <v>298</v>
      </c>
      <c r="N331" s="359"/>
      <c r="O331" s="359"/>
      <c r="P331" s="359"/>
      <c r="Q331" s="359"/>
      <c r="R331" s="359"/>
      <c r="S331" s="359"/>
      <c r="T331" s="359"/>
    </row>
    <row r="332" spans="1:20">
      <c r="A332" s="377"/>
      <c r="B332" s="378">
        <v>1</v>
      </c>
      <c r="C332" s="379">
        <v>50</v>
      </c>
      <c r="D332" s="379">
        <v>500</v>
      </c>
      <c r="E332" s="379">
        <v>200</v>
      </c>
      <c r="F332" s="379">
        <v>100</v>
      </c>
      <c r="G332" s="386">
        <f t="shared" si="165"/>
        <v>600</v>
      </c>
      <c r="H332" s="380">
        <v>10</v>
      </c>
      <c r="I332" s="380">
        <v>4</v>
      </c>
      <c r="J332" s="380">
        <v>2</v>
      </c>
      <c r="K332" s="386">
        <f t="shared" ref="K332" si="187">D332+H332*(C332-1)</f>
        <v>990</v>
      </c>
      <c r="L332" s="386">
        <f t="shared" ref="L332" si="188">E332+I332*(C332-1)</f>
        <v>396</v>
      </c>
      <c r="M332" s="386">
        <f t="shared" ref="M332" si="189">F332+J332*(C332-1)</f>
        <v>198</v>
      </c>
      <c r="N332" s="359"/>
      <c r="O332" s="359"/>
      <c r="P332" s="359"/>
      <c r="Q332" s="359"/>
      <c r="R332" s="359"/>
      <c r="S332" s="359"/>
      <c r="T332" s="359"/>
    </row>
    <row r="333" spans="1:20">
      <c r="A333" s="377"/>
      <c r="B333" s="378">
        <v>1</v>
      </c>
      <c r="C333" s="379">
        <v>25</v>
      </c>
      <c r="D333" s="379">
        <v>500</v>
      </c>
      <c r="E333" s="379">
        <v>200</v>
      </c>
      <c r="F333" s="379">
        <v>100</v>
      </c>
      <c r="G333" s="386">
        <f t="shared" si="165"/>
        <v>450</v>
      </c>
      <c r="H333" s="380">
        <v>10</v>
      </c>
      <c r="I333" s="380">
        <v>4</v>
      </c>
      <c r="J333" s="380">
        <v>2</v>
      </c>
      <c r="K333" s="386">
        <f t="shared" si="166"/>
        <v>740</v>
      </c>
      <c r="L333" s="386">
        <f t="shared" si="167"/>
        <v>296</v>
      </c>
      <c r="M333" s="386">
        <f t="shared" si="168"/>
        <v>148</v>
      </c>
      <c r="N333" s="359"/>
      <c r="O333" s="359"/>
      <c r="P333" s="359"/>
      <c r="Q333" s="359"/>
      <c r="R333" s="359"/>
      <c r="S333" s="359"/>
      <c r="T333" s="359"/>
    </row>
    <row r="334" spans="1:20">
      <c r="A334" s="377"/>
      <c r="B334" s="378">
        <v>1</v>
      </c>
      <c r="C334" s="379">
        <v>5</v>
      </c>
      <c r="D334" s="379">
        <v>500</v>
      </c>
      <c r="E334" s="379">
        <v>200</v>
      </c>
      <c r="F334" s="379">
        <v>100</v>
      </c>
      <c r="G334" s="386">
        <f t="shared" si="165"/>
        <v>330</v>
      </c>
      <c r="H334" s="380">
        <v>10</v>
      </c>
      <c r="I334" s="380">
        <v>4</v>
      </c>
      <c r="J334" s="380">
        <v>2</v>
      </c>
      <c r="K334" s="386">
        <f t="shared" si="166"/>
        <v>540</v>
      </c>
      <c r="L334" s="386">
        <f t="shared" si="167"/>
        <v>216</v>
      </c>
      <c r="M334" s="386">
        <f t="shared" si="168"/>
        <v>108</v>
      </c>
      <c r="N334" s="359"/>
      <c r="O334" s="359"/>
      <c r="P334" s="359"/>
      <c r="Q334" s="359"/>
      <c r="R334" s="359"/>
      <c r="S334" s="359"/>
      <c r="T334" s="359"/>
    </row>
    <row r="336" spans="1:20">
      <c r="A336" s="281" t="s">
        <v>2014</v>
      </c>
      <c r="B336" s="281" t="s">
        <v>2013</v>
      </c>
      <c r="C336" s="281" t="s">
        <v>2015</v>
      </c>
      <c r="D336" s="281" t="s">
        <v>2016</v>
      </c>
    </row>
    <row r="337" spans="1:4">
      <c r="A337" s="280" t="s">
        <v>2005</v>
      </c>
      <c r="B337" s="287">
        <v>700</v>
      </c>
      <c r="C337" s="287">
        <v>400</v>
      </c>
      <c r="D337" s="287">
        <v>200</v>
      </c>
    </row>
    <row r="338" spans="1:4">
      <c r="A338" s="280" t="s">
        <v>2006</v>
      </c>
      <c r="B338" s="287">
        <v>1500</v>
      </c>
      <c r="C338" s="287">
        <v>1000</v>
      </c>
      <c r="D338" s="287">
        <v>300</v>
      </c>
    </row>
    <row r="339" spans="1:4">
      <c r="A339" s="280" t="s">
        <v>2007</v>
      </c>
      <c r="B339" s="287">
        <v>4000</v>
      </c>
      <c r="C339" s="287">
        <v>2000</v>
      </c>
      <c r="D339" s="287">
        <v>700</v>
      </c>
    </row>
    <row r="340" spans="1:4">
      <c r="A340" s="280" t="s">
        <v>2008</v>
      </c>
      <c r="B340" s="287">
        <v>11000</v>
      </c>
      <c r="C340" s="287">
        <v>4500</v>
      </c>
      <c r="D340" s="287">
        <v>2000</v>
      </c>
    </row>
    <row r="341" spans="1:4">
      <c r="A341" s="280" t="s">
        <v>2009</v>
      </c>
      <c r="B341" s="287">
        <v>20000</v>
      </c>
      <c r="C341" s="287">
        <v>9000</v>
      </c>
      <c r="D341" s="287">
        <v>3500</v>
      </c>
    </row>
    <row r="342" spans="1:4">
      <c r="A342" s="280" t="s">
        <v>2010</v>
      </c>
      <c r="B342" s="287">
        <v>28000</v>
      </c>
      <c r="C342" s="287">
        <v>12000</v>
      </c>
      <c r="D342" s="287">
        <v>5000</v>
      </c>
    </row>
    <row r="343" spans="1:4">
      <c r="A343" s="280" t="s">
        <v>2011</v>
      </c>
      <c r="B343" s="287">
        <v>38000</v>
      </c>
      <c r="C343" s="287">
        <v>15000</v>
      </c>
      <c r="D343" s="287">
        <v>7000</v>
      </c>
    </row>
    <row r="344" spans="1:4">
      <c r="A344" s="280" t="s">
        <v>2012</v>
      </c>
      <c r="B344" s="287">
        <v>48000</v>
      </c>
      <c r="C344" s="287">
        <v>18000</v>
      </c>
      <c r="D344" s="287">
        <v>9000</v>
      </c>
    </row>
  </sheetData>
  <phoneticPr fontId="15"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3"/>
  <sheetViews>
    <sheetView topLeftCell="A53" workbookViewId="0">
      <selection activeCell="A69" sqref="A69"/>
    </sheetView>
  </sheetViews>
  <sheetFormatPr baseColWidth="10" defaultColWidth="8.83203125" defaultRowHeight="14"/>
  <cols>
    <col min="1" max="1" width="13" style="219" customWidth="1"/>
    <col min="2" max="2" width="23.5" style="219" customWidth="1"/>
    <col min="3" max="3" width="8.83203125" style="219"/>
    <col min="4" max="4" width="15.6640625" style="219" customWidth="1"/>
    <col min="5" max="5" width="40.5" style="219" customWidth="1"/>
    <col min="6" max="16384" width="8.83203125" style="219"/>
  </cols>
  <sheetData>
    <row r="1" spans="1:2">
      <c r="A1" s="256" t="s">
        <v>2091</v>
      </c>
    </row>
    <row r="2" spans="1:2">
      <c r="A2" s="219" t="s">
        <v>2093</v>
      </c>
      <c r="B2" s="390" t="s">
        <v>5587</v>
      </c>
    </row>
    <row r="3" spans="1:2">
      <c r="A3" s="219" t="s">
        <v>5614</v>
      </c>
      <c r="B3" s="390" t="s">
        <v>5586</v>
      </c>
    </row>
    <row r="4" spans="1:2">
      <c r="A4" s="219" t="s">
        <v>1568</v>
      </c>
      <c r="B4" s="390" t="s">
        <v>2092</v>
      </c>
    </row>
    <row r="5" spans="1:2">
      <c r="A5" s="219" t="s">
        <v>5462</v>
      </c>
      <c r="B5" s="390" t="s">
        <v>11744</v>
      </c>
    </row>
    <row r="6" spans="1:2">
      <c r="A6" s="219" t="s">
        <v>2094</v>
      </c>
      <c r="B6" s="390" t="s">
        <v>5588</v>
      </c>
    </row>
    <row r="7" spans="1:2">
      <c r="A7" s="219" t="s">
        <v>1922</v>
      </c>
      <c r="B7" s="390" t="s">
        <v>5589</v>
      </c>
    </row>
    <row r="8" spans="1:2">
      <c r="A8" s="219" t="s">
        <v>1923</v>
      </c>
      <c r="B8" s="391" t="s">
        <v>5590</v>
      </c>
    </row>
    <row r="9" spans="1:2">
      <c r="A9" s="219" t="s">
        <v>1924</v>
      </c>
      <c r="B9" s="392" t="s">
        <v>5591</v>
      </c>
    </row>
    <row r="10" spans="1:2">
      <c r="A10" s="219" t="s">
        <v>1925</v>
      </c>
      <c r="B10" s="392" t="s">
        <v>5592</v>
      </c>
    </row>
    <row r="11" spans="1:2">
      <c r="A11" s="219" t="s">
        <v>1926</v>
      </c>
      <c r="B11" s="392" t="s">
        <v>5593</v>
      </c>
    </row>
    <row r="12" spans="1:2">
      <c r="A12" s="219" t="s">
        <v>1927</v>
      </c>
      <c r="B12" s="392" t="s">
        <v>2090</v>
      </c>
    </row>
    <row r="13" spans="1:2">
      <c r="A13" s="219" t="s">
        <v>1928</v>
      </c>
      <c r="B13" s="392" t="s">
        <v>5594</v>
      </c>
    </row>
    <row r="14" spans="1:2">
      <c r="A14" s="219" t="s">
        <v>1929</v>
      </c>
      <c r="B14" s="392" t="s">
        <v>5595</v>
      </c>
    </row>
    <row r="15" spans="1:2">
      <c r="A15" s="219" t="s">
        <v>1930</v>
      </c>
      <c r="B15" s="392" t="s">
        <v>5596</v>
      </c>
    </row>
    <row r="16" spans="1:2">
      <c r="A16" s="219" t="s">
        <v>1931</v>
      </c>
      <c r="B16" s="393" t="s">
        <v>5597</v>
      </c>
    </row>
    <row r="17" spans="1:2">
      <c r="A17" s="219" t="s">
        <v>1932</v>
      </c>
      <c r="B17" s="393" t="s">
        <v>5598</v>
      </c>
    </row>
    <row r="18" spans="1:2">
      <c r="A18" s="219" t="s">
        <v>1933</v>
      </c>
      <c r="B18" s="626" t="s">
        <v>5599</v>
      </c>
    </row>
    <row r="19" spans="1:2">
      <c r="A19" s="219" t="s">
        <v>1934</v>
      </c>
      <c r="B19" s="347" t="s">
        <v>5600</v>
      </c>
    </row>
    <row r="20" spans="1:2">
      <c r="A20" s="219" t="s">
        <v>1935</v>
      </c>
      <c r="B20" s="393" t="s">
        <v>5601</v>
      </c>
    </row>
    <row r="21" spans="1:2">
      <c r="A21" s="219" t="s">
        <v>1936</v>
      </c>
      <c r="B21" s="347" t="s">
        <v>5602</v>
      </c>
    </row>
    <row r="22" spans="1:2">
      <c r="A22" s="219" t="s">
        <v>1937</v>
      </c>
      <c r="B22" s="393" t="s">
        <v>5603</v>
      </c>
    </row>
    <row r="23" spans="1:2">
      <c r="A23" s="219" t="s">
        <v>1938</v>
      </c>
      <c r="B23" s="393" t="s">
        <v>5604</v>
      </c>
    </row>
    <row r="24" spans="1:2">
      <c r="A24" s="219" t="s">
        <v>1939</v>
      </c>
      <c r="B24" s="393" t="s">
        <v>5605</v>
      </c>
    </row>
    <row r="25" spans="1:2">
      <c r="A25" s="219" t="s">
        <v>1940</v>
      </c>
      <c r="B25" s="393" t="s">
        <v>5606</v>
      </c>
    </row>
    <row r="26" spans="1:2">
      <c r="A26" s="219" t="s">
        <v>1941</v>
      </c>
      <c r="B26" s="393" t="s">
        <v>5607</v>
      </c>
    </row>
    <row r="27" spans="1:2">
      <c r="A27" s="219" t="s">
        <v>1942</v>
      </c>
      <c r="B27" s="347" t="s">
        <v>5608</v>
      </c>
    </row>
    <row r="28" spans="1:2">
      <c r="A28" s="219" t="s">
        <v>1943</v>
      </c>
      <c r="B28" s="393" t="s">
        <v>5609</v>
      </c>
    </row>
    <row r="29" spans="1:2">
      <c r="A29" s="219" t="s">
        <v>1944</v>
      </c>
      <c r="B29" s="347" t="s">
        <v>5610</v>
      </c>
    </row>
    <row r="30" spans="1:2">
      <c r="A30" s="219" t="s">
        <v>1945</v>
      </c>
      <c r="B30" s="347" t="s">
        <v>5611</v>
      </c>
    </row>
    <row r="31" spans="1:2">
      <c r="A31" s="219" t="s">
        <v>1946</v>
      </c>
      <c r="B31" s="393" t="s">
        <v>5612</v>
      </c>
    </row>
    <row r="32" spans="1:2">
      <c r="A32" s="219" t="s">
        <v>1947</v>
      </c>
      <c r="B32" s="393" t="s">
        <v>5613</v>
      </c>
    </row>
    <row r="33" spans="1:2">
      <c r="A33" s="347" t="s">
        <v>5617</v>
      </c>
      <c r="B33" s="393" t="s">
        <v>5615</v>
      </c>
    </row>
    <row r="34" spans="1:2">
      <c r="A34" s="347" t="s">
        <v>5618</v>
      </c>
      <c r="B34" s="393" t="s">
        <v>5616</v>
      </c>
    </row>
    <row r="35" spans="1:2">
      <c r="A35" s="347"/>
      <c r="B35" s="347"/>
    </row>
    <row r="36" spans="1:2">
      <c r="A36" s="256" t="s">
        <v>2100</v>
      </c>
    </row>
    <row r="37" spans="1:2">
      <c r="A37" s="219" t="s">
        <v>2103</v>
      </c>
    </row>
    <row r="38" spans="1:2">
      <c r="A38" s="219" t="s">
        <v>5065</v>
      </c>
    </row>
    <row r="39" spans="1:2">
      <c r="A39" s="219" t="s">
        <v>2101</v>
      </c>
    </row>
    <row r="41" spans="1:2">
      <c r="A41" s="219" t="s">
        <v>5066</v>
      </c>
    </row>
    <row r="42" spans="1:2">
      <c r="A42" s="219" t="s">
        <v>2102</v>
      </c>
    </row>
    <row r="44" spans="1:2">
      <c r="A44" s="219" t="s">
        <v>5067</v>
      </c>
    </row>
    <row r="45" spans="1:2">
      <c r="A45" s="219" t="s">
        <v>2123</v>
      </c>
    </row>
    <row r="47" spans="1:2">
      <c r="A47" s="219" t="s">
        <v>5068</v>
      </c>
    </row>
    <row r="48" spans="1:2">
      <c r="A48" s="435" t="s">
        <v>2104</v>
      </c>
    </row>
    <row r="49" spans="1:4">
      <c r="A49" s="352"/>
    </row>
    <row r="50" spans="1:4">
      <c r="A50" s="974" t="s">
        <v>5461</v>
      </c>
      <c r="B50" s="257"/>
      <c r="C50" s="257"/>
      <c r="D50" s="257"/>
    </row>
    <row r="51" spans="1:4">
      <c r="A51" s="974" t="s">
        <v>2104</v>
      </c>
      <c r="B51" s="257"/>
      <c r="C51" s="257"/>
      <c r="D51" s="257"/>
    </row>
    <row r="52" spans="1:4">
      <c r="A52" s="257"/>
      <c r="B52" s="257"/>
      <c r="C52" s="257"/>
      <c r="D52" s="257"/>
    </row>
    <row r="53" spans="1:4">
      <c r="A53" s="974" t="s">
        <v>5459</v>
      </c>
      <c r="B53" s="257"/>
      <c r="C53" s="257"/>
      <c r="D53" s="257"/>
    </row>
    <row r="54" spans="1:4">
      <c r="A54" s="974" t="s">
        <v>2634</v>
      </c>
      <c r="B54" s="257"/>
      <c r="C54" s="257"/>
      <c r="D54" s="257"/>
    </row>
    <row r="55" spans="1:4">
      <c r="A55" s="257"/>
      <c r="B55" s="257"/>
      <c r="C55" s="257"/>
      <c r="D55" s="257"/>
    </row>
    <row r="56" spans="1:4">
      <c r="A56" s="974" t="s">
        <v>5460</v>
      </c>
      <c r="B56" s="257"/>
      <c r="C56" s="257"/>
      <c r="D56" s="257"/>
    </row>
    <row r="57" spans="1:4">
      <c r="A57" s="974" t="s">
        <v>2634</v>
      </c>
      <c r="B57" s="257"/>
      <c r="C57" s="257"/>
      <c r="D57" s="257"/>
    </row>
    <row r="58" spans="1:4">
      <c r="A58" s="257"/>
      <c r="B58" s="257"/>
      <c r="C58" s="257"/>
      <c r="D58" s="257"/>
    </row>
    <row r="59" spans="1:4">
      <c r="A59" s="256" t="s">
        <v>2122</v>
      </c>
    </row>
    <row r="61" spans="1:4">
      <c r="A61" s="397" t="s">
        <v>2105</v>
      </c>
    </row>
    <row r="62" spans="1:4">
      <c r="A62" s="219" t="s">
        <v>2110</v>
      </c>
      <c r="B62" s="219" t="s">
        <v>2115</v>
      </c>
    </row>
    <row r="63" spans="1:4">
      <c r="A63" s="219" t="s">
        <v>2116</v>
      </c>
      <c r="B63" s="219" t="s">
        <v>2120</v>
      </c>
    </row>
    <row r="65" spans="1:2">
      <c r="A65" s="397" t="s">
        <v>2106</v>
      </c>
    </row>
    <row r="66" spans="1:2">
      <c r="A66" s="219" t="s">
        <v>2110</v>
      </c>
      <c r="B66" s="219" t="s">
        <v>2112</v>
      </c>
    </row>
    <row r="67" spans="1:2">
      <c r="A67" s="219" t="s">
        <v>2116</v>
      </c>
      <c r="B67" s="219" t="s">
        <v>2121</v>
      </c>
    </row>
    <row r="69" spans="1:2">
      <c r="A69" s="397" t="s">
        <v>2107</v>
      </c>
    </row>
    <row r="70" spans="1:2">
      <c r="A70" s="219" t="s">
        <v>2110</v>
      </c>
      <c r="B70" s="219" t="s">
        <v>2111</v>
      </c>
    </row>
    <row r="71" spans="1:2">
      <c r="A71" s="219" t="s">
        <v>2116</v>
      </c>
      <c r="B71" s="219" t="s">
        <v>2118</v>
      </c>
    </row>
    <row r="73" spans="1:2">
      <c r="A73" s="397" t="s">
        <v>2108</v>
      </c>
    </row>
    <row r="74" spans="1:2">
      <c r="A74" s="219" t="s">
        <v>2110</v>
      </c>
      <c r="B74" s="219" t="s">
        <v>2113</v>
      </c>
    </row>
    <row r="75" spans="1:2">
      <c r="A75" s="219" t="s">
        <v>2116</v>
      </c>
      <c r="B75" s="219" t="s">
        <v>2117</v>
      </c>
    </row>
    <row r="77" spans="1:2">
      <c r="A77" s="397" t="s">
        <v>2109</v>
      </c>
    </row>
    <row r="78" spans="1:2">
      <c r="A78" s="219" t="s">
        <v>2110</v>
      </c>
      <c r="B78" s="219" t="s">
        <v>2114</v>
      </c>
    </row>
    <row r="79" spans="1:2">
      <c r="A79" s="219" t="s">
        <v>2116</v>
      </c>
      <c r="B79" s="219" t="s">
        <v>2119</v>
      </c>
    </row>
    <row r="82" spans="1:1">
      <c r="A82" s="256"/>
    </row>
    <row r="83" spans="1:1">
      <c r="A83" s="451"/>
    </row>
    <row r="84" spans="1:1">
      <c r="A84" s="451"/>
    </row>
    <row r="85" spans="1:1">
      <c r="A85" s="451"/>
    </row>
    <row r="86" spans="1:1">
      <c r="A86" s="451"/>
    </row>
    <row r="87" spans="1:1">
      <c r="A87" s="451"/>
    </row>
    <row r="88" spans="1:1">
      <c r="A88" s="451"/>
    </row>
    <row r="89" spans="1:1">
      <c r="A89" s="451"/>
    </row>
    <row r="90" spans="1:1">
      <c r="A90" s="451"/>
    </row>
    <row r="91" spans="1:1">
      <c r="A91" s="451"/>
    </row>
    <row r="92" spans="1:1">
      <c r="A92" s="451"/>
    </row>
    <row r="93" spans="1:1">
      <c r="A93" s="451"/>
    </row>
    <row r="94" spans="1:1">
      <c r="A94" s="451"/>
    </row>
    <row r="95" spans="1:1">
      <c r="A95" s="451"/>
    </row>
    <row r="96" spans="1:1">
      <c r="A96" s="451"/>
    </row>
    <row r="97" spans="1:1">
      <c r="A97" s="451"/>
    </row>
    <row r="98" spans="1:1">
      <c r="A98" s="451"/>
    </row>
    <row r="99" spans="1:1">
      <c r="A99" s="451"/>
    </row>
    <row r="100" spans="1:1">
      <c r="A100" s="451"/>
    </row>
    <row r="101" spans="1:1">
      <c r="A101" s="451"/>
    </row>
    <row r="102" spans="1:1">
      <c r="A102" s="451"/>
    </row>
    <row r="103" spans="1:1">
      <c r="A103" s="451"/>
    </row>
    <row r="104" spans="1:1">
      <c r="A104" s="451"/>
    </row>
    <row r="105" spans="1:1">
      <c r="A105" s="451"/>
    </row>
    <row r="106" spans="1:1">
      <c r="A106" s="451"/>
    </row>
    <row r="107" spans="1:1">
      <c r="A107" s="451"/>
    </row>
    <row r="108" spans="1:1">
      <c r="A108" s="451"/>
    </row>
    <row r="109" spans="1:1">
      <c r="A109" s="451"/>
    </row>
    <row r="110" spans="1:1">
      <c r="A110" s="451"/>
    </row>
    <row r="111" spans="1:1">
      <c r="A111" s="451"/>
    </row>
    <row r="112" spans="1:1">
      <c r="A112" s="451"/>
    </row>
    <row r="113" spans="1:1">
      <c r="A113" s="451"/>
    </row>
  </sheetData>
  <phoneticPr fontId="15"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5"/>
  <sheetViews>
    <sheetView zoomScale="85" zoomScaleNormal="85" workbookViewId="0">
      <selection activeCell="H127" sqref="H127"/>
    </sheetView>
  </sheetViews>
  <sheetFormatPr baseColWidth="10" defaultColWidth="8.83203125" defaultRowHeight="14"/>
  <cols>
    <col min="1" max="16384" width="8.83203125" style="209"/>
  </cols>
  <sheetData>
    <row r="1" spans="1:1" ht="24">
      <c r="A1" s="436" t="s">
        <v>2635</v>
      </c>
    </row>
    <row r="3" spans="1:1">
      <c r="A3" s="265" t="s">
        <v>2650</v>
      </c>
    </row>
    <row r="4" spans="1:1">
      <c r="A4" s="209" t="s">
        <v>2636</v>
      </c>
    </row>
    <row r="5" spans="1:1">
      <c r="A5" s="209" t="s">
        <v>2637</v>
      </c>
    </row>
    <row r="6" spans="1:1">
      <c r="A6" s="209" t="s">
        <v>4277</v>
      </c>
    </row>
    <row r="7" spans="1:1">
      <c r="A7" s="209" t="s">
        <v>2640</v>
      </c>
    </row>
    <row r="8" spans="1:1">
      <c r="A8" s="209" t="s">
        <v>2641</v>
      </c>
    </row>
    <row r="9" spans="1:1">
      <c r="A9" s="209" t="s">
        <v>2642</v>
      </c>
    </row>
    <row r="10" spans="1:1">
      <c r="A10" s="209" t="s">
        <v>2643</v>
      </c>
    </row>
    <row r="11" spans="1:1">
      <c r="A11" s="209" t="s">
        <v>2644</v>
      </c>
    </row>
    <row r="13" spans="1:1">
      <c r="A13" s="265" t="s">
        <v>2651</v>
      </c>
    </row>
    <row r="14" spans="1:1">
      <c r="A14" s="209" t="s">
        <v>2646</v>
      </c>
    </row>
    <row r="15" spans="1:1">
      <c r="A15" s="209" t="s">
        <v>2647</v>
      </c>
    </row>
    <row r="16" spans="1:1">
      <c r="A16" s="209" t="s">
        <v>2652</v>
      </c>
    </row>
    <row r="17" spans="1:1">
      <c r="A17" s="209" t="s">
        <v>2645</v>
      </c>
    </row>
    <row r="19" spans="1:1">
      <c r="A19" s="209" t="s">
        <v>2655</v>
      </c>
    </row>
    <row r="20" spans="1:1">
      <c r="A20" s="209" t="s">
        <v>2792</v>
      </c>
    </row>
    <row r="21" spans="1:1">
      <c r="A21" s="209" t="s">
        <v>2656</v>
      </c>
    </row>
    <row r="22" spans="1:1">
      <c r="A22" s="326" t="s">
        <v>2658</v>
      </c>
    </row>
    <row r="23" spans="1:1">
      <c r="A23" s="209" t="s">
        <v>2657</v>
      </c>
    </row>
    <row r="25" spans="1:1">
      <c r="A25" s="209" t="s">
        <v>2791</v>
      </c>
    </row>
    <row r="26" spans="1:1">
      <c r="A26" s="209" t="s">
        <v>2793</v>
      </c>
    </row>
    <row r="27" spans="1:1">
      <c r="A27" s="209" t="s">
        <v>2662</v>
      </c>
    </row>
    <row r="28" spans="1:1">
      <c r="A28" s="209" t="s">
        <v>2704</v>
      </c>
    </row>
    <row r="29" spans="1:1">
      <c r="A29" s="209" t="s">
        <v>2790</v>
      </c>
    </row>
    <row r="31" spans="1:1">
      <c r="A31" s="265" t="s">
        <v>2649</v>
      </c>
    </row>
    <row r="32" spans="1:1">
      <c r="A32" s="209" t="s">
        <v>2648</v>
      </c>
    </row>
    <row r="33" spans="1:1">
      <c r="A33" s="209" t="s">
        <v>2654</v>
      </c>
    </row>
    <row r="34" spans="1:1">
      <c r="A34" s="209" t="s">
        <v>2653</v>
      </c>
    </row>
    <row r="35" spans="1:1">
      <c r="A35" s="209" t="s">
        <v>2663</v>
      </c>
    </row>
    <row r="38" spans="1:1">
      <c r="A38" s="265" t="s">
        <v>2659</v>
      </c>
    </row>
    <row r="39" spans="1:1">
      <c r="A39" s="209" t="s">
        <v>2660</v>
      </c>
    </row>
    <row r="40" spans="1:1">
      <c r="A40" s="209" t="s">
        <v>2661</v>
      </c>
    </row>
    <row r="42" spans="1:1">
      <c r="A42" s="265" t="s">
        <v>2700</v>
      </c>
    </row>
    <row r="43" spans="1:1">
      <c r="A43" s="267" t="s">
        <v>4988</v>
      </c>
    </row>
    <row r="44" spans="1:1">
      <c r="A44" s="209" t="s">
        <v>5076</v>
      </c>
    </row>
    <row r="45" spans="1:1">
      <c r="A45" s="209" t="s">
        <v>4978</v>
      </c>
    </row>
    <row r="46" spans="1:1">
      <c r="A46" s="209" t="s">
        <v>2701</v>
      </c>
    </row>
    <row r="47" spans="1:1">
      <c r="A47" s="209" t="s">
        <v>2702</v>
      </c>
    </row>
    <row r="48" spans="1:1">
      <c r="A48" s="209" t="s">
        <v>5077</v>
      </c>
    </row>
    <row r="49" spans="1:10">
      <c r="A49" s="209" t="s">
        <v>5080</v>
      </c>
    </row>
    <row r="50" spans="1:10">
      <c r="A50" s="209" t="s">
        <v>4985</v>
      </c>
    </row>
    <row r="51" spans="1:10">
      <c r="A51" s="209" t="s">
        <v>2703</v>
      </c>
    </row>
    <row r="52" spans="1:10">
      <c r="A52" s="209" t="s">
        <v>8818</v>
      </c>
    </row>
    <row r="53" spans="1:10">
      <c r="A53" s="209" t="s">
        <v>5078</v>
      </c>
    </row>
    <row r="54" spans="1:10">
      <c r="A54" s="209" t="s">
        <v>5000</v>
      </c>
    </row>
    <row r="55" spans="1:10">
      <c r="A55" s="209" t="s">
        <v>5001</v>
      </c>
    </row>
    <row r="56" spans="1:10">
      <c r="A56" s="326" t="s">
        <v>7092</v>
      </c>
      <c r="B56" s="327"/>
      <c r="C56" s="327"/>
      <c r="D56" s="327"/>
      <c r="E56" s="327"/>
      <c r="F56" s="327"/>
      <c r="G56" s="327"/>
      <c r="H56" s="327"/>
      <c r="I56" s="327"/>
      <c r="J56" s="327"/>
    </row>
    <row r="57" spans="1:10">
      <c r="A57" s="327" t="s">
        <v>7094</v>
      </c>
      <c r="B57" s="327"/>
      <c r="C57" s="327"/>
      <c r="D57" s="327"/>
      <c r="E57" s="327"/>
      <c r="F57" s="327"/>
      <c r="G57" s="327"/>
      <c r="H57" s="327"/>
      <c r="I57" s="327"/>
      <c r="J57" s="327"/>
    </row>
    <row r="58" spans="1:10">
      <c r="A58" s="326" t="s">
        <v>7115</v>
      </c>
      <c r="B58" s="327"/>
      <c r="C58" s="327"/>
      <c r="D58" s="327"/>
      <c r="E58" s="327"/>
      <c r="F58" s="327"/>
      <c r="G58" s="327"/>
      <c r="H58" s="327"/>
      <c r="I58" s="327"/>
      <c r="J58" s="327"/>
    </row>
    <row r="59" spans="1:10">
      <c r="A59" s="326" t="s">
        <v>7116</v>
      </c>
      <c r="B59" s="327"/>
      <c r="C59" s="327"/>
      <c r="D59" s="327"/>
      <c r="E59" s="327"/>
      <c r="F59" s="327"/>
      <c r="G59" s="327"/>
      <c r="H59" s="327"/>
      <c r="I59" s="327"/>
      <c r="J59" s="327"/>
    </row>
    <row r="60" spans="1:10">
      <c r="A60" s="326" t="s">
        <v>7117</v>
      </c>
      <c r="B60" s="327"/>
      <c r="C60" s="327"/>
      <c r="D60" s="327"/>
      <c r="E60" s="327"/>
      <c r="F60" s="327"/>
      <c r="G60" s="327"/>
      <c r="H60" s="327"/>
      <c r="I60" s="327"/>
      <c r="J60" s="327"/>
    </row>
    <row r="61" spans="1:10">
      <c r="A61" s="326" t="s">
        <v>7120</v>
      </c>
      <c r="B61" s="327"/>
      <c r="C61" s="327"/>
      <c r="D61" s="327"/>
      <c r="E61" s="327"/>
      <c r="F61" s="327"/>
      <c r="G61" s="327"/>
      <c r="H61" s="327"/>
      <c r="I61" s="327"/>
      <c r="J61" s="327"/>
    </row>
    <row r="62" spans="1:10">
      <c r="A62" s="326" t="s">
        <v>7119</v>
      </c>
      <c r="B62" s="327"/>
      <c r="C62" s="327"/>
      <c r="D62" s="327"/>
      <c r="E62" s="327"/>
      <c r="F62" s="327"/>
      <c r="G62" s="327"/>
      <c r="H62" s="327"/>
      <c r="I62" s="327"/>
      <c r="J62" s="327"/>
    </row>
    <row r="63" spans="1:10">
      <c r="A63" s="326" t="s">
        <v>7790</v>
      </c>
      <c r="B63" s="327"/>
      <c r="C63" s="327"/>
      <c r="D63" s="327"/>
      <c r="E63" s="327"/>
      <c r="F63" s="327"/>
      <c r="G63" s="327"/>
      <c r="H63" s="327"/>
      <c r="I63" s="327"/>
      <c r="J63" s="327"/>
    </row>
    <row r="64" spans="1:10">
      <c r="A64" s="327" t="s">
        <v>8300</v>
      </c>
      <c r="B64" s="327"/>
      <c r="C64" s="327"/>
      <c r="D64" s="327"/>
      <c r="E64" s="327"/>
      <c r="F64" s="327"/>
      <c r="G64" s="327"/>
      <c r="H64" s="327"/>
      <c r="I64" s="327"/>
      <c r="J64" s="327"/>
    </row>
    <row r="65" spans="1:12">
      <c r="A65" s="327" t="s">
        <v>7789</v>
      </c>
      <c r="B65" s="327"/>
      <c r="C65" s="327"/>
      <c r="D65" s="327"/>
      <c r="E65" s="327"/>
      <c r="F65" s="327"/>
      <c r="G65" s="327"/>
      <c r="H65" s="327"/>
      <c r="I65" s="327"/>
      <c r="J65" s="327"/>
    </row>
    <row r="66" spans="1:12">
      <c r="A66" s="327" t="s">
        <v>8301</v>
      </c>
      <c r="B66" s="327"/>
      <c r="C66" s="327"/>
      <c r="D66" s="327"/>
      <c r="E66" s="327"/>
      <c r="F66" s="327"/>
      <c r="G66" s="327"/>
      <c r="H66" s="327"/>
      <c r="I66" s="327"/>
      <c r="J66" s="327"/>
    </row>
    <row r="67" spans="1:12">
      <c r="A67" s="384"/>
    </row>
    <row r="69" spans="1:12">
      <c r="A69" s="267" t="s">
        <v>4987</v>
      </c>
    </row>
    <row r="70" spans="1:12">
      <c r="A70" s="209" t="s">
        <v>4979</v>
      </c>
    </row>
    <row r="71" spans="1:12">
      <c r="A71" s="209" t="s">
        <v>4980</v>
      </c>
    </row>
    <row r="72" spans="1:12">
      <c r="A72" s="209" t="s">
        <v>4986</v>
      </c>
    </row>
    <row r="73" spans="1:12">
      <c r="A73" s="209" t="s">
        <v>5079</v>
      </c>
    </row>
    <row r="74" spans="1:12">
      <c r="A74" s="326" t="s">
        <v>7791</v>
      </c>
      <c r="B74" s="327"/>
      <c r="C74" s="327"/>
      <c r="D74" s="327"/>
      <c r="E74" s="327"/>
      <c r="F74" s="327"/>
      <c r="G74" s="327"/>
      <c r="H74" s="327"/>
      <c r="I74" s="327"/>
      <c r="J74" s="327"/>
      <c r="K74" s="327"/>
      <c r="L74" s="327"/>
    </row>
    <row r="75" spans="1:12">
      <c r="A75" s="327" t="s">
        <v>7792</v>
      </c>
      <c r="B75" s="327"/>
      <c r="C75" s="327"/>
      <c r="D75" s="327"/>
      <c r="E75" s="327"/>
      <c r="F75" s="327"/>
      <c r="G75" s="327"/>
      <c r="H75" s="327"/>
      <c r="I75" s="327"/>
      <c r="J75" s="327"/>
      <c r="K75" s="327"/>
      <c r="L75" s="327"/>
    </row>
    <row r="76" spans="1:12">
      <c r="A76" s="327" t="s">
        <v>7793</v>
      </c>
      <c r="B76" s="327"/>
      <c r="C76" s="327"/>
      <c r="D76" s="327"/>
      <c r="E76" s="327"/>
      <c r="F76" s="327"/>
      <c r="G76" s="327"/>
      <c r="H76" s="327"/>
      <c r="I76" s="327"/>
      <c r="J76" s="327"/>
      <c r="K76" s="327"/>
      <c r="L76" s="327"/>
    </row>
    <row r="77" spans="1:12">
      <c r="A77" s="326" t="s">
        <v>7794</v>
      </c>
      <c r="B77" s="327"/>
      <c r="C77" s="327"/>
      <c r="D77" s="327"/>
      <c r="E77" s="327"/>
      <c r="F77" s="327"/>
      <c r="G77" s="327"/>
      <c r="H77" s="327"/>
      <c r="I77" s="327"/>
      <c r="J77" s="327"/>
      <c r="K77" s="327"/>
      <c r="L77" s="327"/>
    </row>
    <row r="78" spans="1:12">
      <c r="A78" s="327" t="s">
        <v>7795</v>
      </c>
      <c r="B78" s="327"/>
      <c r="C78" s="327"/>
      <c r="D78" s="327"/>
      <c r="E78" s="327"/>
      <c r="F78" s="327"/>
      <c r="G78" s="327"/>
      <c r="H78" s="327"/>
      <c r="I78" s="327"/>
      <c r="J78" s="327"/>
      <c r="K78" s="327"/>
      <c r="L78" s="327"/>
    </row>
    <row r="79" spans="1:12">
      <c r="A79" s="327" t="s">
        <v>7796</v>
      </c>
      <c r="B79" s="327"/>
      <c r="C79" s="327"/>
      <c r="D79" s="327"/>
      <c r="E79" s="327"/>
      <c r="F79" s="327"/>
      <c r="G79" s="327"/>
      <c r="H79" s="327"/>
      <c r="I79" s="327"/>
      <c r="J79" s="327"/>
      <c r="K79" s="327"/>
      <c r="L79" s="327"/>
    </row>
    <row r="80" spans="1:12">
      <c r="A80" s="327" t="s">
        <v>7797</v>
      </c>
      <c r="B80" s="327"/>
      <c r="C80" s="327"/>
      <c r="D80" s="327"/>
      <c r="E80" s="327"/>
      <c r="F80" s="327"/>
      <c r="G80" s="327"/>
      <c r="H80" s="327"/>
      <c r="I80" s="327"/>
      <c r="J80" s="327"/>
      <c r="K80" s="327"/>
      <c r="L80" s="327"/>
    </row>
    <row r="81" spans="1:12">
      <c r="A81" s="327" t="s">
        <v>7798</v>
      </c>
      <c r="B81" s="327"/>
      <c r="C81" s="327"/>
      <c r="D81" s="327"/>
      <c r="E81" s="327"/>
      <c r="F81" s="327"/>
      <c r="G81" s="327"/>
      <c r="H81" s="327"/>
      <c r="I81" s="327"/>
      <c r="J81" s="327"/>
      <c r="K81" s="327"/>
      <c r="L81" s="327"/>
    </row>
    <row r="82" spans="1:12">
      <c r="A82" s="327" t="s">
        <v>7799</v>
      </c>
      <c r="B82" s="327"/>
      <c r="C82" s="327"/>
      <c r="D82" s="327"/>
      <c r="E82" s="327"/>
      <c r="F82" s="327"/>
      <c r="G82" s="327"/>
      <c r="H82" s="327"/>
      <c r="I82" s="327"/>
      <c r="J82" s="327"/>
      <c r="K82" s="327"/>
      <c r="L82" s="327"/>
    </row>
    <row r="83" spans="1:12">
      <c r="A83" s="327" t="s">
        <v>7800</v>
      </c>
      <c r="B83" s="327"/>
      <c r="C83" s="327"/>
      <c r="D83" s="327"/>
      <c r="E83" s="327"/>
      <c r="F83" s="327"/>
      <c r="G83" s="327"/>
      <c r="H83" s="327"/>
      <c r="I83" s="327"/>
      <c r="J83" s="327"/>
      <c r="K83" s="327"/>
      <c r="L83" s="327"/>
    </row>
    <row r="84" spans="1:12">
      <c r="A84" s="327" t="s">
        <v>7801</v>
      </c>
      <c r="B84" s="327"/>
      <c r="C84" s="327"/>
      <c r="D84" s="327"/>
      <c r="E84" s="327"/>
      <c r="F84" s="327"/>
      <c r="G84" s="327"/>
      <c r="H84" s="327"/>
      <c r="I84" s="327"/>
      <c r="J84" s="327"/>
      <c r="K84" s="327"/>
      <c r="L84" s="327"/>
    </row>
    <row r="85" spans="1:12">
      <c r="A85" s="327" t="s">
        <v>7802</v>
      </c>
      <c r="B85" s="327"/>
      <c r="C85" s="327"/>
      <c r="D85" s="327"/>
      <c r="E85" s="327"/>
      <c r="F85" s="327"/>
      <c r="G85" s="327"/>
      <c r="H85" s="327"/>
      <c r="I85" s="327"/>
      <c r="J85" s="327"/>
      <c r="K85" s="327"/>
      <c r="L85" s="327"/>
    </row>
    <row r="86" spans="1:12">
      <c r="A86" s="327" t="s">
        <v>7803</v>
      </c>
      <c r="B86" s="327"/>
      <c r="C86" s="327"/>
      <c r="D86" s="327"/>
      <c r="E86" s="327"/>
      <c r="F86" s="327"/>
      <c r="G86" s="327"/>
      <c r="H86" s="327"/>
      <c r="I86" s="327"/>
      <c r="J86" s="327"/>
      <c r="K86" s="327"/>
      <c r="L86" s="327"/>
    </row>
    <row r="87" spans="1:12">
      <c r="A87" s="327" t="s">
        <v>7804</v>
      </c>
      <c r="B87" s="327"/>
      <c r="C87" s="327"/>
      <c r="D87" s="327"/>
      <c r="E87" s="327"/>
      <c r="F87" s="327"/>
      <c r="G87" s="327"/>
      <c r="H87" s="327"/>
      <c r="I87" s="327"/>
      <c r="J87" s="327"/>
      <c r="K87" s="327"/>
      <c r="L87" s="327"/>
    </row>
    <row r="88" spans="1:12">
      <c r="A88" s="327" t="s">
        <v>7805</v>
      </c>
      <c r="B88" s="327"/>
      <c r="C88" s="327"/>
      <c r="D88" s="327"/>
      <c r="E88" s="327"/>
      <c r="F88" s="327"/>
      <c r="G88" s="327"/>
      <c r="H88" s="327"/>
      <c r="I88" s="327"/>
      <c r="J88" s="327"/>
      <c r="K88" s="327"/>
      <c r="L88" s="327"/>
    </row>
    <row r="89" spans="1:12">
      <c r="A89" s="327" t="s">
        <v>7806</v>
      </c>
      <c r="B89" s="327"/>
      <c r="C89" s="327"/>
      <c r="D89" s="327"/>
      <c r="E89" s="327"/>
      <c r="F89" s="327"/>
      <c r="G89" s="327"/>
      <c r="H89" s="327"/>
      <c r="I89" s="327"/>
      <c r="J89" s="327"/>
      <c r="K89" s="327"/>
      <c r="L89" s="327"/>
    </row>
    <row r="90" spans="1:12">
      <c r="A90" s="326" t="s">
        <v>7807</v>
      </c>
      <c r="B90" s="327"/>
      <c r="C90" s="327"/>
      <c r="D90" s="327"/>
      <c r="E90" s="327"/>
      <c r="F90" s="327"/>
      <c r="G90" s="327"/>
      <c r="H90" s="327"/>
      <c r="I90" s="327"/>
      <c r="J90" s="327"/>
      <c r="K90" s="327"/>
      <c r="L90" s="327"/>
    </row>
    <row r="91" spans="1:12">
      <c r="A91" s="327" t="s">
        <v>7808</v>
      </c>
      <c r="B91" s="327"/>
      <c r="C91" s="327"/>
      <c r="D91" s="327"/>
      <c r="E91" s="327"/>
      <c r="F91" s="327"/>
      <c r="G91" s="327"/>
      <c r="H91" s="327"/>
      <c r="I91" s="327"/>
      <c r="J91" s="327"/>
      <c r="K91" s="327"/>
      <c r="L91" s="327"/>
    </row>
    <row r="92" spans="1:12">
      <c r="A92" s="327" t="s">
        <v>7809</v>
      </c>
      <c r="B92" s="327"/>
      <c r="C92" s="327"/>
      <c r="D92" s="327"/>
      <c r="E92" s="327"/>
      <c r="F92" s="327"/>
      <c r="G92" s="327"/>
      <c r="H92" s="327"/>
      <c r="I92" s="327"/>
      <c r="J92" s="327"/>
      <c r="K92" s="327"/>
      <c r="L92" s="327"/>
    </row>
    <row r="93" spans="1:12">
      <c r="A93" s="327" t="s">
        <v>7810</v>
      </c>
      <c r="B93" s="327"/>
      <c r="C93" s="327"/>
      <c r="D93" s="327"/>
      <c r="E93" s="327"/>
      <c r="F93" s="327"/>
      <c r="G93" s="327"/>
      <c r="H93" s="327"/>
      <c r="I93" s="327"/>
      <c r="J93" s="327"/>
      <c r="K93" s="327"/>
      <c r="L93" s="327"/>
    </row>
    <row r="94" spans="1:12">
      <c r="A94" s="327" t="s">
        <v>7811</v>
      </c>
      <c r="B94" s="327"/>
      <c r="C94" s="327"/>
      <c r="D94" s="327"/>
      <c r="E94" s="327"/>
      <c r="F94" s="327"/>
      <c r="G94" s="327"/>
      <c r="H94" s="327"/>
      <c r="I94" s="327"/>
      <c r="J94" s="327"/>
      <c r="K94" s="327"/>
      <c r="L94" s="327"/>
    </row>
    <row r="95" spans="1:12">
      <c r="A95" s="327" t="s">
        <v>7812</v>
      </c>
      <c r="B95" s="327"/>
      <c r="C95" s="327"/>
      <c r="D95" s="327"/>
      <c r="E95" s="327"/>
      <c r="F95" s="327"/>
      <c r="G95" s="327"/>
      <c r="H95" s="327"/>
      <c r="I95" s="327"/>
      <c r="J95" s="327"/>
      <c r="K95" s="327"/>
      <c r="L95" s="327"/>
    </row>
    <row r="96" spans="1:12">
      <c r="A96" s="327" t="s">
        <v>7813</v>
      </c>
      <c r="B96" s="327"/>
      <c r="C96" s="327"/>
      <c r="D96" s="327"/>
      <c r="E96" s="327"/>
      <c r="F96" s="327"/>
      <c r="G96" s="327"/>
      <c r="H96" s="327"/>
      <c r="I96" s="327"/>
      <c r="J96" s="327"/>
      <c r="K96" s="327"/>
      <c r="L96" s="327"/>
    </row>
    <row r="97" spans="1:12">
      <c r="A97" s="327"/>
      <c r="B97" s="327"/>
      <c r="C97" s="327"/>
      <c r="D97" s="327"/>
      <c r="E97" s="327"/>
      <c r="F97" s="327"/>
      <c r="G97" s="327"/>
      <c r="H97" s="327"/>
      <c r="I97" s="327"/>
      <c r="J97" s="327"/>
      <c r="K97" s="327"/>
      <c r="L97" s="327"/>
    </row>
    <row r="98" spans="1:12">
      <c r="A98" s="267" t="s">
        <v>4989</v>
      </c>
    </row>
    <row r="99" spans="1:12">
      <c r="A99" s="209" t="s">
        <v>4981</v>
      </c>
    </row>
    <row r="100" spans="1:12">
      <c r="A100" s="209" t="s">
        <v>4982</v>
      </c>
    </row>
    <row r="101" spans="1:12">
      <c r="A101" s="209" t="s">
        <v>4983</v>
      </c>
    </row>
    <row r="102" spans="1:12">
      <c r="A102" s="209" t="s">
        <v>4984</v>
      </c>
    </row>
    <row r="104" spans="1:12">
      <c r="A104" s="267" t="s">
        <v>4990</v>
      </c>
    </row>
    <row r="105" spans="1:12">
      <c r="A105" s="209" t="s">
        <v>4991</v>
      </c>
    </row>
    <row r="106" spans="1:12">
      <c r="A106" s="209" t="s">
        <v>4992</v>
      </c>
    </row>
    <row r="107" spans="1:12">
      <c r="A107" s="209" t="s">
        <v>4993</v>
      </c>
    </row>
    <row r="108" spans="1:12">
      <c r="A108" s="209" t="s">
        <v>4994</v>
      </c>
    </row>
    <row r="109" spans="1:12">
      <c r="A109" s="209" t="s">
        <v>4995</v>
      </c>
    </row>
    <row r="110" spans="1:12">
      <c r="A110" s="209" t="s">
        <v>4996</v>
      </c>
    </row>
    <row r="112" spans="1:12">
      <c r="A112" s="267"/>
    </row>
    <row r="113" spans="1:7">
      <c r="A113" s="267" t="s">
        <v>7447</v>
      </c>
    </row>
    <row r="114" spans="1:7">
      <c r="A114" s="327" t="s">
        <v>7448</v>
      </c>
      <c r="B114" s="327"/>
      <c r="C114" s="327"/>
      <c r="D114" s="327"/>
      <c r="E114" s="327"/>
      <c r="F114" s="327"/>
      <c r="G114" s="327"/>
    </row>
    <row r="115" spans="1:7">
      <c r="A115" s="327" t="s">
        <v>7822</v>
      </c>
      <c r="B115" s="327"/>
      <c r="C115" s="327"/>
      <c r="D115" s="327"/>
      <c r="E115" s="327"/>
      <c r="F115" s="327"/>
      <c r="G115" s="327"/>
    </row>
    <row r="116" spans="1:7">
      <c r="A116" s="327" t="s">
        <v>7449</v>
      </c>
      <c r="B116" s="327"/>
      <c r="C116" s="327"/>
      <c r="D116" s="327"/>
      <c r="E116" s="327"/>
      <c r="F116" s="327"/>
      <c r="G116" s="327"/>
    </row>
    <row r="117" spans="1:7">
      <c r="A117" s="327" t="s">
        <v>7823</v>
      </c>
      <c r="B117" s="327"/>
      <c r="C117" s="327"/>
      <c r="D117" s="327"/>
      <c r="E117" s="327"/>
      <c r="F117" s="327"/>
      <c r="G117" s="327"/>
    </row>
    <row r="118" spans="1:7">
      <c r="A118" s="327" t="s">
        <v>7522</v>
      </c>
      <c r="B118" s="327"/>
      <c r="C118" s="327"/>
      <c r="D118" s="327"/>
      <c r="E118" s="327"/>
      <c r="F118" s="327"/>
      <c r="G118" s="327"/>
    </row>
    <row r="119" spans="1:7">
      <c r="A119" s="327" t="s">
        <v>7523</v>
      </c>
      <c r="B119" s="327"/>
      <c r="C119" s="327"/>
      <c r="D119" s="327"/>
      <c r="E119" s="327"/>
      <c r="F119" s="327"/>
      <c r="G119" s="327"/>
    </row>
    <row r="120" spans="1:7">
      <c r="A120" s="327" t="s">
        <v>7529</v>
      </c>
      <c r="B120" s="327"/>
      <c r="C120" s="327"/>
      <c r="D120" s="327"/>
      <c r="E120" s="327"/>
      <c r="F120" s="327"/>
      <c r="G120" s="327"/>
    </row>
    <row r="121" spans="1:7">
      <c r="A121" s="327" t="s">
        <v>7532</v>
      </c>
      <c r="B121" s="327"/>
      <c r="C121" s="327"/>
      <c r="D121" s="327"/>
      <c r="E121" s="327"/>
      <c r="F121" s="327"/>
      <c r="G121" s="327"/>
    </row>
    <row r="122" spans="1:7">
      <c r="A122" s="327" t="s">
        <v>7531</v>
      </c>
      <c r="B122" s="327"/>
      <c r="C122" s="327"/>
      <c r="D122" s="327"/>
      <c r="E122" s="327"/>
      <c r="F122" s="327"/>
      <c r="G122" s="327"/>
    </row>
    <row r="123" spans="1:7">
      <c r="A123" s="327" t="s">
        <v>8303</v>
      </c>
      <c r="B123" s="327"/>
      <c r="C123" s="327"/>
      <c r="D123" s="327"/>
      <c r="E123" s="327"/>
      <c r="F123" s="327"/>
      <c r="G123" s="327"/>
    </row>
    <row r="124" spans="1:7" s="785" customFormat="1">
      <c r="A124" s="290" t="s">
        <v>8302</v>
      </c>
      <c r="B124" s="290"/>
      <c r="C124" s="290"/>
      <c r="D124" s="290"/>
      <c r="E124" s="290"/>
    </row>
    <row r="125" spans="1:7" s="785" customFormat="1">
      <c r="A125" s="290" t="s">
        <v>8306</v>
      </c>
      <c r="B125" s="290"/>
      <c r="C125" s="290"/>
      <c r="D125" s="290"/>
      <c r="E125" s="290"/>
    </row>
    <row r="126" spans="1:7" s="785" customFormat="1">
      <c r="A126" s="290" t="s">
        <v>8304</v>
      </c>
      <c r="B126" s="290"/>
      <c r="C126" s="290"/>
      <c r="D126" s="290"/>
      <c r="E126" s="290"/>
    </row>
    <row r="127" spans="1:7">
      <c r="A127" s="290" t="s">
        <v>8305</v>
      </c>
      <c r="B127" s="290"/>
      <c r="C127" s="290"/>
      <c r="D127" s="290"/>
      <c r="E127" s="290"/>
    </row>
    <row r="128" spans="1:7">
      <c r="A128" s="324"/>
    </row>
    <row r="130" spans="1:9">
      <c r="A130" s="267" t="s">
        <v>7512</v>
      </c>
    </row>
    <row r="131" spans="1:9">
      <c r="A131" s="327" t="s">
        <v>7511</v>
      </c>
      <c r="B131" s="327"/>
      <c r="C131" s="327"/>
      <c r="D131" s="327"/>
      <c r="E131" s="327"/>
      <c r="F131" s="327"/>
      <c r="G131" s="327"/>
      <c r="H131" s="327"/>
      <c r="I131" s="327"/>
    </row>
    <row r="132" spans="1:9">
      <c r="A132" s="327" t="s">
        <v>7513</v>
      </c>
      <c r="B132" s="327"/>
      <c r="C132" s="327"/>
      <c r="D132" s="327" t="s">
        <v>7517</v>
      </c>
      <c r="E132" s="327"/>
      <c r="F132" s="327"/>
      <c r="G132" s="327"/>
      <c r="H132" s="327"/>
      <c r="I132" s="327"/>
    </row>
    <row r="133" spans="1:9">
      <c r="A133" s="327" t="s">
        <v>7514</v>
      </c>
      <c r="B133" s="327"/>
      <c r="C133" s="327"/>
      <c r="D133" s="327" t="s">
        <v>7780</v>
      </c>
      <c r="E133" s="327"/>
      <c r="F133" s="327"/>
      <c r="G133" s="327"/>
      <c r="H133" s="327"/>
      <c r="I133" s="327"/>
    </row>
    <row r="134" spans="1:9">
      <c r="A134" s="327" t="s">
        <v>7515</v>
      </c>
      <c r="B134" s="327"/>
      <c r="C134" s="327"/>
      <c r="D134" s="327" t="s">
        <v>7518</v>
      </c>
      <c r="E134" s="327"/>
      <c r="F134" s="327"/>
      <c r="G134" s="327"/>
      <c r="H134" s="327"/>
      <c r="I134" s="327"/>
    </row>
    <row r="135" spans="1:9">
      <c r="A135" s="327" t="s">
        <v>7516</v>
      </c>
      <c r="B135" s="327"/>
      <c r="C135" s="327"/>
      <c r="D135" s="327" t="s">
        <v>7519</v>
      </c>
      <c r="E135" s="327"/>
      <c r="F135" s="327"/>
      <c r="G135" s="327"/>
      <c r="H135" s="327"/>
      <c r="I135" s="327"/>
    </row>
  </sheetData>
  <phoneticPr fontId="15"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6"/>
  <sheetViews>
    <sheetView zoomScale="85" zoomScaleNormal="85" zoomScalePageLayoutView="85" workbookViewId="0">
      <selection activeCell="C6" sqref="C6"/>
    </sheetView>
  </sheetViews>
  <sheetFormatPr baseColWidth="10" defaultColWidth="8.83203125" defaultRowHeight="14"/>
  <cols>
    <col min="1" max="1" width="8.83203125" style="209"/>
    <col min="2" max="2" width="36.6640625" style="209" customWidth="1"/>
    <col min="3" max="3" width="58" style="209" customWidth="1"/>
    <col min="4" max="4" width="17" style="341" customWidth="1"/>
    <col min="5" max="5" width="39.33203125" style="209" customWidth="1"/>
    <col min="6" max="16384" width="8.83203125" style="209"/>
  </cols>
  <sheetData>
    <row r="1" spans="1:5" ht="19">
      <c r="A1" s="410" t="s">
        <v>2670</v>
      </c>
    </row>
    <row r="2" spans="1:5">
      <c r="A2" s="209" t="s">
        <v>2669</v>
      </c>
    </row>
    <row r="3" spans="1:5">
      <c r="A3" s="209" t="s">
        <v>2713</v>
      </c>
    </row>
    <row r="5" spans="1:5" s="342" customFormat="1">
      <c r="A5" s="438" t="s">
        <v>2666</v>
      </c>
      <c r="B5" s="438" t="s">
        <v>2664</v>
      </c>
      <c r="C5" s="438" t="s">
        <v>2672</v>
      </c>
      <c r="D5" s="438" t="s">
        <v>2665</v>
      </c>
      <c r="E5" s="438" t="s">
        <v>1495</v>
      </c>
    </row>
    <row r="6" spans="1:5" s="165" customFormat="1" ht="28">
      <c r="A6" s="1175" t="s">
        <v>2219</v>
      </c>
      <c r="B6" s="491" t="s">
        <v>2667</v>
      </c>
      <c r="C6" s="361" t="s">
        <v>5081</v>
      </c>
      <c r="D6" s="492" t="s">
        <v>5008</v>
      </c>
      <c r="E6" s="361" t="s">
        <v>4051</v>
      </c>
    </row>
    <row r="7" spans="1:5" s="165" customFormat="1" ht="28">
      <c r="A7" s="1176"/>
      <c r="B7" s="361" t="s">
        <v>2671</v>
      </c>
      <c r="C7" s="361" t="s">
        <v>2685</v>
      </c>
      <c r="D7" s="492" t="s">
        <v>1489</v>
      </c>
      <c r="E7" s="361"/>
    </row>
    <row r="8" spans="1:5" s="165" customFormat="1" ht="28">
      <c r="A8" s="1176"/>
      <c r="B8" s="361" t="s">
        <v>2673</v>
      </c>
      <c r="C8" s="361" t="s">
        <v>2684</v>
      </c>
      <c r="D8" s="492" t="s">
        <v>1489</v>
      </c>
      <c r="E8" s="361"/>
    </row>
    <row r="9" spans="1:5" s="165" customFormat="1" ht="28">
      <c r="A9" s="1177"/>
      <c r="B9" s="361" t="s">
        <v>5007</v>
      </c>
      <c r="C9" s="361" t="s">
        <v>5010</v>
      </c>
      <c r="D9" s="492" t="s">
        <v>5009</v>
      </c>
      <c r="E9" s="361" t="s">
        <v>6048</v>
      </c>
    </row>
    <row r="10" spans="1:5" s="165" customFormat="1">
      <c r="A10" s="1175" t="s">
        <v>2635</v>
      </c>
      <c r="B10" s="361" t="s">
        <v>7227</v>
      </c>
      <c r="C10" s="361" t="s">
        <v>7231</v>
      </c>
      <c r="D10" s="492" t="s">
        <v>7230</v>
      </c>
      <c r="E10" s="361"/>
    </row>
    <row r="11" spans="1:5" s="165" customFormat="1">
      <c r="A11" s="1176"/>
      <c r="B11" s="361" t="s">
        <v>7228</v>
      </c>
      <c r="C11" s="361" t="s">
        <v>7229</v>
      </c>
      <c r="D11" s="492" t="s">
        <v>7230</v>
      </c>
      <c r="E11" s="361"/>
    </row>
    <row r="12" spans="1:5" s="165" customFormat="1">
      <c r="A12" s="1177"/>
      <c r="B12" s="361" t="s">
        <v>2679</v>
      </c>
      <c r="C12" s="361" t="s">
        <v>2683</v>
      </c>
      <c r="D12" s="492" t="s">
        <v>2680</v>
      </c>
      <c r="E12" s="361" t="s">
        <v>4052</v>
      </c>
    </row>
    <row r="13" spans="1:5" s="165" customFormat="1" ht="28">
      <c r="A13" s="1174" t="s">
        <v>2678</v>
      </c>
      <c r="B13" s="361" t="s">
        <v>2674</v>
      </c>
      <c r="C13" s="361" t="s">
        <v>2677</v>
      </c>
      <c r="D13" s="492" t="s">
        <v>2668</v>
      </c>
      <c r="E13" s="361" t="s">
        <v>6048</v>
      </c>
    </row>
    <row r="14" spans="1:5" s="165" customFormat="1" ht="28">
      <c r="A14" s="1174"/>
      <c r="B14" s="361" t="s">
        <v>2675</v>
      </c>
      <c r="C14" s="361" t="s">
        <v>2676</v>
      </c>
      <c r="D14" s="492" t="s">
        <v>2668</v>
      </c>
      <c r="E14" s="361" t="s">
        <v>6048</v>
      </c>
    </row>
    <row r="15" spans="1:5" s="165" customFormat="1">
      <c r="A15" s="1174" t="s">
        <v>2681</v>
      </c>
      <c r="B15" s="361" t="s">
        <v>2682</v>
      </c>
      <c r="C15" s="361" t="s">
        <v>2712</v>
      </c>
      <c r="D15" s="492" t="s">
        <v>1489</v>
      </c>
      <c r="E15" s="361"/>
    </row>
    <row r="16" spans="1:5" s="165" customFormat="1">
      <c r="A16" s="1174"/>
      <c r="B16" s="361" t="s">
        <v>2686</v>
      </c>
      <c r="C16" s="361" t="s">
        <v>2687</v>
      </c>
      <c r="D16" s="492" t="s">
        <v>1489</v>
      </c>
      <c r="E16" s="361"/>
    </row>
    <row r="17" spans="1:5" s="165" customFormat="1">
      <c r="A17" s="1174"/>
      <c r="B17" s="361" t="s">
        <v>2688</v>
      </c>
      <c r="C17" s="361" t="s">
        <v>2689</v>
      </c>
      <c r="D17" s="492" t="s">
        <v>1489</v>
      </c>
      <c r="E17" s="361"/>
    </row>
    <row r="18" spans="1:5" s="165" customFormat="1">
      <c r="A18" s="1174"/>
      <c r="B18" s="361" t="s">
        <v>2688</v>
      </c>
      <c r="C18" s="361" t="s">
        <v>2690</v>
      </c>
      <c r="D18" s="492" t="s">
        <v>1489</v>
      </c>
      <c r="E18" s="361"/>
    </row>
    <row r="19" spans="1:5" s="165" customFormat="1" ht="33" customHeight="1">
      <c r="A19" s="1174" t="s">
        <v>2691</v>
      </c>
      <c r="B19" s="361" t="s">
        <v>2692</v>
      </c>
      <c r="C19" s="361" t="s">
        <v>2697</v>
      </c>
      <c r="D19" s="492" t="s">
        <v>2693</v>
      </c>
      <c r="E19" s="361" t="s">
        <v>2694</v>
      </c>
    </row>
    <row r="20" spans="1:5" s="165" customFormat="1">
      <c r="A20" s="1174"/>
      <c r="B20" s="361" t="s">
        <v>2695</v>
      </c>
      <c r="C20" s="361" t="s">
        <v>2698</v>
      </c>
      <c r="D20" s="492" t="s">
        <v>1489</v>
      </c>
      <c r="E20" s="361"/>
    </row>
    <row r="21" spans="1:5" s="165" customFormat="1">
      <c r="A21" s="1174"/>
      <c r="B21" s="361" t="s">
        <v>2696</v>
      </c>
      <c r="C21" s="361" t="s">
        <v>2699</v>
      </c>
      <c r="D21" s="492" t="s">
        <v>1489</v>
      </c>
      <c r="E21" s="361"/>
    </row>
    <row r="22" spans="1:5" s="165" customFormat="1" ht="18" customHeight="1">
      <c r="A22" s="491" t="s">
        <v>4049</v>
      </c>
      <c r="B22" s="361" t="s">
        <v>4050</v>
      </c>
      <c r="C22" s="361" t="s">
        <v>4054</v>
      </c>
      <c r="D22" s="492" t="s">
        <v>2680</v>
      </c>
      <c r="E22" s="361" t="s">
        <v>4053</v>
      </c>
    </row>
    <row r="23" spans="1:5" s="165" customFormat="1" ht="17.25" customHeight="1">
      <c r="A23" s="1178" t="s">
        <v>2794</v>
      </c>
      <c r="B23" s="538" t="s">
        <v>4248</v>
      </c>
      <c r="C23" s="538" t="s">
        <v>4939</v>
      </c>
      <c r="D23" s="211" t="s">
        <v>1489</v>
      </c>
      <c r="E23" s="538" t="s">
        <v>6054</v>
      </c>
    </row>
    <row r="24" spans="1:5" s="165" customFormat="1" ht="18.75" customHeight="1">
      <c r="A24" s="1178"/>
      <c r="B24" s="703" t="s">
        <v>4247</v>
      </c>
      <c r="C24" s="703" t="s">
        <v>4936</v>
      </c>
      <c r="D24" s="214" t="s">
        <v>1489</v>
      </c>
      <c r="E24" s="703" t="s">
        <v>4251</v>
      </c>
    </row>
    <row r="25" spans="1:5" s="165" customFormat="1" ht="28">
      <c r="A25" s="1178"/>
      <c r="B25" s="703" t="s">
        <v>4249</v>
      </c>
      <c r="C25" s="703" t="s">
        <v>6053</v>
      </c>
      <c r="D25" s="214" t="s">
        <v>1489</v>
      </c>
      <c r="E25" s="703" t="s">
        <v>4251</v>
      </c>
    </row>
    <row r="26" spans="1:5" s="165" customFormat="1">
      <c r="A26" s="1178"/>
      <c r="B26" s="538" t="s">
        <v>4250</v>
      </c>
      <c r="C26" s="538" t="s">
        <v>4252</v>
      </c>
      <c r="D26" s="211" t="s">
        <v>1489</v>
      </c>
      <c r="E26" s="538" t="s">
        <v>4251</v>
      </c>
    </row>
    <row r="27" spans="1:5" s="165" customFormat="1" ht="27" customHeight="1">
      <c r="A27" s="1178"/>
      <c r="B27" s="361" t="s">
        <v>6211</v>
      </c>
      <c r="C27" s="698" t="s">
        <v>6213</v>
      </c>
      <c r="D27" s="699" t="s">
        <v>2668</v>
      </c>
      <c r="E27" s="698" t="s">
        <v>7098</v>
      </c>
    </row>
    <row r="28" spans="1:5" s="165" customFormat="1" ht="28">
      <c r="A28" s="1178"/>
      <c r="B28" s="361" t="s">
        <v>6051</v>
      </c>
      <c r="C28" s="698" t="s">
        <v>6212</v>
      </c>
      <c r="D28" s="699" t="s">
        <v>2668</v>
      </c>
      <c r="E28" s="698" t="s">
        <v>7098</v>
      </c>
    </row>
    <row r="29" spans="1:5" s="165" customFormat="1" ht="28">
      <c r="A29" s="1178"/>
      <c r="B29" s="361" t="s">
        <v>6052</v>
      </c>
      <c r="C29" s="698" t="s">
        <v>6065</v>
      </c>
      <c r="D29" s="699" t="s">
        <v>2668</v>
      </c>
      <c r="E29" s="698" t="s">
        <v>7099</v>
      </c>
    </row>
    <row r="30" spans="1:5" s="165" customFormat="1" ht="28">
      <c r="A30" s="1178"/>
      <c r="B30" s="361" t="s">
        <v>6074</v>
      </c>
      <c r="C30" s="698" t="s">
        <v>6075</v>
      </c>
      <c r="D30" s="699" t="s">
        <v>2668</v>
      </c>
      <c r="E30" s="698" t="s">
        <v>7100</v>
      </c>
    </row>
    <row r="31" spans="1:5" s="165" customFormat="1" ht="28">
      <c r="A31" s="1178"/>
      <c r="B31" s="361" t="s">
        <v>6050</v>
      </c>
      <c r="C31" s="361" t="s">
        <v>6055</v>
      </c>
      <c r="D31" s="699" t="s">
        <v>2668</v>
      </c>
      <c r="E31" s="698" t="s">
        <v>7100</v>
      </c>
    </row>
    <row r="32" spans="1:5" s="165" customFormat="1" ht="18" customHeight="1">
      <c r="A32" s="491" t="s">
        <v>4667</v>
      </c>
      <c r="B32" s="361" t="s">
        <v>4669</v>
      </c>
      <c r="C32" s="361" t="s">
        <v>4938</v>
      </c>
      <c r="D32" s="492" t="s">
        <v>2680</v>
      </c>
      <c r="E32" s="361" t="s">
        <v>4668</v>
      </c>
    </row>
    <row r="33" spans="1:5" s="165" customFormat="1" ht="18" customHeight="1">
      <c r="A33" s="361" t="s">
        <v>4932</v>
      </c>
      <c r="B33" s="361" t="s">
        <v>4933</v>
      </c>
      <c r="C33" s="361" t="s">
        <v>4937</v>
      </c>
      <c r="D33" s="492" t="s">
        <v>4935</v>
      </c>
      <c r="E33" s="361"/>
    </row>
    <row r="34" spans="1:5" s="165" customFormat="1" ht="28">
      <c r="A34" s="1174" t="s">
        <v>7093</v>
      </c>
      <c r="B34" s="491" t="s">
        <v>7195</v>
      </c>
      <c r="C34" s="361" t="s">
        <v>7095</v>
      </c>
      <c r="D34" s="492" t="s">
        <v>7096</v>
      </c>
      <c r="E34" s="361" t="s">
        <v>7197</v>
      </c>
    </row>
    <row r="35" spans="1:5" s="165" customFormat="1" ht="28">
      <c r="A35" s="1174"/>
      <c r="B35" s="491" t="s">
        <v>7196</v>
      </c>
      <c r="C35" s="361" t="s">
        <v>7198</v>
      </c>
      <c r="D35" s="492" t="s">
        <v>7096</v>
      </c>
      <c r="E35" s="361" t="s">
        <v>7197</v>
      </c>
    </row>
    <row r="36" spans="1:5" s="165" customFormat="1" ht="28">
      <c r="A36" s="1174"/>
      <c r="B36" s="361" t="s">
        <v>7097</v>
      </c>
      <c r="C36" s="361" t="s">
        <v>7191</v>
      </c>
      <c r="D36" s="492" t="s">
        <v>7111</v>
      </c>
      <c r="E36" s="361" t="s">
        <v>7113</v>
      </c>
    </row>
    <row r="37" spans="1:5" s="165" customFormat="1">
      <c r="A37" s="1174"/>
      <c r="B37" s="361" t="s">
        <v>7108</v>
      </c>
      <c r="C37" s="361" t="s">
        <v>7192</v>
      </c>
      <c r="D37" s="492" t="s">
        <v>7112</v>
      </c>
      <c r="E37" s="361" t="s">
        <v>7114</v>
      </c>
    </row>
    <row r="38" spans="1:5" s="165" customFormat="1">
      <c r="A38" s="1174"/>
      <c r="B38" s="361" t="s">
        <v>7109</v>
      </c>
      <c r="C38" s="361" t="s">
        <v>7193</v>
      </c>
      <c r="D38" s="492" t="s">
        <v>7112</v>
      </c>
      <c r="E38" s="361" t="s">
        <v>7114</v>
      </c>
    </row>
    <row r="39" spans="1:5" s="165" customFormat="1">
      <c r="A39" s="1174"/>
      <c r="B39" s="361" t="s">
        <v>7110</v>
      </c>
      <c r="C39" s="361" t="s">
        <v>7194</v>
      </c>
      <c r="D39" s="492" t="s">
        <v>7112</v>
      </c>
      <c r="E39" s="361" t="s">
        <v>7114</v>
      </c>
    </row>
    <row r="40" spans="1:5" s="165" customFormat="1">
      <c r="A40" s="1174"/>
      <c r="B40" s="361" t="s">
        <v>7201</v>
      </c>
      <c r="C40" s="361" t="s">
        <v>7202</v>
      </c>
      <c r="D40" s="492" t="s">
        <v>1489</v>
      </c>
      <c r="E40" s="361"/>
    </row>
    <row r="41" spans="1:5" s="165" customFormat="1" ht="28">
      <c r="A41" s="1174"/>
      <c r="B41" s="361" t="s">
        <v>7893</v>
      </c>
      <c r="C41" s="361" t="s">
        <v>7895</v>
      </c>
      <c r="D41" s="492" t="s">
        <v>1489</v>
      </c>
      <c r="E41" s="361" t="s">
        <v>7894</v>
      </c>
    </row>
    <row r="42" spans="1:5" s="165" customFormat="1" ht="28">
      <c r="A42" s="1174" t="s">
        <v>7199</v>
      </c>
      <c r="B42" s="491" t="s">
        <v>7200</v>
      </c>
      <c r="C42" s="361" t="s">
        <v>7814</v>
      </c>
      <c r="D42" s="492" t="s">
        <v>1489</v>
      </c>
      <c r="E42" s="361" t="s">
        <v>7209</v>
      </c>
    </row>
    <row r="43" spans="1:5" s="165" customFormat="1" ht="28">
      <c r="A43" s="1174"/>
      <c r="B43" s="361" t="s">
        <v>7204</v>
      </c>
      <c r="C43" s="361" t="s">
        <v>7815</v>
      </c>
      <c r="D43" s="492" t="s">
        <v>1489</v>
      </c>
      <c r="E43" s="361" t="s">
        <v>7209</v>
      </c>
    </row>
    <row r="44" spans="1:5" s="165" customFormat="1">
      <c r="A44" s="1174"/>
      <c r="B44" s="361" t="s">
        <v>7205</v>
      </c>
      <c r="C44" s="361" t="s">
        <v>7816</v>
      </c>
      <c r="D44" s="492" t="s">
        <v>1489</v>
      </c>
      <c r="E44" s="361" t="s">
        <v>7209</v>
      </c>
    </row>
    <row r="45" spans="1:5" s="165" customFormat="1" ht="28">
      <c r="A45" s="1174"/>
      <c r="B45" s="361" t="s">
        <v>7206</v>
      </c>
      <c r="C45" s="361" t="s">
        <v>7817</v>
      </c>
      <c r="D45" s="492" t="s">
        <v>1489</v>
      </c>
      <c r="E45" s="361" t="s">
        <v>7209</v>
      </c>
    </row>
    <row r="46" spans="1:5" s="165" customFormat="1" ht="28">
      <c r="A46" s="1174"/>
      <c r="B46" s="361" t="s">
        <v>7207</v>
      </c>
      <c r="C46" s="361" t="s">
        <v>7818</v>
      </c>
      <c r="D46" s="492" t="s">
        <v>1489</v>
      </c>
      <c r="E46" s="361" t="s">
        <v>7209</v>
      </c>
    </row>
    <row r="47" spans="1:5" s="165" customFormat="1" ht="28">
      <c r="A47" s="1174"/>
      <c r="B47" s="361" t="s">
        <v>7753</v>
      </c>
      <c r="C47" s="361" t="s">
        <v>7819</v>
      </c>
      <c r="D47" s="492" t="s">
        <v>1489</v>
      </c>
      <c r="E47" s="361" t="s">
        <v>7209</v>
      </c>
    </row>
    <row r="48" spans="1:5" s="165" customFormat="1" ht="28">
      <c r="A48" s="1174"/>
      <c r="B48" s="491" t="s">
        <v>7203</v>
      </c>
      <c r="C48" s="361" t="s">
        <v>7820</v>
      </c>
      <c r="D48" s="492" t="s">
        <v>1489</v>
      </c>
      <c r="E48" s="361" t="s">
        <v>7209</v>
      </c>
    </row>
    <row r="49" spans="1:5" s="165" customFormat="1" ht="28">
      <c r="A49" s="1174"/>
      <c r="B49" s="361" t="s">
        <v>7208</v>
      </c>
      <c r="C49" s="361" t="s">
        <v>7821</v>
      </c>
      <c r="D49" s="492" t="s">
        <v>1489</v>
      </c>
      <c r="E49" s="361" t="s">
        <v>7209</v>
      </c>
    </row>
    <row r="50" spans="1:5" s="165" customFormat="1">
      <c r="A50" s="1175" t="s">
        <v>7417</v>
      </c>
      <c r="B50" s="491" t="s">
        <v>7416</v>
      </c>
      <c r="C50" s="361" t="s">
        <v>7525</v>
      </c>
      <c r="D50" s="492" t="s">
        <v>1489</v>
      </c>
      <c r="E50" s="361"/>
    </row>
    <row r="51" spans="1:5" s="165" customFormat="1">
      <c r="A51" s="1176"/>
      <c r="B51" s="361" t="s">
        <v>7520</v>
      </c>
      <c r="C51" s="361" t="s">
        <v>7521</v>
      </c>
      <c r="D51" s="492" t="s">
        <v>1489</v>
      </c>
      <c r="E51" s="361"/>
    </row>
    <row r="52" spans="1:5" s="165" customFormat="1" ht="28">
      <c r="A52" s="1176"/>
      <c r="B52" s="361" t="s">
        <v>8412</v>
      </c>
      <c r="C52" s="361" t="s">
        <v>8411</v>
      </c>
      <c r="D52" s="492"/>
      <c r="E52" s="361"/>
    </row>
    <row r="53" spans="1:5" s="165" customFormat="1" ht="15" customHeight="1">
      <c r="A53" s="1177"/>
      <c r="B53" s="361" t="s">
        <v>7524</v>
      </c>
      <c r="C53" s="361" t="s">
        <v>7530</v>
      </c>
      <c r="D53" s="492" t="s">
        <v>1489</v>
      </c>
      <c r="E53" s="361"/>
    </row>
    <row r="54" spans="1:5" s="165" customFormat="1" ht="28">
      <c r="A54" s="1175" t="s">
        <v>11109</v>
      </c>
      <c r="B54" s="538" t="s">
        <v>11110</v>
      </c>
      <c r="C54" s="538" t="s">
        <v>11111</v>
      </c>
      <c r="D54" s="211" t="s">
        <v>1489</v>
      </c>
      <c r="E54" s="538"/>
    </row>
    <row r="55" spans="1:5" s="165" customFormat="1" ht="28">
      <c r="A55" s="1176"/>
      <c r="B55" s="538" t="s">
        <v>11114</v>
      </c>
      <c r="C55" s="538" t="s">
        <v>11112</v>
      </c>
      <c r="D55" s="211" t="s">
        <v>1489</v>
      </c>
      <c r="E55" s="538"/>
    </row>
    <row r="56" spans="1:5" s="165" customFormat="1" ht="28">
      <c r="A56" s="1176"/>
      <c r="B56" s="538" t="s">
        <v>11113</v>
      </c>
      <c r="C56" s="538" t="s">
        <v>11112</v>
      </c>
      <c r="D56" s="211" t="s">
        <v>1489</v>
      </c>
      <c r="E56" s="538"/>
    </row>
    <row r="57" spans="1:5" s="165" customFormat="1">
      <c r="A57" s="1177"/>
      <c r="B57" s="538" t="s">
        <v>11292</v>
      </c>
      <c r="C57" s="538" t="s">
        <v>11115</v>
      </c>
      <c r="D57" s="211" t="s">
        <v>1489</v>
      </c>
      <c r="E57" s="538"/>
    </row>
    <row r="58" spans="1:5" s="165" customFormat="1">
      <c r="B58" s="975"/>
      <c r="C58" s="975"/>
      <c r="D58" s="210"/>
      <c r="E58" s="975"/>
    </row>
    <row r="59" spans="1:5" s="165" customFormat="1">
      <c r="D59" s="437"/>
    </row>
    <row r="60" spans="1:5" s="165" customFormat="1">
      <c r="D60" s="437"/>
    </row>
    <row r="61" spans="1:5" s="165" customFormat="1" ht="18.75" customHeight="1">
      <c r="D61" s="437"/>
    </row>
    <row r="62" spans="1:5" s="165" customFormat="1">
      <c r="D62" s="437"/>
    </row>
    <row r="63" spans="1:5" ht="19">
      <c r="A63" s="410" t="s">
        <v>4253</v>
      </c>
    </row>
    <row r="64" spans="1:5" s="165" customFormat="1">
      <c r="A64" s="438" t="s">
        <v>2666</v>
      </c>
      <c r="B64" s="438" t="s">
        <v>2664</v>
      </c>
      <c r="C64" s="438" t="s">
        <v>2672</v>
      </c>
      <c r="D64" s="438" t="s">
        <v>2665</v>
      </c>
      <c r="E64" s="438" t="s">
        <v>1495</v>
      </c>
    </row>
    <row r="65" spans="1:9" s="165" customFormat="1">
      <c r="A65" s="1178" t="s">
        <v>2795</v>
      </c>
      <c r="B65" s="538" t="s">
        <v>4255</v>
      </c>
      <c r="C65" s="538" t="s">
        <v>4265</v>
      </c>
      <c r="D65" s="211"/>
      <c r="E65" s="538"/>
    </row>
    <row r="66" spans="1:9" s="165" customFormat="1">
      <c r="A66" s="1178"/>
      <c r="B66" s="538" t="s">
        <v>4256</v>
      </c>
      <c r="C66" s="538" t="s">
        <v>4266</v>
      </c>
      <c r="D66" s="211"/>
      <c r="E66" s="538" t="s">
        <v>4263</v>
      </c>
    </row>
    <row r="67" spans="1:9" s="165" customFormat="1" ht="28">
      <c r="A67" s="1178"/>
      <c r="B67" s="538" t="s">
        <v>4260</v>
      </c>
      <c r="C67" s="538" t="s">
        <v>4267</v>
      </c>
      <c r="D67" s="211"/>
      <c r="E67" s="538"/>
    </row>
    <row r="68" spans="1:9" s="165" customFormat="1">
      <c r="A68" s="1178" t="s">
        <v>4257</v>
      </c>
      <c r="B68" s="538" t="s">
        <v>4258</v>
      </c>
      <c r="C68" s="538" t="s">
        <v>4264</v>
      </c>
      <c r="D68" s="211"/>
      <c r="E68" s="538"/>
    </row>
    <row r="69" spans="1:9" s="165" customFormat="1">
      <c r="A69" s="1178"/>
      <c r="B69" s="538" t="s">
        <v>4259</v>
      </c>
      <c r="C69" s="538" t="s">
        <v>4262</v>
      </c>
      <c r="D69" s="211"/>
      <c r="E69" s="538"/>
    </row>
    <row r="70" spans="1:9" s="165" customFormat="1">
      <c r="A70" s="538" t="s">
        <v>4254</v>
      </c>
      <c r="B70" s="538" t="s">
        <v>4261</v>
      </c>
      <c r="C70" s="538" t="s">
        <v>4268</v>
      </c>
      <c r="D70" s="211"/>
      <c r="E70" s="538" t="s">
        <v>4251</v>
      </c>
    </row>
    <row r="71" spans="1:9" s="165" customFormat="1" ht="28">
      <c r="A71" s="1174" t="s">
        <v>7093</v>
      </c>
      <c r="B71" s="491" t="s">
        <v>7211</v>
      </c>
      <c r="C71" s="361" t="s">
        <v>7213</v>
      </c>
      <c r="D71" s="492"/>
      <c r="E71" s="361"/>
    </row>
    <row r="72" spans="1:9" s="165" customFormat="1" ht="28">
      <c r="A72" s="1174"/>
      <c r="B72" s="361" t="s">
        <v>7212</v>
      </c>
      <c r="C72" s="361" t="s">
        <v>7214</v>
      </c>
      <c r="D72" s="492"/>
      <c r="E72" s="361"/>
    </row>
    <row r="73" spans="1:9" s="165" customFormat="1" ht="28">
      <c r="A73" s="1174"/>
      <c r="B73" s="361" t="s">
        <v>7212</v>
      </c>
      <c r="C73" s="361" t="s">
        <v>7215</v>
      </c>
      <c r="D73" s="492"/>
      <c r="E73" s="361"/>
    </row>
    <row r="74" spans="1:9" s="165" customFormat="1">
      <c r="D74" s="437"/>
    </row>
    <row r="75" spans="1:9" s="165" customFormat="1">
      <c r="D75" s="437"/>
    </row>
    <row r="76" spans="1:9" s="165" customFormat="1">
      <c r="D76" s="437"/>
    </row>
    <row r="77" spans="1:9" s="165" customFormat="1">
      <c r="D77" s="437"/>
    </row>
    <row r="78" spans="1:9" s="165" customFormat="1">
      <c r="B78" s="631"/>
      <c r="C78"/>
      <c r="D78"/>
      <c r="E78"/>
      <c r="F78"/>
      <c r="G78"/>
      <c r="H78"/>
      <c r="I78"/>
    </row>
    <row r="79" spans="1:9" s="165" customFormat="1">
      <c r="B79"/>
      <c r="C79"/>
      <c r="D79"/>
      <c r="E79"/>
      <c r="F79"/>
      <c r="G79"/>
      <c r="H79"/>
      <c r="I79"/>
    </row>
    <row r="80" spans="1:9" s="165" customFormat="1">
      <c r="B80"/>
      <c r="C80"/>
      <c r="D80"/>
      <c r="E80"/>
      <c r="F80"/>
      <c r="G80"/>
      <c r="H80"/>
      <c r="I80"/>
    </row>
    <row r="81" spans="2:9" s="165" customFormat="1">
      <c r="B81" s="631"/>
      <c r="C81"/>
      <c r="D81"/>
      <c r="E81"/>
      <c r="F81"/>
      <c r="G81"/>
      <c r="H81"/>
      <c r="I81"/>
    </row>
    <row r="82" spans="2:9" s="165" customFormat="1">
      <c r="B82"/>
      <c r="C82"/>
      <c r="D82"/>
      <c r="E82"/>
      <c r="F82"/>
      <c r="G82"/>
      <c r="H82"/>
      <c r="I82"/>
    </row>
    <row r="83" spans="2:9" s="165" customFormat="1">
      <c r="B83"/>
      <c r="C83"/>
      <c r="D83"/>
      <c r="E83"/>
      <c r="F83"/>
      <c r="G83"/>
      <c r="H83"/>
      <c r="I83"/>
    </row>
    <row r="84" spans="2:9">
      <c r="B84" s="631"/>
      <c r="C84"/>
      <c r="D84"/>
      <c r="E84"/>
      <c r="F84"/>
      <c r="G84"/>
      <c r="H84"/>
      <c r="I84"/>
    </row>
    <row r="85" spans="2:9">
      <c r="B85"/>
      <c r="C85"/>
      <c r="D85"/>
      <c r="E85"/>
      <c r="F85"/>
      <c r="G85"/>
      <c r="H85"/>
      <c r="I85"/>
    </row>
    <row r="86" spans="2:9">
      <c r="B86"/>
      <c r="C86"/>
      <c r="D86"/>
      <c r="E86"/>
      <c r="F86"/>
      <c r="G86"/>
      <c r="H86"/>
      <c r="I86"/>
    </row>
  </sheetData>
  <mergeCells count="13">
    <mergeCell ref="A71:A73"/>
    <mergeCell ref="A6:A9"/>
    <mergeCell ref="A65:A67"/>
    <mergeCell ref="A68:A69"/>
    <mergeCell ref="A13:A14"/>
    <mergeCell ref="A15:A18"/>
    <mergeCell ref="A19:A21"/>
    <mergeCell ref="A23:A31"/>
    <mergeCell ref="A34:A41"/>
    <mergeCell ref="A42:A49"/>
    <mergeCell ref="A10:A12"/>
    <mergeCell ref="A50:A53"/>
    <mergeCell ref="A54:A57"/>
  </mergeCells>
  <phoneticPr fontId="15" type="noConversion"/>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2"/>
  <sheetViews>
    <sheetView topLeftCell="A78" workbookViewId="0">
      <selection activeCell="A94" sqref="A94"/>
    </sheetView>
  </sheetViews>
  <sheetFormatPr baseColWidth="10" defaultColWidth="9" defaultRowHeight="14"/>
  <cols>
    <col min="1" max="1" width="14.33203125" style="209" customWidth="1"/>
    <col min="2" max="2" width="13.5" style="209" customWidth="1"/>
    <col min="3" max="3" width="13.6640625" style="209" customWidth="1"/>
    <col min="4" max="4" width="20.33203125" style="209" customWidth="1"/>
    <col min="5" max="5" width="22" style="209" customWidth="1"/>
    <col min="6" max="16384" width="9" style="209"/>
  </cols>
  <sheetData>
    <row r="1" spans="1:12" ht="24">
      <c r="A1" s="436" t="s">
        <v>2794</v>
      </c>
    </row>
    <row r="3" spans="1:12">
      <c r="A3" s="475" t="s">
        <v>6026</v>
      </c>
    </row>
    <row r="4" spans="1:12">
      <c r="A4" s="327" t="s">
        <v>4085</v>
      </c>
    </row>
    <row r="5" spans="1:12">
      <c r="A5" s="327" t="s">
        <v>4086</v>
      </c>
    </row>
    <row r="6" spans="1:12">
      <c r="A6" s="327" t="s">
        <v>6010</v>
      </c>
      <c r="B6" s="327"/>
      <c r="C6" s="327"/>
      <c r="D6" s="327"/>
      <c r="E6" s="327"/>
      <c r="F6" s="327"/>
      <c r="G6" s="327"/>
      <c r="H6" s="327"/>
    </row>
    <row r="7" spans="1:12">
      <c r="A7" s="327" t="s">
        <v>6011</v>
      </c>
      <c r="B7" s="327"/>
      <c r="C7" s="327"/>
      <c r="D7" s="327"/>
      <c r="E7" s="327"/>
      <c r="F7" s="327"/>
      <c r="G7" s="327"/>
      <c r="H7" s="327"/>
    </row>
    <row r="8" spans="1:12">
      <c r="A8" s="327" t="s">
        <v>6012</v>
      </c>
      <c r="B8" s="327"/>
      <c r="C8" s="327"/>
      <c r="D8" s="327"/>
      <c r="E8" s="327"/>
      <c r="F8" s="327"/>
      <c r="G8" s="327"/>
      <c r="H8" s="327"/>
    </row>
    <row r="9" spans="1:12">
      <c r="A9" s="327"/>
    </row>
    <row r="10" spans="1:12">
      <c r="A10" s="475" t="s">
        <v>6021</v>
      </c>
    </row>
    <row r="11" spans="1:12">
      <c r="A11" s="327" t="s">
        <v>2798</v>
      </c>
    </row>
    <row r="12" spans="1:12">
      <c r="A12" s="327" t="s">
        <v>6076</v>
      </c>
      <c r="B12" s="327"/>
      <c r="C12" s="327"/>
      <c r="D12" s="327"/>
      <c r="E12" s="327"/>
      <c r="F12" s="327"/>
      <c r="G12" s="327"/>
      <c r="H12" s="327"/>
      <c r="I12" s="327"/>
      <c r="J12" s="327"/>
      <c r="K12" s="327"/>
      <c r="L12" s="327"/>
    </row>
    <row r="13" spans="1:12">
      <c r="A13" s="290" t="s">
        <v>7784</v>
      </c>
      <c r="B13" s="290"/>
      <c r="C13" s="290"/>
      <c r="D13" s="290"/>
      <c r="E13" s="290"/>
      <c r="F13" s="327"/>
      <c r="G13" s="327"/>
      <c r="H13" s="327"/>
      <c r="I13" s="327"/>
      <c r="J13" s="327"/>
      <c r="K13" s="327"/>
      <c r="L13" s="327"/>
    </row>
    <row r="14" spans="1:12">
      <c r="A14" s="327" t="s">
        <v>2796</v>
      </c>
      <c r="B14" s="327"/>
      <c r="C14" s="327"/>
      <c r="D14" s="327"/>
      <c r="E14" s="327"/>
      <c r="F14" s="327"/>
      <c r="G14" s="327"/>
      <c r="H14" s="327"/>
      <c r="I14" s="327"/>
      <c r="J14" s="327"/>
      <c r="K14" s="327"/>
      <c r="L14" s="327"/>
    </row>
    <row r="15" spans="1:12">
      <c r="A15" s="327" t="s">
        <v>6013</v>
      </c>
      <c r="B15" s="327"/>
      <c r="C15" s="327"/>
      <c r="D15" s="327"/>
      <c r="E15" s="327"/>
      <c r="F15" s="327"/>
      <c r="G15" s="327"/>
      <c r="H15" s="327"/>
      <c r="I15" s="327"/>
      <c r="J15" s="327"/>
      <c r="K15" s="327"/>
      <c r="L15" s="327"/>
    </row>
    <row r="16" spans="1:12">
      <c r="A16" s="327" t="s">
        <v>6014</v>
      </c>
      <c r="B16" s="327"/>
      <c r="C16" s="327"/>
      <c r="D16" s="327"/>
      <c r="E16" s="327"/>
      <c r="F16" s="327"/>
      <c r="G16" s="327"/>
      <c r="H16" s="327"/>
      <c r="I16" s="327"/>
      <c r="J16" s="327"/>
      <c r="K16" s="327"/>
      <c r="L16" s="327"/>
    </row>
    <row r="17" spans="1:12">
      <c r="A17" s="327" t="s">
        <v>6032</v>
      </c>
      <c r="B17" s="327"/>
      <c r="C17" s="327"/>
      <c r="D17" s="327"/>
      <c r="E17" s="327"/>
      <c r="F17" s="327"/>
      <c r="G17" s="327"/>
      <c r="H17" s="327"/>
      <c r="I17" s="327"/>
      <c r="J17" s="327"/>
      <c r="K17" s="327"/>
      <c r="L17" s="327"/>
    </row>
    <row r="18" spans="1:12">
      <c r="A18" s="327" t="s">
        <v>6066</v>
      </c>
      <c r="B18" s="327"/>
      <c r="C18" s="327"/>
      <c r="D18" s="327"/>
      <c r="E18" s="327"/>
      <c r="F18" s="327"/>
      <c r="G18" s="327"/>
      <c r="H18" s="327"/>
      <c r="I18" s="327"/>
      <c r="J18" s="327"/>
      <c r="K18" s="327"/>
      <c r="L18" s="327"/>
    </row>
    <row r="19" spans="1:12">
      <c r="A19" s="327" t="s">
        <v>6067</v>
      </c>
      <c r="B19" s="327"/>
      <c r="C19" s="327"/>
      <c r="D19" s="327"/>
      <c r="E19" s="327"/>
      <c r="F19" s="327"/>
      <c r="G19" s="327"/>
      <c r="H19" s="327"/>
      <c r="I19" s="327"/>
      <c r="J19" s="327"/>
      <c r="K19" s="327"/>
      <c r="L19" s="327"/>
    </row>
    <row r="20" spans="1:12">
      <c r="A20" s="327" t="s">
        <v>6068</v>
      </c>
      <c r="B20" s="327"/>
      <c r="C20" s="327"/>
      <c r="D20" s="327"/>
      <c r="E20" s="327"/>
      <c r="F20" s="327"/>
      <c r="G20" s="327"/>
      <c r="H20" s="327"/>
      <c r="I20" s="327"/>
      <c r="J20" s="327"/>
      <c r="K20" s="327"/>
      <c r="L20" s="327"/>
    </row>
    <row r="21" spans="1:12">
      <c r="A21" s="327" t="s">
        <v>6020</v>
      </c>
      <c r="B21" s="327"/>
      <c r="C21" s="327"/>
      <c r="D21" s="327"/>
      <c r="E21" s="327"/>
      <c r="F21" s="327"/>
      <c r="G21" s="327"/>
      <c r="H21" s="327"/>
      <c r="I21" s="327"/>
      <c r="J21" s="327"/>
      <c r="K21" s="327"/>
      <c r="L21" s="327"/>
    </row>
    <row r="22" spans="1:12">
      <c r="A22" s="327" t="s">
        <v>6015</v>
      </c>
      <c r="B22" s="327"/>
      <c r="C22" s="327"/>
      <c r="D22" s="327"/>
      <c r="E22" s="327"/>
      <c r="F22" s="327"/>
      <c r="G22" s="327"/>
      <c r="H22" s="327"/>
      <c r="I22" s="327"/>
      <c r="J22" s="327"/>
      <c r="K22" s="327"/>
      <c r="L22" s="327"/>
    </row>
    <row r="23" spans="1:12">
      <c r="A23" s="327" t="s">
        <v>6041</v>
      </c>
      <c r="B23" s="327"/>
      <c r="C23" s="327"/>
      <c r="D23" s="327"/>
      <c r="E23" s="327"/>
      <c r="F23" s="327"/>
      <c r="G23" s="327"/>
      <c r="H23" s="327"/>
      <c r="I23" s="327"/>
      <c r="J23" s="327"/>
      <c r="K23" s="327"/>
      <c r="L23" s="327"/>
    </row>
    <row r="24" spans="1:12">
      <c r="D24" s="209" t="s">
        <v>7785</v>
      </c>
    </row>
    <row r="25" spans="1:12">
      <c r="A25" s="475" t="s">
        <v>2797</v>
      </c>
    </row>
    <row r="26" spans="1:12">
      <c r="A26" s="326" t="s">
        <v>6042</v>
      </c>
      <c r="B26" s="327"/>
      <c r="C26" s="327"/>
      <c r="D26" s="327"/>
      <c r="E26" s="327"/>
      <c r="F26" s="327"/>
      <c r="G26" s="327"/>
      <c r="H26" s="327"/>
      <c r="I26" s="327"/>
    </row>
    <row r="27" spans="1:12">
      <c r="A27" s="326" t="s">
        <v>6043</v>
      </c>
      <c r="B27" s="327"/>
      <c r="C27" s="327"/>
      <c r="D27" s="327"/>
      <c r="E27" s="327"/>
      <c r="F27" s="327"/>
      <c r="G27" s="327"/>
      <c r="H27" s="327"/>
      <c r="I27" s="327"/>
    </row>
    <row r="28" spans="1:12">
      <c r="A28" s="326" t="s">
        <v>6350</v>
      </c>
      <c r="B28" s="327"/>
      <c r="C28" s="327"/>
      <c r="D28" s="327"/>
      <c r="E28" s="327"/>
      <c r="F28" s="327"/>
      <c r="G28" s="327"/>
      <c r="H28" s="327"/>
      <c r="I28" s="327"/>
    </row>
    <row r="29" spans="1:12">
      <c r="A29" s="326" t="s">
        <v>6025</v>
      </c>
      <c r="B29" s="327"/>
      <c r="C29" s="327"/>
      <c r="D29" s="327"/>
      <c r="E29" s="327"/>
      <c r="F29" s="327"/>
      <c r="G29" s="327"/>
      <c r="H29" s="327"/>
      <c r="I29" s="327"/>
    </row>
    <row r="30" spans="1:12">
      <c r="A30" s="326" t="s">
        <v>6069</v>
      </c>
      <c r="B30" s="327"/>
      <c r="C30" s="327"/>
      <c r="D30" s="327"/>
      <c r="E30" s="327"/>
      <c r="F30" s="327"/>
      <c r="G30" s="327"/>
      <c r="H30" s="327"/>
      <c r="I30" s="327"/>
    </row>
    <row r="31" spans="1:12">
      <c r="A31" s="326"/>
      <c r="B31" s="327"/>
      <c r="C31" s="327"/>
      <c r="D31" s="327"/>
      <c r="E31" s="327"/>
      <c r="F31" s="327"/>
      <c r="G31" s="327"/>
      <c r="H31" s="327"/>
      <c r="I31" s="327"/>
    </row>
    <row r="32" spans="1:12">
      <c r="A32" s="327" t="s">
        <v>7787</v>
      </c>
      <c r="B32" s="327"/>
      <c r="C32" s="327"/>
      <c r="D32" s="327"/>
      <c r="E32" s="327"/>
      <c r="F32" s="327"/>
      <c r="G32" s="327"/>
      <c r="H32" s="327"/>
      <c r="I32" s="327"/>
    </row>
    <row r="33" spans="1:11">
      <c r="A33" s="327" t="s">
        <v>7788</v>
      </c>
      <c r="B33" s="327"/>
      <c r="C33" s="327"/>
      <c r="D33" s="327"/>
      <c r="E33" s="327"/>
      <c r="F33" s="327"/>
      <c r="G33" s="327"/>
      <c r="H33" s="327"/>
      <c r="I33" s="327"/>
    </row>
    <row r="34" spans="1:11">
      <c r="A34" s="327" t="s">
        <v>7786</v>
      </c>
      <c r="B34" s="327"/>
      <c r="C34" s="327"/>
      <c r="D34" s="327"/>
      <c r="E34" s="327"/>
      <c r="F34" s="327"/>
      <c r="G34" s="327"/>
      <c r="H34" s="327"/>
      <c r="I34" s="327"/>
    </row>
    <row r="35" spans="1:11">
      <c r="A35" s="326"/>
      <c r="B35" s="327"/>
      <c r="C35" s="327"/>
      <c r="D35" s="327"/>
      <c r="E35" s="327"/>
      <c r="F35" s="327"/>
      <c r="G35" s="327"/>
      <c r="H35" s="327"/>
      <c r="I35" s="327"/>
    </row>
    <row r="36" spans="1:11">
      <c r="A36" s="326" t="s">
        <v>10337</v>
      </c>
      <c r="B36" s="327"/>
      <c r="C36" s="327"/>
      <c r="D36" s="327"/>
      <c r="E36" s="327"/>
      <c r="F36" s="327"/>
      <c r="G36" s="327"/>
      <c r="H36" s="327"/>
      <c r="I36" s="327"/>
    </row>
    <row r="37" spans="1:11">
      <c r="A37" s="327" t="s">
        <v>10339</v>
      </c>
      <c r="B37" s="327"/>
      <c r="C37" s="327"/>
      <c r="D37" s="327"/>
      <c r="E37" s="327"/>
      <c r="F37" s="327"/>
      <c r="G37" s="327"/>
      <c r="H37" s="327"/>
      <c r="I37" s="327"/>
    </row>
    <row r="38" spans="1:11">
      <c r="A38" s="327" t="s">
        <v>10340</v>
      </c>
      <c r="B38" s="327"/>
      <c r="C38" s="327"/>
      <c r="D38" s="327"/>
      <c r="E38" s="327"/>
      <c r="F38" s="327"/>
      <c r="G38" s="327"/>
      <c r="H38" s="327"/>
      <c r="I38" s="327"/>
    </row>
    <row r="39" spans="1:11">
      <c r="A39" s="327" t="s">
        <v>10338</v>
      </c>
      <c r="B39" s="327"/>
      <c r="C39" s="327"/>
      <c r="D39" s="327"/>
      <c r="E39" s="327"/>
      <c r="F39" s="327"/>
      <c r="G39" s="327"/>
      <c r="H39" s="327"/>
      <c r="I39" s="327"/>
    </row>
    <row r="40" spans="1:11">
      <c r="A40" s="327" t="s">
        <v>7830</v>
      </c>
      <c r="B40" s="327"/>
      <c r="C40" s="327"/>
      <c r="D40" s="327"/>
      <c r="E40" s="327"/>
      <c r="F40" s="327"/>
      <c r="G40" s="327"/>
      <c r="H40" s="327"/>
      <c r="I40" s="327"/>
    </row>
    <row r="41" spans="1:11">
      <c r="A41" s="326" t="s">
        <v>6028</v>
      </c>
      <c r="B41" s="327"/>
      <c r="C41" s="327"/>
      <c r="D41" s="327"/>
      <c r="E41" s="327"/>
      <c r="F41" s="327"/>
      <c r="G41" s="327"/>
      <c r="H41" s="327"/>
      <c r="I41" s="327"/>
    </row>
    <row r="42" spans="1:11">
      <c r="A42" s="475" t="s">
        <v>4257</v>
      </c>
    </row>
    <row r="43" spans="1:11">
      <c r="A43" s="326" t="s">
        <v>6044</v>
      </c>
      <c r="B43" s="327"/>
      <c r="C43" s="327"/>
      <c r="D43" s="327"/>
      <c r="E43" s="327"/>
      <c r="F43" s="327"/>
      <c r="G43" s="327"/>
      <c r="H43" s="327"/>
      <c r="I43" s="327"/>
      <c r="J43" s="327"/>
      <c r="K43" s="327"/>
    </row>
    <row r="44" spans="1:11">
      <c r="A44" s="326" t="s">
        <v>6022</v>
      </c>
      <c r="B44" s="327"/>
      <c r="C44" s="327"/>
      <c r="D44" s="327"/>
      <c r="E44" s="327"/>
      <c r="F44" s="327"/>
      <c r="G44" s="327"/>
      <c r="H44" s="327"/>
      <c r="I44" s="327"/>
      <c r="J44" s="327"/>
      <c r="K44" s="327"/>
    </row>
    <row r="45" spans="1:11">
      <c r="A45" s="326" t="s">
        <v>6023</v>
      </c>
      <c r="B45" s="327"/>
      <c r="C45" s="327"/>
      <c r="D45" s="327"/>
      <c r="E45" s="327"/>
      <c r="F45" s="327"/>
      <c r="G45" s="327"/>
      <c r="H45" s="327"/>
      <c r="I45" s="327"/>
      <c r="J45" s="327"/>
      <c r="K45" s="327"/>
    </row>
    <row r="46" spans="1:11">
      <c r="A46" s="326" t="s">
        <v>6045</v>
      </c>
      <c r="B46" s="327"/>
      <c r="C46" s="327"/>
      <c r="D46" s="327"/>
      <c r="E46" s="327"/>
      <c r="F46" s="327"/>
      <c r="G46" s="327"/>
      <c r="H46" s="327"/>
      <c r="I46" s="327"/>
      <c r="J46" s="327"/>
      <c r="K46" s="327"/>
    </row>
    <row r="47" spans="1:11">
      <c r="A47" s="326" t="s">
        <v>6070</v>
      </c>
      <c r="B47" s="327"/>
      <c r="C47" s="327"/>
      <c r="D47" s="327"/>
      <c r="E47" s="327"/>
      <c r="F47" s="327"/>
      <c r="G47" s="327"/>
      <c r="H47" s="327"/>
      <c r="I47" s="327"/>
      <c r="J47" s="327"/>
      <c r="K47" s="327"/>
    </row>
    <row r="48" spans="1:11">
      <c r="A48" s="755" t="s">
        <v>6071</v>
      </c>
      <c r="B48" s="756"/>
      <c r="C48" s="327"/>
      <c r="D48" s="327"/>
      <c r="E48" s="327"/>
      <c r="F48" s="327"/>
      <c r="G48" s="327"/>
      <c r="H48" s="327"/>
      <c r="I48" s="327"/>
      <c r="J48" s="327"/>
      <c r="K48" s="327"/>
    </row>
    <row r="49" spans="1:11">
      <c r="A49" s="755" t="s">
        <v>6024</v>
      </c>
      <c r="B49" s="756"/>
      <c r="C49" s="327"/>
      <c r="D49" s="327"/>
      <c r="E49" s="327"/>
      <c r="F49" s="327"/>
      <c r="G49" s="327"/>
      <c r="H49" s="327"/>
      <c r="I49" s="327"/>
      <c r="J49" s="327"/>
      <c r="K49" s="327"/>
    </row>
    <row r="50" spans="1:11">
      <c r="A50" s="327" t="s">
        <v>6046</v>
      </c>
      <c r="B50" s="327"/>
      <c r="C50" s="327"/>
      <c r="D50" s="327"/>
      <c r="E50" s="327"/>
      <c r="F50" s="327"/>
      <c r="G50" s="327"/>
      <c r="H50" s="327"/>
      <c r="I50" s="327"/>
      <c r="J50" s="327"/>
      <c r="K50" s="327"/>
    </row>
    <row r="51" spans="1:11">
      <c r="A51" s="384"/>
    </row>
    <row r="53" spans="1:11">
      <c r="A53" s="475" t="s">
        <v>6016</v>
      </c>
    </row>
    <row r="54" spans="1:11">
      <c r="A54" s="326" t="s">
        <v>6027</v>
      </c>
      <c r="B54" s="327"/>
      <c r="C54" s="327"/>
      <c r="D54" s="327"/>
      <c r="E54" s="327"/>
      <c r="F54" s="327"/>
      <c r="G54" s="327"/>
    </row>
    <row r="55" spans="1:11">
      <c r="A55" s="326" t="s">
        <v>6029</v>
      </c>
      <c r="B55" s="327"/>
      <c r="C55" s="327"/>
      <c r="D55" s="327"/>
      <c r="E55" s="327"/>
      <c r="F55" s="327"/>
      <c r="G55" s="327"/>
    </row>
    <row r="56" spans="1:11">
      <c r="A56" s="976" t="s">
        <v>11421</v>
      </c>
      <c r="B56" s="290"/>
      <c r="C56" s="290"/>
      <c r="D56" s="290"/>
      <c r="E56" s="327"/>
      <c r="F56" s="327"/>
      <c r="G56" s="327"/>
    </row>
    <row r="57" spans="1:11">
      <c r="A57" s="290" t="s">
        <v>6030</v>
      </c>
      <c r="B57" s="290"/>
      <c r="C57" s="290"/>
      <c r="D57" s="290"/>
      <c r="E57" s="327"/>
      <c r="F57" s="327"/>
      <c r="G57" s="327"/>
    </row>
    <row r="59" spans="1:11">
      <c r="A59" s="209" t="s">
        <v>6031</v>
      </c>
    </row>
    <row r="60" spans="1:11">
      <c r="A60" s="209" t="s">
        <v>6047</v>
      </c>
    </row>
    <row r="62" spans="1:11">
      <c r="A62" s="209" t="s">
        <v>6073</v>
      </c>
    </row>
    <row r="63" spans="1:11">
      <c r="A63" s="209" t="s">
        <v>6072</v>
      </c>
    </row>
    <row r="74" spans="1:1">
      <c r="A74" s="209" t="s">
        <v>6056</v>
      </c>
    </row>
    <row r="75" spans="1:1">
      <c r="A75" s="209" t="s">
        <v>6035</v>
      </c>
    </row>
    <row r="76" spans="1:1">
      <c r="A76" s="209" t="s">
        <v>6057</v>
      </c>
    </row>
    <row r="77" spans="1:1">
      <c r="A77" s="265" t="s">
        <v>6058</v>
      </c>
    </row>
    <row r="78" spans="1:1">
      <c r="A78" s="209" t="s">
        <v>6036</v>
      </c>
    </row>
    <row r="79" spans="1:1">
      <c r="A79" s="209" t="s">
        <v>6037</v>
      </c>
    </row>
    <row r="81" spans="1:1">
      <c r="A81" s="265" t="s">
        <v>6059</v>
      </c>
    </row>
    <row r="82" spans="1:1">
      <c r="A82" s="209" t="s">
        <v>6060</v>
      </c>
    </row>
    <row r="83" spans="1:1">
      <c r="A83" s="209" t="s">
        <v>6061</v>
      </c>
    </row>
    <row r="85" spans="1:1">
      <c r="A85" s="265" t="s">
        <v>6062</v>
      </c>
    </row>
    <row r="86" spans="1:1">
      <c r="A86" s="209" t="s">
        <v>6063</v>
      </c>
    </row>
    <row r="87" spans="1:1">
      <c r="A87" s="209" t="s">
        <v>6037</v>
      </c>
    </row>
    <row r="89" spans="1:1">
      <c r="A89" s="265" t="s">
        <v>6349</v>
      </c>
    </row>
    <row r="90" spans="1:1">
      <c r="A90" s="209" t="s">
        <v>6064</v>
      </c>
    </row>
    <row r="91" spans="1:1">
      <c r="A91" s="209" t="s">
        <v>6061</v>
      </c>
    </row>
    <row r="94" spans="1:1">
      <c r="A94" s="209" t="s">
        <v>6033</v>
      </c>
    </row>
    <row r="95" spans="1:1">
      <c r="A95" s="209" t="s">
        <v>6034</v>
      </c>
    </row>
    <row r="97" spans="1:1">
      <c r="A97" s="209" t="s">
        <v>6038</v>
      </c>
    </row>
    <row r="98" spans="1:1">
      <c r="A98" s="209" t="s">
        <v>6049</v>
      </c>
    </row>
    <row r="99" spans="1:1">
      <c r="A99" s="209" t="s">
        <v>6039</v>
      </c>
    </row>
    <row r="100" spans="1:1">
      <c r="A100" s="209" t="s">
        <v>6049</v>
      </c>
    </row>
    <row r="101" spans="1:1">
      <c r="A101" s="209" t="s">
        <v>6040</v>
      </c>
    </row>
    <row r="102" spans="1:1">
      <c r="A102" s="209" t="s">
        <v>6049</v>
      </c>
    </row>
  </sheetData>
  <phoneticPr fontId="15" type="noConversion"/>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topLeftCell="A7" workbookViewId="0">
      <selection activeCell="A33" sqref="A33"/>
    </sheetView>
  </sheetViews>
  <sheetFormatPr baseColWidth="10" defaultColWidth="9" defaultRowHeight="14"/>
  <cols>
    <col min="1" max="1" width="14.6640625" style="209" customWidth="1"/>
    <col min="2" max="2" width="13.6640625" style="209" customWidth="1"/>
    <col min="3" max="3" width="12.1640625" style="209" customWidth="1"/>
    <col min="4" max="4" width="12.83203125" style="209" customWidth="1"/>
    <col min="5" max="5" width="11.83203125" style="209" customWidth="1"/>
    <col min="6" max="6" width="12" style="209" customWidth="1"/>
    <col min="7" max="16384" width="9" style="209"/>
  </cols>
  <sheetData>
    <row r="1" spans="1:7">
      <c r="F1" s="219"/>
    </row>
    <row r="2" spans="1:7">
      <c r="A2" s="265" t="s">
        <v>5103</v>
      </c>
      <c r="B2" s="324"/>
      <c r="C2" s="324"/>
      <c r="D2" s="324"/>
      <c r="F2" s="219"/>
    </row>
    <row r="3" spans="1:7">
      <c r="A3" s="385" t="s">
        <v>2708</v>
      </c>
      <c r="B3" s="385" t="s">
        <v>2706</v>
      </c>
      <c r="C3" s="385" t="s">
        <v>2709</v>
      </c>
      <c r="D3" s="385" t="s">
        <v>5104</v>
      </c>
      <c r="E3" s="219"/>
      <c r="F3" s="219"/>
    </row>
    <row r="4" spans="1:7">
      <c r="A4" s="385" t="s">
        <v>12140</v>
      </c>
      <c r="B4" s="385"/>
      <c r="C4" s="385"/>
      <c r="D4" s="385"/>
      <c r="E4" s="219"/>
      <c r="F4" s="219"/>
    </row>
    <row r="5" spans="1:7">
      <c r="A5" s="385" t="s">
        <v>12141</v>
      </c>
      <c r="B5" s="385"/>
      <c r="C5" s="385" t="s">
        <v>5105</v>
      </c>
      <c r="D5" s="385"/>
      <c r="E5" s="219"/>
      <c r="F5" s="219"/>
      <c r="G5" s="219"/>
    </row>
    <row r="6" spans="1:7">
      <c r="A6" s="385" t="s">
        <v>2705</v>
      </c>
      <c r="B6" s="385"/>
      <c r="C6" s="385"/>
      <c r="D6" s="385"/>
      <c r="E6" s="219"/>
      <c r="F6" s="219"/>
      <c r="G6" s="219"/>
    </row>
    <row r="7" spans="1:7">
      <c r="A7" s="385" t="s">
        <v>12142</v>
      </c>
      <c r="B7" s="385"/>
      <c r="C7" s="385"/>
      <c r="D7" s="385"/>
      <c r="E7" s="219"/>
      <c r="F7" s="219"/>
      <c r="G7" s="219"/>
    </row>
    <row r="8" spans="1:7">
      <c r="A8" s="385" t="s">
        <v>12143</v>
      </c>
      <c r="B8" s="385"/>
      <c r="C8" s="385"/>
      <c r="D8" s="385"/>
      <c r="E8" s="219"/>
    </row>
    <row r="9" spans="1:7" s="1013" customFormat="1">
      <c r="A9" s="385"/>
      <c r="B9" s="385"/>
      <c r="C9" s="385"/>
      <c r="D9" s="385"/>
      <c r="E9" s="219"/>
    </row>
    <row r="10" spans="1:7" s="1013" customFormat="1">
      <c r="A10" s="385" t="s">
        <v>12331</v>
      </c>
      <c r="B10" s="385"/>
      <c r="C10" s="385"/>
      <c r="D10" s="385"/>
      <c r="E10" s="219"/>
    </row>
    <row r="11" spans="1:7" s="1013" customFormat="1">
      <c r="A11" s="385"/>
      <c r="B11" s="385"/>
      <c r="C11" s="385"/>
      <c r="D11" s="385"/>
      <c r="E11" s="219"/>
    </row>
    <row r="12" spans="1:7">
      <c r="A12" s="347" t="s">
        <v>8795</v>
      </c>
      <c r="B12" s="347"/>
      <c r="C12" s="347"/>
      <c r="D12" s="347"/>
      <c r="E12" s="347"/>
    </row>
    <row r="13" spans="1:7">
      <c r="A13" s="347" t="s">
        <v>6006</v>
      </c>
      <c r="B13" s="347"/>
      <c r="C13" s="347"/>
      <c r="D13" s="347"/>
      <c r="E13" s="347"/>
    </row>
    <row r="14" spans="1:7">
      <c r="A14" s="347" t="s">
        <v>2707</v>
      </c>
      <c r="B14" s="347"/>
      <c r="C14" s="347"/>
      <c r="D14" s="347"/>
      <c r="E14" s="347"/>
    </row>
    <row r="16" spans="1:7">
      <c r="A16" s="209" t="s">
        <v>5106</v>
      </c>
    </row>
    <row r="19" spans="1:5">
      <c r="A19" s="289" t="s">
        <v>5107</v>
      </c>
    </row>
    <row r="20" spans="1:5">
      <c r="A20" s="209" t="s">
        <v>12156</v>
      </c>
      <c r="B20" s="209" t="s">
        <v>8020</v>
      </c>
      <c r="C20" s="209" t="s">
        <v>12157</v>
      </c>
      <c r="D20" s="976" t="s">
        <v>8796</v>
      </c>
      <c r="E20" s="209" t="s">
        <v>5108</v>
      </c>
    </row>
    <row r="21" spans="1:5">
      <c r="A21" s="209" t="s">
        <v>12158</v>
      </c>
    </row>
    <row r="22" spans="1:5">
      <c r="A22" s="209" t="s">
        <v>5110</v>
      </c>
    </row>
    <row r="23" spans="1:5">
      <c r="A23" s="384" t="s">
        <v>10500</v>
      </c>
      <c r="B23" s="324" t="s">
        <v>12159</v>
      </c>
      <c r="C23" s="324" t="s">
        <v>12160</v>
      </c>
    </row>
    <row r="24" spans="1:5">
      <c r="A24" s="209" t="s">
        <v>5109</v>
      </c>
    </row>
    <row r="25" spans="1:5">
      <c r="A25" s="209" t="s">
        <v>6393</v>
      </c>
    </row>
    <row r="27" spans="1:5">
      <c r="A27" s="209" t="s">
        <v>5111</v>
      </c>
    </row>
    <row r="29" spans="1:5">
      <c r="A29" s="265" t="s">
        <v>12287</v>
      </c>
    </row>
    <row r="30" spans="1:5">
      <c r="A30" s="324" t="s">
        <v>12286</v>
      </c>
    </row>
    <row r="32" spans="1:5">
      <c r="A32" s="384" t="s">
        <v>12361</v>
      </c>
    </row>
  </sheetData>
  <phoneticPr fontId="15" type="noConversion"/>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
  <sheetViews>
    <sheetView workbookViewId="0">
      <selection activeCell="F19" sqref="F19"/>
    </sheetView>
  </sheetViews>
  <sheetFormatPr baseColWidth="10" defaultColWidth="9" defaultRowHeight="14"/>
  <cols>
    <col min="1" max="16384" width="9" style="219"/>
  </cols>
  <sheetData>
    <row r="1" spans="1:1">
      <c r="A1" s="256" t="s">
        <v>2771</v>
      </c>
    </row>
    <row r="2" spans="1:1">
      <c r="A2" s="219" t="s">
        <v>2772</v>
      </c>
    </row>
    <row r="3" spans="1:1">
      <c r="A3" s="219" t="s">
        <v>2773</v>
      </c>
    </row>
    <row r="4" spans="1:1">
      <c r="A4" s="219" t="s">
        <v>2789</v>
      </c>
    </row>
    <row r="6" spans="1:1">
      <c r="A6" s="258" t="s">
        <v>2774</v>
      </c>
    </row>
    <row r="7" spans="1:1">
      <c r="A7" s="219" t="s">
        <v>2775</v>
      </c>
    </row>
    <row r="8" spans="1:1">
      <c r="A8" s="219" t="s">
        <v>7783</v>
      </c>
    </row>
    <row r="9" spans="1:1">
      <c r="A9" s="219" t="s">
        <v>5069</v>
      </c>
    </row>
    <row r="10" spans="1:1">
      <c r="A10" s="219" t="s">
        <v>2776</v>
      </c>
    </row>
    <row r="11" spans="1:1">
      <c r="A11" s="219" t="s">
        <v>2777</v>
      </c>
    </row>
    <row r="12" spans="1:1">
      <c r="A12" s="219" t="s">
        <v>7782</v>
      </c>
    </row>
  </sheetData>
  <phoneticPr fontId="15" type="noConversion"/>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2"/>
  <sheetViews>
    <sheetView workbookViewId="0">
      <selection activeCell="K18" sqref="K18"/>
    </sheetView>
  </sheetViews>
  <sheetFormatPr baseColWidth="10" defaultColWidth="9" defaultRowHeight="14"/>
  <cols>
    <col min="1" max="1" width="9.6640625" style="457" customWidth="1"/>
    <col min="2" max="2" width="8.1640625" style="457" customWidth="1"/>
    <col min="3" max="3" width="8.1640625" style="466" customWidth="1"/>
    <col min="4" max="5" width="8.1640625" style="457" customWidth="1"/>
    <col min="6" max="11" width="8.1640625" style="465" customWidth="1"/>
    <col min="12" max="12" width="49.83203125" style="472" customWidth="1"/>
    <col min="13" max="13" width="23.33203125" style="465" customWidth="1"/>
    <col min="14" max="16384" width="9" style="455"/>
  </cols>
  <sheetData>
    <row r="1" spans="1:10" s="209" customFormat="1" ht="19">
      <c r="A1" s="410" t="s">
        <v>4028</v>
      </c>
    </row>
    <row r="2" spans="1:10" s="209" customFormat="1">
      <c r="A2" s="209" t="s">
        <v>2811</v>
      </c>
    </row>
    <row r="3" spans="1:10" s="209" customFormat="1">
      <c r="A3" s="209" t="s">
        <v>2812</v>
      </c>
    </row>
    <row r="4" spans="1:10" s="209" customFormat="1">
      <c r="A4" s="209" t="s">
        <v>4030</v>
      </c>
    </row>
    <row r="5" spans="1:10" s="209" customFormat="1">
      <c r="A5" s="209" t="s">
        <v>4029</v>
      </c>
    </row>
    <row r="6" spans="1:10" s="209" customFormat="1">
      <c r="A6" s="209" t="s">
        <v>4040</v>
      </c>
      <c r="B6" s="209" t="s">
        <v>4032</v>
      </c>
    </row>
    <row r="7" spans="1:10" s="209" customFormat="1">
      <c r="A7" s="209" t="s">
        <v>4041</v>
      </c>
      <c r="B7" s="209" t="s">
        <v>4033</v>
      </c>
    </row>
    <row r="8" spans="1:10" s="209" customFormat="1">
      <c r="A8" s="209" t="s">
        <v>4043</v>
      </c>
      <c r="B8" s="209" t="s">
        <v>4034</v>
      </c>
    </row>
    <row r="9" spans="1:10" s="209" customFormat="1">
      <c r="A9" s="209" t="s">
        <v>4042</v>
      </c>
      <c r="B9" s="209" t="s">
        <v>4035</v>
      </c>
    </row>
    <row r="10" spans="1:10" s="209" customFormat="1">
      <c r="A10" s="209" t="s">
        <v>4045</v>
      </c>
      <c r="B10" s="209" t="s">
        <v>4036</v>
      </c>
    </row>
    <row r="11" spans="1:10" s="209" customFormat="1">
      <c r="A11" s="209" t="s">
        <v>4044</v>
      </c>
      <c r="B11" s="209" t="s">
        <v>4037</v>
      </c>
    </row>
    <row r="12" spans="1:10" s="209" customFormat="1">
      <c r="A12" s="209" t="s">
        <v>2794</v>
      </c>
      <c r="B12" s="209" t="s">
        <v>4038</v>
      </c>
    </row>
    <row r="13" spans="1:10" s="209" customFormat="1">
      <c r="A13" s="209" t="s">
        <v>4046</v>
      </c>
      <c r="B13" s="209" t="s">
        <v>4039</v>
      </c>
    </row>
    <row r="14" spans="1:10" s="209" customFormat="1"/>
    <row r="15" spans="1:10" s="209" customFormat="1">
      <c r="A15" s="209" t="s">
        <v>4087</v>
      </c>
      <c r="B15" s="479" t="s">
        <v>4091</v>
      </c>
      <c r="C15" s="479" t="s">
        <v>4092</v>
      </c>
      <c r="D15" s="479" t="s">
        <v>4093</v>
      </c>
      <c r="E15" s="479" t="s">
        <v>4094</v>
      </c>
      <c r="F15" s="479" t="s">
        <v>4045</v>
      </c>
      <c r="G15" s="479" t="s">
        <v>4044</v>
      </c>
      <c r="H15" s="479" t="s">
        <v>2794</v>
      </c>
      <c r="I15" s="479" t="s">
        <v>4046</v>
      </c>
      <c r="J15" s="479" t="s">
        <v>4231</v>
      </c>
    </row>
    <row r="16" spans="1:10" s="209" customFormat="1">
      <c r="A16" s="265" t="s">
        <v>4088</v>
      </c>
      <c r="B16" s="341" t="s">
        <v>4095</v>
      </c>
      <c r="C16" s="341" t="s">
        <v>4095</v>
      </c>
      <c r="D16" s="341" t="s">
        <v>4095</v>
      </c>
      <c r="E16" s="341" t="s">
        <v>4095</v>
      </c>
      <c r="F16" s="341" t="s">
        <v>4095</v>
      </c>
      <c r="G16" s="341" t="s">
        <v>4095</v>
      </c>
      <c r="H16" s="341" t="s">
        <v>4095</v>
      </c>
      <c r="I16" s="341" t="s">
        <v>4095</v>
      </c>
      <c r="J16" s="341" t="s">
        <v>4232</v>
      </c>
    </row>
    <row r="17" spans="1:14" s="209" customFormat="1">
      <c r="A17" s="265" t="s">
        <v>4089</v>
      </c>
      <c r="B17" s="341" t="s">
        <v>4104</v>
      </c>
      <c r="C17" s="341" t="s">
        <v>4096</v>
      </c>
      <c r="D17" s="341" t="s">
        <v>4097</v>
      </c>
      <c r="E17" s="341" t="s">
        <v>4098</v>
      </c>
      <c r="F17" s="341" t="s">
        <v>4099</v>
      </c>
      <c r="G17" s="341" t="s">
        <v>4100</v>
      </c>
      <c r="H17" s="341" t="s">
        <v>4101</v>
      </c>
      <c r="I17" s="341" t="s">
        <v>4102</v>
      </c>
      <c r="J17" s="341" t="s">
        <v>4232</v>
      </c>
    </row>
    <row r="18" spans="1:14" s="209" customFormat="1">
      <c r="A18" s="265" t="s">
        <v>4090</v>
      </c>
      <c r="B18" s="341" t="s">
        <v>4105</v>
      </c>
      <c r="C18" s="341" t="s">
        <v>4106</v>
      </c>
      <c r="D18" s="341" t="s">
        <v>4107</v>
      </c>
      <c r="E18" s="341" t="s">
        <v>4108</v>
      </c>
      <c r="F18" s="341" t="s">
        <v>4109</v>
      </c>
      <c r="G18" s="341" t="s">
        <v>4110</v>
      </c>
      <c r="H18" s="341" t="s">
        <v>4111</v>
      </c>
      <c r="I18" s="341" t="s">
        <v>4103</v>
      </c>
      <c r="J18" s="341" t="s">
        <v>4232</v>
      </c>
    </row>
    <row r="19" spans="1:14" s="209" customFormat="1"/>
    <row r="20" spans="1:14" s="209" customFormat="1"/>
    <row r="21" spans="1:14">
      <c r="A21" s="1179" t="s">
        <v>2813</v>
      </c>
      <c r="B21" s="1179" t="s">
        <v>2814</v>
      </c>
      <c r="C21" s="1181" t="s">
        <v>2815</v>
      </c>
      <c r="D21" s="1179" t="s">
        <v>2816</v>
      </c>
      <c r="E21" s="1179" t="s">
        <v>2817</v>
      </c>
      <c r="F21" s="1179" t="s">
        <v>2818</v>
      </c>
      <c r="G21" s="1179"/>
      <c r="H21" s="1179" t="s">
        <v>2819</v>
      </c>
      <c r="I21" s="1179" t="s">
        <v>2820</v>
      </c>
      <c r="J21" s="1179" t="s">
        <v>2821</v>
      </c>
      <c r="K21" s="1179" t="s">
        <v>2822</v>
      </c>
      <c r="L21" s="1180" t="s">
        <v>2823</v>
      </c>
      <c r="M21" s="1179" t="s">
        <v>2824</v>
      </c>
    </row>
    <row r="22" spans="1:14">
      <c r="A22" s="1179"/>
      <c r="B22" s="1179"/>
      <c r="C22" s="1182"/>
      <c r="D22" s="1179"/>
      <c r="E22" s="1179"/>
      <c r="F22" s="456" t="s">
        <v>2825</v>
      </c>
      <c r="G22" s="456" t="s">
        <v>2826</v>
      </c>
      <c r="H22" s="1179"/>
      <c r="I22" s="1179"/>
      <c r="J22" s="1179"/>
      <c r="K22" s="1179"/>
      <c r="L22" s="1180"/>
      <c r="M22" s="1179"/>
    </row>
    <row r="23" spans="1:14" s="461" customFormat="1" ht="45" customHeight="1">
      <c r="A23" s="457">
        <v>1</v>
      </c>
      <c r="B23" s="458" t="s">
        <v>4031</v>
      </c>
      <c r="C23" s="458">
        <v>0</v>
      </c>
      <c r="D23" s="459" t="s">
        <v>82</v>
      </c>
      <c r="E23" s="459" t="s">
        <v>2827</v>
      </c>
      <c r="F23" s="459" t="s">
        <v>2828</v>
      </c>
      <c r="G23" s="459" t="s">
        <v>2829</v>
      </c>
      <c r="H23" s="473" t="s">
        <v>2830</v>
      </c>
      <c r="I23" s="473" t="s">
        <v>2831</v>
      </c>
      <c r="J23" s="459">
        <v>300</v>
      </c>
      <c r="K23" s="459">
        <v>300</v>
      </c>
      <c r="L23" s="460" t="s">
        <v>2832</v>
      </c>
      <c r="M23" s="459" t="s">
        <v>2833</v>
      </c>
    </row>
    <row r="24" spans="1:14" s="461" customFormat="1" ht="45" customHeight="1">
      <c r="A24" s="457">
        <v>2</v>
      </c>
      <c r="B24" s="459" t="s">
        <v>2834</v>
      </c>
      <c r="C24" s="458">
        <v>0</v>
      </c>
      <c r="D24" s="459" t="s">
        <v>82</v>
      </c>
      <c r="E24" s="459" t="s">
        <v>2827</v>
      </c>
      <c r="F24" s="459" t="s">
        <v>2835</v>
      </c>
      <c r="G24" s="459" t="s">
        <v>2836</v>
      </c>
      <c r="H24" s="473" t="s">
        <v>2837</v>
      </c>
      <c r="I24" s="473" t="s">
        <v>2838</v>
      </c>
      <c r="J24" s="459">
        <v>300</v>
      </c>
      <c r="K24" s="459">
        <v>300</v>
      </c>
      <c r="L24" s="460" t="s">
        <v>2839</v>
      </c>
      <c r="M24" s="459" t="s">
        <v>2840</v>
      </c>
    </row>
    <row r="25" spans="1:14" s="461" customFormat="1" ht="45" customHeight="1">
      <c r="A25" s="457">
        <v>3</v>
      </c>
      <c r="B25" s="462" t="s">
        <v>2841</v>
      </c>
      <c r="C25" s="458">
        <v>1</v>
      </c>
      <c r="D25" s="459" t="s">
        <v>82</v>
      </c>
      <c r="E25" s="459" t="s">
        <v>2827</v>
      </c>
      <c r="F25" s="459" t="s">
        <v>2842</v>
      </c>
      <c r="G25" s="459" t="s">
        <v>2843</v>
      </c>
      <c r="H25" s="473" t="s">
        <v>2830</v>
      </c>
      <c r="I25" s="473" t="s">
        <v>2844</v>
      </c>
      <c r="J25" s="459">
        <v>400</v>
      </c>
      <c r="K25" s="459">
        <v>400</v>
      </c>
      <c r="L25" s="460" t="s">
        <v>2845</v>
      </c>
      <c r="M25" s="459" t="s">
        <v>2846</v>
      </c>
    </row>
    <row r="26" spans="1:14" s="461" customFormat="1" ht="60.75" customHeight="1">
      <c r="A26" s="457">
        <v>4</v>
      </c>
      <c r="B26" s="462" t="s">
        <v>2847</v>
      </c>
      <c r="C26" s="458">
        <v>1</v>
      </c>
      <c r="D26" s="459" t="s">
        <v>82</v>
      </c>
      <c r="E26" s="459" t="s">
        <v>2827</v>
      </c>
      <c r="F26" s="459" t="s">
        <v>2848</v>
      </c>
      <c r="G26" s="459" t="s">
        <v>2849</v>
      </c>
      <c r="H26" s="473" t="s">
        <v>2850</v>
      </c>
      <c r="I26" s="473" t="s">
        <v>2851</v>
      </c>
      <c r="J26" s="459">
        <v>600</v>
      </c>
      <c r="K26" s="459">
        <v>600</v>
      </c>
      <c r="L26" s="460" t="s">
        <v>2852</v>
      </c>
      <c r="M26" s="463" t="s">
        <v>2853</v>
      </c>
    </row>
    <row r="27" spans="1:14" s="461" customFormat="1" ht="45" customHeight="1">
      <c r="A27" s="457">
        <v>5</v>
      </c>
      <c r="B27" s="464" t="s">
        <v>749</v>
      </c>
      <c r="C27" s="458">
        <v>0</v>
      </c>
      <c r="D27" s="473" t="s">
        <v>82</v>
      </c>
      <c r="E27" s="473" t="s">
        <v>2827</v>
      </c>
      <c r="F27" s="459" t="s">
        <v>2854</v>
      </c>
      <c r="G27" s="459" t="s">
        <v>2855</v>
      </c>
      <c r="H27" s="473" t="s">
        <v>2856</v>
      </c>
      <c r="I27" s="473" t="s">
        <v>2857</v>
      </c>
      <c r="J27" s="459">
        <v>800</v>
      </c>
      <c r="K27" s="459">
        <v>800</v>
      </c>
      <c r="L27" s="460" t="s">
        <v>2858</v>
      </c>
      <c r="M27" s="459" t="s">
        <v>2859</v>
      </c>
    </row>
    <row r="28" spans="1:14" s="461" customFormat="1" ht="45" customHeight="1">
      <c r="A28" s="457">
        <v>6</v>
      </c>
      <c r="B28" s="462" t="s">
        <v>2860</v>
      </c>
      <c r="C28" s="458">
        <v>0</v>
      </c>
      <c r="D28" s="473" t="s">
        <v>82</v>
      </c>
      <c r="E28" s="473" t="s">
        <v>2827</v>
      </c>
      <c r="F28" s="459" t="s">
        <v>2861</v>
      </c>
      <c r="G28" s="459" t="s">
        <v>2862</v>
      </c>
      <c r="H28" s="474" t="s">
        <v>2863</v>
      </c>
      <c r="I28" s="474" t="s">
        <v>2864</v>
      </c>
      <c r="J28" s="459">
        <v>300</v>
      </c>
      <c r="K28" s="459">
        <v>300</v>
      </c>
      <c r="L28" s="460" t="s">
        <v>2865</v>
      </c>
      <c r="M28" s="459" t="s">
        <v>2866</v>
      </c>
    </row>
    <row r="29" spans="1:14" s="461" customFormat="1" ht="45" customHeight="1">
      <c r="A29" s="457">
        <v>7</v>
      </c>
      <c r="B29" s="462" t="s">
        <v>2867</v>
      </c>
      <c r="C29" s="458">
        <v>1</v>
      </c>
      <c r="D29" s="473" t="s">
        <v>82</v>
      </c>
      <c r="E29" s="473" t="s">
        <v>2827</v>
      </c>
      <c r="F29" s="459" t="s">
        <v>2868</v>
      </c>
      <c r="G29" s="459" t="s">
        <v>2869</v>
      </c>
      <c r="H29" s="473" t="s">
        <v>2870</v>
      </c>
      <c r="I29" s="473" t="s">
        <v>2871</v>
      </c>
      <c r="J29" s="459">
        <v>400</v>
      </c>
      <c r="K29" s="459">
        <v>400</v>
      </c>
      <c r="L29" s="460" t="s">
        <v>2872</v>
      </c>
      <c r="M29" s="459" t="s">
        <v>2873</v>
      </c>
    </row>
    <row r="30" spans="1:14" s="469" customFormat="1" ht="45" customHeight="1">
      <c r="A30" s="466">
        <v>8</v>
      </c>
      <c r="B30" s="458" t="s">
        <v>2874</v>
      </c>
      <c r="C30" s="458">
        <v>0</v>
      </c>
      <c r="D30" s="473" t="s">
        <v>82</v>
      </c>
      <c r="E30" s="473" t="s">
        <v>2827</v>
      </c>
      <c r="F30" s="458" t="s">
        <v>2875</v>
      </c>
      <c r="G30" s="458" t="s">
        <v>2876</v>
      </c>
      <c r="H30" s="473" t="s">
        <v>2870</v>
      </c>
      <c r="I30" s="473" t="s">
        <v>2877</v>
      </c>
      <c r="J30" s="458">
        <v>200</v>
      </c>
      <c r="K30" s="458">
        <v>200</v>
      </c>
      <c r="L30" s="467" t="s">
        <v>2878</v>
      </c>
      <c r="M30" s="458" t="s">
        <v>2879</v>
      </c>
      <c r="N30" s="468"/>
    </row>
    <row r="31" spans="1:14" s="469" customFormat="1" ht="45" customHeight="1">
      <c r="A31" s="466">
        <v>9</v>
      </c>
      <c r="B31" s="458" t="s">
        <v>2880</v>
      </c>
      <c r="C31" s="458">
        <v>0</v>
      </c>
      <c r="D31" s="473" t="s">
        <v>82</v>
      </c>
      <c r="E31" s="473" t="s">
        <v>2827</v>
      </c>
      <c r="F31" s="458" t="s">
        <v>2881</v>
      </c>
      <c r="G31" s="458" t="s">
        <v>2882</v>
      </c>
      <c r="H31" s="473" t="s">
        <v>2883</v>
      </c>
      <c r="I31" s="473" t="s">
        <v>2884</v>
      </c>
      <c r="J31" s="458">
        <v>200</v>
      </c>
      <c r="K31" s="458">
        <v>200</v>
      </c>
      <c r="L31" s="467" t="s">
        <v>2885</v>
      </c>
      <c r="M31" s="458" t="s">
        <v>2886</v>
      </c>
      <c r="N31" s="468"/>
    </row>
    <row r="32" spans="1:14" s="469" customFormat="1" ht="45" customHeight="1">
      <c r="A32" s="466">
        <v>10</v>
      </c>
      <c r="B32" s="458" t="s">
        <v>2887</v>
      </c>
      <c r="C32" s="458">
        <v>1</v>
      </c>
      <c r="D32" s="473" t="s">
        <v>82</v>
      </c>
      <c r="E32" s="473" t="s">
        <v>2827</v>
      </c>
      <c r="F32" s="458" t="s">
        <v>2888</v>
      </c>
      <c r="G32" s="458" t="s">
        <v>2889</v>
      </c>
      <c r="H32" s="473" t="s">
        <v>2890</v>
      </c>
      <c r="I32" s="473" t="s">
        <v>2891</v>
      </c>
      <c r="J32" s="458">
        <v>200</v>
      </c>
      <c r="K32" s="458">
        <v>200</v>
      </c>
      <c r="L32" s="467" t="s">
        <v>2892</v>
      </c>
      <c r="M32" s="458" t="s">
        <v>2893</v>
      </c>
      <c r="N32" s="468"/>
    </row>
    <row r="33" spans="1:14" s="461" customFormat="1" ht="45" customHeight="1">
      <c r="A33" s="457">
        <v>11</v>
      </c>
      <c r="B33" s="462" t="s">
        <v>2894</v>
      </c>
      <c r="C33" s="458">
        <v>1</v>
      </c>
      <c r="D33" s="473" t="s">
        <v>9</v>
      </c>
      <c r="E33" s="473" t="s">
        <v>2895</v>
      </c>
      <c r="F33" s="459" t="s">
        <v>2896</v>
      </c>
      <c r="G33" s="459" t="s">
        <v>2897</v>
      </c>
      <c r="H33" s="474" t="s">
        <v>2898</v>
      </c>
      <c r="I33" s="474" t="s">
        <v>2899</v>
      </c>
      <c r="J33" s="458">
        <v>100</v>
      </c>
      <c r="K33" s="458">
        <v>100</v>
      </c>
      <c r="L33" s="467" t="s">
        <v>2900</v>
      </c>
      <c r="M33" s="458" t="s">
        <v>2901</v>
      </c>
      <c r="N33" s="468"/>
    </row>
    <row r="34" spans="1:14" s="461" customFormat="1" ht="45" customHeight="1">
      <c r="A34" s="457">
        <v>12</v>
      </c>
      <c r="B34" s="462" t="s">
        <v>2902</v>
      </c>
      <c r="C34" s="458">
        <v>1</v>
      </c>
      <c r="D34" s="473" t="s">
        <v>9</v>
      </c>
      <c r="E34" s="473" t="s">
        <v>2895</v>
      </c>
      <c r="F34" s="459" t="s">
        <v>2903</v>
      </c>
      <c r="G34" s="459" t="s">
        <v>2904</v>
      </c>
      <c r="H34" s="474" t="s">
        <v>2905</v>
      </c>
      <c r="I34" s="474" t="s">
        <v>2906</v>
      </c>
      <c r="J34" s="459">
        <v>300</v>
      </c>
      <c r="K34" s="459">
        <v>300</v>
      </c>
      <c r="L34" s="460" t="s">
        <v>2907</v>
      </c>
      <c r="M34" s="459" t="s">
        <v>2908</v>
      </c>
    </row>
    <row r="35" spans="1:14" s="461" customFormat="1" ht="45" customHeight="1">
      <c r="A35" s="457">
        <v>13</v>
      </c>
      <c r="B35" s="462" t="s">
        <v>2909</v>
      </c>
      <c r="C35" s="458">
        <v>0</v>
      </c>
      <c r="D35" s="473" t="s">
        <v>9</v>
      </c>
      <c r="E35" s="473" t="s">
        <v>2895</v>
      </c>
      <c r="F35" s="459" t="s">
        <v>2910</v>
      </c>
      <c r="G35" s="459" t="s">
        <v>2911</v>
      </c>
      <c r="H35" s="473" t="s">
        <v>2870</v>
      </c>
      <c r="I35" s="473" t="s">
        <v>2912</v>
      </c>
      <c r="J35" s="459">
        <v>500</v>
      </c>
      <c r="K35" s="459">
        <v>500</v>
      </c>
      <c r="L35" s="460" t="s">
        <v>2913</v>
      </c>
      <c r="M35" s="459" t="s">
        <v>2914</v>
      </c>
    </row>
    <row r="36" spans="1:14" s="461" customFormat="1" ht="45" customHeight="1">
      <c r="A36" s="457">
        <v>14</v>
      </c>
      <c r="B36" s="462" t="s">
        <v>2915</v>
      </c>
      <c r="C36" s="458">
        <v>0</v>
      </c>
      <c r="D36" s="473" t="s">
        <v>9</v>
      </c>
      <c r="E36" s="473" t="s">
        <v>2895</v>
      </c>
      <c r="F36" s="459" t="s">
        <v>2916</v>
      </c>
      <c r="G36" s="459" t="s">
        <v>2917</v>
      </c>
      <c r="H36" s="474" t="s">
        <v>2918</v>
      </c>
      <c r="I36" s="474" t="s">
        <v>2919</v>
      </c>
      <c r="J36" s="459">
        <v>300</v>
      </c>
      <c r="K36" s="459">
        <v>300</v>
      </c>
      <c r="L36" s="460" t="s">
        <v>2920</v>
      </c>
      <c r="M36" s="459" t="s">
        <v>2921</v>
      </c>
    </row>
    <row r="37" spans="1:14" s="461" customFormat="1" ht="45" customHeight="1">
      <c r="A37" s="457">
        <v>15</v>
      </c>
      <c r="B37" s="462" t="s">
        <v>2922</v>
      </c>
      <c r="C37" s="458">
        <v>0</v>
      </c>
      <c r="D37" s="473" t="s">
        <v>9</v>
      </c>
      <c r="E37" s="473" t="s">
        <v>2895</v>
      </c>
      <c r="F37" s="459" t="s">
        <v>2923</v>
      </c>
      <c r="G37" s="459" t="s">
        <v>2924</v>
      </c>
      <c r="H37" s="474" t="s">
        <v>2925</v>
      </c>
      <c r="I37" s="474" t="s">
        <v>2926</v>
      </c>
      <c r="J37" s="459">
        <v>200</v>
      </c>
      <c r="K37" s="459">
        <v>200</v>
      </c>
      <c r="L37" s="460" t="s">
        <v>2927</v>
      </c>
      <c r="M37" s="459" t="s">
        <v>2928</v>
      </c>
    </row>
    <row r="38" spans="1:14" s="461" customFormat="1" ht="45" customHeight="1">
      <c r="A38" s="457">
        <v>16</v>
      </c>
      <c r="B38" s="462" t="s">
        <v>2929</v>
      </c>
      <c r="C38" s="458">
        <v>0</v>
      </c>
      <c r="D38" s="473" t="s">
        <v>9</v>
      </c>
      <c r="E38" s="473" t="s">
        <v>2930</v>
      </c>
      <c r="F38" s="459" t="s">
        <v>2931</v>
      </c>
      <c r="G38" s="459" t="s">
        <v>2932</v>
      </c>
      <c r="H38" s="473" t="s">
        <v>2933</v>
      </c>
      <c r="I38" s="473" t="s">
        <v>2934</v>
      </c>
      <c r="J38" s="459">
        <v>100</v>
      </c>
      <c r="K38" s="459">
        <v>100</v>
      </c>
      <c r="L38" s="460" t="s">
        <v>2935</v>
      </c>
      <c r="M38" s="459" t="s">
        <v>2936</v>
      </c>
    </row>
    <row r="39" spans="1:14" s="469" customFormat="1" ht="45" customHeight="1">
      <c r="A39" s="466">
        <v>17</v>
      </c>
      <c r="B39" s="458" t="s">
        <v>2937</v>
      </c>
      <c r="C39" s="458">
        <v>0</v>
      </c>
      <c r="D39" s="473" t="s">
        <v>9</v>
      </c>
      <c r="E39" s="473" t="s">
        <v>2938</v>
      </c>
      <c r="F39" s="458" t="s">
        <v>2939</v>
      </c>
      <c r="G39" s="458" t="s">
        <v>2917</v>
      </c>
      <c r="H39" s="473" t="s">
        <v>2940</v>
      </c>
      <c r="I39" s="473" t="s">
        <v>2941</v>
      </c>
      <c r="J39" s="458">
        <v>200</v>
      </c>
      <c r="K39" s="458">
        <v>200</v>
      </c>
      <c r="L39" s="467" t="s">
        <v>2942</v>
      </c>
      <c r="M39" s="458" t="s">
        <v>2943</v>
      </c>
    </row>
    <row r="40" spans="1:14" s="461" customFormat="1" ht="45" customHeight="1">
      <c r="A40" s="457">
        <v>18</v>
      </c>
      <c r="B40" s="462" t="s">
        <v>2944</v>
      </c>
      <c r="C40" s="458">
        <v>0</v>
      </c>
      <c r="D40" s="473" t="s">
        <v>9</v>
      </c>
      <c r="E40" s="473" t="s">
        <v>2938</v>
      </c>
      <c r="F40" s="459" t="s">
        <v>2945</v>
      </c>
      <c r="G40" s="459" t="s">
        <v>2946</v>
      </c>
      <c r="H40" s="473" t="s">
        <v>2940</v>
      </c>
      <c r="I40" s="473" t="s">
        <v>2947</v>
      </c>
      <c r="J40" s="459">
        <v>300</v>
      </c>
      <c r="K40" s="459">
        <v>300</v>
      </c>
      <c r="L40" s="460" t="s">
        <v>5014</v>
      </c>
      <c r="M40" s="459" t="s">
        <v>2948</v>
      </c>
    </row>
    <row r="41" spans="1:14" s="461" customFormat="1" ht="45" customHeight="1">
      <c r="A41" s="457">
        <v>19</v>
      </c>
      <c r="B41" s="462" t="s">
        <v>2949</v>
      </c>
      <c r="C41" s="458">
        <v>1</v>
      </c>
      <c r="D41" s="473" t="s">
        <v>9</v>
      </c>
      <c r="E41" s="473" t="s">
        <v>2938</v>
      </c>
      <c r="F41" s="459" t="s">
        <v>2950</v>
      </c>
      <c r="G41" s="459" t="s">
        <v>2951</v>
      </c>
      <c r="H41" s="473" t="s">
        <v>2952</v>
      </c>
      <c r="I41" s="473" t="s">
        <v>2953</v>
      </c>
      <c r="J41" s="459">
        <v>300</v>
      </c>
      <c r="K41" s="459">
        <v>300</v>
      </c>
      <c r="L41" s="460" t="s">
        <v>2954</v>
      </c>
      <c r="M41" s="459" t="s">
        <v>2955</v>
      </c>
    </row>
    <row r="42" spans="1:14" s="461" customFormat="1" ht="45" customHeight="1">
      <c r="A42" s="457">
        <v>20</v>
      </c>
      <c r="B42" s="462" t="s">
        <v>2956</v>
      </c>
      <c r="C42" s="458">
        <v>0</v>
      </c>
      <c r="D42" s="473" t="s">
        <v>9</v>
      </c>
      <c r="E42" s="473" t="s">
        <v>2957</v>
      </c>
      <c r="F42" s="459" t="s">
        <v>2958</v>
      </c>
      <c r="G42" s="459" t="s">
        <v>2959</v>
      </c>
      <c r="H42" s="473" t="s">
        <v>2952</v>
      </c>
      <c r="I42" s="473" t="s">
        <v>2960</v>
      </c>
      <c r="J42" s="459">
        <v>400</v>
      </c>
      <c r="K42" s="459">
        <v>400</v>
      </c>
      <c r="L42" s="460" t="s">
        <v>2961</v>
      </c>
      <c r="M42" s="459"/>
    </row>
    <row r="43" spans="1:14" s="461" customFormat="1" ht="45" customHeight="1">
      <c r="A43" s="457">
        <v>21</v>
      </c>
      <c r="B43" s="462" t="s">
        <v>2962</v>
      </c>
      <c r="C43" s="458">
        <v>1</v>
      </c>
      <c r="D43" s="473" t="s">
        <v>241</v>
      </c>
      <c r="E43" s="473" t="s">
        <v>2963</v>
      </c>
      <c r="F43" s="459" t="s">
        <v>2964</v>
      </c>
      <c r="G43" s="459" t="s">
        <v>2965</v>
      </c>
      <c r="H43" s="474" t="s">
        <v>2966</v>
      </c>
      <c r="I43" s="474" t="s">
        <v>2967</v>
      </c>
      <c r="J43" s="459">
        <v>300</v>
      </c>
      <c r="K43" s="459">
        <v>300</v>
      </c>
      <c r="L43" s="460" t="s">
        <v>2968</v>
      </c>
      <c r="M43" s="459" t="s">
        <v>2969</v>
      </c>
    </row>
    <row r="44" spans="1:14" s="461" customFormat="1" ht="45" customHeight="1">
      <c r="A44" s="457">
        <v>22</v>
      </c>
      <c r="B44" s="462" t="s">
        <v>2970</v>
      </c>
      <c r="C44" s="458">
        <v>1</v>
      </c>
      <c r="D44" s="473" t="s">
        <v>241</v>
      </c>
      <c r="E44" s="473" t="s">
        <v>2963</v>
      </c>
      <c r="F44" s="459" t="s">
        <v>2971</v>
      </c>
      <c r="G44" s="459" t="s">
        <v>2972</v>
      </c>
      <c r="H44" s="473" t="s">
        <v>2973</v>
      </c>
      <c r="I44" s="473" t="s">
        <v>2974</v>
      </c>
      <c r="J44" s="459">
        <v>100</v>
      </c>
      <c r="K44" s="459">
        <v>100</v>
      </c>
      <c r="L44" s="460" t="s">
        <v>2975</v>
      </c>
      <c r="M44" s="459" t="s">
        <v>2976</v>
      </c>
    </row>
    <row r="45" spans="1:14" s="461" customFormat="1" ht="45" customHeight="1">
      <c r="A45" s="457">
        <v>23</v>
      </c>
      <c r="B45" s="462" t="s">
        <v>2977</v>
      </c>
      <c r="C45" s="458">
        <v>1</v>
      </c>
      <c r="D45" s="473" t="s">
        <v>187</v>
      </c>
      <c r="E45" s="473" t="s">
        <v>2963</v>
      </c>
      <c r="F45" s="459" t="s">
        <v>2978</v>
      </c>
      <c r="G45" s="459" t="s">
        <v>2979</v>
      </c>
      <c r="H45" s="473" t="s">
        <v>2980</v>
      </c>
      <c r="I45" s="473" t="s">
        <v>2981</v>
      </c>
      <c r="J45" s="459">
        <v>100</v>
      </c>
      <c r="K45" s="459">
        <v>100</v>
      </c>
      <c r="L45" s="460" t="s">
        <v>2982</v>
      </c>
      <c r="M45" s="459" t="s">
        <v>2983</v>
      </c>
    </row>
    <row r="46" spans="1:14" s="461" customFormat="1" ht="45" customHeight="1">
      <c r="A46" s="457">
        <v>24</v>
      </c>
      <c r="B46" s="462" t="s">
        <v>2984</v>
      </c>
      <c r="C46" s="458">
        <v>0</v>
      </c>
      <c r="D46" s="473" t="s">
        <v>187</v>
      </c>
      <c r="E46" s="473" t="s">
        <v>2985</v>
      </c>
      <c r="F46" s="459" t="s">
        <v>2986</v>
      </c>
      <c r="G46" s="459" t="s">
        <v>2987</v>
      </c>
      <c r="H46" s="473" t="s">
        <v>2988</v>
      </c>
      <c r="I46" s="473" t="s">
        <v>2989</v>
      </c>
      <c r="J46" s="459">
        <v>200</v>
      </c>
      <c r="K46" s="459">
        <v>200</v>
      </c>
      <c r="L46" s="460" t="s">
        <v>2990</v>
      </c>
      <c r="M46" s="459" t="s">
        <v>2991</v>
      </c>
    </row>
    <row r="47" spans="1:14" s="461" customFormat="1" ht="45" customHeight="1">
      <c r="A47" s="457">
        <v>25</v>
      </c>
      <c r="B47" s="462" t="s">
        <v>2992</v>
      </c>
      <c r="C47" s="458">
        <v>1</v>
      </c>
      <c r="D47" s="473" t="s">
        <v>187</v>
      </c>
      <c r="E47" s="473" t="s">
        <v>2985</v>
      </c>
      <c r="F47" s="459" t="s">
        <v>2993</v>
      </c>
      <c r="G47" s="459" t="s">
        <v>2994</v>
      </c>
      <c r="H47" s="473" t="s">
        <v>2995</v>
      </c>
      <c r="I47" s="473" t="s">
        <v>2996</v>
      </c>
      <c r="J47" s="459">
        <v>100</v>
      </c>
      <c r="K47" s="459">
        <v>100</v>
      </c>
      <c r="L47" s="460" t="s">
        <v>2997</v>
      </c>
      <c r="M47" s="459" t="s">
        <v>2998</v>
      </c>
    </row>
    <row r="48" spans="1:14" s="461" customFormat="1" ht="45" customHeight="1">
      <c r="A48" s="457">
        <v>26</v>
      </c>
      <c r="B48" s="462" t="s">
        <v>2999</v>
      </c>
      <c r="C48" s="458">
        <v>1</v>
      </c>
      <c r="D48" s="473" t="s">
        <v>187</v>
      </c>
      <c r="E48" s="473" t="s">
        <v>3000</v>
      </c>
      <c r="F48" s="459" t="s">
        <v>3001</v>
      </c>
      <c r="G48" s="459" t="s">
        <v>3002</v>
      </c>
      <c r="H48" s="474" t="s">
        <v>2898</v>
      </c>
      <c r="I48" s="474" t="s">
        <v>3003</v>
      </c>
      <c r="J48" s="459">
        <v>200</v>
      </c>
      <c r="K48" s="459">
        <v>200</v>
      </c>
      <c r="L48" s="460" t="s">
        <v>3004</v>
      </c>
      <c r="M48" s="459" t="s">
        <v>3005</v>
      </c>
    </row>
    <row r="49" spans="1:13" s="461" customFormat="1" ht="45" customHeight="1">
      <c r="A49" s="457">
        <v>27</v>
      </c>
      <c r="B49" s="462" t="s">
        <v>3006</v>
      </c>
      <c r="C49" s="458">
        <v>0</v>
      </c>
      <c r="D49" s="473" t="s">
        <v>187</v>
      </c>
      <c r="E49" s="473" t="s">
        <v>3007</v>
      </c>
      <c r="F49" s="459" t="s">
        <v>3008</v>
      </c>
      <c r="G49" s="459" t="s">
        <v>3009</v>
      </c>
      <c r="H49" s="473" t="s">
        <v>3010</v>
      </c>
      <c r="I49" s="473" t="s">
        <v>3011</v>
      </c>
      <c r="J49" s="459">
        <v>100</v>
      </c>
      <c r="K49" s="459">
        <v>100</v>
      </c>
      <c r="L49" s="460" t="s">
        <v>3012</v>
      </c>
      <c r="M49" s="459" t="s">
        <v>3013</v>
      </c>
    </row>
    <row r="50" spans="1:13" s="461" customFormat="1" ht="45" customHeight="1">
      <c r="A50" s="457">
        <v>28</v>
      </c>
      <c r="B50" s="462" t="s">
        <v>1026</v>
      </c>
      <c r="C50" s="458">
        <v>0</v>
      </c>
      <c r="D50" s="473" t="s">
        <v>187</v>
      </c>
      <c r="E50" s="473" t="s">
        <v>3007</v>
      </c>
      <c r="F50" s="459" t="s">
        <v>3014</v>
      </c>
      <c r="G50" s="459" t="s">
        <v>3015</v>
      </c>
      <c r="H50" s="473" t="s">
        <v>3016</v>
      </c>
      <c r="I50" s="473" t="s">
        <v>3017</v>
      </c>
      <c r="J50" s="459">
        <v>100</v>
      </c>
      <c r="K50" s="459">
        <v>100</v>
      </c>
      <c r="L50" s="460" t="s">
        <v>3018</v>
      </c>
      <c r="M50" s="459" t="s">
        <v>3019</v>
      </c>
    </row>
    <row r="51" spans="1:13" s="461" customFormat="1" ht="45" customHeight="1">
      <c r="A51" s="457">
        <v>29</v>
      </c>
      <c r="B51" s="462" t="s">
        <v>3020</v>
      </c>
      <c r="C51" s="458">
        <v>0</v>
      </c>
      <c r="D51" s="473" t="s">
        <v>187</v>
      </c>
      <c r="E51" s="473" t="s">
        <v>3007</v>
      </c>
      <c r="F51" s="459" t="s">
        <v>3021</v>
      </c>
      <c r="G51" s="459" t="s">
        <v>3022</v>
      </c>
      <c r="H51" s="474" t="s">
        <v>3023</v>
      </c>
      <c r="I51" s="474" t="s">
        <v>3024</v>
      </c>
      <c r="J51" s="459">
        <v>100</v>
      </c>
      <c r="K51" s="459">
        <v>100</v>
      </c>
      <c r="L51" s="460" t="s">
        <v>3025</v>
      </c>
      <c r="M51" s="459" t="s">
        <v>3026</v>
      </c>
    </row>
    <row r="52" spans="1:13" s="461" customFormat="1" ht="45" customHeight="1">
      <c r="A52" s="457">
        <v>30</v>
      </c>
      <c r="B52" s="462" t="s">
        <v>3027</v>
      </c>
      <c r="C52" s="458">
        <v>0</v>
      </c>
      <c r="D52" s="473" t="s">
        <v>187</v>
      </c>
      <c r="E52" s="473" t="s">
        <v>3007</v>
      </c>
      <c r="F52" s="459" t="s">
        <v>3028</v>
      </c>
      <c r="G52" s="459" t="s">
        <v>3029</v>
      </c>
      <c r="H52" s="473" t="s">
        <v>2863</v>
      </c>
      <c r="I52" s="473" t="s">
        <v>3030</v>
      </c>
      <c r="J52" s="459">
        <v>100</v>
      </c>
      <c r="K52" s="459">
        <v>100</v>
      </c>
      <c r="L52" s="460" t="s">
        <v>3031</v>
      </c>
      <c r="M52" s="459" t="s">
        <v>3032</v>
      </c>
    </row>
    <row r="53" spans="1:13" s="468" customFormat="1" ht="45" customHeight="1">
      <c r="A53" s="466">
        <v>31</v>
      </c>
      <c r="B53" s="458" t="s">
        <v>3033</v>
      </c>
      <c r="C53" s="458">
        <v>0</v>
      </c>
      <c r="D53" s="473" t="s">
        <v>187</v>
      </c>
      <c r="E53" s="473" t="s">
        <v>3034</v>
      </c>
      <c r="F53" s="458" t="s">
        <v>3035</v>
      </c>
      <c r="G53" s="458" t="s">
        <v>3036</v>
      </c>
      <c r="H53" s="473" t="s">
        <v>3023</v>
      </c>
      <c r="I53" s="473" t="s">
        <v>3037</v>
      </c>
      <c r="J53" s="458">
        <v>100</v>
      </c>
      <c r="K53" s="458">
        <v>100</v>
      </c>
      <c r="L53" s="467" t="s">
        <v>3038</v>
      </c>
      <c r="M53" s="458" t="s">
        <v>3039</v>
      </c>
    </row>
    <row r="54" spans="1:13" s="461" customFormat="1" ht="45" customHeight="1">
      <c r="A54" s="457">
        <v>32</v>
      </c>
      <c r="B54" s="462" t="s">
        <v>3040</v>
      </c>
      <c r="C54" s="458">
        <v>0</v>
      </c>
      <c r="D54" s="473" t="s">
        <v>241</v>
      </c>
      <c r="E54" s="473" t="s">
        <v>3041</v>
      </c>
      <c r="F54" s="459" t="s">
        <v>3042</v>
      </c>
      <c r="G54" s="459" t="s">
        <v>3043</v>
      </c>
      <c r="H54" s="473" t="s">
        <v>2973</v>
      </c>
      <c r="I54" s="473" t="s">
        <v>3044</v>
      </c>
      <c r="J54" s="459">
        <v>200</v>
      </c>
      <c r="K54" s="459">
        <v>200</v>
      </c>
      <c r="L54" s="460" t="s">
        <v>3045</v>
      </c>
      <c r="M54" s="459" t="s">
        <v>3046</v>
      </c>
    </row>
    <row r="55" spans="1:13" s="461" customFormat="1" ht="45" customHeight="1">
      <c r="A55" s="457">
        <v>33</v>
      </c>
      <c r="B55" s="462" t="s">
        <v>3047</v>
      </c>
      <c r="C55" s="458">
        <v>0</v>
      </c>
      <c r="D55" s="473" t="s">
        <v>241</v>
      </c>
      <c r="E55" s="473" t="s">
        <v>3048</v>
      </c>
      <c r="F55" s="459" t="s">
        <v>3049</v>
      </c>
      <c r="G55" s="459" t="s">
        <v>3050</v>
      </c>
      <c r="H55" s="473" t="s">
        <v>3016</v>
      </c>
      <c r="I55" s="473" t="s">
        <v>3051</v>
      </c>
      <c r="J55" s="459">
        <v>100</v>
      </c>
      <c r="K55" s="459">
        <v>100</v>
      </c>
      <c r="L55" s="460" t="s">
        <v>3052</v>
      </c>
      <c r="M55" s="459" t="s">
        <v>3053</v>
      </c>
    </row>
    <row r="56" spans="1:13" s="461" customFormat="1" ht="45" customHeight="1">
      <c r="A56" s="457">
        <v>34</v>
      </c>
      <c r="B56" s="462" t="s">
        <v>3054</v>
      </c>
      <c r="C56" s="458">
        <v>1</v>
      </c>
      <c r="D56" s="473" t="s">
        <v>241</v>
      </c>
      <c r="E56" s="473" t="s">
        <v>3055</v>
      </c>
      <c r="F56" s="459" t="s">
        <v>3056</v>
      </c>
      <c r="G56" s="459" t="s">
        <v>3057</v>
      </c>
      <c r="H56" s="474" t="s">
        <v>3058</v>
      </c>
      <c r="I56" s="474" t="s">
        <v>3059</v>
      </c>
      <c r="J56" s="459">
        <v>200</v>
      </c>
      <c r="K56" s="459">
        <v>200</v>
      </c>
      <c r="L56" s="460" t="s">
        <v>3060</v>
      </c>
      <c r="M56" s="459" t="s">
        <v>3061</v>
      </c>
    </row>
    <row r="57" spans="1:13" s="461" customFormat="1" ht="45" customHeight="1">
      <c r="A57" s="457">
        <v>35</v>
      </c>
      <c r="B57" s="462" t="s">
        <v>3062</v>
      </c>
      <c r="C57" s="458">
        <v>0</v>
      </c>
      <c r="D57" s="473" t="s">
        <v>241</v>
      </c>
      <c r="E57" s="473" t="s">
        <v>3063</v>
      </c>
      <c r="F57" s="459" t="s">
        <v>3064</v>
      </c>
      <c r="G57" s="459" t="s">
        <v>3065</v>
      </c>
      <c r="H57" s="473" t="s">
        <v>3016</v>
      </c>
      <c r="I57" s="473" t="s">
        <v>3066</v>
      </c>
      <c r="J57" s="459">
        <v>200</v>
      </c>
      <c r="K57" s="459">
        <v>200</v>
      </c>
      <c r="L57" s="460" t="s">
        <v>3067</v>
      </c>
      <c r="M57" s="459" t="s">
        <v>3068</v>
      </c>
    </row>
    <row r="58" spans="1:13" s="461" customFormat="1" ht="45" customHeight="1">
      <c r="A58" s="457">
        <v>36</v>
      </c>
      <c r="B58" s="462" t="s">
        <v>3069</v>
      </c>
      <c r="C58" s="458">
        <v>1</v>
      </c>
      <c r="D58" s="473" t="s">
        <v>241</v>
      </c>
      <c r="E58" s="473" t="s">
        <v>2985</v>
      </c>
      <c r="F58" s="459" t="s">
        <v>3070</v>
      </c>
      <c r="G58" s="459" t="s">
        <v>3071</v>
      </c>
      <c r="H58" s="473" t="s">
        <v>2856</v>
      </c>
      <c r="I58" s="473" t="s">
        <v>3072</v>
      </c>
      <c r="J58" s="459">
        <v>300</v>
      </c>
      <c r="K58" s="459">
        <v>300</v>
      </c>
      <c r="L58" s="460" t="s">
        <v>3073</v>
      </c>
      <c r="M58" s="459" t="s">
        <v>3074</v>
      </c>
    </row>
    <row r="59" spans="1:13" s="461" customFormat="1" ht="45" customHeight="1">
      <c r="A59" s="457">
        <v>37</v>
      </c>
      <c r="B59" s="462" t="s">
        <v>3075</v>
      </c>
      <c r="C59" s="458">
        <v>1</v>
      </c>
      <c r="D59" s="473" t="s">
        <v>241</v>
      </c>
      <c r="E59" s="473" t="s">
        <v>2985</v>
      </c>
      <c r="F59" s="459" t="s">
        <v>3076</v>
      </c>
      <c r="G59" s="459" t="s">
        <v>3077</v>
      </c>
      <c r="H59" s="473" t="s">
        <v>2966</v>
      </c>
      <c r="I59" s="473" t="s">
        <v>3078</v>
      </c>
      <c r="J59" s="459">
        <v>200</v>
      </c>
      <c r="K59" s="459">
        <v>200</v>
      </c>
      <c r="L59" s="460" t="s">
        <v>3079</v>
      </c>
      <c r="M59" s="459" t="s">
        <v>3080</v>
      </c>
    </row>
    <row r="60" spans="1:13" s="461" customFormat="1" ht="45" customHeight="1">
      <c r="A60" s="457">
        <v>38</v>
      </c>
      <c r="B60" s="462" t="s">
        <v>3081</v>
      </c>
      <c r="C60" s="458">
        <v>1</v>
      </c>
      <c r="D60" s="473" t="s">
        <v>241</v>
      </c>
      <c r="E60" s="473" t="s">
        <v>3082</v>
      </c>
      <c r="F60" s="459" t="s">
        <v>3083</v>
      </c>
      <c r="G60" s="459" t="s">
        <v>3084</v>
      </c>
      <c r="H60" s="473" t="s">
        <v>3085</v>
      </c>
      <c r="I60" s="473" t="s">
        <v>3086</v>
      </c>
      <c r="J60" s="459">
        <v>100</v>
      </c>
      <c r="K60" s="459">
        <v>100</v>
      </c>
      <c r="L60" s="460" t="s">
        <v>3087</v>
      </c>
      <c r="M60" s="459" t="s">
        <v>3088</v>
      </c>
    </row>
    <row r="61" spans="1:13" s="461" customFormat="1" ht="45" customHeight="1">
      <c r="A61" s="457">
        <v>39</v>
      </c>
      <c r="B61" s="462" t="s">
        <v>3089</v>
      </c>
      <c r="C61" s="458">
        <v>0</v>
      </c>
      <c r="D61" s="473" t="s">
        <v>241</v>
      </c>
      <c r="E61" s="473" t="s">
        <v>3082</v>
      </c>
      <c r="F61" s="459" t="s">
        <v>3090</v>
      </c>
      <c r="G61" s="459" t="s">
        <v>3091</v>
      </c>
      <c r="H61" s="474" t="s">
        <v>2863</v>
      </c>
      <c r="I61" s="474" t="s">
        <v>3092</v>
      </c>
      <c r="J61" s="459">
        <v>200</v>
      </c>
      <c r="K61" s="459">
        <v>200</v>
      </c>
      <c r="L61" s="460" t="s">
        <v>3093</v>
      </c>
      <c r="M61" s="459" t="s">
        <v>3094</v>
      </c>
    </row>
    <row r="62" spans="1:13" s="461" customFormat="1" ht="45" customHeight="1">
      <c r="A62" s="457">
        <v>40</v>
      </c>
      <c r="B62" s="462" t="s">
        <v>3095</v>
      </c>
      <c r="C62" s="458">
        <v>1</v>
      </c>
      <c r="D62" s="473" t="s">
        <v>241</v>
      </c>
      <c r="E62" s="473" t="s">
        <v>3048</v>
      </c>
      <c r="F62" s="459" t="s">
        <v>3096</v>
      </c>
      <c r="G62" s="459" t="s">
        <v>3097</v>
      </c>
      <c r="H62" s="473" t="s">
        <v>3098</v>
      </c>
      <c r="I62" s="473" t="s">
        <v>3099</v>
      </c>
      <c r="J62" s="459">
        <v>400</v>
      </c>
      <c r="K62" s="459">
        <v>400</v>
      </c>
      <c r="L62" s="460" t="s">
        <v>3100</v>
      </c>
      <c r="M62" s="459" t="s">
        <v>3101</v>
      </c>
    </row>
    <row r="63" spans="1:13" s="461" customFormat="1" ht="45" customHeight="1">
      <c r="A63" s="457">
        <v>41</v>
      </c>
      <c r="B63" s="462" t="s">
        <v>3102</v>
      </c>
      <c r="C63" s="458">
        <v>0</v>
      </c>
      <c r="D63" s="473" t="s">
        <v>241</v>
      </c>
      <c r="E63" s="473" t="s">
        <v>2985</v>
      </c>
      <c r="F63" s="459" t="s">
        <v>3103</v>
      </c>
      <c r="G63" s="459" t="s">
        <v>3104</v>
      </c>
      <c r="H63" s="473" t="s">
        <v>3023</v>
      </c>
      <c r="I63" s="473" t="s">
        <v>3105</v>
      </c>
      <c r="J63" s="459">
        <v>200</v>
      </c>
      <c r="K63" s="459">
        <v>200</v>
      </c>
      <c r="L63" s="460" t="s">
        <v>3106</v>
      </c>
      <c r="M63" s="459" t="s">
        <v>3107</v>
      </c>
    </row>
    <row r="64" spans="1:13" s="461" customFormat="1" ht="45" customHeight="1">
      <c r="A64" s="457">
        <v>42</v>
      </c>
      <c r="B64" s="462" t="s">
        <v>3108</v>
      </c>
      <c r="C64" s="458">
        <v>0</v>
      </c>
      <c r="D64" s="473" t="s">
        <v>241</v>
      </c>
      <c r="E64" s="473" t="s">
        <v>2985</v>
      </c>
      <c r="F64" s="459" t="s">
        <v>3109</v>
      </c>
      <c r="G64" s="459" t="s">
        <v>3110</v>
      </c>
      <c r="H64" s="473" t="s">
        <v>3016</v>
      </c>
      <c r="I64" s="473" t="s">
        <v>3111</v>
      </c>
      <c r="J64" s="459">
        <v>300</v>
      </c>
      <c r="K64" s="459">
        <v>300</v>
      </c>
      <c r="L64" s="460" t="s">
        <v>3112</v>
      </c>
      <c r="M64" s="459" t="s">
        <v>3113</v>
      </c>
    </row>
    <row r="65" spans="1:13" s="461" customFormat="1" ht="45" customHeight="1">
      <c r="A65" s="457">
        <v>43</v>
      </c>
      <c r="B65" s="462" t="s">
        <v>3114</v>
      </c>
      <c r="C65" s="458">
        <v>1</v>
      </c>
      <c r="D65" s="473" t="s">
        <v>215</v>
      </c>
      <c r="E65" s="473" t="s">
        <v>2985</v>
      </c>
      <c r="F65" s="459" t="s">
        <v>3115</v>
      </c>
      <c r="G65" s="459" t="s">
        <v>3116</v>
      </c>
      <c r="H65" s="473" t="s">
        <v>2898</v>
      </c>
      <c r="I65" s="473" t="s">
        <v>3117</v>
      </c>
      <c r="J65" s="459">
        <v>200</v>
      </c>
      <c r="K65" s="459">
        <v>200</v>
      </c>
      <c r="L65" s="460" t="s">
        <v>3118</v>
      </c>
      <c r="M65" s="459" t="s">
        <v>3119</v>
      </c>
    </row>
    <row r="66" spans="1:13" s="461" customFormat="1" ht="45" customHeight="1">
      <c r="A66" s="457">
        <v>44</v>
      </c>
      <c r="B66" s="462" t="s">
        <v>3120</v>
      </c>
      <c r="C66" s="458">
        <v>0</v>
      </c>
      <c r="D66" s="473" t="s">
        <v>215</v>
      </c>
      <c r="E66" s="473" t="s">
        <v>2985</v>
      </c>
      <c r="F66" s="459" t="s">
        <v>3121</v>
      </c>
      <c r="G66" s="459" t="s">
        <v>3122</v>
      </c>
      <c r="H66" s="473" t="s">
        <v>2933</v>
      </c>
      <c r="I66" s="473" t="s">
        <v>3123</v>
      </c>
      <c r="J66" s="459">
        <v>200</v>
      </c>
      <c r="K66" s="459">
        <v>200</v>
      </c>
      <c r="L66" s="460" t="s">
        <v>3124</v>
      </c>
      <c r="M66" s="459" t="s">
        <v>3125</v>
      </c>
    </row>
    <row r="67" spans="1:13" s="461" customFormat="1" ht="45" customHeight="1">
      <c r="A67" s="457">
        <v>45</v>
      </c>
      <c r="B67" s="462" t="s">
        <v>3126</v>
      </c>
      <c r="C67" s="458">
        <v>0</v>
      </c>
      <c r="D67" s="473" t="s">
        <v>215</v>
      </c>
      <c r="E67" s="473" t="s">
        <v>3127</v>
      </c>
      <c r="F67" s="459" t="s">
        <v>3128</v>
      </c>
      <c r="G67" s="459" t="s">
        <v>3129</v>
      </c>
      <c r="H67" s="473" t="s">
        <v>2973</v>
      </c>
      <c r="I67" s="473" t="s">
        <v>3130</v>
      </c>
      <c r="J67" s="459">
        <v>100</v>
      </c>
      <c r="K67" s="459">
        <v>100</v>
      </c>
      <c r="L67" s="460" t="s">
        <v>3131</v>
      </c>
      <c r="M67" s="459" t="s">
        <v>3132</v>
      </c>
    </row>
    <row r="68" spans="1:13" s="461" customFormat="1" ht="45" customHeight="1">
      <c r="A68" s="457">
        <v>46</v>
      </c>
      <c r="B68" s="462" t="s">
        <v>3133</v>
      </c>
      <c r="C68" s="458">
        <v>0</v>
      </c>
      <c r="D68" s="473" t="s">
        <v>215</v>
      </c>
      <c r="E68" s="473" t="s">
        <v>3134</v>
      </c>
      <c r="F68" s="459" t="s">
        <v>3135</v>
      </c>
      <c r="G68" s="459" t="s">
        <v>3136</v>
      </c>
      <c r="H68" s="473" t="s">
        <v>3016</v>
      </c>
      <c r="I68" s="473" t="s">
        <v>3137</v>
      </c>
      <c r="J68" s="459">
        <v>200</v>
      </c>
      <c r="K68" s="459">
        <v>200</v>
      </c>
      <c r="L68" s="460" t="s">
        <v>3138</v>
      </c>
      <c r="M68" s="459" t="s">
        <v>3139</v>
      </c>
    </row>
    <row r="69" spans="1:13" s="461" customFormat="1" ht="45" customHeight="1">
      <c r="A69" s="457">
        <v>47</v>
      </c>
      <c r="B69" s="459" t="s">
        <v>3140</v>
      </c>
      <c r="C69" s="458">
        <v>0</v>
      </c>
      <c r="D69" s="473" t="s">
        <v>215</v>
      </c>
      <c r="E69" s="473" t="s">
        <v>3134</v>
      </c>
      <c r="F69" s="459" t="s">
        <v>3141</v>
      </c>
      <c r="G69" s="459" t="s">
        <v>3142</v>
      </c>
      <c r="H69" s="473" t="s">
        <v>2973</v>
      </c>
      <c r="I69" s="473" t="s">
        <v>3143</v>
      </c>
      <c r="J69" s="459">
        <v>200</v>
      </c>
      <c r="K69" s="459">
        <v>200</v>
      </c>
      <c r="L69" s="460" t="s">
        <v>3144</v>
      </c>
      <c r="M69" s="459" t="s">
        <v>3145</v>
      </c>
    </row>
    <row r="70" spans="1:13" s="461" customFormat="1" ht="45" customHeight="1">
      <c r="A70" s="457">
        <v>48</v>
      </c>
      <c r="B70" s="462" t="s">
        <v>3146</v>
      </c>
      <c r="C70" s="458">
        <v>0</v>
      </c>
      <c r="D70" s="473" t="s">
        <v>215</v>
      </c>
      <c r="E70" s="473" t="s">
        <v>3134</v>
      </c>
      <c r="F70" s="459" t="s">
        <v>3147</v>
      </c>
      <c r="G70" s="459" t="s">
        <v>3148</v>
      </c>
      <c r="H70" s="473" t="s">
        <v>3149</v>
      </c>
      <c r="I70" s="473" t="s">
        <v>3150</v>
      </c>
      <c r="J70" s="459">
        <v>400</v>
      </c>
      <c r="K70" s="459">
        <v>400</v>
      </c>
      <c r="L70" s="460" t="s">
        <v>3151</v>
      </c>
      <c r="M70" s="459" t="s">
        <v>3152</v>
      </c>
    </row>
    <row r="71" spans="1:13" s="461" customFormat="1" ht="45" customHeight="1">
      <c r="A71" s="457">
        <v>49</v>
      </c>
      <c r="B71" s="462" t="s">
        <v>3153</v>
      </c>
      <c r="C71" s="458">
        <v>1</v>
      </c>
      <c r="D71" s="473" t="s">
        <v>215</v>
      </c>
      <c r="E71" s="473" t="s">
        <v>3154</v>
      </c>
      <c r="F71" s="459" t="s">
        <v>3155</v>
      </c>
      <c r="G71" s="459" t="s">
        <v>3156</v>
      </c>
      <c r="H71" s="473" t="s">
        <v>3149</v>
      </c>
      <c r="I71" s="473" t="s">
        <v>3157</v>
      </c>
      <c r="J71" s="459">
        <v>100</v>
      </c>
      <c r="K71" s="459">
        <v>100</v>
      </c>
      <c r="L71" s="460" t="s">
        <v>3158</v>
      </c>
      <c r="M71" s="459" t="s">
        <v>3159</v>
      </c>
    </row>
    <row r="72" spans="1:13" s="461" customFormat="1" ht="45" customHeight="1">
      <c r="A72" s="465">
        <v>50</v>
      </c>
      <c r="B72" s="459" t="s">
        <v>3160</v>
      </c>
      <c r="C72" s="458">
        <v>0</v>
      </c>
      <c r="D72" s="473" t="s">
        <v>215</v>
      </c>
      <c r="E72" s="473" t="s">
        <v>3134</v>
      </c>
      <c r="F72" s="459" t="s">
        <v>3161</v>
      </c>
      <c r="G72" s="459" t="s">
        <v>3162</v>
      </c>
      <c r="H72" s="473" t="s">
        <v>2898</v>
      </c>
      <c r="I72" s="473" t="s">
        <v>3163</v>
      </c>
      <c r="J72" s="459">
        <v>200</v>
      </c>
      <c r="K72" s="459">
        <v>200</v>
      </c>
      <c r="L72" s="460" t="s">
        <v>3164</v>
      </c>
      <c r="M72" s="459" t="s">
        <v>3165</v>
      </c>
    </row>
    <row r="73" spans="1:13" s="461" customFormat="1" ht="45" customHeight="1">
      <c r="A73" s="457">
        <v>51</v>
      </c>
      <c r="B73" s="462" t="s">
        <v>780</v>
      </c>
      <c r="C73" s="458">
        <v>1</v>
      </c>
      <c r="D73" s="473" t="s">
        <v>215</v>
      </c>
      <c r="E73" s="473" t="s">
        <v>3134</v>
      </c>
      <c r="F73" s="459" t="s">
        <v>3166</v>
      </c>
      <c r="G73" s="459" t="s">
        <v>3167</v>
      </c>
      <c r="H73" s="473" t="s">
        <v>3168</v>
      </c>
      <c r="I73" s="473" t="s">
        <v>3169</v>
      </c>
      <c r="J73" s="459">
        <v>200</v>
      </c>
      <c r="K73" s="459">
        <v>200</v>
      </c>
      <c r="L73" s="460" t="s">
        <v>3170</v>
      </c>
      <c r="M73" s="459" t="s">
        <v>3171</v>
      </c>
    </row>
    <row r="74" spans="1:13" s="461" customFormat="1" ht="45" customHeight="1">
      <c r="A74" s="457">
        <v>52</v>
      </c>
      <c r="B74" s="462" t="s">
        <v>3172</v>
      </c>
      <c r="C74" s="458">
        <v>0</v>
      </c>
      <c r="D74" s="473" t="s">
        <v>215</v>
      </c>
      <c r="E74" s="473" t="s">
        <v>3134</v>
      </c>
      <c r="F74" s="459" t="s">
        <v>3173</v>
      </c>
      <c r="G74" s="459" t="s">
        <v>3174</v>
      </c>
      <c r="H74" s="473" t="s">
        <v>2890</v>
      </c>
      <c r="I74" s="473" t="s">
        <v>3175</v>
      </c>
      <c r="J74" s="459">
        <v>100</v>
      </c>
      <c r="K74" s="459">
        <v>100</v>
      </c>
      <c r="L74" s="460" t="s">
        <v>3176</v>
      </c>
      <c r="M74" s="459" t="s">
        <v>3177</v>
      </c>
    </row>
    <row r="75" spans="1:13" s="461" customFormat="1" ht="45" customHeight="1">
      <c r="A75" s="457">
        <v>53</v>
      </c>
      <c r="B75" s="462" t="s">
        <v>3178</v>
      </c>
      <c r="C75" s="458">
        <v>1</v>
      </c>
      <c r="D75" s="473" t="s">
        <v>215</v>
      </c>
      <c r="E75" s="473" t="s">
        <v>3134</v>
      </c>
      <c r="F75" s="459" t="s">
        <v>3179</v>
      </c>
      <c r="G75" s="459" t="s">
        <v>3180</v>
      </c>
      <c r="H75" s="473" t="s">
        <v>3181</v>
      </c>
      <c r="I75" s="473" t="s">
        <v>3182</v>
      </c>
      <c r="J75" s="459">
        <v>100</v>
      </c>
      <c r="K75" s="459">
        <v>100</v>
      </c>
      <c r="L75" s="460" t="s">
        <v>3183</v>
      </c>
      <c r="M75" s="459" t="s">
        <v>3184</v>
      </c>
    </row>
    <row r="76" spans="1:13" s="461" customFormat="1" ht="45" customHeight="1">
      <c r="A76" s="457">
        <v>54</v>
      </c>
      <c r="B76" s="462" t="s">
        <v>3185</v>
      </c>
      <c r="C76" s="458">
        <v>1</v>
      </c>
      <c r="D76" s="473" t="s">
        <v>150</v>
      </c>
      <c r="E76" s="473" t="s">
        <v>3186</v>
      </c>
      <c r="F76" s="459" t="s">
        <v>3187</v>
      </c>
      <c r="G76" s="459" t="s">
        <v>3188</v>
      </c>
      <c r="H76" s="474" t="s">
        <v>2925</v>
      </c>
      <c r="I76" s="474" t="s">
        <v>3189</v>
      </c>
      <c r="J76" s="459">
        <v>300</v>
      </c>
      <c r="K76" s="459">
        <v>300</v>
      </c>
      <c r="L76" s="460" t="s">
        <v>3190</v>
      </c>
      <c r="M76" s="459" t="s">
        <v>3191</v>
      </c>
    </row>
    <row r="77" spans="1:13" s="461" customFormat="1" ht="45" customHeight="1">
      <c r="A77" s="457">
        <v>55</v>
      </c>
      <c r="B77" s="462" t="s">
        <v>3192</v>
      </c>
      <c r="C77" s="458">
        <v>0</v>
      </c>
      <c r="D77" s="473" t="s">
        <v>150</v>
      </c>
      <c r="E77" s="473" t="s">
        <v>3186</v>
      </c>
      <c r="F77" s="459" t="s">
        <v>3193</v>
      </c>
      <c r="G77" s="459" t="s">
        <v>3194</v>
      </c>
      <c r="H77" s="473" t="s">
        <v>3181</v>
      </c>
      <c r="I77" s="473" t="s">
        <v>3195</v>
      </c>
      <c r="J77" s="459">
        <v>400</v>
      </c>
      <c r="K77" s="459">
        <v>400</v>
      </c>
      <c r="L77" s="460" t="s">
        <v>3196</v>
      </c>
      <c r="M77" s="459" t="s">
        <v>3197</v>
      </c>
    </row>
    <row r="78" spans="1:13" s="461" customFormat="1" ht="45" customHeight="1">
      <c r="A78" s="457">
        <v>56</v>
      </c>
      <c r="B78" s="462" t="s">
        <v>3198</v>
      </c>
      <c r="C78" s="458">
        <v>0</v>
      </c>
      <c r="D78" s="473" t="s">
        <v>150</v>
      </c>
      <c r="E78" s="473" t="s">
        <v>3199</v>
      </c>
      <c r="F78" s="459" t="s">
        <v>3200</v>
      </c>
      <c r="G78" s="459" t="s">
        <v>3201</v>
      </c>
      <c r="H78" s="473" t="s">
        <v>3202</v>
      </c>
      <c r="I78" s="473" t="s">
        <v>3203</v>
      </c>
      <c r="J78" s="459">
        <v>300</v>
      </c>
      <c r="K78" s="459">
        <v>300</v>
      </c>
      <c r="L78" s="460" t="s">
        <v>3204</v>
      </c>
      <c r="M78" s="459" t="s">
        <v>3205</v>
      </c>
    </row>
    <row r="79" spans="1:13" s="461" customFormat="1" ht="45" customHeight="1">
      <c r="A79" s="457">
        <v>57</v>
      </c>
      <c r="B79" s="462" t="s">
        <v>3206</v>
      </c>
      <c r="C79" s="458">
        <v>0</v>
      </c>
      <c r="D79" s="473" t="s">
        <v>150</v>
      </c>
      <c r="E79" s="473" t="s">
        <v>3199</v>
      </c>
      <c r="F79" s="459" t="s">
        <v>3207</v>
      </c>
      <c r="G79" s="459" t="s">
        <v>3188</v>
      </c>
      <c r="H79" s="473" t="s">
        <v>3208</v>
      </c>
      <c r="I79" s="473" t="s">
        <v>3209</v>
      </c>
      <c r="J79" s="459">
        <v>200</v>
      </c>
      <c r="K79" s="459">
        <v>200</v>
      </c>
      <c r="L79" s="460" t="s">
        <v>3210</v>
      </c>
      <c r="M79" s="459" t="s">
        <v>3211</v>
      </c>
    </row>
    <row r="80" spans="1:13" s="461" customFormat="1" ht="45" customHeight="1">
      <c r="A80" s="457">
        <v>58</v>
      </c>
      <c r="B80" s="462" t="s">
        <v>3212</v>
      </c>
      <c r="C80" s="458">
        <v>1</v>
      </c>
      <c r="D80" s="473" t="s">
        <v>150</v>
      </c>
      <c r="E80" s="473" t="s">
        <v>3213</v>
      </c>
      <c r="F80" s="459" t="s">
        <v>3214</v>
      </c>
      <c r="G80" s="459" t="s">
        <v>3215</v>
      </c>
      <c r="H80" s="473" t="s">
        <v>3216</v>
      </c>
      <c r="I80" s="473" t="s">
        <v>3217</v>
      </c>
      <c r="J80" s="459">
        <v>0</v>
      </c>
      <c r="K80" s="459">
        <v>0</v>
      </c>
      <c r="L80" s="460" t="s">
        <v>3218</v>
      </c>
      <c r="M80" s="459" t="s">
        <v>3219</v>
      </c>
    </row>
    <row r="81" spans="1:13" s="461" customFormat="1" ht="45" customHeight="1">
      <c r="A81" s="457">
        <v>59</v>
      </c>
      <c r="B81" s="462" t="s">
        <v>3220</v>
      </c>
      <c r="C81" s="458">
        <v>1</v>
      </c>
      <c r="D81" s="473" t="s">
        <v>75</v>
      </c>
      <c r="E81" s="473" t="s">
        <v>3221</v>
      </c>
      <c r="F81" s="459" t="s">
        <v>3222</v>
      </c>
      <c r="G81" s="459" t="s">
        <v>3223</v>
      </c>
      <c r="H81" s="473" t="s">
        <v>3224</v>
      </c>
      <c r="I81" s="473" t="s">
        <v>3225</v>
      </c>
      <c r="J81" s="459">
        <v>400</v>
      </c>
      <c r="K81" s="459">
        <v>400</v>
      </c>
      <c r="L81" s="460" t="s">
        <v>3226</v>
      </c>
      <c r="M81" s="459" t="s">
        <v>3227</v>
      </c>
    </row>
    <row r="82" spans="1:13" s="461" customFormat="1" ht="45" customHeight="1">
      <c r="A82" s="457">
        <v>60</v>
      </c>
      <c r="B82" s="462" t="s">
        <v>3228</v>
      </c>
      <c r="C82" s="458">
        <v>1</v>
      </c>
      <c r="D82" s="473" t="s">
        <v>150</v>
      </c>
      <c r="E82" s="473" t="s">
        <v>3229</v>
      </c>
      <c r="F82" s="459" t="s">
        <v>3230</v>
      </c>
      <c r="G82" s="459" t="s">
        <v>3231</v>
      </c>
      <c r="H82" s="473" t="s">
        <v>2980</v>
      </c>
      <c r="I82" s="473" t="s">
        <v>3232</v>
      </c>
      <c r="J82" s="459">
        <v>300</v>
      </c>
      <c r="K82" s="459">
        <v>300</v>
      </c>
      <c r="L82" s="460" t="s">
        <v>3233</v>
      </c>
      <c r="M82" s="459" t="s">
        <v>3234</v>
      </c>
    </row>
    <row r="83" spans="1:13" s="461" customFormat="1" ht="45" customHeight="1">
      <c r="A83" s="457">
        <v>61</v>
      </c>
      <c r="B83" s="462" t="s">
        <v>3235</v>
      </c>
      <c r="C83" s="458">
        <v>0</v>
      </c>
      <c r="D83" s="473" t="s">
        <v>150</v>
      </c>
      <c r="E83" s="473" t="s">
        <v>3213</v>
      </c>
      <c r="F83" s="459" t="s">
        <v>3236</v>
      </c>
      <c r="G83" s="459" t="s">
        <v>3237</v>
      </c>
      <c r="H83" s="473" t="s">
        <v>3010</v>
      </c>
      <c r="I83" s="473" t="s">
        <v>3238</v>
      </c>
      <c r="J83" s="459">
        <v>200</v>
      </c>
      <c r="K83" s="459">
        <v>200</v>
      </c>
      <c r="L83" s="460" t="s">
        <v>3239</v>
      </c>
      <c r="M83" s="459" t="s">
        <v>3240</v>
      </c>
    </row>
    <row r="84" spans="1:13" s="461" customFormat="1" ht="45" customHeight="1">
      <c r="A84" s="457">
        <v>62</v>
      </c>
      <c r="B84" s="462" t="s">
        <v>3241</v>
      </c>
      <c r="C84" s="458">
        <v>0</v>
      </c>
      <c r="D84" s="473" t="s">
        <v>221</v>
      </c>
      <c r="E84" s="473" t="s">
        <v>3242</v>
      </c>
      <c r="F84" s="459" t="s">
        <v>3243</v>
      </c>
      <c r="G84" s="459" t="s">
        <v>3244</v>
      </c>
      <c r="H84" s="474" t="s">
        <v>2925</v>
      </c>
      <c r="I84" s="474" t="s">
        <v>3245</v>
      </c>
      <c r="J84" s="459">
        <v>200</v>
      </c>
      <c r="K84" s="459">
        <v>200</v>
      </c>
      <c r="L84" s="460" t="s">
        <v>3246</v>
      </c>
      <c r="M84" s="459" t="s">
        <v>3247</v>
      </c>
    </row>
    <row r="85" spans="1:13" s="461" customFormat="1" ht="45" customHeight="1">
      <c r="A85" s="457">
        <v>63</v>
      </c>
      <c r="B85" s="462" t="s">
        <v>3248</v>
      </c>
      <c r="C85" s="458">
        <v>1</v>
      </c>
      <c r="D85" s="473" t="s">
        <v>75</v>
      </c>
      <c r="E85" s="473" t="s">
        <v>3249</v>
      </c>
      <c r="F85" s="459" t="s">
        <v>3250</v>
      </c>
      <c r="G85" s="459" t="s">
        <v>3251</v>
      </c>
      <c r="H85" s="473" t="s">
        <v>3252</v>
      </c>
      <c r="I85" s="473" t="s">
        <v>3253</v>
      </c>
      <c r="J85" s="459">
        <v>200</v>
      </c>
      <c r="K85" s="459">
        <v>200</v>
      </c>
      <c r="L85" s="460" t="s">
        <v>3254</v>
      </c>
      <c r="M85" s="459" t="s">
        <v>3255</v>
      </c>
    </row>
    <row r="86" spans="1:13" s="461" customFormat="1" ht="45" customHeight="1">
      <c r="A86" s="457">
        <v>64</v>
      </c>
      <c r="B86" s="462" t="s">
        <v>3256</v>
      </c>
      <c r="C86" s="458">
        <v>1</v>
      </c>
      <c r="D86" s="473" t="s">
        <v>150</v>
      </c>
      <c r="E86" s="473" t="s">
        <v>3257</v>
      </c>
      <c r="F86" s="459" t="s">
        <v>3258</v>
      </c>
      <c r="G86" s="459" t="s">
        <v>3259</v>
      </c>
      <c r="H86" s="473" t="s">
        <v>3260</v>
      </c>
      <c r="I86" s="473" t="s">
        <v>3261</v>
      </c>
      <c r="J86" s="459">
        <v>400</v>
      </c>
      <c r="K86" s="459">
        <v>400</v>
      </c>
      <c r="L86" s="460" t="s">
        <v>3262</v>
      </c>
      <c r="M86" s="459" t="s">
        <v>3263</v>
      </c>
    </row>
    <row r="87" spans="1:13" s="461" customFormat="1" ht="45" customHeight="1">
      <c r="A87" s="457">
        <v>65</v>
      </c>
      <c r="B87" s="462" t="s">
        <v>3264</v>
      </c>
      <c r="C87" s="458">
        <v>0</v>
      </c>
      <c r="D87" s="473" t="s">
        <v>150</v>
      </c>
      <c r="E87" s="473" t="s">
        <v>3257</v>
      </c>
      <c r="F87" s="459" t="s">
        <v>3265</v>
      </c>
      <c r="G87" s="459" t="s">
        <v>3266</v>
      </c>
      <c r="H87" s="473" t="s">
        <v>2918</v>
      </c>
      <c r="I87" s="473" t="s">
        <v>3267</v>
      </c>
      <c r="J87" s="459">
        <v>500</v>
      </c>
      <c r="K87" s="459">
        <v>500</v>
      </c>
      <c r="L87" s="460" t="s">
        <v>3268</v>
      </c>
      <c r="M87" s="459" t="s">
        <v>3269</v>
      </c>
    </row>
    <row r="88" spans="1:13" s="461" customFormat="1" ht="45" customHeight="1">
      <c r="A88" s="457">
        <v>66</v>
      </c>
      <c r="B88" s="462" t="s">
        <v>3270</v>
      </c>
      <c r="C88" s="458">
        <v>0</v>
      </c>
      <c r="D88" s="473" t="s">
        <v>150</v>
      </c>
      <c r="E88" s="473" t="s">
        <v>3257</v>
      </c>
      <c r="F88" s="459" t="s">
        <v>3271</v>
      </c>
      <c r="G88" s="459" t="s">
        <v>3272</v>
      </c>
      <c r="H88" s="473" t="s">
        <v>2898</v>
      </c>
      <c r="I88" s="473" t="s">
        <v>3273</v>
      </c>
      <c r="J88" s="459">
        <v>400</v>
      </c>
      <c r="K88" s="459">
        <v>400</v>
      </c>
      <c r="L88" s="460" t="s">
        <v>3274</v>
      </c>
      <c r="M88" s="459" t="s">
        <v>3275</v>
      </c>
    </row>
    <row r="89" spans="1:13" s="461" customFormat="1" ht="45" customHeight="1">
      <c r="A89" s="457">
        <v>67</v>
      </c>
      <c r="B89" s="462" t="s">
        <v>3276</v>
      </c>
      <c r="C89" s="458">
        <v>0</v>
      </c>
      <c r="D89" s="473" t="s">
        <v>150</v>
      </c>
      <c r="E89" s="473" t="s">
        <v>3277</v>
      </c>
      <c r="F89" s="459" t="s">
        <v>3278</v>
      </c>
      <c r="G89" s="459" t="s">
        <v>3279</v>
      </c>
      <c r="H89" s="473" t="s">
        <v>3010</v>
      </c>
      <c r="I89" s="473" t="s">
        <v>3280</v>
      </c>
      <c r="J89" s="459">
        <v>300</v>
      </c>
      <c r="K89" s="459">
        <v>300</v>
      </c>
      <c r="L89" s="460" t="s">
        <v>3281</v>
      </c>
      <c r="M89" s="459" t="s">
        <v>3282</v>
      </c>
    </row>
    <row r="90" spans="1:13" s="461" customFormat="1" ht="45" customHeight="1">
      <c r="A90" s="457">
        <v>68</v>
      </c>
      <c r="B90" s="459" t="s">
        <v>3283</v>
      </c>
      <c r="C90" s="458">
        <v>0</v>
      </c>
      <c r="D90" s="473" t="s">
        <v>150</v>
      </c>
      <c r="E90" s="473" t="s">
        <v>3284</v>
      </c>
      <c r="F90" s="459" t="s">
        <v>3285</v>
      </c>
      <c r="G90" s="459" t="s">
        <v>3286</v>
      </c>
      <c r="H90" s="474" t="s">
        <v>3287</v>
      </c>
      <c r="I90" s="474" t="s">
        <v>3288</v>
      </c>
      <c r="J90" s="459">
        <v>200</v>
      </c>
      <c r="K90" s="459">
        <v>200</v>
      </c>
      <c r="L90" s="460" t="s">
        <v>3289</v>
      </c>
      <c r="M90" s="459" t="s">
        <v>3290</v>
      </c>
    </row>
    <row r="91" spans="1:13" s="461" customFormat="1" ht="45" customHeight="1">
      <c r="A91" s="457">
        <v>69</v>
      </c>
      <c r="B91" s="462" t="s">
        <v>3291</v>
      </c>
      <c r="C91" s="458">
        <v>1</v>
      </c>
      <c r="D91" s="473" t="s">
        <v>150</v>
      </c>
      <c r="E91" s="473" t="s">
        <v>3292</v>
      </c>
      <c r="F91" s="459" t="s">
        <v>3293</v>
      </c>
      <c r="G91" s="459" t="s">
        <v>3294</v>
      </c>
      <c r="H91" s="473" t="s">
        <v>2952</v>
      </c>
      <c r="I91" s="473" t="s">
        <v>3295</v>
      </c>
      <c r="J91" s="459">
        <v>100</v>
      </c>
      <c r="K91" s="459">
        <v>100</v>
      </c>
      <c r="L91" s="460" t="s">
        <v>3296</v>
      </c>
      <c r="M91" s="459" t="s">
        <v>3297</v>
      </c>
    </row>
    <row r="92" spans="1:13" s="461" customFormat="1" ht="45" customHeight="1">
      <c r="A92" s="457">
        <v>70</v>
      </c>
      <c r="B92" s="462" t="s">
        <v>3298</v>
      </c>
      <c r="C92" s="458">
        <v>1</v>
      </c>
      <c r="D92" s="473" t="s">
        <v>221</v>
      </c>
      <c r="E92" s="473" t="s">
        <v>3292</v>
      </c>
      <c r="F92" s="459" t="s">
        <v>3299</v>
      </c>
      <c r="G92" s="459" t="s">
        <v>3300</v>
      </c>
      <c r="H92" s="473" t="s">
        <v>2952</v>
      </c>
      <c r="I92" s="473" t="s">
        <v>3301</v>
      </c>
      <c r="J92" s="459">
        <v>300</v>
      </c>
      <c r="K92" s="459">
        <v>300</v>
      </c>
      <c r="L92" s="460" t="s">
        <v>3302</v>
      </c>
      <c r="M92" s="459" t="s">
        <v>3303</v>
      </c>
    </row>
    <row r="93" spans="1:13" s="461" customFormat="1" ht="45" customHeight="1">
      <c r="A93" s="457">
        <v>71</v>
      </c>
      <c r="B93" s="462" t="s">
        <v>3304</v>
      </c>
      <c r="C93" s="458">
        <v>0</v>
      </c>
      <c r="D93" s="473" t="s">
        <v>221</v>
      </c>
      <c r="E93" s="473" t="s">
        <v>3305</v>
      </c>
      <c r="F93" s="459" t="s">
        <v>3306</v>
      </c>
      <c r="G93" s="459" t="s">
        <v>3307</v>
      </c>
      <c r="H93" s="473" t="s">
        <v>3260</v>
      </c>
      <c r="I93" s="473" t="s">
        <v>3308</v>
      </c>
      <c r="J93" s="459">
        <v>100</v>
      </c>
      <c r="K93" s="459">
        <v>100</v>
      </c>
      <c r="L93" s="460" t="s">
        <v>3309</v>
      </c>
      <c r="M93" s="459" t="s">
        <v>3310</v>
      </c>
    </row>
    <row r="94" spans="1:13" s="469" customFormat="1" ht="45" customHeight="1">
      <c r="A94" s="466">
        <v>72</v>
      </c>
      <c r="B94" s="458" t="s">
        <v>3311</v>
      </c>
      <c r="C94" s="458">
        <v>0</v>
      </c>
      <c r="D94" s="473" t="s">
        <v>221</v>
      </c>
      <c r="E94" s="473" t="s">
        <v>3305</v>
      </c>
      <c r="F94" s="458" t="s">
        <v>3312</v>
      </c>
      <c r="G94" s="458" t="s">
        <v>3313</v>
      </c>
      <c r="H94" s="473" t="s">
        <v>2898</v>
      </c>
      <c r="I94" s="473" t="s">
        <v>3314</v>
      </c>
      <c r="J94" s="458">
        <v>200</v>
      </c>
      <c r="K94" s="458">
        <v>200</v>
      </c>
      <c r="L94" s="467" t="s">
        <v>3315</v>
      </c>
      <c r="M94" s="458" t="s">
        <v>3316</v>
      </c>
    </row>
    <row r="95" spans="1:13" s="461" customFormat="1" ht="45" customHeight="1">
      <c r="A95" s="457">
        <v>73</v>
      </c>
      <c r="B95" s="459" t="s">
        <v>3317</v>
      </c>
      <c r="C95" s="458">
        <v>0</v>
      </c>
      <c r="D95" s="473" t="s">
        <v>221</v>
      </c>
      <c r="E95" s="473" t="s">
        <v>3318</v>
      </c>
      <c r="F95" s="459" t="s">
        <v>3319</v>
      </c>
      <c r="G95" s="459" t="s">
        <v>3320</v>
      </c>
      <c r="H95" s="473" t="s">
        <v>2898</v>
      </c>
      <c r="I95" s="473" t="s">
        <v>3321</v>
      </c>
      <c r="J95" s="459">
        <v>100</v>
      </c>
      <c r="K95" s="459">
        <v>100</v>
      </c>
      <c r="L95" s="460" t="s">
        <v>3322</v>
      </c>
      <c r="M95" s="459" t="s">
        <v>3323</v>
      </c>
    </row>
    <row r="96" spans="1:13" s="461" customFormat="1" ht="45" customHeight="1">
      <c r="A96" s="457">
        <v>74</v>
      </c>
      <c r="B96" s="462" t="s">
        <v>3324</v>
      </c>
      <c r="C96" s="458">
        <v>0</v>
      </c>
      <c r="D96" s="473" t="s">
        <v>221</v>
      </c>
      <c r="E96" s="473" t="s">
        <v>3318</v>
      </c>
      <c r="F96" s="459" t="s">
        <v>3325</v>
      </c>
      <c r="G96" s="459" t="s">
        <v>3326</v>
      </c>
      <c r="H96" s="474" t="s">
        <v>2933</v>
      </c>
      <c r="I96" s="474" t="s">
        <v>3327</v>
      </c>
      <c r="J96" s="459">
        <v>200</v>
      </c>
      <c r="K96" s="459">
        <v>200</v>
      </c>
      <c r="L96" s="460" t="s">
        <v>3328</v>
      </c>
      <c r="M96" s="459" t="s">
        <v>3329</v>
      </c>
    </row>
    <row r="97" spans="1:13" s="461" customFormat="1" ht="45" customHeight="1">
      <c r="A97" s="457">
        <v>75</v>
      </c>
      <c r="B97" s="462" t="s">
        <v>3330</v>
      </c>
      <c r="C97" s="458">
        <v>0</v>
      </c>
      <c r="D97" s="473" t="s">
        <v>221</v>
      </c>
      <c r="E97" s="473" t="s">
        <v>887</v>
      </c>
      <c r="F97" s="459" t="s">
        <v>3331</v>
      </c>
      <c r="G97" s="459" t="s">
        <v>3332</v>
      </c>
      <c r="H97" s="473" t="s">
        <v>3333</v>
      </c>
      <c r="I97" s="473" t="s">
        <v>3334</v>
      </c>
      <c r="J97" s="459">
        <v>100</v>
      </c>
      <c r="K97" s="459">
        <v>100</v>
      </c>
      <c r="L97" s="460" t="s">
        <v>3335</v>
      </c>
      <c r="M97" s="459" t="s">
        <v>3336</v>
      </c>
    </row>
    <row r="98" spans="1:13" s="461" customFormat="1" ht="45" customHeight="1">
      <c r="A98" s="457">
        <v>76</v>
      </c>
      <c r="B98" s="459" t="s">
        <v>3337</v>
      </c>
      <c r="C98" s="458">
        <v>0</v>
      </c>
      <c r="D98" s="473" t="s">
        <v>221</v>
      </c>
      <c r="E98" s="473" t="s">
        <v>887</v>
      </c>
      <c r="F98" s="459" t="s">
        <v>3338</v>
      </c>
      <c r="G98" s="459" t="s">
        <v>3339</v>
      </c>
      <c r="H98" s="473" t="s">
        <v>3340</v>
      </c>
      <c r="I98" s="473" t="s">
        <v>3341</v>
      </c>
      <c r="J98" s="459">
        <v>300</v>
      </c>
      <c r="K98" s="459">
        <v>300</v>
      </c>
      <c r="L98" s="460" t="s">
        <v>3342</v>
      </c>
      <c r="M98" s="459" t="s">
        <v>3343</v>
      </c>
    </row>
    <row r="99" spans="1:13" s="461" customFormat="1" ht="45" customHeight="1">
      <c r="A99" s="457">
        <v>77</v>
      </c>
      <c r="B99" s="462" t="s">
        <v>3344</v>
      </c>
      <c r="C99" s="458">
        <v>1</v>
      </c>
      <c r="D99" s="473" t="s">
        <v>221</v>
      </c>
      <c r="E99" s="473" t="s">
        <v>3345</v>
      </c>
      <c r="F99" s="459" t="s">
        <v>3346</v>
      </c>
      <c r="G99" s="459" t="s">
        <v>3347</v>
      </c>
      <c r="H99" s="473" t="s">
        <v>3340</v>
      </c>
      <c r="I99" s="473" t="s">
        <v>3348</v>
      </c>
      <c r="J99" s="459">
        <v>100</v>
      </c>
      <c r="K99" s="459">
        <v>100</v>
      </c>
      <c r="L99" s="460" t="s">
        <v>3349</v>
      </c>
      <c r="M99" s="459" t="s">
        <v>3350</v>
      </c>
    </row>
    <row r="100" spans="1:13" s="461" customFormat="1" ht="45" customHeight="1">
      <c r="A100" s="457">
        <v>78</v>
      </c>
      <c r="B100" s="462" t="s">
        <v>3351</v>
      </c>
      <c r="C100" s="458">
        <v>1</v>
      </c>
      <c r="D100" s="473" t="s">
        <v>149</v>
      </c>
      <c r="E100" s="473" t="s">
        <v>3352</v>
      </c>
      <c r="F100" s="459" t="s">
        <v>3353</v>
      </c>
      <c r="G100" s="459" t="s">
        <v>3354</v>
      </c>
      <c r="H100" s="474" t="s">
        <v>3355</v>
      </c>
      <c r="I100" s="474" t="s">
        <v>3356</v>
      </c>
      <c r="J100" s="459">
        <v>200</v>
      </c>
      <c r="K100" s="459">
        <v>200</v>
      </c>
      <c r="L100" s="460" t="s">
        <v>3357</v>
      </c>
      <c r="M100" s="459" t="s">
        <v>3358</v>
      </c>
    </row>
    <row r="101" spans="1:13" s="461" customFormat="1" ht="45" customHeight="1">
      <c r="A101" s="457">
        <v>79</v>
      </c>
      <c r="B101" s="462" t="s">
        <v>3359</v>
      </c>
      <c r="C101" s="458">
        <v>1</v>
      </c>
      <c r="D101" s="473" t="s">
        <v>149</v>
      </c>
      <c r="E101" s="473" t="s">
        <v>504</v>
      </c>
      <c r="F101" s="459" t="s">
        <v>3360</v>
      </c>
      <c r="G101" s="459" t="s">
        <v>3361</v>
      </c>
      <c r="H101" s="474" t="s">
        <v>3362</v>
      </c>
      <c r="I101" s="474" t="s">
        <v>3363</v>
      </c>
      <c r="J101" s="459">
        <v>400</v>
      </c>
      <c r="K101" s="459">
        <v>400</v>
      </c>
      <c r="L101" s="460" t="s">
        <v>3364</v>
      </c>
      <c r="M101" s="459" t="s">
        <v>3365</v>
      </c>
    </row>
    <row r="102" spans="1:13" s="461" customFormat="1" ht="45" customHeight="1">
      <c r="A102" s="457">
        <v>80</v>
      </c>
      <c r="B102" s="462" t="s">
        <v>3366</v>
      </c>
      <c r="C102" s="458">
        <v>1</v>
      </c>
      <c r="D102" s="473" t="s">
        <v>149</v>
      </c>
      <c r="E102" s="473" t="s">
        <v>3367</v>
      </c>
      <c r="F102" s="459" t="s">
        <v>3368</v>
      </c>
      <c r="G102" s="459" t="s">
        <v>3369</v>
      </c>
      <c r="H102" s="474" t="s">
        <v>3370</v>
      </c>
      <c r="I102" s="474" t="s">
        <v>3371</v>
      </c>
      <c r="J102" s="459">
        <v>200</v>
      </c>
      <c r="K102" s="459">
        <v>200</v>
      </c>
      <c r="L102" s="460" t="s">
        <v>3372</v>
      </c>
      <c r="M102" s="459" t="s">
        <v>3373</v>
      </c>
    </row>
    <row r="103" spans="1:13" s="461" customFormat="1" ht="45" customHeight="1">
      <c r="A103" s="457">
        <v>81</v>
      </c>
      <c r="B103" s="462" t="s">
        <v>3374</v>
      </c>
      <c r="C103" s="458">
        <v>0</v>
      </c>
      <c r="D103" s="473" t="s">
        <v>3375</v>
      </c>
      <c r="E103" s="473" t="s">
        <v>3376</v>
      </c>
      <c r="F103" s="459" t="s">
        <v>3377</v>
      </c>
      <c r="G103" s="459" t="s">
        <v>3378</v>
      </c>
      <c r="H103" s="473" t="s">
        <v>3379</v>
      </c>
      <c r="I103" s="473" t="s">
        <v>3380</v>
      </c>
      <c r="J103" s="459">
        <v>100</v>
      </c>
      <c r="K103" s="459">
        <v>100</v>
      </c>
      <c r="L103" s="460" t="s">
        <v>3381</v>
      </c>
      <c r="M103" s="459" t="s">
        <v>3382</v>
      </c>
    </row>
    <row r="104" spans="1:13" s="461" customFormat="1" ht="45" customHeight="1">
      <c r="A104" s="457">
        <v>82</v>
      </c>
      <c r="B104" s="459" t="s">
        <v>3383</v>
      </c>
      <c r="C104" s="458">
        <v>0</v>
      </c>
      <c r="D104" s="473" t="s">
        <v>204</v>
      </c>
      <c r="E104" s="473" t="s">
        <v>3384</v>
      </c>
      <c r="F104" s="459" t="s">
        <v>3385</v>
      </c>
      <c r="G104" s="459" t="s">
        <v>3386</v>
      </c>
      <c r="H104" s="473" t="s">
        <v>3387</v>
      </c>
      <c r="I104" s="473" t="s">
        <v>3388</v>
      </c>
      <c r="J104" s="459">
        <v>40</v>
      </c>
      <c r="K104" s="459">
        <v>0</v>
      </c>
      <c r="L104" s="460" t="s">
        <v>3389</v>
      </c>
      <c r="M104" s="459" t="s">
        <v>3390</v>
      </c>
    </row>
    <row r="105" spans="1:13" s="461" customFormat="1" ht="45" customHeight="1">
      <c r="A105" s="457">
        <v>83</v>
      </c>
      <c r="B105" s="462" t="s">
        <v>3391</v>
      </c>
      <c r="C105" s="458">
        <v>0</v>
      </c>
      <c r="D105" s="473" t="s">
        <v>204</v>
      </c>
      <c r="E105" s="473" t="s">
        <v>3392</v>
      </c>
      <c r="F105" s="459" t="s">
        <v>3393</v>
      </c>
      <c r="G105" s="459" t="s">
        <v>3394</v>
      </c>
      <c r="H105" s="474" t="s">
        <v>3395</v>
      </c>
      <c r="I105" s="474" t="s">
        <v>3396</v>
      </c>
      <c r="J105" s="459">
        <v>400</v>
      </c>
      <c r="K105" s="459">
        <v>400</v>
      </c>
      <c r="L105" s="460" t="s">
        <v>3397</v>
      </c>
      <c r="M105" s="459" t="s">
        <v>3398</v>
      </c>
    </row>
    <row r="106" spans="1:13" s="461" customFormat="1" ht="45" customHeight="1">
      <c r="A106" s="457">
        <v>84</v>
      </c>
      <c r="B106" s="462" t="s">
        <v>3399</v>
      </c>
      <c r="C106" s="458">
        <v>0</v>
      </c>
      <c r="D106" s="473" t="s">
        <v>204</v>
      </c>
      <c r="E106" s="473" t="s">
        <v>3399</v>
      </c>
      <c r="F106" s="459" t="s">
        <v>3400</v>
      </c>
      <c r="G106" s="459" t="s">
        <v>3401</v>
      </c>
      <c r="H106" s="473" t="s">
        <v>3402</v>
      </c>
      <c r="I106" s="473" t="s">
        <v>3403</v>
      </c>
      <c r="J106" s="459">
        <v>200</v>
      </c>
      <c r="K106" s="459">
        <v>200</v>
      </c>
      <c r="L106" s="460" t="s">
        <v>3404</v>
      </c>
      <c r="M106" s="459" t="s">
        <v>3405</v>
      </c>
    </row>
    <row r="107" spans="1:13" s="461" customFormat="1" ht="45" customHeight="1">
      <c r="A107" s="457">
        <v>85</v>
      </c>
      <c r="B107" s="462" t="s">
        <v>3406</v>
      </c>
      <c r="C107" s="458">
        <v>0</v>
      </c>
      <c r="D107" s="473" t="s">
        <v>204</v>
      </c>
      <c r="E107" s="473" t="s">
        <v>3407</v>
      </c>
      <c r="F107" s="459" t="s">
        <v>3408</v>
      </c>
      <c r="G107" s="459" t="s">
        <v>3409</v>
      </c>
      <c r="H107" s="473" t="s">
        <v>3410</v>
      </c>
      <c r="I107" s="473" t="s">
        <v>3411</v>
      </c>
      <c r="J107" s="459">
        <v>100</v>
      </c>
      <c r="K107" s="459">
        <v>100</v>
      </c>
      <c r="L107" s="460" t="s">
        <v>3412</v>
      </c>
      <c r="M107" s="459" t="s">
        <v>3413</v>
      </c>
    </row>
    <row r="108" spans="1:13" s="461" customFormat="1" ht="45" customHeight="1">
      <c r="A108" s="457">
        <v>86</v>
      </c>
      <c r="B108" s="462" t="s">
        <v>3414</v>
      </c>
      <c r="C108" s="458">
        <v>0</v>
      </c>
      <c r="D108" s="473" t="s">
        <v>204</v>
      </c>
      <c r="E108" s="473" t="s">
        <v>3415</v>
      </c>
      <c r="F108" s="459" t="s">
        <v>3416</v>
      </c>
      <c r="G108" s="459" t="s">
        <v>3417</v>
      </c>
      <c r="H108" s="473" t="s">
        <v>3418</v>
      </c>
      <c r="I108" s="473" t="s">
        <v>3419</v>
      </c>
      <c r="J108" s="459">
        <v>200</v>
      </c>
      <c r="K108" s="459">
        <v>200</v>
      </c>
      <c r="L108" s="460" t="s">
        <v>3420</v>
      </c>
      <c r="M108" s="459" t="s">
        <v>3421</v>
      </c>
    </row>
    <row r="109" spans="1:13" s="461" customFormat="1" ht="45" customHeight="1">
      <c r="A109" s="457">
        <v>87</v>
      </c>
      <c r="B109" s="462" t="s">
        <v>3422</v>
      </c>
      <c r="C109" s="458">
        <v>1</v>
      </c>
      <c r="D109" s="473" t="s">
        <v>204</v>
      </c>
      <c r="E109" s="473" t="s">
        <v>3345</v>
      </c>
      <c r="F109" s="459" t="s">
        <v>3423</v>
      </c>
      <c r="G109" s="459" t="s">
        <v>3424</v>
      </c>
      <c r="H109" s="474" t="s">
        <v>3340</v>
      </c>
      <c r="I109" s="474" t="s">
        <v>3425</v>
      </c>
      <c r="J109" s="459">
        <v>500</v>
      </c>
      <c r="K109" s="459">
        <v>500</v>
      </c>
      <c r="L109" s="460" t="s">
        <v>3426</v>
      </c>
      <c r="M109" s="459" t="s">
        <v>3427</v>
      </c>
    </row>
    <row r="110" spans="1:13" s="461" customFormat="1" ht="45" customHeight="1">
      <c r="A110" s="457">
        <v>88</v>
      </c>
      <c r="B110" s="462" t="s">
        <v>3428</v>
      </c>
      <c r="C110" s="458">
        <v>0</v>
      </c>
      <c r="D110" s="473" t="s">
        <v>3375</v>
      </c>
      <c r="E110" s="473" t="s">
        <v>3429</v>
      </c>
      <c r="F110" s="459" t="s">
        <v>3430</v>
      </c>
      <c r="G110" s="459" t="s">
        <v>3431</v>
      </c>
      <c r="H110" s="473" t="s">
        <v>3362</v>
      </c>
      <c r="I110" s="473" t="s">
        <v>3432</v>
      </c>
      <c r="J110" s="459">
        <v>100</v>
      </c>
      <c r="K110" s="459">
        <v>100</v>
      </c>
      <c r="L110" s="460" t="s">
        <v>3433</v>
      </c>
      <c r="M110" s="459" t="s">
        <v>3434</v>
      </c>
    </row>
    <row r="111" spans="1:13" s="461" customFormat="1" ht="45" customHeight="1">
      <c r="A111" s="457">
        <v>89</v>
      </c>
      <c r="B111" s="462" t="s">
        <v>3435</v>
      </c>
      <c r="C111" s="458">
        <v>0</v>
      </c>
      <c r="D111" s="473" t="s">
        <v>204</v>
      </c>
      <c r="E111" s="473" t="s">
        <v>3436</v>
      </c>
      <c r="F111" s="459" t="s">
        <v>3437</v>
      </c>
      <c r="G111" s="459" t="s">
        <v>3438</v>
      </c>
      <c r="H111" s="474" t="s">
        <v>3418</v>
      </c>
      <c r="I111" s="474" t="s">
        <v>3439</v>
      </c>
      <c r="J111" s="459">
        <v>100</v>
      </c>
      <c r="K111" s="459">
        <v>100</v>
      </c>
      <c r="L111" s="460" t="s">
        <v>3440</v>
      </c>
      <c r="M111" s="459" t="s">
        <v>3441</v>
      </c>
    </row>
    <row r="112" spans="1:13" s="461" customFormat="1" ht="45" customHeight="1">
      <c r="A112" s="457">
        <v>90</v>
      </c>
      <c r="B112" s="462" t="s">
        <v>3442</v>
      </c>
      <c r="C112" s="458">
        <v>1</v>
      </c>
      <c r="D112" s="473" t="s">
        <v>149</v>
      </c>
      <c r="E112" s="473" t="s">
        <v>3443</v>
      </c>
      <c r="F112" s="459" t="s">
        <v>3444</v>
      </c>
      <c r="G112" s="459" t="s">
        <v>3445</v>
      </c>
      <c r="H112" s="473" t="s">
        <v>3446</v>
      </c>
      <c r="I112" s="473" t="s">
        <v>3447</v>
      </c>
      <c r="J112" s="459">
        <v>300</v>
      </c>
      <c r="K112" s="459">
        <v>300</v>
      </c>
      <c r="L112" s="460" t="s">
        <v>3448</v>
      </c>
      <c r="M112" s="459" t="s">
        <v>3449</v>
      </c>
    </row>
    <row r="113" spans="1:13" s="461" customFormat="1" ht="45" customHeight="1">
      <c r="A113" s="457">
        <v>91</v>
      </c>
      <c r="B113" s="462" t="s">
        <v>3450</v>
      </c>
      <c r="C113" s="458">
        <v>1</v>
      </c>
      <c r="D113" s="473" t="s">
        <v>149</v>
      </c>
      <c r="E113" s="473" t="s">
        <v>3451</v>
      </c>
      <c r="F113" s="459" t="s">
        <v>3452</v>
      </c>
      <c r="G113" s="459" t="s">
        <v>3453</v>
      </c>
      <c r="H113" s="473" t="s">
        <v>3454</v>
      </c>
      <c r="I113" s="473" t="s">
        <v>3455</v>
      </c>
      <c r="J113" s="459">
        <v>300</v>
      </c>
      <c r="K113" s="459">
        <v>300</v>
      </c>
      <c r="L113" s="460" t="s">
        <v>3456</v>
      </c>
      <c r="M113" s="459" t="s">
        <v>3457</v>
      </c>
    </row>
    <row r="114" spans="1:13" s="461" customFormat="1" ht="45" customHeight="1">
      <c r="A114" s="457">
        <v>92</v>
      </c>
      <c r="B114" s="462" t="s">
        <v>3458</v>
      </c>
      <c r="C114" s="458">
        <v>0</v>
      </c>
      <c r="D114" s="473" t="s">
        <v>149</v>
      </c>
      <c r="E114" s="473" t="s">
        <v>3443</v>
      </c>
      <c r="F114" s="459" t="s">
        <v>3459</v>
      </c>
      <c r="G114" s="459" t="s">
        <v>3460</v>
      </c>
      <c r="H114" s="474" t="s">
        <v>3388</v>
      </c>
      <c r="I114" s="474" t="s">
        <v>3461</v>
      </c>
      <c r="J114" s="459">
        <v>200</v>
      </c>
      <c r="K114" s="459">
        <v>200</v>
      </c>
      <c r="L114" s="460" t="s">
        <v>3462</v>
      </c>
      <c r="M114" s="459" t="s">
        <v>3463</v>
      </c>
    </row>
    <row r="115" spans="1:13" s="461" customFormat="1" ht="45" customHeight="1">
      <c r="A115" s="457">
        <v>93</v>
      </c>
      <c r="B115" s="462" t="s">
        <v>3464</v>
      </c>
      <c r="C115" s="458">
        <v>1</v>
      </c>
      <c r="D115" s="473" t="s">
        <v>149</v>
      </c>
      <c r="E115" s="473" t="s">
        <v>3465</v>
      </c>
      <c r="F115" s="459" t="s">
        <v>3466</v>
      </c>
      <c r="G115" s="459" t="s">
        <v>3467</v>
      </c>
      <c r="H115" s="473" t="s">
        <v>3379</v>
      </c>
      <c r="I115" s="473" t="s">
        <v>3468</v>
      </c>
      <c r="J115" s="459">
        <v>200</v>
      </c>
      <c r="K115" s="459">
        <v>200</v>
      </c>
      <c r="L115" s="460" t="s">
        <v>3469</v>
      </c>
      <c r="M115" s="459" t="s">
        <v>3470</v>
      </c>
    </row>
    <row r="116" spans="1:13" s="461" customFormat="1" ht="45" customHeight="1">
      <c r="A116" s="457">
        <v>94</v>
      </c>
      <c r="B116" s="459" t="s">
        <v>3471</v>
      </c>
      <c r="C116" s="458">
        <v>1</v>
      </c>
      <c r="D116" s="473" t="s">
        <v>3472</v>
      </c>
      <c r="E116" s="473" t="s">
        <v>3473</v>
      </c>
      <c r="F116" s="459" t="s">
        <v>3474</v>
      </c>
      <c r="G116" s="459" t="s">
        <v>3475</v>
      </c>
      <c r="H116" s="473" t="s">
        <v>3476</v>
      </c>
      <c r="I116" s="473" t="s">
        <v>3477</v>
      </c>
      <c r="J116" s="459">
        <v>100</v>
      </c>
      <c r="K116" s="459">
        <v>100</v>
      </c>
      <c r="L116" s="460" t="s">
        <v>3478</v>
      </c>
      <c r="M116" s="459" t="s">
        <v>3479</v>
      </c>
    </row>
    <row r="117" spans="1:13" s="461" customFormat="1" ht="45" customHeight="1">
      <c r="A117" s="457">
        <v>95</v>
      </c>
      <c r="B117" s="462" t="s">
        <v>3480</v>
      </c>
      <c r="C117" s="458">
        <v>1</v>
      </c>
      <c r="D117" s="473" t="s">
        <v>3375</v>
      </c>
      <c r="E117" s="473" t="s">
        <v>861</v>
      </c>
      <c r="F117" s="459" t="s">
        <v>3481</v>
      </c>
      <c r="G117" s="459" t="s">
        <v>3482</v>
      </c>
      <c r="H117" s="473" t="s">
        <v>3483</v>
      </c>
      <c r="I117" s="473" t="s">
        <v>3484</v>
      </c>
      <c r="J117" s="459">
        <v>100</v>
      </c>
      <c r="K117" s="459">
        <v>100</v>
      </c>
      <c r="L117" s="460" t="s">
        <v>3485</v>
      </c>
      <c r="M117" s="459" t="s">
        <v>3486</v>
      </c>
    </row>
    <row r="118" spans="1:13" s="461" customFormat="1" ht="45" customHeight="1">
      <c r="A118" s="457">
        <v>96</v>
      </c>
      <c r="B118" s="462" t="s">
        <v>3487</v>
      </c>
      <c r="C118" s="458">
        <v>1</v>
      </c>
      <c r="D118" s="473" t="s">
        <v>149</v>
      </c>
      <c r="E118" s="473" t="s">
        <v>3488</v>
      </c>
      <c r="F118" s="459" t="s">
        <v>3489</v>
      </c>
      <c r="G118" s="459" t="s">
        <v>3490</v>
      </c>
      <c r="H118" s="473" t="s">
        <v>3362</v>
      </c>
      <c r="I118" s="473" t="s">
        <v>3491</v>
      </c>
      <c r="J118" s="459">
        <v>100</v>
      </c>
      <c r="K118" s="459">
        <v>100</v>
      </c>
      <c r="L118" s="460" t="s">
        <v>3492</v>
      </c>
      <c r="M118" s="459" t="s">
        <v>3493</v>
      </c>
    </row>
    <row r="119" spans="1:13" s="461" customFormat="1" ht="45" customHeight="1">
      <c r="A119" s="457">
        <v>97</v>
      </c>
      <c r="B119" s="462" t="s">
        <v>3494</v>
      </c>
      <c r="C119" s="458">
        <v>0</v>
      </c>
      <c r="D119" s="473" t="s">
        <v>75</v>
      </c>
      <c r="E119" s="473" t="s">
        <v>3495</v>
      </c>
      <c r="F119" s="459" t="s">
        <v>3496</v>
      </c>
      <c r="G119" s="459" t="s">
        <v>3497</v>
      </c>
      <c r="H119" s="473" t="s">
        <v>3454</v>
      </c>
      <c r="I119" s="473" t="s">
        <v>3498</v>
      </c>
      <c r="J119" s="459">
        <v>300</v>
      </c>
      <c r="K119" s="459">
        <v>300</v>
      </c>
      <c r="L119" s="460" t="s">
        <v>3499</v>
      </c>
      <c r="M119" s="459" t="s">
        <v>3500</v>
      </c>
    </row>
    <row r="120" spans="1:13" s="461" customFormat="1" ht="45" customHeight="1">
      <c r="A120" s="457">
        <v>98</v>
      </c>
      <c r="B120" s="462" t="s">
        <v>3501</v>
      </c>
      <c r="C120" s="458">
        <v>0</v>
      </c>
      <c r="D120" s="473" t="s">
        <v>75</v>
      </c>
      <c r="E120" s="473" t="s">
        <v>3495</v>
      </c>
      <c r="F120" s="459" t="s">
        <v>3502</v>
      </c>
      <c r="G120" s="459" t="s">
        <v>3503</v>
      </c>
      <c r="H120" s="473" t="s">
        <v>3402</v>
      </c>
      <c r="I120" s="473" t="s">
        <v>3504</v>
      </c>
      <c r="J120" s="459">
        <v>200</v>
      </c>
      <c r="K120" s="459">
        <v>200</v>
      </c>
      <c r="L120" s="460" t="s">
        <v>3505</v>
      </c>
      <c r="M120" s="459" t="s">
        <v>3506</v>
      </c>
    </row>
    <row r="121" spans="1:13" s="461" customFormat="1" ht="45" customHeight="1">
      <c r="A121" s="457">
        <v>99</v>
      </c>
      <c r="B121" s="462" t="s">
        <v>3507</v>
      </c>
      <c r="C121" s="458">
        <v>0</v>
      </c>
      <c r="D121" s="473" t="s">
        <v>75</v>
      </c>
      <c r="E121" s="473" t="s">
        <v>3508</v>
      </c>
      <c r="F121" s="459" t="s">
        <v>3509</v>
      </c>
      <c r="G121" s="459" t="s">
        <v>3510</v>
      </c>
      <c r="H121" s="473" t="s">
        <v>3418</v>
      </c>
      <c r="I121" s="473" t="s">
        <v>3511</v>
      </c>
      <c r="J121" s="459">
        <v>300</v>
      </c>
      <c r="K121" s="459">
        <v>300</v>
      </c>
      <c r="L121" s="460" t="s">
        <v>3512</v>
      </c>
      <c r="M121" s="459" t="s">
        <v>3513</v>
      </c>
    </row>
    <row r="122" spans="1:13" s="461" customFormat="1" ht="45" customHeight="1">
      <c r="A122" s="457">
        <v>100</v>
      </c>
      <c r="B122" s="462" t="s">
        <v>3514</v>
      </c>
      <c r="C122" s="458">
        <v>0</v>
      </c>
      <c r="D122" s="473" t="s">
        <v>75</v>
      </c>
      <c r="E122" s="473" t="s">
        <v>3508</v>
      </c>
      <c r="F122" s="459" t="s">
        <v>3515</v>
      </c>
      <c r="G122" s="459" t="s">
        <v>3516</v>
      </c>
      <c r="H122" s="473" t="s">
        <v>3379</v>
      </c>
      <c r="I122" s="473" t="s">
        <v>3517</v>
      </c>
      <c r="J122" s="459">
        <v>200</v>
      </c>
      <c r="K122" s="459">
        <v>200</v>
      </c>
      <c r="L122" s="460" t="s">
        <v>3518</v>
      </c>
      <c r="M122" s="459" t="s">
        <v>3519</v>
      </c>
    </row>
    <row r="123" spans="1:13" s="461" customFormat="1" ht="45" customHeight="1">
      <c r="A123" s="457">
        <v>101</v>
      </c>
      <c r="B123" s="464" t="s">
        <v>3520</v>
      </c>
      <c r="C123" s="458">
        <v>0</v>
      </c>
      <c r="D123" s="473" t="s">
        <v>75</v>
      </c>
      <c r="E123" s="473" t="s">
        <v>3495</v>
      </c>
      <c r="F123" s="459" t="s">
        <v>3521</v>
      </c>
      <c r="G123" s="459" t="s">
        <v>3503</v>
      </c>
      <c r="H123" s="473" t="s">
        <v>3355</v>
      </c>
      <c r="I123" s="473" t="s">
        <v>3522</v>
      </c>
      <c r="J123" s="459">
        <v>600</v>
      </c>
      <c r="K123" s="459">
        <v>600</v>
      </c>
      <c r="L123" s="460" t="s">
        <v>3523</v>
      </c>
      <c r="M123" s="459" t="s">
        <v>3524</v>
      </c>
    </row>
    <row r="124" spans="1:13" s="461" customFormat="1" ht="45" customHeight="1">
      <c r="A124" s="457">
        <v>102</v>
      </c>
      <c r="B124" s="462" t="s">
        <v>3525</v>
      </c>
      <c r="C124" s="458">
        <v>1</v>
      </c>
      <c r="D124" s="473" t="s">
        <v>75</v>
      </c>
      <c r="E124" s="473" t="s">
        <v>3526</v>
      </c>
      <c r="F124" s="459" t="s">
        <v>3527</v>
      </c>
      <c r="G124" s="459" t="s">
        <v>3528</v>
      </c>
      <c r="H124" s="473" t="s">
        <v>3402</v>
      </c>
      <c r="I124" s="473" t="s">
        <v>3529</v>
      </c>
      <c r="J124" s="459">
        <v>300</v>
      </c>
      <c r="K124" s="459">
        <v>300</v>
      </c>
      <c r="L124" s="460" t="s">
        <v>3530</v>
      </c>
      <c r="M124" s="459" t="s">
        <v>3531</v>
      </c>
    </row>
    <row r="125" spans="1:13" s="461" customFormat="1" ht="45" customHeight="1">
      <c r="A125" s="457">
        <v>103</v>
      </c>
      <c r="B125" s="459" t="s">
        <v>3532</v>
      </c>
      <c r="C125" s="458">
        <v>1</v>
      </c>
      <c r="D125" s="473" t="s">
        <v>75</v>
      </c>
      <c r="E125" s="473" t="s">
        <v>3526</v>
      </c>
      <c r="F125" s="459" t="s">
        <v>3533</v>
      </c>
      <c r="G125" s="459" t="s">
        <v>3534</v>
      </c>
      <c r="H125" s="473" t="s">
        <v>3388</v>
      </c>
      <c r="I125" s="473" t="s">
        <v>3535</v>
      </c>
      <c r="J125" s="459">
        <v>500</v>
      </c>
      <c r="K125" s="459">
        <v>500</v>
      </c>
      <c r="L125" s="460" t="s">
        <v>3536</v>
      </c>
      <c r="M125" s="459" t="s">
        <v>3537</v>
      </c>
    </row>
    <row r="126" spans="1:13" s="461" customFormat="1" ht="45" customHeight="1">
      <c r="A126" s="457">
        <v>104</v>
      </c>
      <c r="B126" s="462" t="s">
        <v>3538</v>
      </c>
      <c r="C126" s="458">
        <v>0</v>
      </c>
      <c r="D126" s="473" t="s">
        <v>56</v>
      </c>
      <c r="E126" s="473" t="s">
        <v>3539</v>
      </c>
      <c r="F126" s="459" t="s">
        <v>3540</v>
      </c>
      <c r="G126" s="459" t="s">
        <v>3541</v>
      </c>
      <c r="H126" s="473" t="s">
        <v>3542</v>
      </c>
      <c r="I126" s="473" t="s">
        <v>3543</v>
      </c>
      <c r="J126" s="459">
        <v>300</v>
      </c>
      <c r="K126" s="459">
        <v>300</v>
      </c>
      <c r="L126" s="460" t="s">
        <v>3544</v>
      </c>
      <c r="M126" s="459" t="s">
        <v>3545</v>
      </c>
    </row>
    <row r="127" spans="1:13" s="461" customFormat="1" ht="45" customHeight="1">
      <c r="A127" s="457">
        <v>105</v>
      </c>
      <c r="B127" s="462" t="s">
        <v>3546</v>
      </c>
      <c r="C127" s="458">
        <v>0</v>
      </c>
      <c r="D127" s="473" t="s">
        <v>56</v>
      </c>
      <c r="E127" s="473" t="s">
        <v>3547</v>
      </c>
      <c r="F127" s="459" t="s">
        <v>3548</v>
      </c>
      <c r="G127" s="459" t="s">
        <v>3549</v>
      </c>
      <c r="H127" s="473" t="s">
        <v>3402</v>
      </c>
      <c r="I127" s="473" t="s">
        <v>3550</v>
      </c>
      <c r="J127" s="459">
        <v>100</v>
      </c>
      <c r="K127" s="459">
        <v>100</v>
      </c>
      <c r="L127" s="460" t="s">
        <v>3551</v>
      </c>
      <c r="M127" s="459" t="s">
        <v>3552</v>
      </c>
    </row>
    <row r="128" spans="1:13" s="461" customFormat="1" ht="45" customHeight="1">
      <c r="A128" s="457">
        <v>106</v>
      </c>
      <c r="B128" s="462" t="s">
        <v>3553</v>
      </c>
      <c r="C128" s="458">
        <v>1</v>
      </c>
      <c r="D128" s="473" t="s">
        <v>56</v>
      </c>
      <c r="E128" s="473" t="s">
        <v>3547</v>
      </c>
      <c r="F128" s="459" t="s">
        <v>3554</v>
      </c>
      <c r="G128" s="459" t="s">
        <v>3555</v>
      </c>
      <c r="H128" s="473" t="s">
        <v>3556</v>
      </c>
      <c r="I128" s="473" t="s">
        <v>3557</v>
      </c>
      <c r="J128" s="459">
        <v>100</v>
      </c>
      <c r="K128" s="459">
        <v>100</v>
      </c>
      <c r="L128" s="460" t="s">
        <v>3558</v>
      </c>
      <c r="M128" s="459" t="s">
        <v>3559</v>
      </c>
    </row>
    <row r="129" spans="1:13" s="461" customFormat="1" ht="45" customHeight="1">
      <c r="A129" s="457">
        <v>107</v>
      </c>
      <c r="B129" s="462" t="s">
        <v>3560</v>
      </c>
      <c r="C129" s="458">
        <v>0</v>
      </c>
      <c r="D129" s="473" t="s">
        <v>56</v>
      </c>
      <c r="E129" s="473" t="s">
        <v>3539</v>
      </c>
      <c r="F129" s="459" t="s">
        <v>3561</v>
      </c>
      <c r="G129" s="459" t="s">
        <v>3562</v>
      </c>
      <c r="H129" s="473" t="s">
        <v>3454</v>
      </c>
      <c r="I129" s="473" t="s">
        <v>3563</v>
      </c>
      <c r="J129" s="459">
        <v>200</v>
      </c>
      <c r="K129" s="459">
        <v>200</v>
      </c>
      <c r="L129" s="460" t="s">
        <v>3564</v>
      </c>
      <c r="M129" s="459" t="s">
        <v>3565</v>
      </c>
    </row>
    <row r="130" spans="1:13" s="461" customFormat="1" ht="45" customHeight="1">
      <c r="A130" s="457">
        <v>108</v>
      </c>
      <c r="B130" s="459" t="s">
        <v>3566</v>
      </c>
      <c r="C130" s="458">
        <v>1</v>
      </c>
      <c r="D130" s="473" t="s">
        <v>56</v>
      </c>
      <c r="E130" s="473" t="s">
        <v>3539</v>
      </c>
      <c r="F130" s="459" t="s">
        <v>3567</v>
      </c>
      <c r="G130" s="459" t="s">
        <v>3568</v>
      </c>
      <c r="H130" s="473" t="s">
        <v>3569</v>
      </c>
      <c r="I130" s="473" t="s">
        <v>3570</v>
      </c>
      <c r="J130" s="459">
        <v>200</v>
      </c>
      <c r="K130" s="459">
        <v>200</v>
      </c>
      <c r="L130" s="460" t="s">
        <v>3571</v>
      </c>
      <c r="M130" s="459" t="s">
        <v>3572</v>
      </c>
    </row>
    <row r="131" spans="1:13" s="461" customFormat="1" ht="45" customHeight="1">
      <c r="A131" s="457">
        <v>109</v>
      </c>
      <c r="B131" s="462" t="s">
        <v>3573</v>
      </c>
      <c r="C131" s="458">
        <v>0</v>
      </c>
      <c r="D131" s="473" t="s">
        <v>56</v>
      </c>
      <c r="E131" s="473" t="s">
        <v>3539</v>
      </c>
      <c r="F131" s="459" t="s">
        <v>3574</v>
      </c>
      <c r="G131" s="459" t="s">
        <v>3575</v>
      </c>
      <c r="H131" s="473" t="s">
        <v>3576</v>
      </c>
      <c r="I131" s="473" t="s">
        <v>3577</v>
      </c>
      <c r="J131" s="459">
        <v>400</v>
      </c>
      <c r="K131" s="459">
        <v>300</v>
      </c>
      <c r="L131" s="460" t="s">
        <v>3578</v>
      </c>
      <c r="M131" s="459" t="s">
        <v>3579</v>
      </c>
    </row>
    <row r="132" spans="1:13" s="461" customFormat="1" ht="45" customHeight="1">
      <c r="A132" s="457">
        <v>110</v>
      </c>
      <c r="B132" s="462" t="s">
        <v>3580</v>
      </c>
      <c r="C132" s="458">
        <v>0</v>
      </c>
      <c r="D132" s="473" t="s">
        <v>56</v>
      </c>
      <c r="E132" s="473" t="s">
        <v>3539</v>
      </c>
      <c r="F132" s="459" t="s">
        <v>3581</v>
      </c>
      <c r="G132" s="459" t="s">
        <v>3582</v>
      </c>
      <c r="H132" s="473" t="s">
        <v>3410</v>
      </c>
      <c r="I132" s="473" t="s">
        <v>3583</v>
      </c>
      <c r="J132" s="459">
        <v>100</v>
      </c>
      <c r="K132" s="459">
        <v>100</v>
      </c>
      <c r="L132" s="460" t="s">
        <v>3584</v>
      </c>
      <c r="M132" s="459" t="s">
        <v>3585</v>
      </c>
    </row>
    <row r="133" spans="1:13" s="461" customFormat="1" ht="45" customHeight="1">
      <c r="A133" s="457">
        <v>111</v>
      </c>
      <c r="B133" s="462" t="s">
        <v>3586</v>
      </c>
      <c r="C133" s="458">
        <v>1</v>
      </c>
      <c r="D133" s="473" t="s">
        <v>56</v>
      </c>
      <c r="E133" s="473" t="s">
        <v>3539</v>
      </c>
      <c r="F133" s="459" t="s">
        <v>3587</v>
      </c>
      <c r="G133" s="459" t="s">
        <v>3588</v>
      </c>
      <c r="H133" s="473" t="s">
        <v>3418</v>
      </c>
      <c r="I133" s="473" t="s">
        <v>3589</v>
      </c>
      <c r="J133" s="459">
        <v>200</v>
      </c>
      <c r="K133" s="459">
        <v>200</v>
      </c>
      <c r="L133" s="460" t="s">
        <v>3590</v>
      </c>
      <c r="M133" s="459" t="s">
        <v>3591</v>
      </c>
    </row>
    <row r="134" spans="1:13" s="469" customFormat="1" ht="45" customHeight="1">
      <c r="A134" s="466">
        <v>112</v>
      </c>
      <c r="B134" s="458" t="s">
        <v>3592</v>
      </c>
      <c r="C134" s="458">
        <v>0</v>
      </c>
      <c r="D134" s="473" t="s">
        <v>1</v>
      </c>
      <c r="E134" s="473" t="s">
        <v>3593</v>
      </c>
      <c r="F134" s="458" t="s">
        <v>3594</v>
      </c>
      <c r="G134" s="458" t="s">
        <v>3595</v>
      </c>
      <c r="H134" s="473" t="s">
        <v>3379</v>
      </c>
      <c r="I134" s="473" t="s">
        <v>3596</v>
      </c>
      <c r="J134" s="458">
        <v>500</v>
      </c>
      <c r="K134" s="458">
        <v>500</v>
      </c>
      <c r="L134" s="467" t="s">
        <v>3597</v>
      </c>
      <c r="M134" s="458" t="s">
        <v>3598</v>
      </c>
    </row>
    <row r="135" spans="1:13" s="461" customFormat="1" ht="45" customHeight="1">
      <c r="A135" s="457">
        <v>113</v>
      </c>
      <c r="B135" s="462" t="s">
        <v>3599</v>
      </c>
      <c r="C135" s="458">
        <v>0</v>
      </c>
      <c r="D135" s="473" t="s">
        <v>1</v>
      </c>
      <c r="E135" s="473" t="s">
        <v>3593</v>
      </c>
      <c r="F135" s="459" t="s">
        <v>3600</v>
      </c>
      <c r="G135" s="459" t="s">
        <v>3601</v>
      </c>
      <c r="H135" s="473" t="s">
        <v>3362</v>
      </c>
      <c r="I135" s="473" t="s">
        <v>3602</v>
      </c>
      <c r="J135" s="458">
        <v>200</v>
      </c>
      <c r="K135" s="458">
        <v>200</v>
      </c>
      <c r="L135" s="467" t="s">
        <v>3603</v>
      </c>
      <c r="M135" s="458" t="s">
        <v>3604</v>
      </c>
    </row>
    <row r="136" spans="1:13" s="461" customFormat="1" ht="45" customHeight="1">
      <c r="A136" s="457">
        <v>114</v>
      </c>
      <c r="B136" s="462" t="s">
        <v>3605</v>
      </c>
      <c r="C136" s="458">
        <v>0</v>
      </c>
      <c r="D136" s="473" t="s">
        <v>1</v>
      </c>
      <c r="E136" s="473" t="s">
        <v>3606</v>
      </c>
      <c r="F136" s="459" t="s">
        <v>3607</v>
      </c>
      <c r="G136" s="459" t="s">
        <v>3608</v>
      </c>
      <c r="H136" s="473" t="s">
        <v>3446</v>
      </c>
      <c r="I136" s="473" t="s">
        <v>3609</v>
      </c>
      <c r="J136" s="459">
        <v>100</v>
      </c>
      <c r="K136" s="459">
        <v>100</v>
      </c>
      <c r="L136" s="460" t="s">
        <v>3610</v>
      </c>
      <c r="M136" s="459" t="s">
        <v>3611</v>
      </c>
    </row>
    <row r="137" spans="1:13" s="461" customFormat="1" ht="45" customHeight="1">
      <c r="A137" s="457">
        <v>115</v>
      </c>
      <c r="B137" s="462" t="s">
        <v>3612</v>
      </c>
      <c r="C137" s="458">
        <v>0</v>
      </c>
      <c r="D137" s="473" t="s">
        <v>56</v>
      </c>
      <c r="E137" s="473" t="s">
        <v>3539</v>
      </c>
      <c r="F137" s="459" t="s">
        <v>3613</v>
      </c>
      <c r="G137" s="459" t="s">
        <v>3614</v>
      </c>
      <c r="H137" s="473" t="s">
        <v>3362</v>
      </c>
      <c r="I137" s="473" t="s">
        <v>3615</v>
      </c>
      <c r="J137" s="459">
        <v>100</v>
      </c>
      <c r="K137" s="459">
        <v>100</v>
      </c>
      <c r="L137" s="460" t="s">
        <v>3616</v>
      </c>
      <c r="M137" s="459" t="s">
        <v>3617</v>
      </c>
    </row>
    <row r="138" spans="1:13" s="461" customFormat="1" ht="45" customHeight="1">
      <c r="A138" s="457">
        <v>116</v>
      </c>
      <c r="B138" s="462" t="s">
        <v>3618</v>
      </c>
      <c r="C138" s="458">
        <v>1</v>
      </c>
      <c r="D138" s="473" t="s">
        <v>56</v>
      </c>
      <c r="E138" s="473" t="s">
        <v>3619</v>
      </c>
      <c r="F138" s="459" t="s">
        <v>3620</v>
      </c>
      <c r="G138" s="459" t="s">
        <v>3621</v>
      </c>
      <c r="H138" s="473" t="s">
        <v>3542</v>
      </c>
      <c r="I138" s="473" t="s">
        <v>3622</v>
      </c>
      <c r="J138" s="459">
        <v>100</v>
      </c>
      <c r="K138" s="459">
        <v>100</v>
      </c>
      <c r="L138" s="460" t="s">
        <v>3623</v>
      </c>
      <c r="M138" s="459" t="s">
        <v>3624</v>
      </c>
    </row>
    <row r="139" spans="1:13" s="461" customFormat="1" ht="45" customHeight="1">
      <c r="A139" s="465">
        <v>117</v>
      </c>
      <c r="B139" s="459" t="s">
        <v>3625</v>
      </c>
      <c r="C139" s="458">
        <v>1</v>
      </c>
      <c r="D139" s="473" t="s">
        <v>56</v>
      </c>
      <c r="E139" s="473" t="s">
        <v>3539</v>
      </c>
      <c r="F139" s="459" t="s">
        <v>3626</v>
      </c>
      <c r="G139" s="459" t="s">
        <v>3627</v>
      </c>
      <c r="H139" s="473" t="s">
        <v>3542</v>
      </c>
      <c r="I139" s="473" t="s">
        <v>3628</v>
      </c>
      <c r="J139" s="459">
        <v>400</v>
      </c>
      <c r="K139" s="459">
        <v>400</v>
      </c>
      <c r="L139" s="460" t="s">
        <v>3629</v>
      </c>
      <c r="M139" s="459" t="s">
        <v>3630</v>
      </c>
    </row>
    <row r="140" spans="1:13" s="461" customFormat="1" ht="45" customHeight="1">
      <c r="A140" s="465">
        <v>118</v>
      </c>
      <c r="B140" s="459" t="s">
        <v>3631</v>
      </c>
      <c r="C140" s="458">
        <v>1</v>
      </c>
      <c r="D140" s="473" t="s">
        <v>56</v>
      </c>
      <c r="E140" s="473" t="s">
        <v>3539</v>
      </c>
      <c r="F140" s="459" t="s">
        <v>3632</v>
      </c>
      <c r="G140" s="459" t="s">
        <v>3633</v>
      </c>
      <c r="H140" s="473" t="s">
        <v>3379</v>
      </c>
      <c r="I140" s="473" t="s">
        <v>3634</v>
      </c>
      <c r="J140" s="459">
        <v>300</v>
      </c>
      <c r="K140" s="459">
        <v>300</v>
      </c>
      <c r="L140" s="460" t="s">
        <v>3635</v>
      </c>
      <c r="M140" s="459" t="s">
        <v>3636</v>
      </c>
    </row>
    <row r="141" spans="1:13" s="461" customFormat="1" ht="45" customHeight="1">
      <c r="A141" s="465">
        <v>119</v>
      </c>
      <c r="B141" s="459" t="s">
        <v>3637</v>
      </c>
      <c r="C141" s="458">
        <v>1</v>
      </c>
      <c r="D141" s="473" t="s">
        <v>1</v>
      </c>
      <c r="E141" s="473" t="s">
        <v>3638</v>
      </c>
      <c r="F141" s="459" t="s">
        <v>3639</v>
      </c>
      <c r="G141" s="459" t="s">
        <v>3640</v>
      </c>
      <c r="H141" s="473" t="s">
        <v>3556</v>
      </c>
      <c r="I141" s="473" t="s">
        <v>3641</v>
      </c>
      <c r="J141" s="459">
        <v>300</v>
      </c>
      <c r="K141" s="459">
        <v>300</v>
      </c>
      <c r="L141" s="460" t="s">
        <v>3642</v>
      </c>
      <c r="M141" s="459" t="s">
        <v>3643</v>
      </c>
    </row>
    <row r="142" spans="1:13" s="461" customFormat="1" ht="45" customHeight="1">
      <c r="A142" s="465">
        <v>120</v>
      </c>
      <c r="B142" s="459" t="s">
        <v>3644</v>
      </c>
      <c r="C142" s="458">
        <v>0</v>
      </c>
      <c r="D142" s="473" t="s">
        <v>1</v>
      </c>
      <c r="E142" s="473" t="s">
        <v>3645</v>
      </c>
      <c r="F142" s="459" t="s">
        <v>3646</v>
      </c>
      <c r="G142" s="459" t="s">
        <v>3647</v>
      </c>
      <c r="H142" s="473" t="s">
        <v>3362</v>
      </c>
      <c r="I142" s="473" t="s">
        <v>3648</v>
      </c>
      <c r="J142" s="459">
        <v>300</v>
      </c>
      <c r="K142" s="459">
        <v>300</v>
      </c>
      <c r="L142" s="460" t="s">
        <v>3649</v>
      </c>
      <c r="M142" s="459" t="s">
        <v>3650</v>
      </c>
    </row>
    <row r="143" spans="1:13" s="461" customFormat="1" ht="45" customHeight="1">
      <c r="A143" s="465">
        <v>121</v>
      </c>
      <c r="B143" s="459" t="s">
        <v>3651</v>
      </c>
      <c r="C143" s="458">
        <v>1</v>
      </c>
      <c r="D143" s="473" t="s">
        <v>1</v>
      </c>
      <c r="E143" s="473" t="s">
        <v>3652</v>
      </c>
      <c r="F143" s="459" t="s">
        <v>3653</v>
      </c>
      <c r="G143" s="459" t="s">
        <v>3654</v>
      </c>
      <c r="H143" s="474" t="s">
        <v>3379</v>
      </c>
      <c r="I143" s="474" t="s">
        <v>3655</v>
      </c>
      <c r="J143" s="459">
        <v>400</v>
      </c>
      <c r="K143" s="459">
        <v>400</v>
      </c>
      <c r="L143" s="460" t="s">
        <v>3656</v>
      </c>
      <c r="M143" s="459" t="s">
        <v>3657</v>
      </c>
    </row>
    <row r="144" spans="1:13" s="461" customFormat="1" ht="45" customHeight="1">
      <c r="A144" s="465">
        <v>122</v>
      </c>
      <c r="B144" s="459" t="s">
        <v>3658</v>
      </c>
      <c r="C144" s="458">
        <v>1</v>
      </c>
      <c r="D144" s="473" t="s">
        <v>65</v>
      </c>
      <c r="E144" s="473" t="s">
        <v>3619</v>
      </c>
      <c r="F144" s="459" t="s">
        <v>3659</v>
      </c>
      <c r="G144" s="459" t="s">
        <v>3660</v>
      </c>
      <c r="H144" s="473" t="s">
        <v>3387</v>
      </c>
      <c r="I144" s="473" t="s">
        <v>3661</v>
      </c>
      <c r="J144" s="459">
        <v>500</v>
      </c>
      <c r="K144" s="459">
        <v>500</v>
      </c>
      <c r="L144" s="460" t="s">
        <v>3662</v>
      </c>
      <c r="M144" s="459" t="s">
        <v>3663</v>
      </c>
    </row>
    <row r="145" spans="1:13" s="461" customFormat="1" ht="45" customHeight="1">
      <c r="A145" s="465">
        <v>123</v>
      </c>
      <c r="B145" s="459" t="s">
        <v>3664</v>
      </c>
      <c r="C145" s="458">
        <v>1</v>
      </c>
      <c r="D145" s="473" t="s">
        <v>65</v>
      </c>
      <c r="E145" s="473" t="s">
        <v>3619</v>
      </c>
      <c r="F145" s="459" t="s">
        <v>3665</v>
      </c>
      <c r="G145" s="459" t="s">
        <v>3582</v>
      </c>
      <c r="H145" s="473" t="s">
        <v>3454</v>
      </c>
      <c r="I145" s="473" t="s">
        <v>3666</v>
      </c>
      <c r="J145" s="459">
        <v>400</v>
      </c>
      <c r="K145" s="459">
        <v>400</v>
      </c>
      <c r="L145" s="460" t="s">
        <v>3667</v>
      </c>
      <c r="M145" s="459" t="s">
        <v>3668</v>
      </c>
    </row>
    <row r="146" spans="1:13" s="461" customFormat="1" ht="45" customHeight="1">
      <c r="A146" s="465">
        <v>124</v>
      </c>
      <c r="B146" s="459" t="s">
        <v>3669</v>
      </c>
      <c r="C146" s="458">
        <v>1</v>
      </c>
      <c r="D146" s="473" t="s">
        <v>65</v>
      </c>
      <c r="E146" s="473" t="s">
        <v>3443</v>
      </c>
      <c r="F146" s="459" t="s">
        <v>3670</v>
      </c>
      <c r="G146" s="459" t="s">
        <v>3671</v>
      </c>
      <c r="H146" s="473" t="s">
        <v>3483</v>
      </c>
      <c r="I146" s="473" t="s">
        <v>3672</v>
      </c>
      <c r="J146" s="459">
        <v>200</v>
      </c>
      <c r="K146" s="459">
        <v>200</v>
      </c>
      <c r="L146" s="460" t="s">
        <v>3673</v>
      </c>
      <c r="M146" s="459" t="s">
        <v>3674</v>
      </c>
    </row>
    <row r="147" spans="1:13" s="461" customFormat="1" ht="45" customHeight="1">
      <c r="A147" s="457">
        <v>125</v>
      </c>
      <c r="B147" s="462" t="s">
        <v>3675</v>
      </c>
      <c r="C147" s="458">
        <v>1</v>
      </c>
      <c r="D147" s="473" t="s">
        <v>65</v>
      </c>
      <c r="E147" s="473" t="s">
        <v>3443</v>
      </c>
      <c r="F147" s="459" t="s">
        <v>3676</v>
      </c>
      <c r="G147" s="459" t="s">
        <v>3677</v>
      </c>
      <c r="H147" s="473" t="s">
        <v>3476</v>
      </c>
      <c r="I147" s="473" t="s">
        <v>3678</v>
      </c>
      <c r="J147" s="459">
        <v>300</v>
      </c>
      <c r="K147" s="459">
        <v>300</v>
      </c>
      <c r="L147" s="460" t="s">
        <v>3679</v>
      </c>
      <c r="M147" s="459" t="s">
        <v>3680</v>
      </c>
    </row>
    <row r="148" spans="1:13" s="461" customFormat="1" ht="45" customHeight="1">
      <c r="A148" s="457">
        <v>126</v>
      </c>
      <c r="B148" s="462" t="s">
        <v>3681</v>
      </c>
      <c r="C148" s="458">
        <v>1</v>
      </c>
      <c r="D148" s="473" t="s">
        <v>65</v>
      </c>
      <c r="E148" s="473" t="s">
        <v>3443</v>
      </c>
      <c r="F148" s="459" t="s">
        <v>3682</v>
      </c>
      <c r="G148" s="459" t="s">
        <v>3683</v>
      </c>
      <c r="H148" s="473" t="s">
        <v>3556</v>
      </c>
      <c r="I148" s="473" t="s">
        <v>3684</v>
      </c>
      <c r="J148" s="459">
        <v>300</v>
      </c>
      <c r="K148" s="459">
        <v>300</v>
      </c>
      <c r="L148" s="460" t="s">
        <v>3685</v>
      </c>
      <c r="M148" s="459" t="s">
        <v>3686</v>
      </c>
    </row>
    <row r="149" spans="1:13" s="461" customFormat="1" ht="45" customHeight="1">
      <c r="A149" s="457">
        <v>127</v>
      </c>
      <c r="B149" s="462" t="s">
        <v>3687</v>
      </c>
      <c r="C149" s="458">
        <v>1</v>
      </c>
      <c r="D149" s="473" t="s">
        <v>3</v>
      </c>
      <c r="E149" s="473" t="s">
        <v>3638</v>
      </c>
      <c r="F149" s="459" t="s">
        <v>3688</v>
      </c>
      <c r="G149" s="459" t="s">
        <v>3689</v>
      </c>
      <c r="H149" s="473" t="s">
        <v>3387</v>
      </c>
      <c r="I149" s="473" t="s">
        <v>3690</v>
      </c>
      <c r="J149" s="459">
        <v>300</v>
      </c>
      <c r="K149" s="459">
        <v>300</v>
      </c>
      <c r="L149" s="460" t="s">
        <v>3691</v>
      </c>
      <c r="M149" s="459" t="s">
        <v>3692</v>
      </c>
    </row>
    <row r="150" spans="1:13" s="461" customFormat="1" ht="45" customHeight="1">
      <c r="A150" s="457">
        <v>128</v>
      </c>
      <c r="B150" s="462" t="s">
        <v>3693</v>
      </c>
      <c r="C150" s="458">
        <v>1</v>
      </c>
      <c r="D150" s="473" t="s">
        <v>3</v>
      </c>
      <c r="E150" s="473" t="s">
        <v>3652</v>
      </c>
      <c r="F150" s="459" t="s">
        <v>3694</v>
      </c>
      <c r="G150" s="459" t="s">
        <v>3695</v>
      </c>
      <c r="H150" s="473" t="s">
        <v>3362</v>
      </c>
      <c r="I150" s="473" t="s">
        <v>3696</v>
      </c>
      <c r="J150" s="459">
        <v>500</v>
      </c>
      <c r="K150" s="459">
        <v>500</v>
      </c>
      <c r="L150" s="460" t="s">
        <v>3697</v>
      </c>
      <c r="M150" s="459" t="s">
        <v>3698</v>
      </c>
    </row>
    <row r="151" spans="1:13" s="461" customFormat="1" ht="45" customHeight="1">
      <c r="A151" s="457">
        <v>129</v>
      </c>
      <c r="B151" s="462" t="s">
        <v>3699</v>
      </c>
      <c r="C151" s="458">
        <v>1</v>
      </c>
      <c r="D151" s="473" t="s">
        <v>65</v>
      </c>
      <c r="E151" s="473" t="s">
        <v>3443</v>
      </c>
      <c r="F151" s="459" t="s">
        <v>3700</v>
      </c>
      <c r="G151" s="459" t="s">
        <v>3701</v>
      </c>
      <c r="H151" s="474" t="s">
        <v>3387</v>
      </c>
      <c r="I151" s="474" t="s">
        <v>3702</v>
      </c>
      <c r="J151" s="459">
        <v>300</v>
      </c>
      <c r="K151" s="459">
        <v>300</v>
      </c>
      <c r="L151" s="460" t="s">
        <v>3703</v>
      </c>
      <c r="M151" s="459" t="s">
        <v>3704</v>
      </c>
    </row>
    <row r="152" spans="1:13" s="461" customFormat="1" ht="45" customHeight="1">
      <c r="A152" s="457">
        <v>130</v>
      </c>
      <c r="B152" s="462" t="s">
        <v>3705</v>
      </c>
      <c r="C152" s="458">
        <v>0</v>
      </c>
      <c r="D152" s="473" t="s">
        <v>3</v>
      </c>
      <c r="E152" s="473" t="s">
        <v>3652</v>
      </c>
      <c r="F152" s="459" t="s">
        <v>3706</v>
      </c>
      <c r="G152" s="459" t="s">
        <v>3707</v>
      </c>
      <c r="H152" s="473" t="s">
        <v>3370</v>
      </c>
      <c r="I152" s="473" t="s">
        <v>3708</v>
      </c>
      <c r="J152" s="459">
        <v>300</v>
      </c>
      <c r="K152" s="459">
        <v>300</v>
      </c>
      <c r="L152" s="460" t="s">
        <v>3709</v>
      </c>
      <c r="M152" s="459" t="s">
        <v>3710</v>
      </c>
    </row>
    <row r="153" spans="1:13" s="461" customFormat="1" ht="45" customHeight="1">
      <c r="A153" s="457">
        <v>131</v>
      </c>
      <c r="B153" s="462" t="s">
        <v>3711</v>
      </c>
      <c r="C153" s="458">
        <v>0</v>
      </c>
      <c r="D153" s="473" t="s">
        <v>3</v>
      </c>
      <c r="E153" s="473" t="s">
        <v>3712</v>
      </c>
      <c r="F153" s="459" t="s">
        <v>3713</v>
      </c>
      <c r="G153" s="459" t="s">
        <v>3714</v>
      </c>
      <c r="H153" s="474" t="s">
        <v>3362</v>
      </c>
      <c r="I153" s="474" t="s">
        <v>3715</v>
      </c>
      <c r="J153" s="459">
        <v>200</v>
      </c>
      <c r="K153" s="459">
        <v>200</v>
      </c>
      <c r="L153" s="460" t="s">
        <v>3716</v>
      </c>
      <c r="M153" s="459" t="s">
        <v>3717</v>
      </c>
    </row>
    <row r="154" spans="1:13" s="461" customFormat="1" ht="45" customHeight="1">
      <c r="A154" s="457">
        <v>132</v>
      </c>
      <c r="B154" s="462" t="s">
        <v>3718</v>
      </c>
      <c r="C154" s="458">
        <v>0</v>
      </c>
      <c r="D154" s="473" t="s">
        <v>3</v>
      </c>
      <c r="E154" s="473" t="s">
        <v>3712</v>
      </c>
      <c r="F154" s="459" t="s">
        <v>3719</v>
      </c>
      <c r="G154" s="459" t="s">
        <v>3720</v>
      </c>
      <c r="H154" s="473" t="s">
        <v>3410</v>
      </c>
      <c r="I154" s="473" t="s">
        <v>3721</v>
      </c>
      <c r="J154" s="459">
        <v>300</v>
      </c>
      <c r="K154" s="459">
        <v>300</v>
      </c>
      <c r="L154" s="460" t="s">
        <v>3722</v>
      </c>
      <c r="M154" s="459" t="s">
        <v>3723</v>
      </c>
    </row>
    <row r="155" spans="1:13" s="461" customFormat="1" ht="45" customHeight="1">
      <c r="A155" s="457">
        <v>133</v>
      </c>
      <c r="B155" s="462" t="s">
        <v>3724</v>
      </c>
      <c r="C155" s="458">
        <v>1</v>
      </c>
      <c r="D155" s="473" t="s">
        <v>65</v>
      </c>
      <c r="E155" s="473" t="s">
        <v>3488</v>
      </c>
      <c r="F155" s="459" t="s">
        <v>3725</v>
      </c>
      <c r="G155" s="459" t="s">
        <v>3726</v>
      </c>
      <c r="H155" s="473" t="s">
        <v>3395</v>
      </c>
      <c r="I155" s="473" t="s">
        <v>3727</v>
      </c>
      <c r="J155" s="459">
        <v>100</v>
      </c>
      <c r="K155" s="459">
        <v>100</v>
      </c>
      <c r="L155" s="460" t="s">
        <v>3728</v>
      </c>
      <c r="M155" s="459" t="s">
        <v>3729</v>
      </c>
    </row>
    <row r="156" spans="1:13" s="461" customFormat="1" ht="45" customHeight="1">
      <c r="A156" s="457">
        <v>134</v>
      </c>
      <c r="B156" s="462" t="s">
        <v>3730</v>
      </c>
      <c r="C156" s="458">
        <v>0</v>
      </c>
      <c r="D156" s="473" t="s">
        <v>3</v>
      </c>
      <c r="E156" s="473" t="s">
        <v>3712</v>
      </c>
      <c r="F156" s="459" t="s">
        <v>3731</v>
      </c>
      <c r="G156" s="459" t="s">
        <v>3732</v>
      </c>
      <c r="H156" s="473" t="s">
        <v>3454</v>
      </c>
      <c r="I156" s="473" t="s">
        <v>3733</v>
      </c>
      <c r="J156" s="459">
        <v>100</v>
      </c>
      <c r="K156" s="459">
        <v>100</v>
      </c>
      <c r="L156" s="460" t="s">
        <v>3734</v>
      </c>
      <c r="M156" s="459" t="s">
        <v>3735</v>
      </c>
    </row>
    <row r="157" spans="1:13" s="461" customFormat="1" ht="45" customHeight="1">
      <c r="A157" s="457">
        <v>135</v>
      </c>
      <c r="B157" s="459" t="s">
        <v>3736</v>
      </c>
      <c r="C157" s="458">
        <v>0</v>
      </c>
      <c r="D157" s="473" t="s">
        <v>3</v>
      </c>
      <c r="E157" s="473" t="s">
        <v>3737</v>
      </c>
      <c r="F157" s="459" t="s">
        <v>3738</v>
      </c>
      <c r="G157" s="459" t="s">
        <v>3739</v>
      </c>
      <c r="H157" s="473" t="s">
        <v>3402</v>
      </c>
      <c r="I157" s="473" t="s">
        <v>3740</v>
      </c>
      <c r="J157" s="459">
        <v>100</v>
      </c>
      <c r="K157" s="459">
        <v>100</v>
      </c>
      <c r="L157" s="460" t="s">
        <v>3741</v>
      </c>
      <c r="M157" s="459" t="s">
        <v>3742</v>
      </c>
    </row>
    <row r="158" spans="1:13" s="461" customFormat="1" ht="45" customHeight="1">
      <c r="A158" s="457">
        <v>136</v>
      </c>
      <c r="B158" s="462" t="s">
        <v>3743</v>
      </c>
      <c r="C158" s="458">
        <v>0</v>
      </c>
      <c r="D158" s="473" t="s">
        <v>65</v>
      </c>
      <c r="E158" s="473" t="s">
        <v>3488</v>
      </c>
      <c r="F158" s="459" t="s">
        <v>3744</v>
      </c>
      <c r="G158" s="459" t="s">
        <v>3745</v>
      </c>
      <c r="H158" s="473" t="s">
        <v>3355</v>
      </c>
      <c r="I158" s="473" t="s">
        <v>3746</v>
      </c>
      <c r="J158" s="459">
        <v>400</v>
      </c>
      <c r="K158" s="459">
        <v>400</v>
      </c>
      <c r="L158" s="460" t="s">
        <v>3747</v>
      </c>
      <c r="M158" s="459" t="s">
        <v>3748</v>
      </c>
    </row>
    <row r="159" spans="1:13" s="461" customFormat="1" ht="45" customHeight="1">
      <c r="A159" s="457">
        <v>137</v>
      </c>
      <c r="B159" s="462" t="s">
        <v>3749</v>
      </c>
      <c r="C159" s="458">
        <v>0</v>
      </c>
      <c r="D159" s="473" t="s">
        <v>3</v>
      </c>
      <c r="E159" s="473" t="s">
        <v>3750</v>
      </c>
      <c r="F159" s="459" t="s">
        <v>3751</v>
      </c>
      <c r="G159" s="459" t="s">
        <v>3752</v>
      </c>
      <c r="H159" s="473" t="s">
        <v>3454</v>
      </c>
      <c r="I159" s="473" t="s">
        <v>3753</v>
      </c>
      <c r="J159" s="459">
        <v>200</v>
      </c>
      <c r="K159" s="459">
        <v>200</v>
      </c>
      <c r="L159" s="460" t="s">
        <v>3754</v>
      </c>
      <c r="M159" s="459" t="s">
        <v>3755</v>
      </c>
    </row>
    <row r="160" spans="1:13" s="461" customFormat="1" ht="45" customHeight="1">
      <c r="A160" s="457">
        <v>138</v>
      </c>
      <c r="B160" s="464" t="s">
        <v>3756</v>
      </c>
      <c r="C160" s="458">
        <v>0</v>
      </c>
      <c r="D160" s="473" t="s">
        <v>3</v>
      </c>
      <c r="E160" s="473" t="s">
        <v>3750</v>
      </c>
      <c r="F160" s="459" t="s">
        <v>3757</v>
      </c>
      <c r="G160" s="459" t="s">
        <v>3758</v>
      </c>
      <c r="H160" s="473" t="s">
        <v>3379</v>
      </c>
      <c r="I160" s="473" t="s">
        <v>3759</v>
      </c>
      <c r="J160" s="459">
        <v>600</v>
      </c>
      <c r="K160" s="459">
        <v>600</v>
      </c>
      <c r="L160" s="460" t="s">
        <v>3760</v>
      </c>
      <c r="M160" s="459" t="s">
        <v>3761</v>
      </c>
    </row>
    <row r="161" spans="1:13" s="461" customFormat="1" ht="45" customHeight="1">
      <c r="A161" s="457">
        <v>139</v>
      </c>
      <c r="B161" s="462" t="s">
        <v>3762</v>
      </c>
      <c r="C161" s="458">
        <v>0</v>
      </c>
      <c r="D161" s="473" t="s">
        <v>3</v>
      </c>
      <c r="E161" s="473" t="s">
        <v>3750</v>
      </c>
      <c r="F161" s="459" t="s">
        <v>3763</v>
      </c>
      <c r="G161" s="459" t="s">
        <v>3764</v>
      </c>
      <c r="H161" s="473" t="s">
        <v>3355</v>
      </c>
      <c r="I161" s="473" t="s">
        <v>3765</v>
      </c>
      <c r="J161" s="459">
        <v>100</v>
      </c>
      <c r="K161" s="459">
        <v>200</v>
      </c>
      <c r="L161" s="460" t="s">
        <v>3766</v>
      </c>
      <c r="M161" s="459" t="s">
        <v>3767</v>
      </c>
    </row>
    <row r="162" spans="1:13" s="461" customFormat="1" ht="45" customHeight="1">
      <c r="A162" s="457">
        <v>140</v>
      </c>
      <c r="B162" s="462" t="s">
        <v>3768</v>
      </c>
      <c r="C162" s="458">
        <v>1</v>
      </c>
      <c r="D162" s="473" t="s">
        <v>3</v>
      </c>
      <c r="E162" s="473" t="s">
        <v>3619</v>
      </c>
      <c r="F162" s="459" t="s">
        <v>3769</v>
      </c>
      <c r="G162" s="459" t="s">
        <v>3770</v>
      </c>
      <c r="H162" s="474" t="s">
        <v>3395</v>
      </c>
      <c r="I162" s="474" t="s">
        <v>3771</v>
      </c>
      <c r="J162" s="459">
        <v>100</v>
      </c>
      <c r="K162" s="459">
        <v>200</v>
      </c>
      <c r="L162" s="460" t="s">
        <v>3772</v>
      </c>
      <c r="M162" s="459" t="s">
        <v>3773</v>
      </c>
    </row>
    <row r="163" spans="1:13" s="461" customFormat="1" ht="45" customHeight="1">
      <c r="A163" s="457">
        <v>141</v>
      </c>
      <c r="B163" s="462" t="s">
        <v>3774</v>
      </c>
      <c r="C163" s="458">
        <v>1</v>
      </c>
      <c r="D163" s="473" t="s">
        <v>65</v>
      </c>
      <c r="E163" s="473" t="s">
        <v>3619</v>
      </c>
      <c r="F163" s="459" t="s">
        <v>3775</v>
      </c>
      <c r="G163" s="459" t="s">
        <v>3776</v>
      </c>
      <c r="H163" s="473" t="s">
        <v>3454</v>
      </c>
      <c r="I163" s="473" t="s">
        <v>3777</v>
      </c>
      <c r="J163" s="459">
        <v>100</v>
      </c>
      <c r="K163" s="459">
        <v>100</v>
      </c>
      <c r="L163" s="460" t="s">
        <v>3778</v>
      </c>
      <c r="M163" s="459" t="s">
        <v>3779</v>
      </c>
    </row>
    <row r="164" spans="1:13" s="461" customFormat="1" ht="45" customHeight="1">
      <c r="A164" s="457">
        <v>142</v>
      </c>
      <c r="B164" s="462" t="s">
        <v>3780</v>
      </c>
      <c r="C164" s="458">
        <v>0</v>
      </c>
      <c r="D164" s="473" t="s">
        <v>65</v>
      </c>
      <c r="E164" s="473" t="s">
        <v>3619</v>
      </c>
      <c r="F164" s="459" t="s">
        <v>3781</v>
      </c>
      <c r="G164" s="459" t="s">
        <v>3782</v>
      </c>
      <c r="H164" s="473" t="s">
        <v>3395</v>
      </c>
      <c r="I164" s="473" t="s">
        <v>3783</v>
      </c>
      <c r="J164" s="459">
        <v>400</v>
      </c>
      <c r="K164" s="459">
        <v>300</v>
      </c>
      <c r="L164" s="460" t="s">
        <v>3784</v>
      </c>
      <c r="M164" s="459" t="s">
        <v>3785</v>
      </c>
    </row>
    <row r="165" spans="1:13" s="461" customFormat="1" ht="45" customHeight="1">
      <c r="A165" s="457">
        <v>143</v>
      </c>
      <c r="B165" s="462" t="s">
        <v>3786</v>
      </c>
      <c r="C165" s="458">
        <v>0</v>
      </c>
      <c r="D165" s="473" t="s">
        <v>65</v>
      </c>
      <c r="E165" s="473" t="s">
        <v>3443</v>
      </c>
      <c r="F165" s="459" t="s">
        <v>3787</v>
      </c>
      <c r="G165" s="459" t="s">
        <v>3788</v>
      </c>
      <c r="H165" s="473" t="s">
        <v>3362</v>
      </c>
      <c r="I165" s="473" t="s">
        <v>3789</v>
      </c>
      <c r="J165" s="459">
        <v>200</v>
      </c>
      <c r="K165" s="459">
        <v>300</v>
      </c>
      <c r="L165" s="460" t="s">
        <v>3790</v>
      </c>
      <c r="M165" s="459" t="s">
        <v>3791</v>
      </c>
    </row>
    <row r="166" spans="1:13" s="461" customFormat="1" ht="45" customHeight="1">
      <c r="A166" s="457">
        <v>144</v>
      </c>
      <c r="B166" s="462" t="s">
        <v>3792</v>
      </c>
      <c r="C166" s="458">
        <v>0</v>
      </c>
      <c r="D166" s="473" t="s">
        <v>65</v>
      </c>
      <c r="E166" s="473" t="s">
        <v>3488</v>
      </c>
      <c r="F166" s="459" t="s">
        <v>3793</v>
      </c>
      <c r="G166" s="459" t="s">
        <v>3794</v>
      </c>
      <c r="H166" s="473" t="s">
        <v>3370</v>
      </c>
      <c r="I166" s="473" t="s">
        <v>3795</v>
      </c>
      <c r="J166" s="459">
        <v>300</v>
      </c>
      <c r="K166" s="459">
        <v>300</v>
      </c>
      <c r="L166" s="460" t="s">
        <v>3796</v>
      </c>
      <c r="M166" s="459" t="s">
        <v>3797</v>
      </c>
    </row>
    <row r="167" spans="1:13" s="461" customFormat="1" ht="45" customHeight="1">
      <c r="A167" s="457">
        <v>145</v>
      </c>
      <c r="B167" s="462" t="s">
        <v>3798</v>
      </c>
      <c r="C167" s="458">
        <v>0</v>
      </c>
      <c r="D167" s="473" t="s">
        <v>3</v>
      </c>
      <c r="E167" s="473" t="s">
        <v>3799</v>
      </c>
      <c r="F167" s="459" t="s">
        <v>3800</v>
      </c>
      <c r="G167" s="459" t="s">
        <v>3801</v>
      </c>
      <c r="H167" s="473" t="s">
        <v>3355</v>
      </c>
      <c r="I167" s="473" t="s">
        <v>3802</v>
      </c>
      <c r="J167" s="459">
        <v>200</v>
      </c>
      <c r="K167" s="459">
        <v>300</v>
      </c>
      <c r="L167" s="460" t="s">
        <v>3803</v>
      </c>
      <c r="M167" s="459" t="s">
        <v>3804</v>
      </c>
    </row>
    <row r="168" spans="1:13" s="461" customFormat="1" ht="45" customHeight="1">
      <c r="A168" s="457">
        <v>146</v>
      </c>
      <c r="B168" s="462" t="s">
        <v>3805</v>
      </c>
      <c r="C168" s="458">
        <v>0</v>
      </c>
      <c r="D168" s="473" t="s">
        <v>3</v>
      </c>
      <c r="E168" s="473" t="s">
        <v>3750</v>
      </c>
      <c r="F168" s="459" t="s">
        <v>3806</v>
      </c>
      <c r="G168" s="459" t="s">
        <v>3807</v>
      </c>
      <c r="H168" s="473" t="s">
        <v>3388</v>
      </c>
      <c r="I168" s="473" t="s">
        <v>3808</v>
      </c>
      <c r="J168" s="459">
        <v>400</v>
      </c>
      <c r="K168" s="459">
        <v>300</v>
      </c>
      <c r="L168" s="460" t="s">
        <v>3809</v>
      </c>
      <c r="M168" s="459" t="s">
        <v>3810</v>
      </c>
    </row>
    <row r="169" spans="1:13" s="461" customFormat="1" ht="45" customHeight="1">
      <c r="A169" s="457">
        <v>147</v>
      </c>
      <c r="B169" s="462" t="s">
        <v>3811</v>
      </c>
      <c r="C169" s="458">
        <v>0</v>
      </c>
      <c r="D169" s="473" t="s">
        <v>65</v>
      </c>
      <c r="E169" s="473" t="s">
        <v>3488</v>
      </c>
      <c r="F169" s="459" t="s">
        <v>3812</v>
      </c>
      <c r="G169" s="459" t="s">
        <v>3813</v>
      </c>
      <c r="H169" s="473" t="s">
        <v>3483</v>
      </c>
      <c r="I169" s="473" t="s">
        <v>3814</v>
      </c>
      <c r="J169" s="459">
        <v>100</v>
      </c>
      <c r="K169" s="459">
        <v>100</v>
      </c>
      <c r="L169" s="460" t="s">
        <v>3815</v>
      </c>
      <c r="M169" s="459" t="s">
        <v>3816</v>
      </c>
    </row>
    <row r="170" spans="1:13" s="461" customFormat="1" ht="45" customHeight="1">
      <c r="A170" s="457">
        <v>148</v>
      </c>
      <c r="B170" s="462" t="s">
        <v>3817</v>
      </c>
      <c r="C170" s="458">
        <v>1</v>
      </c>
      <c r="D170" s="473" t="s">
        <v>239</v>
      </c>
      <c r="E170" s="473" t="s">
        <v>3818</v>
      </c>
      <c r="F170" s="459" t="s">
        <v>3819</v>
      </c>
      <c r="G170" s="459" t="s">
        <v>3820</v>
      </c>
      <c r="H170" s="473" t="s">
        <v>3355</v>
      </c>
      <c r="I170" s="473" t="s">
        <v>3821</v>
      </c>
      <c r="J170" s="459">
        <v>100</v>
      </c>
      <c r="K170" s="459">
        <v>100</v>
      </c>
      <c r="L170" s="460" t="s">
        <v>3822</v>
      </c>
      <c r="M170" s="459" t="s">
        <v>3823</v>
      </c>
    </row>
    <row r="171" spans="1:13" s="461" customFormat="1" ht="45" customHeight="1">
      <c r="A171" s="457">
        <v>149</v>
      </c>
      <c r="B171" s="462" t="s">
        <v>3824</v>
      </c>
      <c r="C171" s="458">
        <v>0</v>
      </c>
      <c r="D171" s="473" t="s">
        <v>239</v>
      </c>
      <c r="E171" s="473" t="s">
        <v>3818</v>
      </c>
      <c r="F171" s="459" t="s">
        <v>3825</v>
      </c>
      <c r="G171" s="459" t="s">
        <v>3826</v>
      </c>
      <c r="H171" s="473" t="s">
        <v>3395</v>
      </c>
      <c r="I171" s="473" t="s">
        <v>3827</v>
      </c>
      <c r="J171" s="459">
        <v>100</v>
      </c>
      <c r="K171" s="459">
        <v>100</v>
      </c>
      <c r="L171" s="460" t="s">
        <v>3828</v>
      </c>
      <c r="M171" s="459" t="s">
        <v>3829</v>
      </c>
    </row>
    <row r="172" spans="1:13" s="461" customFormat="1" ht="45" customHeight="1">
      <c r="A172" s="457">
        <v>150</v>
      </c>
      <c r="B172" s="462" t="s">
        <v>3830</v>
      </c>
      <c r="C172" s="458">
        <v>0</v>
      </c>
      <c r="D172" s="473" t="s">
        <v>239</v>
      </c>
      <c r="E172" s="473" t="s">
        <v>3818</v>
      </c>
      <c r="F172" s="459" t="s">
        <v>3831</v>
      </c>
      <c r="G172" s="459" t="s">
        <v>3832</v>
      </c>
      <c r="H172" s="474" t="s">
        <v>3418</v>
      </c>
      <c r="I172" s="474" t="s">
        <v>3833</v>
      </c>
      <c r="J172" s="459">
        <v>300</v>
      </c>
      <c r="K172" s="459">
        <v>300</v>
      </c>
      <c r="L172" s="460" t="s">
        <v>3834</v>
      </c>
      <c r="M172" s="459" t="s">
        <v>3835</v>
      </c>
    </row>
    <row r="173" spans="1:13" s="461" customFormat="1" ht="45" customHeight="1">
      <c r="A173" s="457">
        <v>151</v>
      </c>
      <c r="B173" s="462" t="s">
        <v>3836</v>
      </c>
      <c r="C173" s="458">
        <v>0</v>
      </c>
      <c r="D173" s="473" t="s">
        <v>239</v>
      </c>
      <c r="E173" s="473" t="s">
        <v>3837</v>
      </c>
      <c r="F173" s="459" t="s">
        <v>3838</v>
      </c>
      <c r="G173" s="459" t="s">
        <v>3839</v>
      </c>
      <c r="H173" s="473" t="s">
        <v>3418</v>
      </c>
      <c r="I173" s="473" t="s">
        <v>3840</v>
      </c>
      <c r="J173" s="459">
        <v>300</v>
      </c>
      <c r="K173" s="459">
        <v>300</v>
      </c>
      <c r="L173" s="460" t="s">
        <v>3841</v>
      </c>
      <c r="M173" s="459" t="s">
        <v>3842</v>
      </c>
    </row>
    <row r="174" spans="1:13" s="461" customFormat="1" ht="45" customHeight="1">
      <c r="A174" s="457">
        <v>152</v>
      </c>
      <c r="B174" s="462" t="s">
        <v>3843</v>
      </c>
      <c r="C174" s="458">
        <v>0</v>
      </c>
      <c r="D174" s="473" t="s">
        <v>239</v>
      </c>
      <c r="E174" s="473" t="s">
        <v>3844</v>
      </c>
      <c r="F174" s="459" t="s">
        <v>3845</v>
      </c>
      <c r="G174" s="459" t="s">
        <v>3846</v>
      </c>
      <c r="H174" s="473" t="s">
        <v>3476</v>
      </c>
      <c r="I174" s="473" t="s">
        <v>3847</v>
      </c>
      <c r="J174" s="459">
        <v>200</v>
      </c>
      <c r="K174" s="459">
        <v>200</v>
      </c>
      <c r="L174" s="460" t="s">
        <v>3848</v>
      </c>
      <c r="M174" s="459" t="s">
        <v>3849</v>
      </c>
    </row>
    <row r="175" spans="1:13" s="461" customFormat="1" ht="45" customHeight="1">
      <c r="A175" s="457">
        <v>153</v>
      </c>
      <c r="B175" s="462" t="s">
        <v>3850</v>
      </c>
      <c r="C175" s="458">
        <v>0</v>
      </c>
      <c r="D175" s="473" t="s">
        <v>239</v>
      </c>
      <c r="E175" s="473" t="s">
        <v>3837</v>
      </c>
      <c r="F175" s="459" t="s">
        <v>3851</v>
      </c>
      <c r="G175" s="459" t="s">
        <v>3852</v>
      </c>
      <c r="H175" s="473" t="s">
        <v>3402</v>
      </c>
      <c r="I175" s="473" t="s">
        <v>3853</v>
      </c>
      <c r="J175" s="459">
        <v>100</v>
      </c>
      <c r="K175" s="459">
        <v>0</v>
      </c>
      <c r="L175" s="460" t="s">
        <v>3854</v>
      </c>
      <c r="M175" s="459" t="s">
        <v>3855</v>
      </c>
    </row>
    <row r="176" spans="1:13" s="461" customFormat="1" ht="45" customHeight="1">
      <c r="A176" s="457">
        <v>154</v>
      </c>
      <c r="B176" s="462" t="s">
        <v>3856</v>
      </c>
      <c r="C176" s="458">
        <v>0</v>
      </c>
      <c r="D176" s="473" t="s">
        <v>131</v>
      </c>
      <c r="E176" s="473" t="s">
        <v>3837</v>
      </c>
      <c r="F176" s="459" t="s">
        <v>3857</v>
      </c>
      <c r="G176" s="459" t="s">
        <v>3858</v>
      </c>
      <c r="H176" s="473" t="s">
        <v>3355</v>
      </c>
      <c r="I176" s="473" t="s">
        <v>3859</v>
      </c>
      <c r="J176" s="459">
        <v>300</v>
      </c>
      <c r="K176" s="459">
        <v>300</v>
      </c>
      <c r="L176" s="460" t="s">
        <v>3860</v>
      </c>
      <c r="M176" s="459" t="s">
        <v>3861</v>
      </c>
    </row>
    <row r="177" spans="1:13" s="461" customFormat="1" ht="45" customHeight="1">
      <c r="A177" s="457">
        <v>155</v>
      </c>
      <c r="B177" s="462" t="s">
        <v>3862</v>
      </c>
      <c r="C177" s="458">
        <v>1</v>
      </c>
      <c r="D177" s="473" t="s">
        <v>131</v>
      </c>
      <c r="E177" s="473" t="s">
        <v>3863</v>
      </c>
      <c r="F177" s="459" t="s">
        <v>3864</v>
      </c>
      <c r="G177" s="459" t="s">
        <v>3865</v>
      </c>
      <c r="H177" s="473" t="s">
        <v>3402</v>
      </c>
      <c r="I177" s="473" t="s">
        <v>3866</v>
      </c>
      <c r="J177" s="459">
        <v>0</v>
      </c>
      <c r="K177" s="459">
        <v>0</v>
      </c>
      <c r="L177" s="460" t="s">
        <v>3867</v>
      </c>
      <c r="M177" s="459" t="s">
        <v>3868</v>
      </c>
    </row>
    <row r="178" spans="1:13" s="461" customFormat="1" ht="45" customHeight="1">
      <c r="A178" s="457">
        <v>156</v>
      </c>
      <c r="B178" s="462" t="s">
        <v>3869</v>
      </c>
      <c r="C178" s="458">
        <v>0</v>
      </c>
      <c r="D178" s="473" t="s">
        <v>131</v>
      </c>
      <c r="E178" s="473" t="s">
        <v>3870</v>
      </c>
      <c r="F178" s="459" t="s">
        <v>3871</v>
      </c>
      <c r="G178" s="459" t="s">
        <v>3872</v>
      </c>
      <c r="H178" s="473" t="s">
        <v>3355</v>
      </c>
      <c r="I178" s="473" t="s">
        <v>3873</v>
      </c>
      <c r="J178" s="459">
        <v>200</v>
      </c>
      <c r="K178" s="459">
        <v>200</v>
      </c>
      <c r="L178" s="460" t="s">
        <v>3874</v>
      </c>
      <c r="M178" s="459" t="s">
        <v>3875</v>
      </c>
    </row>
    <row r="179" spans="1:13" s="461" customFormat="1" ht="45" customHeight="1">
      <c r="A179" s="457">
        <v>157</v>
      </c>
      <c r="B179" s="462" t="s">
        <v>3876</v>
      </c>
      <c r="C179" s="458">
        <v>0</v>
      </c>
      <c r="D179" s="473" t="s">
        <v>131</v>
      </c>
      <c r="E179" s="473" t="s">
        <v>3877</v>
      </c>
      <c r="F179" s="459" t="s">
        <v>3878</v>
      </c>
      <c r="G179" s="459" t="s">
        <v>3879</v>
      </c>
      <c r="H179" s="473" t="s">
        <v>3355</v>
      </c>
      <c r="I179" s="473" t="s">
        <v>3880</v>
      </c>
      <c r="J179" s="459">
        <v>100</v>
      </c>
      <c r="K179" s="459">
        <v>200</v>
      </c>
      <c r="L179" s="460" t="s">
        <v>3881</v>
      </c>
      <c r="M179" s="459" t="s">
        <v>3882</v>
      </c>
    </row>
    <row r="180" spans="1:13" s="461" customFormat="1" ht="45" customHeight="1">
      <c r="A180" s="457">
        <v>158</v>
      </c>
      <c r="B180" s="473" t="s">
        <v>3883</v>
      </c>
      <c r="C180" s="458">
        <v>0</v>
      </c>
      <c r="D180" s="473" t="s">
        <v>131</v>
      </c>
      <c r="E180" s="473" t="s">
        <v>3870</v>
      </c>
      <c r="F180" s="459" t="s">
        <v>3884</v>
      </c>
      <c r="G180" s="459" t="s">
        <v>3885</v>
      </c>
      <c r="H180" s="473" t="s">
        <v>3388</v>
      </c>
      <c r="I180" s="473" t="s">
        <v>3886</v>
      </c>
      <c r="J180" s="459">
        <v>200</v>
      </c>
      <c r="K180" s="459">
        <v>200</v>
      </c>
      <c r="L180" s="460" t="s">
        <v>3887</v>
      </c>
      <c r="M180" s="459" t="s">
        <v>3888</v>
      </c>
    </row>
    <row r="181" spans="1:13" s="461" customFormat="1" ht="45" customHeight="1">
      <c r="A181" s="457">
        <v>159</v>
      </c>
      <c r="B181" s="462" t="s">
        <v>3889</v>
      </c>
      <c r="C181" s="458">
        <v>0</v>
      </c>
      <c r="D181" s="473" t="s">
        <v>131</v>
      </c>
      <c r="E181" s="473" t="s">
        <v>762</v>
      </c>
      <c r="F181" s="459" t="s">
        <v>3890</v>
      </c>
      <c r="G181" s="459" t="s">
        <v>3891</v>
      </c>
      <c r="H181" s="473" t="s">
        <v>3454</v>
      </c>
      <c r="I181" s="473" t="s">
        <v>3892</v>
      </c>
      <c r="J181" s="459">
        <v>300</v>
      </c>
      <c r="K181" s="459">
        <v>300</v>
      </c>
      <c r="L181" s="460" t="s">
        <v>3893</v>
      </c>
      <c r="M181" s="459" t="s">
        <v>3894</v>
      </c>
    </row>
    <row r="182" spans="1:13" s="461" customFormat="1" ht="45" customHeight="1">
      <c r="A182" s="457">
        <v>160</v>
      </c>
      <c r="B182" s="462" t="s">
        <v>3895</v>
      </c>
      <c r="C182" s="458">
        <v>1</v>
      </c>
      <c r="D182" s="473" t="s">
        <v>131</v>
      </c>
      <c r="E182" s="473" t="s">
        <v>3896</v>
      </c>
      <c r="F182" s="459" t="s">
        <v>3897</v>
      </c>
      <c r="G182" s="459" t="s">
        <v>3898</v>
      </c>
      <c r="H182" s="473" t="s">
        <v>3410</v>
      </c>
      <c r="I182" s="473" t="s">
        <v>3899</v>
      </c>
      <c r="J182" s="459">
        <v>200</v>
      </c>
      <c r="K182" s="459">
        <v>200</v>
      </c>
      <c r="L182" s="460" t="s">
        <v>3900</v>
      </c>
      <c r="M182" s="459" t="s">
        <v>3901</v>
      </c>
    </row>
    <row r="183" spans="1:13" s="461" customFormat="1" ht="45" customHeight="1">
      <c r="A183" s="457">
        <v>161</v>
      </c>
      <c r="B183" s="459" t="s">
        <v>3902</v>
      </c>
      <c r="C183" s="458">
        <v>0</v>
      </c>
      <c r="D183" s="473" t="s">
        <v>131</v>
      </c>
      <c r="E183" s="473" t="s">
        <v>3903</v>
      </c>
      <c r="F183" s="459" t="s">
        <v>3904</v>
      </c>
      <c r="G183" s="459" t="s">
        <v>3905</v>
      </c>
      <c r="H183" s="473" t="s">
        <v>3370</v>
      </c>
      <c r="I183" s="473" t="s">
        <v>3906</v>
      </c>
      <c r="J183" s="459">
        <v>200</v>
      </c>
      <c r="K183" s="459">
        <v>300</v>
      </c>
      <c r="L183" s="460" t="s">
        <v>3907</v>
      </c>
      <c r="M183" s="470" t="s">
        <v>3908</v>
      </c>
    </row>
    <row r="184" spans="1:13" s="461" customFormat="1" ht="45" customHeight="1">
      <c r="A184" s="466">
        <v>162</v>
      </c>
      <c r="B184" s="464" t="s">
        <v>3909</v>
      </c>
      <c r="C184" s="458">
        <v>0</v>
      </c>
      <c r="D184" s="473" t="s">
        <v>3910</v>
      </c>
      <c r="E184" s="473" t="s">
        <v>3911</v>
      </c>
      <c r="F184" s="458" t="s">
        <v>3912</v>
      </c>
      <c r="G184" s="458" t="s">
        <v>3913</v>
      </c>
      <c r="H184" s="473" t="s">
        <v>3355</v>
      </c>
      <c r="I184" s="473" t="s">
        <v>3914</v>
      </c>
      <c r="J184" s="458">
        <v>600</v>
      </c>
      <c r="K184" s="458">
        <v>600</v>
      </c>
      <c r="L184" s="467" t="s">
        <v>3915</v>
      </c>
      <c r="M184" s="458" t="s">
        <v>3916</v>
      </c>
    </row>
    <row r="185" spans="1:13" s="468" customFormat="1" ht="45" customHeight="1">
      <c r="A185" s="457">
        <v>163</v>
      </c>
      <c r="B185" s="462" t="s">
        <v>3917</v>
      </c>
      <c r="C185" s="458">
        <v>1</v>
      </c>
      <c r="D185" s="473" t="s">
        <v>3910</v>
      </c>
      <c r="E185" s="473" t="s">
        <v>3750</v>
      </c>
      <c r="F185" s="459" t="s">
        <v>3918</v>
      </c>
      <c r="G185" s="459" t="s">
        <v>3919</v>
      </c>
      <c r="H185" s="473" t="s">
        <v>3556</v>
      </c>
      <c r="I185" s="473" t="s">
        <v>3920</v>
      </c>
      <c r="J185" s="459">
        <v>100</v>
      </c>
      <c r="K185" s="459">
        <v>150</v>
      </c>
      <c r="L185" s="460" t="s">
        <v>3921</v>
      </c>
      <c r="M185" s="459" t="s">
        <v>3922</v>
      </c>
    </row>
    <row r="186" spans="1:13" s="461" customFormat="1" ht="45" customHeight="1">
      <c r="A186" s="457">
        <v>164</v>
      </c>
      <c r="B186" s="462" t="s">
        <v>3923</v>
      </c>
      <c r="C186" s="458">
        <v>1</v>
      </c>
      <c r="D186" s="473" t="s">
        <v>3910</v>
      </c>
      <c r="E186" s="473" t="s">
        <v>3903</v>
      </c>
      <c r="F186" s="459" t="s">
        <v>3924</v>
      </c>
      <c r="G186" s="459" t="s">
        <v>3925</v>
      </c>
      <c r="H186" s="473" t="s">
        <v>3476</v>
      </c>
      <c r="I186" s="473" t="s">
        <v>3926</v>
      </c>
      <c r="J186" s="459">
        <v>100</v>
      </c>
      <c r="K186" s="459">
        <v>100</v>
      </c>
      <c r="L186" s="460" t="s">
        <v>3927</v>
      </c>
      <c r="M186" s="459" t="s">
        <v>3928</v>
      </c>
    </row>
    <row r="187" spans="1:13" s="461" customFormat="1" ht="45" customHeight="1">
      <c r="A187" s="457">
        <v>165</v>
      </c>
      <c r="B187" s="459" t="s">
        <v>3929</v>
      </c>
      <c r="C187" s="458">
        <v>1</v>
      </c>
      <c r="D187" s="473" t="s">
        <v>175</v>
      </c>
      <c r="E187" s="473" t="s">
        <v>3903</v>
      </c>
      <c r="F187" s="459" t="s">
        <v>3930</v>
      </c>
      <c r="G187" s="459" t="s">
        <v>3931</v>
      </c>
      <c r="H187" s="474" t="s">
        <v>3362</v>
      </c>
      <c r="I187" s="474" t="s">
        <v>3932</v>
      </c>
      <c r="J187" s="459">
        <v>100</v>
      </c>
      <c r="K187" s="459">
        <v>100</v>
      </c>
      <c r="L187" s="460" t="s">
        <v>3933</v>
      </c>
      <c r="M187" s="459" t="s">
        <v>3934</v>
      </c>
    </row>
    <row r="188" spans="1:13" s="461" customFormat="1" ht="45" customHeight="1">
      <c r="A188" s="457">
        <v>166</v>
      </c>
      <c r="B188" s="459" t="s">
        <v>3935</v>
      </c>
      <c r="C188" s="458">
        <v>1</v>
      </c>
      <c r="D188" s="473" t="s">
        <v>175</v>
      </c>
      <c r="E188" s="473" t="s">
        <v>3936</v>
      </c>
      <c r="F188" s="459" t="s">
        <v>3937</v>
      </c>
      <c r="G188" s="459" t="s">
        <v>3938</v>
      </c>
      <c r="H188" s="473" t="s">
        <v>3402</v>
      </c>
      <c r="I188" s="473" t="s">
        <v>3939</v>
      </c>
      <c r="J188" s="459">
        <v>100</v>
      </c>
      <c r="K188" s="459">
        <v>100</v>
      </c>
      <c r="L188" s="460" t="s">
        <v>3940</v>
      </c>
      <c r="M188" s="459" t="s">
        <v>3941</v>
      </c>
    </row>
    <row r="189" spans="1:13" s="461" customFormat="1" ht="45" customHeight="1">
      <c r="A189" s="457">
        <v>167</v>
      </c>
      <c r="B189" s="462" t="s">
        <v>3942</v>
      </c>
      <c r="C189" s="458">
        <v>0</v>
      </c>
      <c r="D189" s="473" t="s">
        <v>175</v>
      </c>
      <c r="E189" s="473" t="s">
        <v>3936</v>
      </c>
      <c r="F189" s="459" t="s">
        <v>3943</v>
      </c>
      <c r="G189" s="459" t="s">
        <v>3944</v>
      </c>
      <c r="H189" s="473" t="s">
        <v>3387</v>
      </c>
      <c r="I189" s="473" t="s">
        <v>3945</v>
      </c>
      <c r="J189" s="459">
        <v>300</v>
      </c>
      <c r="K189" s="459">
        <v>300</v>
      </c>
      <c r="L189" s="460" t="s">
        <v>3946</v>
      </c>
      <c r="M189" s="459" t="s">
        <v>3947</v>
      </c>
    </row>
    <row r="190" spans="1:13" s="461" customFormat="1" ht="45" customHeight="1">
      <c r="A190" s="457">
        <v>168</v>
      </c>
      <c r="B190" s="462" t="s">
        <v>3948</v>
      </c>
      <c r="C190" s="458">
        <v>0</v>
      </c>
      <c r="D190" s="473" t="s">
        <v>175</v>
      </c>
      <c r="E190" s="473" t="s">
        <v>3949</v>
      </c>
      <c r="F190" s="459" t="s">
        <v>3950</v>
      </c>
      <c r="G190" s="459" t="s">
        <v>3951</v>
      </c>
      <c r="H190" s="473" t="s">
        <v>3402</v>
      </c>
      <c r="I190" s="473" t="s">
        <v>3952</v>
      </c>
      <c r="J190" s="459">
        <v>200</v>
      </c>
      <c r="K190" s="459">
        <v>200</v>
      </c>
      <c r="L190" s="460" t="s">
        <v>3953</v>
      </c>
      <c r="M190" s="459" t="s">
        <v>3954</v>
      </c>
    </row>
    <row r="191" spans="1:13" s="461" customFormat="1" ht="45" customHeight="1">
      <c r="A191" s="457">
        <v>169</v>
      </c>
      <c r="B191" s="462" t="s">
        <v>3955</v>
      </c>
      <c r="C191" s="458">
        <v>0</v>
      </c>
      <c r="D191" s="473" t="s">
        <v>175</v>
      </c>
      <c r="E191" s="473" t="s">
        <v>3956</v>
      </c>
      <c r="F191" s="459" t="s">
        <v>3957</v>
      </c>
      <c r="G191" s="459" t="s">
        <v>3958</v>
      </c>
      <c r="H191" s="473" t="s">
        <v>3395</v>
      </c>
      <c r="I191" s="473" t="s">
        <v>3959</v>
      </c>
      <c r="J191" s="459">
        <v>100</v>
      </c>
      <c r="K191" s="459">
        <v>100</v>
      </c>
      <c r="L191" s="460" t="s">
        <v>3960</v>
      </c>
      <c r="M191" s="459" t="s">
        <v>3961</v>
      </c>
    </row>
    <row r="192" spans="1:13" s="461" customFormat="1" ht="45" customHeight="1">
      <c r="A192" s="457">
        <v>170</v>
      </c>
      <c r="B192" s="462" t="s">
        <v>3962</v>
      </c>
      <c r="C192" s="458">
        <v>0</v>
      </c>
      <c r="D192" s="473" t="s">
        <v>175</v>
      </c>
      <c r="E192" s="473" t="s">
        <v>3949</v>
      </c>
      <c r="F192" s="459" t="s">
        <v>3963</v>
      </c>
      <c r="G192" s="459" t="s">
        <v>3964</v>
      </c>
      <c r="H192" s="473" t="s">
        <v>3355</v>
      </c>
      <c r="I192" s="473" t="s">
        <v>3965</v>
      </c>
      <c r="J192" s="459">
        <v>200</v>
      </c>
      <c r="K192" s="459">
        <v>200</v>
      </c>
      <c r="L192" s="460" t="s">
        <v>3966</v>
      </c>
      <c r="M192" s="459" t="s">
        <v>3967</v>
      </c>
    </row>
    <row r="193" spans="1:13" s="461" customFormat="1" ht="45" customHeight="1">
      <c r="A193" s="457">
        <v>171</v>
      </c>
      <c r="B193" s="462" t="s">
        <v>3968</v>
      </c>
      <c r="C193" s="458">
        <v>1</v>
      </c>
      <c r="D193" s="473" t="s">
        <v>175</v>
      </c>
      <c r="E193" s="473" t="s">
        <v>3949</v>
      </c>
      <c r="F193" s="459" t="s">
        <v>3969</v>
      </c>
      <c r="G193" s="459" t="s">
        <v>3970</v>
      </c>
      <c r="H193" s="473" t="s">
        <v>3418</v>
      </c>
      <c r="I193" s="473" t="s">
        <v>3971</v>
      </c>
      <c r="J193" s="459">
        <v>200</v>
      </c>
      <c r="K193" s="459">
        <v>200</v>
      </c>
      <c r="L193" s="460" t="s">
        <v>3972</v>
      </c>
      <c r="M193" s="459" t="s">
        <v>3973</v>
      </c>
    </row>
    <row r="194" spans="1:13" s="461" customFormat="1" ht="45" customHeight="1">
      <c r="A194" s="457">
        <v>172</v>
      </c>
      <c r="B194" s="459" t="s">
        <v>3974</v>
      </c>
      <c r="C194" s="458">
        <v>0</v>
      </c>
      <c r="D194" s="473" t="s">
        <v>1</v>
      </c>
      <c r="E194" s="473" t="s">
        <v>3975</v>
      </c>
      <c r="F194" s="459" t="s">
        <v>3976</v>
      </c>
      <c r="G194" s="459" t="s">
        <v>3977</v>
      </c>
      <c r="H194" s="473" t="s">
        <v>3454</v>
      </c>
      <c r="I194" s="473" t="s">
        <v>3978</v>
      </c>
      <c r="J194" s="459">
        <v>100</v>
      </c>
      <c r="K194" s="459">
        <v>100</v>
      </c>
      <c r="L194" s="460" t="s">
        <v>3979</v>
      </c>
      <c r="M194" s="459" t="s">
        <v>3980</v>
      </c>
    </row>
    <row r="195" spans="1:13" s="461" customFormat="1" ht="45" customHeight="1">
      <c r="A195" s="457">
        <v>173</v>
      </c>
      <c r="B195" s="462" t="s">
        <v>3981</v>
      </c>
      <c r="C195" s="458">
        <v>0</v>
      </c>
      <c r="D195" s="473" t="s">
        <v>187</v>
      </c>
      <c r="E195" s="473" t="s">
        <v>2985</v>
      </c>
      <c r="F195" s="459" t="s">
        <v>3982</v>
      </c>
      <c r="G195" s="459" t="s">
        <v>3983</v>
      </c>
      <c r="H195" s="473" t="s">
        <v>3418</v>
      </c>
      <c r="I195" s="473" t="s">
        <v>3984</v>
      </c>
      <c r="J195" s="459">
        <v>100</v>
      </c>
      <c r="K195" s="459">
        <v>0</v>
      </c>
      <c r="L195" s="460" t="s">
        <v>3985</v>
      </c>
      <c r="M195" s="459" t="s">
        <v>3986</v>
      </c>
    </row>
    <row r="196" spans="1:13" s="461" customFormat="1" ht="45" customHeight="1">
      <c r="A196" s="457">
        <v>174</v>
      </c>
      <c r="B196" s="462" t="s">
        <v>3987</v>
      </c>
      <c r="C196" s="458">
        <v>1</v>
      </c>
      <c r="D196" s="473" t="s">
        <v>150</v>
      </c>
      <c r="E196" s="473" t="s">
        <v>3352</v>
      </c>
      <c r="F196" s="459" t="s">
        <v>3988</v>
      </c>
      <c r="G196" s="459" t="s">
        <v>3989</v>
      </c>
      <c r="H196" s="473" t="s">
        <v>3402</v>
      </c>
      <c r="I196" s="473" t="s">
        <v>3990</v>
      </c>
      <c r="J196" s="459">
        <v>200</v>
      </c>
      <c r="K196" s="459">
        <v>200</v>
      </c>
      <c r="L196" s="460" t="s">
        <v>3991</v>
      </c>
      <c r="M196" s="459" t="s">
        <v>3992</v>
      </c>
    </row>
    <row r="197" spans="1:13" s="461" customFormat="1" ht="45" customHeight="1">
      <c r="A197" s="457">
        <v>175</v>
      </c>
      <c r="B197" s="462" t="s">
        <v>3993</v>
      </c>
      <c r="C197" s="458">
        <v>1</v>
      </c>
      <c r="D197" s="473" t="s">
        <v>75</v>
      </c>
      <c r="E197" s="473" t="s">
        <v>3526</v>
      </c>
      <c r="F197" s="459" t="s">
        <v>3994</v>
      </c>
      <c r="G197" s="459" t="s">
        <v>3995</v>
      </c>
      <c r="H197" s="473" t="s">
        <v>3542</v>
      </c>
      <c r="I197" s="473" t="s">
        <v>3996</v>
      </c>
      <c r="J197" s="459">
        <v>100</v>
      </c>
      <c r="K197" s="459">
        <v>0</v>
      </c>
      <c r="L197" s="460" t="s">
        <v>3997</v>
      </c>
      <c r="M197" s="459" t="s">
        <v>3998</v>
      </c>
    </row>
    <row r="198" spans="1:13" s="471" customFormat="1" ht="56">
      <c r="A198" s="458">
        <v>176</v>
      </c>
      <c r="B198" s="458" t="s">
        <v>3999</v>
      </c>
      <c r="C198" s="458">
        <v>1</v>
      </c>
      <c r="D198" s="473" t="s">
        <v>4000</v>
      </c>
      <c r="E198" s="473" t="s">
        <v>4001</v>
      </c>
      <c r="F198" s="458" t="s">
        <v>4002</v>
      </c>
      <c r="G198" s="458" t="s">
        <v>4003</v>
      </c>
      <c r="H198" s="473" t="s">
        <v>3542</v>
      </c>
      <c r="I198" s="473" t="s">
        <v>4004</v>
      </c>
      <c r="J198" s="458">
        <v>200</v>
      </c>
      <c r="K198" s="458">
        <v>200</v>
      </c>
      <c r="L198" s="467" t="s">
        <v>4005</v>
      </c>
      <c r="M198" s="458"/>
    </row>
    <row r="199" spans="1:13" s="471" customFormat="1" ht="42">
      <c r="A199" s="458">
        <v>177</v>
      </c>
      <c r="B199" s="458" t="s">
        <v>4006</v>
      </c>
      <c r="C199" s="458">
        <v>0</v>
      </c>
      <c r="D199" s="473" t="s">
        <v>4000</v>
      </c>
      <c r="E199" s="473" t="s">
        <v>4007</v>
      </c>
      <c r="F199" s="458" t="s">
        <v>4008</v>
      </c>
      <c r="G199" s="458" t="s">
        <v>4009</v>
      </c>
      <c r="H199" s="473" t="s">
        <v>3355</v>
      </c>
      <c r="I199" s="473" t="s">
        <v>4010</v>
      </c>
      <c r="J199" s="458">
        <v>100</v>
      </c>
      <c r="K199" s="458">
        <v>0</v>
      </c>
      <c r="L199" s="467" t="s">
        <v>4011</v>
      </c>
      <c r="M199" s="458"/>
    </row>
    <row r="200" spans="1:13" s="471" customFormat="1" ht="42">
      <c r="A200" s="458">
        <v>178</v>
      </c>
      <c r="B200" s="458" t="s">
        <v>4012</v>
      </c>
      <c r="C200" s="458">
        <v>0</v>
      </c>
      <c r="D200" s="473" t="s">
        <v>4000</v>
      </c>
      <c r="E200" s="473" t="s">
        <v>4012</v>
      </c>
      <c r="F200" s="458" t="s">
        <v>4013</v>
      </c>
      <c r="G200" s="458" t="s">
        <v>4014</v>
      </c>
      <c r="H200" s="473" t="s">
        <v>3355</v>
      </c>
      <c r="I200" s="473" t="s">
        <v>4015</v>
      </c>
      <c r="J200" s="458">
        <v>200</v>
      </c>
      <c r="K200" s="458">
        <v>100</v>
      </c>
      <c r="L200" s="467" t="s">
        <v>4016</v>
      </c>
      <c r="M200" s="458"/>
    </row>
    <row r="201" spans="1:13" s="471" customFormat="1" ht="56">
      <c r="A201" s="458">
        <v>179</v>
      </c>
      <c r="B201" s="458" t="s">
        <v>4017</v>
      </c>
      <c r="C201" s="458">
        <v>0</v>
      </c>
      <c r="D201" s="473" t="s">
        <v>4000</v>
      </c>
      <c r="E201" s="473" t="s">
        <v>4018</v>
      </c>
      <c r="F201" s="458" t="s">
        <v>4019</v>
      </c>
      <c r="G201" s="458" t="s">
        <v>4020</v>
      </c>
      <c r="H201" s="473" t="s">
        <v>3395</v>
      </c>
      <c r="I201" s="473" t="s">
        <v>4021</v>
      </c>
      <c r="J201" s="458">
        <v>300</v>
      </c>
      <c r="K201" s="458">
        <v>200</v>
      </c>
      <c r="L201" s="467" t="s">
        <v>4022</v>
      </c>
      <c r="M201" s="458"/>
    </row>
    <row r="202" spans="1:13" s="471" customFormat="1" ht="42">
      <c r="A202" s="458">
        <v>180</v>
      </c>
      <c r="B202" s="458" t="s">
        <v>4023</v>
      </c>
      <c r="C202" s="458">
        <v>0</v>
      </c>
      <c r="D202" s="473" t="s">
        <v>4000</v>
      </c>
      <c r="E202" s="473" t="s">
        <v>4018</v>
      </c>
      <c r="F202" s="458" t="s">
        <v>4024</v>
      </c>
      <c r="G202" s="458" t="s">
        <v>4025</v>
      </c>
      <c r="H202" s="473" t="s">
        <v>3395</v>
      </c>
      <c r="I202" s="473" t="s">
        <v>4026</v>
      </c>
      <c r="J202" s="458">
        <v>100</v>
      </c>
      <c r="K202" s="458">
        <v>100</v>
      </c>
      <c r="L202" s="467" t="s">
        <v>4027</v>
      </c>
      <c r="M202" s="458"/>
    </row>
  </sheetData>
  <autoFilter ref="A21:M202">
    <filterColumn colId="5" showButton="0"/>
  </autoFilter>
  <mergeCells count="12">
    <mergeCell ref="J21:J22"/>
    <mergeCell ref="K21:K22"/>
    <mergeCell ref="L21:L22"/>
    <mergeCell ref="M21:M22"/>
    <mergeCell ref="A21:A22"/>
    <mergeCell ref="B21:B22"/>
    <mergeCell ref="C21:C22"/>
    <mergeCell ref="D21:D22"/>
    <mergeCell ref="E21:E22"/>
    <mergeCell ref="F21:G21"/>
    <mergeCell ref="H21:H22"/>
    <mergeCell ref="I21:I22"/>
  </mergeCells>
  <phoneticPr fontId="15" type="noConversion"/>
  <conditionalFormatting sqref="B203:B1048576">
    <cfRule type="duplicateValues" dxfId="83" priority="37"/>
  </conditionalFormatting>
  <conditionalFormatting sqref="B21:B22">
    <cfRule type="duplicateValues" dxfId="82" priority="36"/>
  </conditionalFormatting>
  <conditionalFormatting sqref="I203:I1048576 I21:I22">
    <cfRule type="duplicateValues" dxfId="81" priority="35"/>
  </conditionalFormatting>
  <conditionalFormatting sqref="B203:B1048576 B21:B22">
    <cfRule type="duplicateValues" dxfId="80" priority="34"/>
  </conditionalFormatting>
  <conditionalFormatting sqref="B23:B197">
    <cfRule type="duplicateValues" dxfId="79" priority="32"/>
  </conditionalFormatting>
  <conditionalFormatting sqref="B23:B197">
    <cfRule type="duplicateValues" dxfId="78" priority="17"/>
    <cfRule type="duplicateValues" dxfId="77" priority="31"/>
  </conditionalFormatting>
  <conditionalFormatting sqref="I39">
    <cfRule type="duplicateValues" dxfId="76" priority="30"/>
  </conditionalFormatting>
  <conditionalFormatting sqref="I74">
    <cfRule type="duplicateValues" dxfId="75" priority="29"/>
  </conditionalFormatting>
  <conditionalFormatting sqref="I177">
    <cfRule type="duplicateValues" dxfId="74" priority="28"/>
  </conditionalFormatting>
  <conditionalFormatting sqref="I25">
    <cfRule type="duplicateValues" dxfId="73" priority="27"/>
  </conditionalFormatting>
  <conditionalFormatting sqref="I30">
    <cfRule type="duplicateValues" dxfId="72" priority="26"/>
  </conditionalFormatting>
  <conditionalFormatting sqref="I26">
    <cfRule type="duplicateValues" dxfId="71" priority="25"/>
  </conditionalFormatting>
  <conditionalFormatting sqref="I156">
    <cfRule type="duplicateValues" dxfId="70" priority="24"/>
  </conditionalFormatting>
  <conditionalFormatting sqref="I121">
    <cfRule type="duplicateValues" dxfId="69" priority="23"/>
  </conditionalFormatting>
  <conditionalFormatting sqref="I166">
    <cfRule type="duplicateValues" dxfId="68" priority="22"/>
  </conditionalFormatting>
  <conditionalFormatting sqref="I89">
    <cfRule type="duplicateValues" dxfId="67" priority="21"/>
  </conditionalFormatting>
  <conditionalFormatting sqref="I119">
    <cfRule type="duplicateValues" dxfId="66" priority="20"/>
  </conditionalFormatting>
  <conditionalFormatting sqref="I27 I29 I23:I24 I122:I142 I154:I155 I167:I171 I75 I178:I186 I31:I32 I91:I95 I57:I60 I188:I197 I35 I38 I103:I104 I112:I113 I152 I144:I150 I115:I118 I106:I108 I110 I163:I165 I157:I161 I52:I55 I120 I77:I83 I85:I88 I97:I99 I40:I42 I49:I50 I44:I47 I173:I176 I62:I73">
    <cfRule type="duplicateValues" dxfId="65" priority="33"/>
  </conditionalFormatting>
  <conditionalFormatting sqref="I23:I197">
    <cfRule type="duplicateValues" dxfId="64" priority="18"/>
    <cfRule type="duplicateValues" dxfId="63" priority="19"/>
  </conditionalFormatting>
  <conditionalFormatting sqref="B198:B202">
    <cfRule type="duplicateValues" dxfId="62" priority="15"/>
  </conditionalFormatting>
  <conditionalFormatting sqref="B198:B202">
    <cfRule type="duplicateValues" dxfId="61" priority="11"/>
    <cfRule type="duplicateValues" dxfId="60" priority="14"/>
  </conditionalFormatting>
  <conditionalFormatting sqref="I200:I202">
    <cfRule type="duplicateValues" dxfId="59" priority="16"/>
  </conditionalFormatting>
  <conditionalFormatting sqref="I200:I202">
    <cfRule type="duplicateValues" dxfId="58" priority="12"/>
    <cfRule type="duplicateValues" dxfId="57" priority="13"/>
  </conditionalFormatting>
  <conditionalFormatting sqref="I199">
    <cfRule type="duplicateValues" dxfId="56" priority="10"/>
  </conditionalFormatting>
  <conditionalFormatting sqref="I199">
    <cfRule type="duplicateValues" dxfId="55" priority="8"/>
    <cfRule type="duplicateValues" dxfId="54" priority="9"/>
  </conditionalFormatting>
  <conditionalFormatting sqref="B20:B1048576 B1 B5">
    <cfRule type="duplicateValues" dxfId="53" priority="7"/>
  </conditionalFormatting>
  <conditionalFormatting sqref="I198">
    <cfRule type="duplicateValues" dxfId="52" priority="6"/>
  </conditionalFormatting>
  <conditionalFormatting sqref="I198">
    <cfRule type="duplicateValues" dxfId="51" priority="4"/>
    <cfRule type="duplicateValues" dxfId="50" priority="5"/>
  </conditionalFormatting>
  <conditionalFormatting sqref="B2:B4">
    <cfRule type="duplicateValues" dxfId="49" priority="3"/>
  </conditionalFormatting>
  <conditionalFormatting sqref="B14">
    <cfRule type="duplicateValues" dxfId="48" priority="1"/>
  </conditionalFormatting>
  <pageMargins left="0.7" right="0.7" top="0.75" bottom="0.75" header="0.3" footer="0.3"/>
  <pageSetup paperSize="9" orientation="portrait" horizontalDpi="0"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
  <sheetViews>
    <sheetView workbookViewId="0">
      <selection activeCell="G27" sqref="G27"/>
    </sheetView>
  </sheetViews>
  <sheetFormatPr baseColWidth="10" defaultColWidth="9" defaultRowHeight="14"/>
  <cols>
    <col min="1" max="16384" width="9" style="219"/>
  </cols>
  <sheetData>
    <row r="1" spans="1:1" ht="19">
      <c r="A1" s="450" t="s">
        <v>4067</v>
      </c>
    </row>
    <row r="2" spans="1:1">
      <c r="A2" s="219" t="s">
        <v>4068</v>
      </c>
    </row>
    <row r="3" spans="1:1">
      <c r="A3" s="219" t="s">
        <v>4069</v>
      </c>
    </row>
    <row r="4" spans="1:1">
      <c r="A4" s="397" t="s">
        <v>11423</v>
      </c>
    </row>
    <row r="5" spans="1:1">
      <c r="A5" s="219" t="s">
        <v>4070</v>
      </c>
    </row>
    <row r="6" spans="1:1">
      <c r="A6" s="397" t="s">
        <v>11424</v>
      </c>
    </row>
    <row r="7" spans="1:1">
      <c r="A7" s="219" t="s">
        <v>4071</v>
      </c>
    </row>
    <row r="8" spans="1:1">
      <c r="A8" s="219" t="s">
        <v>4072</v>
      </c>
    </row>
    <row r="9" spans="1:1">
      <c r="A9" s="397" t="s">
        <v>11425</v>
      </c>
    </row>
    <row r="10" spans="1:1">
      <c r="A10" s="219" t="s">
        <v>11422</v>
      </c>
    </row>
    <row r="11" spans="1:1">
      <c r="A11" s="397" t="s">
        <v>11426</v>
      </c>
    </row>
    <row r="12" spans="1:1">
      <c r="A12" s="219" t="s">
        <v>4076</v>
      </c>
    </row>
    <row r="13" spans="1:1">
      <c r="A13" s="219" t="s">
        <v>4077</v>
      </c>
    </row>
    <row r="14" spans="1:1">
      <c r="A14" s="397" t="s">
        <v>11427</v>
      </c>
    </row>
    <row r="15" spans="1:1">
      <c r="A15" s="219" t="s">
        <v>4073</v>
      </c>
    </row>
    <row r="17" spans="1:1">
      <c r="A17" s="219" t="s">
        <v>4074</v>
      </c>
    </row>
    <row r="18" spans="1:1">
      <c r="A18" s="219" t="s">
        <v>4075</v>
      </c>
    </row>
  </sheetData>
  <phoneticPr fontId="15"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topLeftCell="A11" workbookViewId="0">
      <selection activeCell="C16" sqref="C16"/>
    </sheetView>
  </sheetViews>
  <sheetFormatPr baseColWidth="10" defaultColWidth="9" defaultRowHeight="40" customHeight="1"/>
  <cols>
    <col min="1" max="1" width="11.6640625" style="501" customWidth="1"/>
    <col min="2" max="2" width="13.6640625" style="502" customWidth="1"/>
    <col min="3" max="3" width="116.5" style="501" customWidth="1"/>
    <col min="4" max="4" width="9" style="502"/>
    <col min="5" max="16384" width="9" style="501"/>
  </cols>
  <sheetData>
    <row r="1" spans="1:4" s="1184" customFormat="1" ht="120.75" customHeight="1">
      <c r="A1" s="1183" t="s">
        <v>4673</v>
      </c>
    </row>
    <row r="2" spans="1:4" ht="40" customHeight="1">
      <c r="A2" s="501" t="s">
        <v>4326</v>
      </c>
      <c r="B2" s="502" t="s">
        <v>4327</v>
      </c>
      <c r="C2" s="505" t="s">
        <v>6077</v>
      </c>
    </row>
    <row r="3" spans="1:4" ht="42.75" customHeight="1">
      <c r="A3" s="501" t="s">
        <v>4328</v>
      </c>
      <c r="B3" s="502" t="s">
        <v>4329</v>
      </c>
      <c r="C3" s="505" t="s">
        <v>6078</v>
      </c>
    </row>
    <row r="4" spans="1:4" s="504" customFormat="1" ht="40" customHeight="1">
      <c r="A4" s="504" t="s">
        <v>4330</v>
      </c>
      <c r="B4" s="505" t="s">
        <v>4331</v>
      </c>
      <c r="C4" s="505" t="s">
        <v>5094</v>
      </c>
      <c r="D4" s="505"/>
    </row>
    <row r="5" spans="1:4" s="504" customFormat="1" ht="40" customHeight="1">
      <c r="A5" s="504" t="s">
        <v>4332</v>
      </c>
      <c r="B5" s="505" t="s">
        <v>4333</v>
      </c>
      <c r="C5" s="505" t="s">
        <v>5095</v>
      </c>
      <c r="D5" s="505"/>
    </row>
    <row r="6" spans="1:4" s="504" customFormat="1" ht="49.5" customHeight="1">
      <c r="A6" s="504" t="s">
        <v>2794</v>
      </c>
      <c r="B6" s="505" t="s">
        <v>4334</v>
      </c>
      <c r="C6" s="505" t="s">
        <v>6522</v>
      </c>
      <c r="D6" s="505"/>
    </row>
    <row r="7" spans="1:4" s="504" customFormat="1" ht="37.5" customHeight="1">
      <c r="A7" s="504" t="s">
        <v>4674</v>
      </c>
      <c r="B7" s="505" t="s">
        <v>4335</v>
      </c>
      <c r="C7" s="505" t="s">
        <v>6079</v>
      </c>
      <c r="D7" s="505"/>
    </row>
    <row r="8" spans="1:4" s="504" customFormat="1" ht="66" customHeight="1">
      <c r="A8" s="504" t="s">
        <v>4336</v>
      </c>
      <c r="B8" s="505" t="s">
        <v>4336</v>
      </c>
      <c r="C8" s="505" t="s">
        <v>6080</v>
      </c>
      <c r="D8" s="505"/>
    </row>
    <row r="9" spans="1:4" s="504" customFormat="1" ht="60.75" customHeight="1">
      <c r="A9" s="504" t="s">
        <v>4337</v>
      </c>
      <c r="B9" s="505" t="s">
        <v>4338</v>
      </c>
      <c r="C9" s="505" t="s">
        <v>6081</v>
      </c>
      <c r="D9" s="506"/>
    </row>
    <row r="10" spans="1:4" s="504" customFormat="1" ht="40.5" customHeight="1">
      <c r="A10" s="504" t="s">
        <v>4339</v>
      </c>
      <c r="B10" s="505" t="s">
        <v>4675</v>
      </c>
      <c r="C10" s="505" t="s">
        <v>5096</v>
      </c>
      <c r="D10" s="505"/>
    </row>
    <row r="11" spans="1:4" s="504" customFormat="1" ht="40.5" customHeight="1">
      <c r="A11" s="504" t="s">
        <v>4676</v>
      </c>
      <c r="B11" s="505" t="s">
        <v>4677</v>
      </c>
      <c r="C11" s="505" t="s">
        <v>5097</v>
      </c>
      <c r="D11" s="505"/>
    </row>
    <row r="12" spans="1:4" s="504" customFormat="1" ht="47.25" customHeight="1">
      <c r="A12" s="504" t="s">
        <v>4340</v>
      </c>
      <c r="B12" s="505" t="s">
        <v>4341</v>
      </c>
      <c r="C12" s="505" t="s">
        <v>6082</v>
      </c>
      <c r="D12" s="505"/>
    </row>
    <row r="13" spans="1:4" s="504" customFormat="1" ht="48" customHeight="1">
      <c r="A13" s="504" t="s">
        <v>4342</v>
      </c>
      <c r="B13" s="505" t="s">
        <v>4343</v>
      </c>
      <c r="C13" s="505" t="s">
        <v>6083</v>
      </c>
      <c r="D13" s="505"/>
    </row>
    <row r="14" spans="1:4" s="504" customFormat="1" ht="40" customHeight="1">
      <c r="A14" s="504" t="s">
        <v>4344</v>
      </c>
      <c r="B14" s="505" t="s">
        <v>4345</v>
      </c>
      <c r="C14" s="505" t="s">
        <v>5098</v>
      </c>
      <c r="D14" s="505"/>
    </row>
    <row r="15" spans="1:4" s="504" customFormat="1" ht="36" customHeight="1">
      <c r="A15" s="504" t="s">
        <v>4346</v>
      </c>
      <c r="B15" s="505" t="s">
        <v>4347</v>
      </c>
      <c r="C15" s="505" t="s">
        <v>6084</v>
      </c>
      <c r="D15" s="505"/>
    </row>
    <row r="16" spans="1:4" s="504" customFormat="1" ht="42.75" customHeight="1">
      <c r="A16" s="504" t="s">
        <v>4348</v>
      </c>
      <c r="B16" s="505" t="s">
        <v>4349</v>
      </c>
      <c r="C16" s="505" t="s">
        <v>6085</v>
      </c>
      <c r="D16" s="505"/>
    </row>
  </sheetData>
  <mergeCells count="1">
    <mergeCell ref="A1:XFD1"/>
  </mergeCells>
  <phoneticPr fontId="15" type="noConversion"/>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C4" sqref="C4"/>
    </sheetView>
  </sheetViews>
  <sheetFormatPr baseColWidth="10" defaultColWidth="9" defaultRowHeight="14"/>
  <cols>
    <col min="1" max="1" width="9" style="508"/>
    <col min="2" max="2" width="15" style="508" customWidth="1"/>
    <col min="3" max="3" width="104.6640625" style="511" customWidth="1"/>
    <col min="4" max="4" width="16.1640625" style="508" customWidth="1"/>
    <col min="5" max="16384" width="9" style="508"/>
  </cols>
  <sheetData>
    <row r="1" spans="1:4">
      <c r="A1" s="507" t="s">
        <v>4350</v>
      </c>
      <c r="B1" s="507" t="s">
        <v>4351</v>
      </c>
      <c r="C1" s="507" t="s">
        <v>4352</v>
      </c>
      <c r="D1" s="507" t="s">
        <v>4353</v>
      </c>
    </row>
    <row r="2" spans="1:4" ht="45.75" customHeight="1">
      <c r="A2" s="509">
        <v>9</v>
      </c>
      <c r="B2" s="509" t="s">
        <v>4355</v>
      </c>
      <c r="C2" s="503" t="s">
        <v>11745</v>
      </c>
      <c r="D2" s="510" t="s">
        <v>1489</v>
      </c>
    </row>
    <row r="3" spans="1:4" ht="30" customHeight="1">
      <c r="A3" s="509">
        <v>13</v>
      </c>
      <c r="B3" s="509" t="s">
        <v>4354</v>
      </c>
      <c r="C3" s="506" t="s">
        <v>4948</v>
      </c>
      <c r="D3" s="510" t="s">
        <v>1489</v>
      </c>
    </row>
    <row r="4" spans="1:4" ht="30" customHeight="1">
      <c r="A4" s="509">
        <v>15</v>
      </c>
      <c r="B4" s="509" t="s">
        <v>4078</v>
      </c>
      <c r="C4" s="506" t="s">
        <v>4356</v>
      </c>
      <c r="D4" s="510" t="s">
        <v>1489</v>
      </c>
    </row>
    <row r="5" spans="1:4" ht="27.75" customHeight="1">
      <c r="A5" s="509">
        <v>19</v>
      </c>
      <c r="B5" s="509" t="s">
        <v>4079</v>
      </c>
      <c r="C5" s="503" t="s">
        <v>4357</v>
      </c>
      <c r="D5" s="510" t="s">
        <v>1489</v>
      </c>
    </row>
    <row r="6" spans="1:4" ht="30" customHeight="1">
      <c r="A6" s="509">
        <v>21</v>
      </c>
      <c r="B6" s="509" t="s">
        <v>4080</v>
      </c>
      <c r="C6" s="506" t="s">
        <v>4358</v>
      </c>
      <c r="D6" s="510" t="s">
        <v>1489</v>
      </c>
    </row>
    <row r="7" spans="1:4" ht="30" customHeight="1">
      <c r="A7" s="509">
        <v>23</v>
      </c>
      <c r="B7" s="509" t="s">
        <v>4359</v>
      </c>
      <c r="C7" s="506" t="s">
        <v>4360</v>
      </c>
      <c r="D7" s="510" t="s">
        <v>1489</v>
      </c>
    </row>
    <row r="8" spans="1:4" ht="30" customHeight="1">
      <c r="A8" s="509">
        <v>31</v>
      </c>
      <c r="B8" s="509" t="s">
        <v>4081</v>
      </c>
      <c r="C8" s="503" t="s">
        <v>4361</v>
      </c>
      <c r="D8" s="510" t="s">
        <v>1489</v>
      </c>
    </row>
    <row r="9" spans="1:4" ht="61.5" customHeight="1">
      <c r="A9" s="509">
        <v>32</v>
      </c>
      <c r="B9" s="509" t="s">
        <v>4363</v>
      </c>
      <c r="C9" s="503" t="s">
        <v>4364</v>
      </c>
      <c r="D9" s="510" t="s">
        <v>4362</v>
      </c>
    </row>
    <row r="10" spans="1:4" ht="39" customHeight="1">
      <c r="A10" s="509">
        <v>34</v>
      </c>
      <c r="B10" s="509" t="s">
        <v>4365</v>
      </c>
      <c r="C10" s="506" t="s">
        <v>4366</v>
      </c>
      <c r="D10" s="510" t="s">
        <v>4362</v>
      </c>
    </row>
  </sheetData>
  <phoneticPr fontId="15" type="noConversion"/>
  <conditionalFormatting sqref="B3">
    <cfRule type="duplicateValues" dxfId="47" priority="16"/>
  </conditionalFormatting>
  <conditionalFormatting sqref="B4">
    <cfRule type="duplicateValues" dxfId="46" priority="9"/>
  </conditionalFormatting>
  <conditionalFormatting sqref="B5">
    <cfRule type="duplicateValues" dxfId="45" priority="8"/>
  </conditionalFormatting>
  <conditionalFormatting sqref="B8">
    <cfRule type="duplicateValues" dxfId="44" priority="4"/>
  </conditionalFormatting>
  <conditionalFormatting sqref="B9">
    <cfRule type="duplicateValues" dxfId="43" priority="5"/>
  </conditionalFormatting>
  <conditionalFormatting sqref="B10">
    <cfRule type="duplicateValues" dxfId="42" priority="1"/>
  </conditionalFormatting>
  <conditionalFormatting sqref="B2">
    <cfRule type="duplicateValues" dxfId="41" priority="58"/>
  </conditionalFormatting>
  <conditionalFormatting sqref="B6:B7">
    <cfRule type="duplicateValues" dxfId="40" priority="59"/>
  </conditionalFormatting>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2"/>
  <sheetViews>
    <sheetView topLeftCell="A13" workbookViewId="0">
      <selection activeCell="C26" sqref="C26"/>
    </sheetView>
  </sheetViews>
  <sheetFormatPr baseColWidth="10" defaultColWidth="9" defaultRowHeight="14"/>
  <cols>
    <col min="1" max="1" width="50" style="165" customWidth="1"/>
    <col min="2" max="2" width="45.1640625" style="165" customWidth="1"/>
    <col min="3" max="3" width="52.33203125" style="165" customWidth="1"/>
    <col min="4" max="16384" width="9" style="209"/>
  </cols>
  <sheetData>
    <row r="1" spans="1:3" ht="19">
      <c r="A1" s="619" t="s">
        <v>5463</v>
      </c>
    </row>
    <row r="2" spans="1:3">
      <c r="A2" s="209" t="s">
        <v>5581</v>
      </c>
    </row>
    <row r="3" spans="1:3">
      <c r="A3" s="209" t="s">
        <v>5584</v>
      </c>
    </row>
    <row r="4" spans="1:3">
      <c r="A4" s="209"/>
    </row>
    <row r="5" spans="1:3" ht="21" customHeight="1">
      <c r="A5" s="621" t="s">
        <v>5468</v>
      </c>
      <c r="B5" s="621" t="s">
        <v>5619</v>
      </c>
      <c r="C5" s="621" t="s">
        <v>5471</v>
      </c>
    </row>
    <row r="6" spans="1:3" s="774" customFormat="1">
      <c r="A6" s="778" t="s">
        <v>8068</v>
      </c>
      <c r="B6" s="165"/>
      <c r="C6" s="165"/>
    </row>
    <row r="7" spans="1:3" s="774" customFormat="1">
      <c r="A7" s="543" t="s">
        <v>5477</v>
      </c>
      <c r="B7" s="543"/>
      <c r="C7" s="773"/>
    </row>
    <row r="8" spans="1:3" s="774" customFormat="1">
      <c r="A8" s="543" t="s">
        <v>5624</v>
      </c>
      <c r="B8" s="543"/>
      <c r="C8" s="773"/>
    </row>
    <row r="9" spans="1:3" s="774" customFormat="1">
      <c r="A9" s="773" t="s">
        <v>6486</v>
      </c>
      <c r="B9" s="543"/>
      <c r="C9" s="773"/>
    </row>
    <row r="10" spans="1:3" s="774" customFormat="1" ht="28">
      <c r="A10" s="773" t="s">
        <v>6466</v>
      </c>
      <c r="B10" s="773" t="s">
        <v>6468</v>
      </c>
      <c r="C10" s="773"/>
    </row>
    <row r="11" spans="1:3" s="774" customFormat="1" ht="28">
      <c r="A11" s="773" t="s">
        <v>6467</v>
      </c>
      <c r="B11" s="773" t="s">
        <v>6470</v>
      </c>
      <c r="C11" s="773" t="s">
        <v>6469</v>
      </c>
    </row>
    <row r="12" spans="1:3" s="774" customFormat="1" ht="100.5" customHeight="1">
      <c r="A12" s="975" t="s">
        <v>11430</v>
      </c>
      <c r="B12" s="975"/>
      <c r="C12" s="975" t="s">
        <v>8086</v>
      </c>
    </row>
    <row r="13" spans="1:3" s="774" customFormat="1" ht="28">
      <c r="A13" s="773" t="s">
        <v>6471</v>
      </c>
      <c r="B13" s="975" t="s">
        <v>6487</v>
      </c>
      <c r="C13" s="975" t="s">
        <v>6469</v>
      </c>
    </row>
    <row r="14" spans="1:3" s="774" customFormat="1">
      <c r="A14" s="543"/>
      <c r="B14" s="975"/>
      <c r="C14" s="975"/>
    </row>
    <row r="15" spans="1:3">
      <c r="A15" s="620" t="s">
        <v>8069</v>
      </c>
      <c r="B15" s="975"/>
      <c r="C15" s="975"/>
    </row>
    <row r="16" spans="1:3">
      <c r="A16" s="543" t="s">
        <v>5477</v>
      </c>
      <c r="B16" s="975"/>
      <c r="C16" s="975"/>
    </row>
    <row r="17" spans="1:3">
      <c r="A17" s="543" t="s">
        <v>5624</v>
      </c>
      <c r="B17" s="975"/>
      <c r="C17" s="975"/>
    </row>
    <row r="18" spans="1:3">
      <c r="A18" s="766" t="s">
        <v>8094</v>
      </c>
      <c r="B18" s="975"/>
      <c r="C18" s="975"/>
    </row>
    <row r="19" spans="1:3" ht="28">
      <c r="A19" s="766" t="s">
        <v>6472</v>
      </c>
      <c r="B19" s="975" t="s">
        <v>8070</v>
      </c>
      <c r="C19" s="975"/>
    </row>
    <row r="20" spans="1:3" ht="28">
      <c r="A20" s="543" t="s">
        <v>6473</v>
      </c>
      <c r="B20" s="975"/>
      <c r="C20" s="975"/>
    </row>
    <row r="21" spans="1:3">
      <c r="A21" s="543" t="s">
        <v>6474</v>
      </c>
      <c r="B21" s="975"/>
      <c r="C21" s="975"/>
    </row>
    <row r="22" spans="1:3">
      <c r="A22" s="543" t="s">
        <v>6475</v>
      </c>
      <c r="B22" s="975"/>
      <c r="C22" s="975"/>
    </row>
    <row r="23" spans="1:3">
      <c r="A23" s="543" t="s">
        <v>6476</v>
      </c>
      <c r="B23" s="975"/>
      <c r="C23" s="975"/>
    </row>
    <row r="24" spans="1:3">
      <c r="A24" s="543" t="s">
        <v>6477</v>
      </c>
      <c r="B24" s="975"/>
      <c r="C24" s="975"/>
    </row>
    <row r="25" spans="1:3">
      <c r="A25" s="543" t="s">
        <v>6478</v>
      </c>
      <c r="B25" s="975"/>
      <c r="C25" s="975"/>
    </row>
    <row r="26" spans="1:3" ht="28">
      <c r="A26" s="766" t="s">
        <v>6479</v>
      </c>
      <c r="B26" s="975"/>
      <c r="C26" s="975" t="s">
        <v>8072</v>
      </c>
    </row>
    <row r="27" spans="1:3">
      <c r="A27" s="543" t="s">
        <v>6480</v>
      </c>
      <c r="B27" s="975" t="s">
        <v>5620</v>
      </c>
      <c r="C27" s="975"/>
    </row>
    <row r="28" spans="1:3">
      <c r="A28" s="543" t="s">
        <v>6481</v>
      </c>
      <c r="B28" s="975"/>
      <c r="C28" s="975" t="s">
        <v>8073</v>
      </c>
    </row>
    <row r="29" spans="1:3">
      <c r="A29" s="543" t="s">
        <v>6482</v>
      </c>
      <c r="B29" s="975" t="s">
        <v>8071</v>
      </c>
      <c r="C29" s="975"/>
    </row>
    <row r="30" spans="1:3">
      <c r="A30" s="543" t="s">
        <v>6483</v>
      </c>
      <c r="B30" s="975"/>
      <c r="C30" s="975"/>
    </row>
    <row r="31" spans="1:3" ht="28">
      <c r="A31" s="766" t="s">
        <v>6484</v>
      </c>
      <c r="B31" s="975"/>
      <c r="C31" s="975"/>
    </row>
    <row r="32" spans="1:3">
      <c r="A32" s="543"/>
      <c r="B32" s="975"/>
      <c r="C32" s="975"/>
    </row>
    <row r="33" spans="1:3">
      <c r="B33" s="975"/>
      <c r="C33" s="975"/>
    </row>
    <row r="34" spans="1:3">
      <c r="A34" s="620" t="s">
        <v>8074</v>
      </c>
      <c r="B34" s="975"/>
      <c r="C34" s="975"/>
    </row>
    <row r="35" spans="1:3">
      <c r="A35" s="165" t="s">
        <v>5624</v>
      </c>
      <c r="B35" s="975"/>
      <c r="C35" s="975"/>
    </row>
    <row r="36" spans="1:3">
      <c r="A36" s="165" t="s">
        <v>8093</v>
      </c>
      <c r="B36" s="975"/>
      <c r="C36" s="975"/>
    </row>
    <row r="37" spans="1:3" ht="28">
      <c r="A37" s="543" t="s">
        <v>8107</v>
      </c>
      <c r="B37" s="975" t="s">
        <v>8075</v>
      </c>
      <c r="C37" s="975"/>
    </row>
    <row r="38" spans="1:3" ht="28">
      <c r="A38" s="543" t="s">
        <v>5469</v>
      </c>
      <c r="B38" s="975" t="s">
        <v>8076</v>
      </c>
      <c r="C38" s="975"/>
    </row>
    <row r="39" spans="1:3" ht="28">
      <c r="A39" s="543" t="s">
        <v>5470</v>
      </c>
      <c r="B39" s="975"/>
      <c r="C39" s="975"/>
    </row>
    <row r="40" spans="1:3">
      <c r="A40" s="543" t="s">
        <v>5472</v>
      </c>
      <c r="B40" s="975"/>
      <c r="C40" s="975"/>
    </row>
    <row r="41" spans="1:3" ht="28">
      <c r="A41" s="543" t="s">
        <v>5474</v>
      </c>
      <c r="B41" s="975" t="s">
        <v>5621</v>
      </c>
      <c r="C41" s="975"/>
    </row>
    <row r="42" spans="1:3">
      <c r="A42" s="543" t="s">
        <v>8077</v>
      </c>
      <c r="B42" s="975"/>
      <c r="C42" s="975"/>
    </row>
    <row r="43" spans="1:3">
      <c r="A43" s="543" t="s">
        <v>5475</v>
      </c>
      <c r="B43" s="975"/>
      <c r="C43" s="975"/>
    </row>
    <row r="44" spans="1:3" ht="28">
      <c r="A44" s="543" t="s">
        <v>5476</v>
      </c>
      <c r="B44" s="975" t="s">
        <v>5622</v>
      </c>
      <c r="C44" s="975"/>
    </row>
    <row r="45" spans="1:3">
      <c r="A45" s="543" t="s">
        <v>5473</v>
      </c>
      <c r="B45" s="543"/>
    </row>
    <row r="46" spans="1:3" ht="28">
      <c r="A46" s="766" t="s">
        <v>6485</v>
      </c>
      <c r="B46" s="543"/>
    </row>
    <row r="51" spans="1:3" ht="28">
      <c r="A51" s="778" t="s">
        <v>8078</v>
      </c>
    </row>
    <row r="52" spans="1:3">
      <c r="A52" s="165" t="s">
        <v>8082</v>
      </c>
    </row>
    <row r="53" spans="1:3" ht="28">
      <c r="A53" s="165" t="s">
        <v>8081</v>
      </c>
    </row>
    <row r="54" spans="1:3">
      <c r="A54" s="165" t="s">
        <v>8092</v>
      </c>
    </row>
    <row r="55" spans="1:3">
      <c r="A55" s="165" t="s">
        <v>8083</v>
      </c>
    </row>
    <row r="56" spans="1:3" ht="28">
      <c r="A56" s="165" t="s">
        <v>8084</v>
      </c>
      <c r="B56" s="165" t="s">
        <v>8079</v>
      </c>
      <c r="C56" s="776"/>
    </row>
    <row r="57" spans="1:3" ht="28">
      <c r="A57" s="165" t="s">
        <v>8085</v>
      </c>
      <c r="B57" s="165" t="s">
        <v>8080</v>
      </c>
    </row>
    <row r="58" spans="1:3">
      <c r="A58" s="165" t="s">
        <v>8087</v>
      </c>
      <c r="C58" s="773"/>
    </row>
    <row r="59" spans="1:3" ht="98">
      <c r="A59" s="975" t="s">
        <v>11431</v>
      </c>
      <c r="C59" s="975" t="s">
        <v>8487</v>
      </c>
    </row>
    <row r="60" spans="1:3" ht="28">
      <c r="A60" s="773" t="s">
        <v>8088</v>
      </c>
      <c r="B60" s="165" t="s">
        <v>8089</v>
      </c>
    </row>
    <row r="65" spans="1:3">
      <c r="A65" s="778" t="s">
        <v>8090</v>
      </c>
    </row>
    <row r="66" spans="1:3">
      <c r="A66" s="165" t="s">
        <v>8097</v>
      </c>
    </row>
    <row r="67" spans="1:3">
      <c r="A67" s="165" t="s">
        <v>8091</v>
      </c>
    </row>
    <row r="68" spans="1:3">
      <c r="A68" s="165" t="s">
        <v>8095</v>
      </c>
    </row>
    <row r="69" spans="1:3" ht="28">
      <c r="A69" s="165" t="s">
        <v>8096</v>
      </c>
      <c r="B69" s="165" t="s">
        <v>5623</v>
      </c>
    </row>
    <row r="70" spans="1:3">
      <c r="A70" s="165" t="s">
        <v>5478</v>
      </c>
    </row>
    <row r="71" spans="1:3" ht="28">
      <c r="A71" s="165" t="s">
        <v>5479</v>
      </c>
      <c r="B71" s="165" t="s">
        <v>8098</v>
      </c>
    </row>
    <row r="72" spans="1:3" ht="28">
      <c r="A72" s="165" t="s">
        <v>8099</v>
      </c>
    </row>
    <row r="76" spans="1:3">
      <c r="A76" s="265" t="s">
        <v>8100</v>
      </c>
    </row>
    <row r="77" spans="1:3" ht="28">
      <c r="A77" s="165" t="s">
        <v>8102</v>
      </c>
      <c r="C77" s="165" t="s">
        <v>8101</v>
      </c>
    </row>
    <row r="78" spans="1:3" ht="154">
      <c r="A78" s="977" t="s">
        <v>11432</v>
      </c>
      <c r="B78" s="165" t="s">
        <v>8281</v>
      </c>
      <c r="C78" s="975" t="s">
        <v>8234</v>
      </c>
    </row>
    <row r="79" spans="1:3" s="774" customFormat="1" ht="28">
      <c r="A79" s="165" t="s">
        <v>8105</v>
      </c>
      <c r="B79" s="165" t="s">
        <v>8104</v>
      </c>
      <c r="C79" s="165"/>
    </row>
    <row r="83" spans="1:3" s="774" customFormat="1">
      <c r="A83" s="265" t="s">
        <v>8103</v>
      </c>
      <c r="B83" s="165"/>
      <c r="C83" s="165"/>
    </row>
    <row r="84" spans="1:3" s="774" customFormat="1">
      <c r="A84" s="165" t="s">
        <v>8106</v>
      </c>
      <c r="B84" s="165"/>
      <c r="C84" s="165"/>
    </row>
    <row r="85" spans="1:3" s="774" customFormat="1" ht="75" customHeight="1">
      <c r="A85" s="165" t="s">
        <v>8108</v>
      </c>
      <c r="B85" s="165" t="s">
        <v>8109</v>
      </c>
      <c r="C85" s="165" t="s">
        <v>8115</v>
      </c>
    </row>
    <row r="86" spans="1:3" s="774" customFormat="1">
      <c r="A86" s="165" t="s">
        <v>8110</v>
      </c>
      <c r="B86" s="165" t="s">
        <v>8111</v>
      </c>
      <c r="C86" s="165"/>
    </row>
    <row r="87" spans="1:3" s="774" customFormat="1" ht="70">
      <c r="A87" s="975" t="s">
        <v>11433</v>
      </c>
      <c r="B87" s="165" t="s">
        <v>8112</v>
      </c>
      <c r="C87" s="975" t="s">
        <v>12285</v>
      </c>
    </row>
    <row r="88" spans="1:3" s="774" customFormat="1">
      <c r="A88" s="165" t="s">
        <v>8116</v>
      </c>
      <c r="B88" s="165"/>
      <c r="C88" s="165"/>
    </row>
    <row r="89" spans="1:3" ht="28">
      <c r="A89" s="165" t="s">
        <v>8117</v>
      </c>
      <c r="B89" s="165" t="s">
        <v>8113</v>
      </c>
    </row>
    <row r="90" spans="1:3" ht="99" customHeight="1">
      <c r="A90" s="975" t="s">
        <v>11434</v>
      </c>
      <c r="B90" s="165" t="s">
        <v>8114</v>
      </c>
      <c r="C90" s="975" t="s">
        <v>12288</v>
      </c>
    </row>
    <row r="91" spans="1:3">
      <c r="A91" s="165" t="s">
        <v>8118</v>
      </c>
    </row>
    <row r="92" spans="1:3" ht="28">
      <c r="A92" s="165" t="s">
        <v>8119</v>
      </c>
      <c r="B92" s="165" t="s">
        <v>8121</v>
      </c>
    </row>
    <row r="93" spans="1:3">
      <c r="A93" s="165" t="s">
        <v>8120</v>
      </c>
    </row>
    <row r="94" spans="1:3">
      <c r="A94" s="165" t="s">
        <v>8122</v>
      </c>
    </row>
    <row r="95" spans="1:3">
      <c r="A95" s="165" t="s">
        <v>8123</v>
      </c>
    </row>
    <row r="96" spans="1:3">
      <c r="A96" s="165" t="s">
        <v>8124</v>
      </c>
    </row>
    <row r="97" spans="1:2">
      <c r="A97" s="165" t="s">
        <v>8125</v>
      </c>
    </row>
    <row r="98" spans="1:2">
      <c r="A98" s="165" t="s">
        <v>8126</v>
      </c>
    </row>
    <row r="99" spans="1:2">
      <c r="A99" s="165" t="s">
        <v>8127</v>
      </c>
    </row>
    <row r="100" spans="1:2">
      <c r="A100" s="165" t="s">
        <v>8128</v>
      </c>
    </row>
    <row r="101" spans="1:2" ht="28">
      <c r="A101" s="165" t="s">
        <v>8129</v>
      </c>
      <c r="B101" s="165" t="s">
        <v>8130</v>
      </c>
    </row>
    <row r="105" spans="1:2">
      <c r="A105" s="165" t="s">
        <v>8131</v>
      </c>
    </row>
    <row r="106" spans="1:2">
      <c r="A106" s="290" t="s">
        <v>8132</v>
      </c>
    </row>
    <row r="107" spans="1:2">
      <c r="A107" s="290" t="s">
        <v>8133</v>
      </c>
    </row>
    <row r="108" spans="1:2">
      <c r="A108" s="290" t="s">
        <v>8134</v>
      </c>
    </row>
    <row r="109" spans="1:2">
      <c r="A109" s="774"/>
    </row>
    <row r="110" spans="1:2">
      <c r="A110" s="165" t="s">
        <v>8135</v>
      </c>
    </row>
    <row r="111" spans="1:2">
      <c r="A111" s="290" t="s">
        <v>8134</v>
      </c>
    </row>
    <row r="112" spans="1:2">
      <c r="A112" s="290" t="s">
        <v>8137</v>
      </c>
    </row>
    <row r="113" spans="1:3">
      <c r="A113" s="290" t="s">
        <v>8136</v>
      </c>
    </row>
    <row r="114" spans="1:3">
      <c r="A114" s="774"/>
    </row>
    <row r="115" spans="1:3">
      <c r="A115" s="774"/>
    </row>
    <row r="116" spans="1:3">
      <c r="A116" s="265" t="s">
        <v>11446</v>
      </c>
    </row>
    <row r="117" spans="1:3" ht="28">
      <c r="A117" s="165" t="s">
        <v>11447</v>
      </c>
      <c r="B117" s="165" t="s">
        <v>11448</v>
      </c>
    </row>
    <row r="118" spans="1:3" ht="28">
      <c r="A118" s="165" t="s">
        <v>11449</v>
      </c>
      <c r="C118" s="165" t="s">
        <v>11450</v>
      </c>
    </row>
    <row r="119" spans="1:3" ht="42">
      <c r="A119" s="975" t="s">
        <v>11451</v>
      </c>
      <c r="B119" s="165" t="s">
        <v>11452</v>
      </c>
      <c r="C119" s="975"/>
    </row>
    <row r="122" spans="1:3">
      <c r="A122" s="975"/>
      <c r="C122" s="975"/>
    </row>
  </sheetData>
  <phoneticPr fontId="15" type="noConversion"/>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7"/>
  <sheetViews>
    <sheetView topLeftCell="A39" zoomScaleNormal="100" workbookViewId="0">
      <selection activeCell="H47" sqref="H47"/>
    </sheetView>
  </sheetViews>
  <sheetFormatPr baseColWidth="10" defaultColWidth="9" defaultRowHeight="16"/>
  <cols>
    <col min="1" max="2" width="7" style="610" customWidth="1"/>
    <col min="3" max="3" width="6.6640625" style="610" customWidth="1"/>
    <col min="4" max="4" width="7.1640625" style="610" customWidth="1"/>
    <col min="5" max="5" width="14.1640625" style="610" customWidth="1"/>
    <col min="6" max="6" width="33.6640625" style="610" customWidth="1"/>
    <col min="7" max="7" width="36.33203125" style="617" customWidth="1"/>
    <col min="8" max="8" width="29.6640625" style="610" customWidth="1"/>
    <col min="9" max="9" width="27.5" style="617" customWidth="1"/>
    <col min="10" max="10" width="21.33203125" style="610" customWidth="1"/>
    <col min="11" max="11" width="30.1640625" style="610" customWidth="1"/>
    <col min="12" max="12" width="36" style="611" customWidth="1"/>
    <col min="13" max="13" width="49.1640625" style="610" customWidth="1"/>
    <col min="14" max="16384" width="9" style="610"/>
  </cols>
  <sheetData>
    <row r="1" spans="1:13">
      <c r="A1" s="609" t="s">
        <v>5491</v>
      </c>
      <c r="B1" s="609"/>
      <c r="L1" s="610"/>
    </row>
    <row r="2" spans="1:13">
      <c r="A2" s="610" t="s">
        <v>4278</v>
      </c>
      <c r="L2" s="610"/>
    </row>
    <row r="3" spans="1:13">
      <c r="A3" s="610" t="s">
        <v>5492</v>
      </c>
      <c r="L3" s="610"/>
    </row>
    <row r="4" spans="1:13">
      <c r="A4" s="610" t="s">
        <v>5493</v>
      </c>
      <c r="L4" s="610"/>
    </row>
    <row r="5" spans="1:13">
      <c r="A5" s="610" t="s">
        <v>5494</v>
      </c>
      <c r="L5" s="610"/>
    </row>
    <row r="6" spans="1:13">
      <c r="A6" s="610" t="s">
        <v>5495</v>
      </c>
      <c r="L6" s="610"/>
    </row>
    <row r="7" spans="1:13">
      <c r="A7" s="610" t="s">
        <v>5496</v>
      </c>
      <c r="L7" s="610"/>
    </row>
    <row r="8" spans="1:13">
      <c r="A8" s="610" t="s">
        <v>5497</v>
      </c>
      <c r="L8" s="610"/>
    </row>
    <row r="9" spans="1:13">
      <c r="A9" s="610" t="s">
        <v>5498</v>
      </c>
      <c r="L9" s="610"/>
    </row>
    <row r="10" spans="1:13">
      <c r="A10" s="610" t="s">
        <v>5568</v>
      </c>
      <c r="L10" s="610"/>
    </row>
    <row r="12" spans="1:13" s="608" customFormat="1" ht="15" customHeight="1">
      <c r="A12" s="606" t="s">
        <v>5635</v>
      </c>
      <c r="B12" s="606" t="s">
        <v>5634</v>
      </c>
      <c r="C12" s="606" t="s">
        <v>5499</v>
      </c>
      <c r="D12" s="606" t="s">
        <v>5500</v>
      </c>
      <c r="E12" s="606" t="s">
        <v>5501</v>
      </c>
      <c r="F12" s="606" t="s">
        <v>5502</v>
      </c>
      <c r="G12" s="476" t="s">
        <v>5503</v>
      </c>
      <c r="H12" s="606" t="s">
        <v>5504</v>
      </c>
      <c r="I12" s="476" t="s">
        <v>8148</v>
      </c>
      <c r="J12" s="606" t="s">
        <v>8149</v>
      </c>
      <c r="K12" s="606" t="s">
        <v>5505</v>
      </c>
      <c r="L12" s="606" t="s">
        <v>5506</v>
      </c>
    </row>
    <row r="13" spans="1:13" s="831" customFormat="1" ht="48">
      <c r="A13" s="772" t="s">
        <v>5507</v>
      </c>
      <c r="B13" s="772" t="s">
        <v>5650</v>
      </c>
      <c r="C13" s="772" t="s">
        <v>5508</v>
      </c>
      <c r="D13" s="772" t="s">
        <v>5509</v>
      </c>
      <c r="E13" s="770" t="s">
        <v>8508</v>
      </c>
      <c r="F13" s="770" t="s">
        <v>6525</v>
      </c>
      <c r="G13" s="829" t="s">
        <v>5510</v>
      </c>
      <c r="H13" s="770" t="s">
        <v>8507</v>
      </c>
      <c r="I13" s="829" t="s">
        <v>8150</v>
      </c>
      <c r="J13" s="770" t="s">
        <v>8151</v>
      </c>
      <c r="K13" s="770" t="s">
        <v>5511</v>
      </c>
      <c r="L13" s="771" t="s">
        <v>8147</v>
      </c>
      <c r="M13" s="830" t="s">
        <v>8143</v>
      </c>
    </row>
    <row r="14" spans="1:13">
      <c r="A14" s="1186" t="s">
        <v>8028</v>
      </c>
      <c r="B14" s="1186"/>
      <c r="C14" s="1186"/>
      <c r="D14" s="1186"/>
      <c r="E14" s="1186"/>
      <c r="F14" s="1186"/>
      <c r="G14" s="1186"/>
      <c r="H14" s="1186"/>
      <c r="I14" s="1186"/>
      <c r="J14" s="1186"/>
      <c r="K14" s="1186"/>
      <c r="L14" s="1186"/>
    </row>
    <row r="15" spans="1:13" s="831" customFormat="1" ht="48">
      <c r="A15" s="772" t="s">
        <v>5508</v>
      </c>
      <c r="B15" s="772" t="s">
        <v>5651</v>
      </c>
      <c r="C15" s="772" t="s">
        <v>5508</v>
      </c>
      <c r="D15" s="772" t="s">
        <v>5512</v>
      </c>
      <c r="E15" s="770" t="s">
        <v>6439</v>
      </c>
      <c r="F15" s="829" t="s">
        <v>8023</v>
      </c>
      <c r="G15" s="829" t="s">
        <v>5514</v>
      </c>
      <c r="H15" s="829" t="s">
        <v>8152</v>
      </c>
      <c r="I15" s="829" t="s">
        <v>8287</v>
      </c>
      <c r="J15" s="829" t="s">
        <v>8153</v>
      </c>
      <c r="K15" s="618" t="s">
        <v>8024</v>
      </c>
      <c r="L15" s="772"/>
      <c r="M15" s="830" t="s">
        <v>8144</v>
      </c>
    </row>
    <row r="16" spans="1:13">
      <c r="A16" s="1186" t="s">
        <v>8273</v>
      </c>
      <c r="B16" s="1186"/>
      <c r="C16" s="1186"/>
      <c r="D16" s="1186"/>
      <c r="E16" s="1186"/>
      <c r="F16" s="1186"/>
      <c r="G16" s="1186"/>
      <c r="H16" s="1186"/>
      <c r="I16" s="1186"/>
      <c r="J16" s="1186"/>
      <c r="K16" s="1186"/>
      <c r="L16" s="1186"/>
    </row>
    <row r="17" spans="1:13" s="831" customFormat="1" ht="48">
      <c r="A17" s="614" t="s">
        <v>1568</v>
      </c>
      <c r="B17" s="614" t="s">
        <v>5652</v>
      </c>
      <c r="C17" s="614" t="s">
        <v>5515</v>
      </c>
      <c r="D17" s="614" t="s">
        <v>5516</v>
      </c>
      <c r="E17" s="615" t="s">
        <v>5517</v>
      </c>
      <c r="F17" s="615" t="s">
        <v>5518</v>
      </c>
      <c r="G17" s="618" t="s">
        <v>5519</v>
      </c>
      <c r="H17" s="615" t="s">
        <v>8156</v>
      </c>
      <c r="I17" s="618" t="s">
        <v>8288</v>
      </c>
      <c r="J17" s="615" t="s">
        <v>8154</v>
      </c>
      <c r="K17" s="618"/>
      <c r="L17" s="646" t="s">
        <v>6441</v>
      </c>
      <c r="M17" s="830" t="s">
        <v>8145</v>
      </c>
    </row>
    <row r="18" spans="1:13">
      <c r="A18" s="1186" t="s">
        <v>8026</v>
      </c>
      <c r="B18" s="1186"/>
      <c r="C18" s="1186"/>
      <c r="D18" s="1186"/>
      <c r="E18" s="1186"/>
      <c r="F18" s="1186"/>
      <c r="G18" s="1186"/>
      <c r="H18" s="1186"/>
      <c r="I18" s="1186"/>
      <c r="J18" s="1186"/>
      <c r="K18" s="1186"/>
      <c r="L18" s="1186"/>
    </row>
    <row r="19" spans="1:13" s="831" customFormat="1" ht="48">
      <c r="A19" s="614" t="s">
        <v>1655</v>
      </c>
      <c r="B19" s="614" t="s">
        <v>5653</v>
      </c>
      <c r="C19" s="614" t="s">
        <v>1568</v>
      </c>
      <c r="D19" s="614" t="s">
        <v>1757</v>
      </c>
      <c r="E19" s="615" t="s">
        <v>6447</v>
      </c>
      <c r="F19" s="615" t="s">
        <v>8797</v>
      </c>
      <c r="G19" s="618" t="s">
        <v>5520</v>
      </c>
      <c r="H19" s="613" t="s">
        <v>11435</v>
      </c>
      <c r="I19" s="618" t="s">
        <v>8289</v>
      </c>
      <c r="J19" s="615" t="s">
        <v>8155</v>
      </c>
      <c r="K19" s="615" t="s">
        <v>8021</v>
      </c>
      <c r="L19" s="646" t="s">
        <v>6442</v>
      </c>
      <c r="M19" s="830" t="s">
        <v>8146</v>
      </c>
    </row>
    <row r="20" spans="1:13">
      <c r="A20" s="1186" t="s">
        <v>8027</v>
      </c>
      <c r="B20" s="1186"/>
      <c r="C20" s="1186"/>
      <c r="D20" s="1186"/>
      <c r="E20" s="1186"/>
      <c r="F20" s="1186"/>
      <c r="G20" s="1186"/>
      <c r="H20" s="1186"/>
      <c r="I20" s="1186"/>
      <c r="J20" s="1186"/>
      <c r="K20" s="1186"/>
      <c r="L20" s="1186"/>
    </row>
    <row r="21" spans="1:13" ht="15.75" customHeight="1">
      <c r="A21" s="1186" t="s">
        <v>8029</v>
      </c>
      <c r="B21" s="1186"/>
      <c r="C21" s="1186"/>
      <c r="D21" s="1186"/>
      <c r="E21" s="1186"/>
      <c r="F21" s="1186"/>
      <c r="G21" s="1186"/>
      <c r="H21" s="1186"/>
      <c r="I21" s="1186"/>
      <c r="J21" s="1186"/>
      <c r="K21" s="1186"/>
      <c r="L21" s="1186"/>
    </row>
    <row r="22" spans="1:13" s="831" customFormat="1" ht="48">
      <c r="A22" s="614" t="s">
        <v>1610</v>
      </c>
      <c r="B22" s="614" t="s">
        <v>8022</v>
      </c>
      <c r="C22" s="614" t="s">
        <v>1655</v>
      </c>
      <c r="D22" s="614" t="s">
        <v>1757</v>
      </c>
      <c r="E22" s="770" t="s">
        <v>8286</v>
      </c>
      <c r="F22" s="615" t="s">
        <v>5513</v>
      </c>
      <c r="G22" s="829" t="s">
        <v>8025</v>
      </c>
      <c r="H22" s="615" t="s">
        <v>8285</v>
      </c>
      <c r="I22" s="618" t="s">
        <v>8290</v>
      </c>
      <c r="J22" s="615" t="s">
        <v>8157</v>
      </c>
      <c r="K22" s="618" t="s">
        <v>8031</v>
      </c>
      <c r="L22" s="772"/>
    </row>
    <row r="23" spans="1:13" s="831" customFormat="1" ht="32">
      <c r="A23" s="614" t="s">
        <v>1757</v>
      </c>
      <c r="B23" s="614" t="s">
        <v>5638</v>
      </c>
      <c r="C23" s="614" t="s">
        <v>1655</v>
      </c>
      <c r="D23" s="614" t="s">
        <v>1085</v>
      </c>
      <c r="E23" s="477" t="s">
        <v>8277</v>
      </c>
      <c r="F23" s="477" t="s">
        <v>5531</v>
      </c>
      <c r="G23" s="478" t="s">
        <v>5532</v>
      </c>
      <c r="H23" s="615" t="s">
        <v>8030</v>
      </c>
      <c r="I23" s="618" t="s">
        <v>8159</v>
      </c>
      <c r="J23" s="615" t="s">
        <v>8158</v>
      </c>
      <c r="K23" s="615" t="s">
        <v>8035</v>
      </c>
      <c r="L23" s="614"/>
    </row>
    <row r="24" spans="1:13">
      <c r="A24" s="1187" t="s">
        <v>8032</v>
      </c>
      <c r="B24" s="1188"/>
      <c r="C24" s="1188"/>
      <c r="D24" s="1188"/>
      <c r="E24" s="1188"/>
      <c r="F24" s="1188"/>
      <c r="G24" s="1188"/>
      <c r="H24" s="1188"/>
      <c r="I24" s="1188"/>
      <c r="J24" s="1188"/>
      <c r="K24" s="1188"/>
      <c r="L24" s="1189"/>
    </row>
    <row r="25" spans="1:13">
      <c r="A25" s="1187" t="s">
        <v>8044</v>
      </c>
      <c r="B25" s="1188"/>
      <c r="C25" s="1188"/>
      <c r="D25" s="1188"/>
      <c r="E25" s="1188"/>
      <c r="F25" s="1188"/>
      <c r="G25" s="1188"/>
      <c r="H25" s="1188"/>
      <c r="I25" s="1188"/>
      <c r="J25" s="1188"/>
      <c r="K25" s="1188"/>
      <c r="L25" s="1189"/>
    </row>
    <row r="26" spans="1:13" s="831" customFormat="1" ht="48">
      <c r="A26" s="614" t="s">
        <v>1085</v>
      </c>
      <c r="B26" s="614" t="s">
        <v>8036</v>
      </c>
      <c r="C26" s="614" t="s">
        <v>1610</v>
      </c>
      <c r="D26" s="614" t="s">
        <v>1085</v>
      </c>
      <c r="E26" s="615" t="s">
        <v>8037</v>
      </c>
      <c r="F26" s="615" t="s">
        <v>8038</v>
      </c>
      <c r="G26" s="618" t="s">
        <v>8039</v>
      </c>
      <c r="H26" s="615" t="s">
        <v>5571</v>
      </c>
      <c r="I26" s="618" t="s">
        <v>8161</v>
      </c>
      <c r="J26" s="615" t="s">
        <v>8160</v>
      </c>
      <c r="K26" s="615"/>
      <c r="L26" s="772"/>
    </row>
    <row r="27" spans="1:13" s="831" customFormat="1" ht="32">
      <c r="A27" s="772" t="s">
        <v>1084</v>
      </c>
      <c r="B27" s="772" t="s">
        <v>8040</v>
      </c>
      <c r="C27" s="772" t="s">
        <v>5512</v>
      </c>
      <c r="D27" s="772" t="s">
        <v>6444</v>
      </c>
      <c r="E27" s="607" t="s">
        <v>8278</v>
      </c>
      <c r="F27" s="607" t="s">
        <v>8033</v>
      </c>
      <c r="G27" s="832" t="s">
        <v>8034</v>
      </c>
      <c r="H27" s="770" t="s">
        <v>8164</v>
      </c>
      <c r="I27" s="829" t="s">
        <v>8162</v>
      </c>
      <c r="J27" s="770" t="s">
        <v>8163</v>
      </c>
      <c r="K27" s="829" t="s">
        <v>8041</v>
      </c>
      <c r="L27" s="772"/>
    </row>
    <row r="28" spans="1:13">
      <c r="A28" s="1187" t="s">
        <v>8262</v>
      </c>
      <c r="B28" s="1188"/>
      <c r="C28" s="1188"/>
      <c r="D28" s="1188"/>
      <c r="E28" s="1188"/>
      <c r="F28" s="1188"/>
      <c r="G28" s="1188"/>
      <c r="H28" s="1188"/>
      <c r="I28" s="1188"/>
      <c r="J28" s="1188"/>
      <c r="K28" s="1188"/>
      <c r="L28" s="1189"/>
    </row>
    <row r="29" spans="1:13">
      <c r="A29" s="1187" t="s">
        <v>8263</v>
      </c>
      <c r="B29" s="1188"/>
      <c r="C29" s="1188"/>
      <c r="D29" s="1188"/>
      <c r="E29" s="1188"/>
      <c r="F29" s="1188"/>
      <c r="G29" s="1188"/>
      <c r="H29" s="1188"/>
      <c r="I29" s="1188"/>
      <c r="J29" s="1188"/>
      <c r="K29" s="1188"/>
      <c r="L29" s="1189"/>
    </row>
    <row r="30" spans="1:13" s="831" customFormat="1" ht="48">
      <c r="A30" s="772" t="s">
        <v>1738</v>
      </c>
      <c r="B30" s="772" t="s">
        <v>1659</v>
      </c>
      <c r="C30" s="772" t="s">
        <v>1610</v>
      </c>
      <c r="D30" s="772" t="s">
        <v>1084</v>
      </c>
      <c r="E30" s="607" t="s">
        <v>8279</v>
      </c>
      <c r="F30" s="607" t="s">
        <v>8280</v>
      </c>
      <c r="G30" s="832" t="s">
        <v>8042</v>
      </c>
      <c r="H30" s="770" t="s">
        <v>8167</v>
      </c>
      <c r="I30" s="829" t="s">
        <v>8166</v>
      </c>
      <c r="J30" s="770" t="s">
        <v>8165</v>
      </c>
      <c r="K30" s="829" t="s">
        <v>8043</v>
      </c>
      <c r="L30" s="772"/>
    </row>
    <row r="31" spans="1:13">
      <c r="A31" s="1187" t="s">
        <v>8045</v>
      </c>
      <c r="B31" s="1188"/>
      <c r="C31" s="1188"/>
      <c r="D31" s="1188"/>
      <c r="E31" s="1188"/>
      <c r="F31" s="1188"/>
      <c r="G31" s="1188"/>
      <c r="H31" s="1188"/>
      <c r="I31" s="1188"/>
      <c r="J31" s="1188"/>
      <c r="K31" s="1188"/>
      <c r="L31" s="1189"/>
    </row>
    <row r="32" spans="1:13" s="831" customFormat="1" ht="48">
      <c r="A32" s="614" t="s">
        <v>1083</v>
      </c>
      <c r="B32" s="614" t="s">
        <v>5637</v>
      </c>
      <c r="C32" s="614" t="s">
        <v>1757</v>
      </c>
      <c r="D32" s="614" t="s">
        <v>1084</v>
      </c>
      <c r="E32" s="615" t="s">
        <v>6488</v>
      </c>
      <c r="F32" s="477" t="s">
        <v>5528</v>
      </c>
      <c r="G32" s="478" t="s">
        <v>5529</v>
      </c>
      <c r="H32" s="615" t="s">
        <v>8168</v>
      </c>
      <c r="I32" s="829" t="s">
        <v>8198</v>
      </c>
      <c r="J32" s="615" t="s">
        <v>8169</v>
      </c>
      <c r="K32" s="618" t="s">
        <v>8046</v>
      </c>
      <c r="L32" s="614"/>
    </row>
    <row r="33" spans="1:12" s="831" customFormat="1" ht="48">
      <c r="A33" s="614" t="s">
        <v>1087</v>
      </c>
      <c r="B33" s="614" t="s">
        <v>5367</v>
      </c>
      <c r="C33" s="614" t="s">
        <v>1757</v>
      </c>
      <c r="D33" s="614" t="s">
        <v>1738</v>
      </c>
      <c r="E33" s="615" t="s">
        <v>8282</v>
      </c>
      <c r="F33" s="615" t="s">
        <v>8047</v>
      </c>
      <c r="G33" s="618" t="s">
        <v>8048</v>
      </c>
      <c r="H33" s="615" t="s">
        <v>8173</v>
      </c>
      <c r="I33" s="618" t="s">
        <v>8174</v>
      </c>
      <c r="J33" s="615" t="s">
        <v>8170</v>
      </c>
      <c r="K33" s="615"/>
      <c r="L33" s="772"/>
    </row>
    <row r="34" spans="1:12" s="831" customFormat="1" ht="48">
      <c r="A34" s="614" t="s">
        <v>1082</v>
      </c>
      <c r="B34" s="614" t="s">
        <v>6443</v>
      </c>
      <c r="C34" s="614" t="s">
        <v>1085</v>
      </c>
      <c r="D34" s="614" t="s">
        <v>1738</v>
      </c>
      <c r="E34" s="615" t="s">
        <v>8284</v>
      </c>
      <c r="F34" s="615" t="s">
        <v>8283</v>
      </c>
      <c r="G34" s="618" t="s">
        <v>8051</v>
      </c>
      <c r="H34" s="615" t="s">
        <v>8142</v>
      </c>
      <c r="I34" s="618" t="s">
        <v>8175</v>
      </c>
      <c r="J34" s="615" t="s">
        <v>8171</v>
      </c>
      <c r="K34" s="615"/>
      <c r="L34" s="614"/>
    </row>
    <row r="35" spans="1:12" s="831" customFormat="1" ht="48">
      <c r="A35" s="614" t="s">
        <v>1742</v>
      </c>
      <c r="B35" s="614" t="s">
        <v>5368</v>
      </c>
      <c r="C35" s="614" t="s">
        <v>1085</v>
      </c>
      <c r="D35" s="614" t="s">
        <v>1083</v>
      </c>
      <c r="E35" s="770" t="s">
        <v>8049</v>
      </c>
      <c r="F35" s="615" t="s">
        <v>5513</v>
      </c>
      <c r="G35" s="829" t="s">
        <v>8065</v>
      </c>
      <c r="H35" s="618" t="s">
        <v>8177</v>
      </c>
      <c r="I35" s="618" t="s">
        <v>8176</v>
      </c>
      <c r="J35" s="618" t="s">
        <v>8172</v>
      </c>
      <c r="K35" s="618" t="s">
        <v>8050</v>
      </c>
      <c r="L35" s="772"/>
    </row>
    <row r="36" spans="1:12" s="831" customFormat="1" ht="48">
      <c r="A36" s="614" t="s">
        <v>1737</v>
      </c>
      <c r="B36" s="614" t="s">
        <v>5369</v>
      </c>
      <c r="C36" s="614" t="s">
        <v>1085</v>
      </c>
      <c r="D36" s="614" t="s">
        <v>1083</v>
      </c>
      <c r="E36" s="615" t="s">
        <v>8060</v>
      </c>
      <c r="F36" s="615" t="s">
        <v>8052</v>
      </c>
      <c r="G36" s="618" t="s">
        <v>8246</v>
      </c>
      <c r="H36" s="615" t="s">
        <v>8185</v>
      </c>
      <c r="I36" s="618" t="s">
        <v>8179</v>
      </c>
      <c r="J36" s="615" t="s">
        <v>8180</v>
      </c>
      <c r="K36" s="615"/>
      <c r="L36" s="772"/>
    </row>
    <row r="37" spans="1:12" s="831" customFormat="1" ht="32">
      <c r="A37" s="614" t="s">
        <v>1086</v>
      </c>
      <c r="B37" s="614" t="s">
        <v>8765</v>
      </c>
      <c r="C37" s="614" t="s">
        <v>1084</v>
      </c>
      <c r="D37" s="614" t="s">
        <v>1087</v>
      </c>
      <c r="E37" s="770" t="s">
        <v>8061</v>
      </c>
      <c r="F37" s="615" t="s">
        <v>5513</v>
      </c>
      <c r="G37" s="829" t="s">
        <v>8245</v>
      </c>
      <c r="H37" s="615" t="s">
        <v>8768</v>
      </c>
      <c r="I37" s="618" t="s">
        <v>8181</v>
      </c>
      <c r="J37" s="615" t="s">
        <v>8182</v>
      </c>
      <c r="K37" s="618" t="s">
        <v>8053</v>
      </c>
      <c r="L37" s="772"/>
    </row>
    <row r="38" spans="1:12" s="831" customFormat="1" ht="48">
      <c r="A38" s="614" t="s">
        <v>1755</v>
      </c>
      <c r="B38" s="614" t="s">
        <v>2753</v>
      </c>
      <c r="C38" s="614" t="s">
        <v>1084</v>
      </c>
      <c r="D38" s="614" t="s">
        <v>1087</v>
      </c>
      <c r="E38" s="770" t="s">
        <v>8056</v>
      </c>
      <c r="F38" s="615" t="s">
        <v>8054</v>
      </c>
      <c r="G38" s="829" t="s">
        <v>8067</v>
      </c>
      <c r="H38" s="615" t="s">
        <v>8186</v>
      </c>
      <c r="I38" s="618" t="s">
        <v>8183</v>
      </c>
      <c r="J38" s="615" t="s">
        <v>8184</v>
      </c>
      <c r="K38" s="618" t="s">
        <v>8055</v>
      </c>
      <c r="L38" s="772"/>
    </row>
    <row r="39" spans="1:12">
      <c r="A39" s="1185" t="s">
        <v>8057</v>
      </c>
      <c r="B39" s="1185"/>
      <c r="C39" s="1185"/>
      <c r="D39" s="1185"/>
      <c r="E39" s="1185"/>
      <c r="F39" s="1185"/>
      <c r="G39" s="1185"/>
      <c r="H39" s="1185"/>
      <c r="I39" s="1185"/>
      <c r="J39" s="1185"/>
      <c r="K39" s="1185"/>
      <c r="L39" s="1185"/>
    </row>
    <row r="40" spans="1:12" s="831" customFormat="1" ht="48">
      <c r="A40" s="614" t="s">
        <v>1735</v>
      </c>
      <c r="B40" s="614" t="s">
        <v>1654</v>
      </c>
      <c r="C40" s="614" t="s">
        <v>1083</v>
      </c>
      <c r="D40" s="614" t="s">
        <v>1082</v>
      </c>
      <c r="E40" s="615" t="s">
        <v>5526</v>
      </c>
      <c r="F40" s="615" t="s">
        <v>8178</v>
      </c>
      <c r="G40" s="618" t="s">
        <v>5582</v>
      </c>
      <c r="H40" s="613" t="s">
        <v>8815</v>
      </c>
      <c r="I40" s="618" t="s">
        <v>8187</v>
      </c>
      <c r="J40" s="615" t="s">
        <v>8188</v>
      </c>
      <c r="K40" s="618" t="s">
        <v>8058</v>
      </c>
      <c r="L40" s="614"/>
    </row>
    <row r="41" spans="1:12" ht="47.25" customHeight="1">
      <c r="A41" s="1190" t="s">
        <v>5583</v>
      </c>
      <c r="B41" s="1190"/>
      <c r="C41" s="1185"/>
      <c r="D41" s="1185"/>
      <c r="E41" s="1185"/>
      <c r="F41" s="1185"/>
      <c r="G41" s="1185"/>
      <c r="H41" s="1185"/>
      <c r="I41" s="1185"/>
      <c r="J41" s="1185"/>
      <c r="K41" s="1185"/>
      <c r="L41" s="1185"/>
    </row>
    <row r="42" spans="1:12" s="831" customFormat="1" ht="48">
      <c r="A42" s="614" t="s">
        <v>1651</v>
      </c>
      <c r="B42" s="614" t="s">
        <v>5298</v>
      </c>
      <c r="C42" s="614" t="s">
        <v>1083</v>
      </c>
      <c r="D42" s="614" t="s">
        <v>1742</v>
      </c>
      <c r="E42" s="615" t="s">
        <v>8062</v>
      </c>
      <c r="F42" s="615" t="s">
        <v>8063</v>
      </c>
      <c r="G42" s="618" t="s">
        <v>8064</v>
      </c>
      <c r="H42" s="613" t="s">
        <v>8816</v>
      </c>
      <c r="I42" s="618" t="s">
        <v>8189</v>
      </c>
      <c r="J42" s="618" t="s">
        <v>8190</v>
      </c>
      <c r="K42" s="615" t="s">
        <v>8193</v>
      </c>
      <c r="L42" s="772"/>
    </row>
    <row r="43" spans="1:12" s="831" customFormat="1" ht="48">
      <c r="A43" s="614" t="s">
        <v>5465</v>
      </c>
      <c r="B43" s="614" t="s">
        <v>5636</v>
      </c>
      <c r="C43" s="614" t="s">
        <v>1087</v>
      </c>
      <c r="D43" s="614" t="s">
        <v>1742</v>
      </c>
      <c r="E43" s="607" t="s">
        <v>5521</v>
      </c>
      <c r="F43" s="607" t="s">
        <v>5522</v>
      </c>
      <c r="G43" s="477" t="s">
        <v>8247</v>
      </c>
      <c r="H43" s="615" t="s">
        <v>8191</v>
      </c>
      <c r="I43" s="618"/>
      <c r="J43" s="615"/>
      <c r="K43" s="615"/>
      <c r="L43" s="614"/>
    </row>
    <row r="44" spans="1:12" s="831" customFormat="1" ht="32">
      <c r="A44" s="614" t="s">
        <v>1967</v>
      </c>
      <c r="B44" s="614" t="s">
        <v>5639</v>
      </c>
      <c r="C44" s="614" t="s">
        <v>5530</v>
      </c>
      <c r="D44" s="614" t="s">
        <v>5525</v>
      </c>
      <c r="E44" s="615" t="s">
        <v>5533</v>
      </c>
      <c r="F44" s="477" t="s">
        <v>8066</v>
      </c>
      <c r="G44" s="477" t="s">
        <v>5534</v>
      </c>
      <c r="H44" s="615" t="s">
        <v>8192</v>
      </c>
      <c r="I44" s="618"/>
      <c r="J44" s="615"/>
      <c r="K44" s="615" t="s">
        <v>8194</v>
      </c>
      <c r="L44" s="614"/>
    </row>
    <row r="45" spans="1:12">
      <c r="A45" s="1185" t="s">
        <v>5535</v>
      </c>
      <c r="B45" s="1185"/>
      <c r="C45" s="1185"/>
      <c r="D45" s="1185"/>
      <c r="E45" s="1185"/>
      <c r="F45" s="1185"/>
      <c r="G45" s="1185"/>
      <c r="H45" s="1185"/>
      <c r="I45" s="1185"/>
      <c r="J45" s="1185"/>
      <c r="K45" s="1185"/>
      <c r="L45" s="1185"/>
    </row>
    <row r="46" spans="1:12" s="831" customFormat="1" ht="64">
      <c r="A46" s="614" t="s">
        <v>5403</v>
      </c>
      <c r="B46" s="614" t="s">
        <v>5640</v>
      </c>
      <c r="C46" s="614" t="s">
        <v>5524</v>
      </c>
      <c r="D46" s="614" t="s">
        <v>5527</v>
      </c>
      <c r="E46" s="615" t="s">
        <v>5536</v>
      </c>
      <c r="F46" s="615" t="s">
        <v>5537</v>
      </c>
      <c r="G46" s="478" t="s">
        <v>5538</v>
      </c>
      <c r="H46" s="615" t="s">
        <v>8195</v>
      </c>
      <c r="I46" s="618"/>
      <c r="J46" s="615"/>
      <c r="K46" s="615"/>
      <c r="L46" s="614"/>
    </row>
    <row r="47" spans="1:12" s="831" customFormat="1" ht="32">
      <c r="A47" s="614" t="s">
        <v>5404</v>
      </c>
      <c r="B47" s="614" t="s">
        <v>5654</v>
      </c>
      <c r="C47" s="614" t="s">
        <v>1082</v>
      </c>
      <c r="D47" s="614" t="s">
        <v>1735</v>
      </c>
      <c r="E47" s="615" t="s">
        <v>7775</v>
      </c>
      <c r="F47" s="477" t="s">
        <v>5706</v>
      </c>
      <c r="G47" s="477" t="s">
        <v>5534</v>
      </c>
      <c r="H47" s="615" t="s">
        <v>8196</v>
      </c>
      <c r="I47" s="618"/>
      <c r="J47" s="615"/>
      <c r="K47" s="615"/>
      <c r="L47" s="614"/>
    </row>
    <row r="48" spans="1:12" s="831" customFormat="1" ht="48">
      <c r="A48" s="614" t="s">
        <v>5405</v>
      </c>
      <c r="B48" s="614" t="s">
        <v>5641</v>
      </c>
      <c r="C48" s="614" t="s">
        <v>1742</v>
      </c>
      <c r="D48" s="614" t="s">
        <v>5539</v>
      </c>
      <c r="E48" s="615" t="s">
        <v>5540</v>
      </c>
      <c r="F48" s="615" t="s">
        <v>5541</v>
      </c>
      <c r="G48" s="477" t="s">
        <v>5542</v>
      </c>
      <c r="H48" s="615" t="s">
        <v>8197</v>
      </c>
      <c r="I48" s="618"/>
      <c r="J48" s="615"/>
      <c r="K48" s="615"/>
      <c r="L48" s="614"/>
    </row>
    <row r="49" spans="1:12">
      <c r="A49" s="1185" t="s">
        <v>5543</v>
      </c>
      <c r="B49" s="1185"/>
      <c r="C49" s="1185"/>
      <c r="D49" s="1185"/>
      <c r="E49" s="1185"/>
      <c r="F49" s="1185"/>
      <c r="G49" s="1185"/>
      <c r="H49" s="1185"/>
      <c r="I49" s="1185"/>
      <c r="J49" s="1185"/>
      <c r="K49" s="1185"/>
      <c r="L49" s="1185"/>
    </row>
    <row r="50" spans="1:12" ht="32">
      <c r="A50" s="614" t="s">
        <v>5406</v>
      </c>
      <c r="B50" s="612" t="s">
        <v>5642</v>
      </c>
      <c r="C50" s="612" t="s">
        <v>5523</v>
      </c>
      <c r="D50" s="612" t="s">
        <v>5544</v>
      </c>
      <c r="E50" s="613" t="s">
        <v>5545</v>
      </c>
      <c r="F50" s="613" t="s">
        <v>5546</v>
      </c>
      <c r="G50" s="478" t="s">
        <v>5547</v>
      </c>
      <c r="H50" s="613" t="s">
        <v>5572</v>
      </c>
      <c r="I50" s="616"/>
      <c r="J50" s="613"/>
      <c r="K50" s="775" t="s">
        <v>8199</v>
      </c>
      <c r="L50" s="612"/>
    </row>
    <row r="51" spans="1:12">
      <c r="A51" s="1185" t="s">
        <v>8059</v>
      </c>
      <c r="B51" s="1185"/>
      <c r="C51" s="1185"/>
      <c r="D51" s="1185"/>
      <c r="E51" s="1185"/>
      <c r="F51" s="1185"/>
      <c r="G51" s="1185"/>
      <c r="H51" s="1185"/>
      <c r="I51" s="1185"/>
      <c r="J51" s="1185"/>
      <c r="K51" s="1185"/>
      <c r="L51" s="1185"/>
    </row>
    <row r="52" spans="1:12" ht="64">
      <c r="A52" s="614" t="s">
        <v>1657</v>
      </c>
      <c r="B52" s="612" t="s">
        <v>5655</v>
      </c>
      <c r="C52" s="612" t="s">
        <v>1086</v>
      </c>
      <c r="D52" s="612" t="s">
        <v>1967</v>
      </c>
      <c r="E52" s="477" t="s">
        <v>6204</v>
      </c>
      <c r="F52" s="607" t="s">
        <v>5548</v>
      </c>
      <c r="G52" s="477" t="s">
        <v>5549</v>
      </c>
      <c r="H52" s="613" t="s">
        <v>5573</v>
      </c>
      <c r="I52" s="616"/>
      <c r="J52" s="613"/>
      <c r="K52" s="613"/>
      <c r="L52" s="612"/>
    </row>
    <row r="53" spans="1:12" ht="48">
      <c r="A53" s="614" t="s">
        <v>6446</v>
      </c>
      <c r="B53" s="612" t="s">
        <v>5643</v>
      </c>
      <c r="C53" s="612" t="s">
        <v>1755</v>
      </c>
      <c r="D53" s="612" t="s">
        <v>5403</v>
      </c>
      <c r="E53" s="477" t="s">
        <v>5550</v>
      </c>
      <c r="F53" s="613" t="s">
        <v>5551</v>
      </c>
      <c r="G53" s="477" t="s">
        <v>5552</v>
      </c>
      <c r="H53" s="613" t="s">
        <v>5574</v>
      </c>
      <c r="I53" s="616"/>
      <c r="J53" s="613"/>
      <c r="K53" s="613"/>
      <c r="L53" s="612"/>
    </row>
    <row r="54" spans="1:12" ht="64">
      <c r="A54" s="614" t="s">
        <v>1943</v>
      </c>
      <c r="B54" s="612" t="s">
        <v>5644</v>
      </c>
      <c r="C54" s="612" t="s">
        <v>5465</v>
      </c>
      <c r="D54" s="612" t="s">
        <v>6090</v>
      </c>
      <c r="E54" s="613" t="s">
        <v>5467</v>
      </c>
      <c r="F54" s="613" t="s">
        <v>5553</v>
      </c>
      <c r="G54" s="477" t="s">
        <v>5554</v>
      </c>
      <c r="H54" s="613" t="s">
        <v>5575</v>
      </c>
      <c r="I54" s="616"/>
      <c r="J54" s="613"/>
      <c r="K54" s="613"/>
      <c r="L54" s="612"/>
    </row>
    <row r="55" spans="1:12" ht="32">
      <c r="A55" s="614" t="s">
        <v>1944</v>
      </c>
      <c r="B55" s="612" t="s">
        <v>5645</v>
      </c>
      <c r="C55" s="612" t="s">
        <v>5555</v>
      </c>
      <c r="D55" s="612" t="s">
        <v>1653</v>
      </c>
      <c r="E55" s="613" t="s">
        <v>5466</v>
      </c>
      <c r="F55" s="615" t="s">
        <v>5556</v>
      </c>
      <c r="G55" s="477" t="s">
        <v>5557</v>
      </c>
      <c r="H55" s="613" t="s">
        <v>5576</v>
      </c>
      <c r="I55" s="616"/>
      <c r="J55" s="613"/>
      <c r="K55" s="613"/>
      <c r="L55" s="612"/>
    </row>
    <row r="56" spans="1:12" ht="48">
      <c r="A56" s="614" t="s">
        <v>1945</v>
      </c>
      <c r="B56" s="612" t="s">
        <v>5646</v>
      </c>
      <c r="C56" s="612" t="s">
        <v>5558</v>
      </c>
      <c r="D56" s="612" t="s">
        <v>5559</v>
      </c>
      <c r="E56" s="477" t="s">
        <v>4083</v>
      </c>
      <c r="F56" s="477" t="s">
        <v>5560</v>
      </c>
      <c r="G56" s="478" t="s">
        <v>5561</v>
      </c>
      <c r="H56" s="613" t="s">
        <v>5577</v>
      </c>
      <c r="I56" s="616"/>
      <c r="J56" s="613"/>
      <c r="K56" s="613"/>
      <c r="L56" s="612"/>
    </row>
    <row r="57" spans="1:12" ht="48">
      <c r="A57" s="614" t="s">
        <v>1946</v>
      </c>
      <c r="B57" s="612" t="s">
        <v>5647</v>
      </c>
      <c r="C57" s="612" t="s">
        <v>5558</v>
      </c>
      <c r="D57" s="612" t="s">
        <v>5559</v>
      </c>
      <c r="E57" s="477" t="s">
        <v>5562</v>
      </c>
      <c r="F57" s="478" t="s">
        <v>5563</v>
      </c>
      <c r="G57" s="478" t="s">
        <v>4084</v>
      </c>
      <c r="H57" s="613" t="s">
        <v>5578</v>
      </c>
      <c r="I57" s="616"/>
      <c r="J57" s="613"/>
      <c r="K57" s="613"/>
      <c r="L57" s="612"/>
    </row>
    <row r="58" spans="1:12" ht="48">
      <c r="A58" s="614" t="s">
        <v>1947</v>
      </c>
      <c r="B58" s="612" t="s">
        <v>5648</v>
      </c>
      <c r="C58" s="612" t="s">
        <v>5558</v>
      </c>
      <c r="D58" s="612" t="s">
        <v>5559</v>
      </c>
      <c r="E58" s="477" t="s">
        <v>5564</v>
      </c>
      <c r="F58" s="477" t="s">
        <v>5565</v>
      </c>
      <c r="G58" s="478" t="s">
        <v>5569</v>
      </c>
      <c r="H58" s="613" t="s">
        <v>5579</v>
      </c>
      <c r="I58" s="616"/>
      <c r="J58" s="613"/>
      <c r="K58" s="613"/>
      <c r="L58" s="612"/>
    </row>
    <row r="59" spans="1:12" ht="32">
      <c r="A59" s="614" t="s">
        <v>1948</v>
      </c>
      <c r="B59" s="612" t="s">
        <v>5649</v>
      </c>
      <c r="C59" s="612" t="s">
        <v>5558</v>
      </c>
      <c r="D59" s="612" t="s">
        <v>5559</v>
      </c>
      <c r="E59" s="477" t="s">
        <v>5566</v>
      </c>
      <c r="F59" s="477" t="s">
        <v>5567</v>
      </c>
      <c r="G59" s="478" t="s">
        <v>5570</v>
      </c>
      <c r="H59" s="613" t="s">
        <v>5579</v>
      </c>
      <c r="I59" s="616"/>
      <c r="J59" s="613"/>
      <c r="K59" s="613"/>
      <c r="L59" s="612"/>
    </row>
    <row r="60" spans="1:12">
      <c r="A60" s="612"/>
      <c r="B60" s="612"/>
      <c r="C60" s="612"/>
      <c r="D60" s="612"/>
      <c r="E60" s="613"/>
      <c r="F60" s="613"/>
      <c r="G60" s="616"/>
      <c r="H60" s="613"/>
      <c r="I60" s="616"/>
      <c r="J60" s="613"/>
      <c r="K60" s="613"/>
      <c r="L60" s="612"/>
    </row>
    <row r="61" spans="1:12">
      <c r="A61" s="612"/>
      <c r="B61" s="612"/>
      <c r="C61" s="612"/>
      <c r="D61" s="612"/>
      <c r="E61" s="613"/>
      <c r="F61" s="613"/>
      <c r="G61" s="616"/>
      <c r="H61" s="613"/>
      <c r="I61" s="616"/>
      <c r="J61" s="613"/>
      <c r="K61" s="613"/>
      <c r="L61" s="612"/>
    </row>
    <row r="62" spans="1:12">
      <c r="A62" s="612"/>
      <c r="B62" s="612"/>
      <c r="C62" s="612"/>
      <c r="D62" s="612"/>
      <c r="E62" s="613"/>
      <c r="F62" s="613"/>
      <c r="G62" s="616"/>
      <c r="H62" s="613"/>
      <c r="I62" s="616"/>
      <c r="J62" s="613"/>
      <c r="K62" s="613"/>
      <c r="L62" s="612"/>
    </row>
    <row r="63" spans="1:12">
      <c r="A63" s="612"/>
      <c r="B63" s="612"/>
      <c r="C63" s="612"/>
      <c r="D63" s="612"/>
      <c r="E63" s="613"/>
      <c r="F63" s="613"/>
      <c r="G63" s="616"/>
      <c r="H63" s="613"/>
      <c r="I63" s="616"/>
      <c r="J63" s="613"/>
      <c r="K63" s="613"/>
      <c r="L63" s="612"/>
    </row>
    <row r="64" spans="1:12">
      <c r="A64" s="612"/>
      <c r="B64" s="612"/>
      <c r="C64" s="612"/>
      <c r="D64" s="612"/>
      <c r="E64" s="613"/>
      <c r="F64" s="613"/>
      <c r="G64" s="616"/>
      <c r="H64" s="613"/>
      <c r="I64" s="616"/>
      <c r="J64" s="613"/>
      <c r="K64" s="613"/>
      <c r="L64" s="612"/>
    </row>
    <row r="65" spans="1:12">
      <c r="A65" s="612"/>
      <c r="B65" s="612"/>
      <c r="C65" s="612"/>
      <c r="D65" s="612"/>
      <c r="E65" s="613"/>
      <c r="F65" s="613"/>
      <c r="G65" s="616"/>
      <c r="H65" s="613"/>
      <c r="I65" s="616"/>
      <c r="J65" s="613"/>
      <c r="K65" s="613"/>
      <c r="L65" s="612"/>
    </row>
    <row r="66" spans="1:12">
      <c r="A66" s="612"/>
      <c r="B66" s="612"/>
      <c r="C66" s="612"/>
      <c r="D66" s="612"/>
      <c r="E66" s="613"/>
      <c r="F66" s="613"/>
      <c r="G66" s="616"/>
      <c r="H66" s="613"/>
      <c r="I66" s="616"/>
      <c r="J66" s="613"/>
      <c r="K66" s="613"/>
      <c r="L66" s="612"/>
    </row>
    <row r="67" spans="1:12">
      <c r="A67" s="612"/>
      <c r="B67" s="612"/>
      <c r="C67" s="612"/>
      <c r="D67" s="612"/>
      <c r="E67" s="613"/>
      <c r="F67" s="613"/>
      <c r="G67" s="616"/>
      <c r="H67" s="613"/>
      <c r="I67" s="616"/>
      <c r="J67" s="613"/>
      <c r="K67" s="613"/>
      <c r="L67" s="612"/>
    </row>
    <row r="68" spans="1:12">
      <c r="A68" s="612"/>
      <c r="B68" s="612"/>
      <c r="C68" s="612"/>
      <c r="D68" s="612"/>
      <c r="E68" s="613"/>
      <c r="F68" s="613"/>
      <c r="G68" s="616"/>
      <c r="H68" s="613"/>
      <c r="I68" s="616"/>
      <c r="J68" s="613"/>
      <c r="K68" s="613"/>
      <c r="L68" s="612"/>
    </row>
    <row r="69" spans="1:12">
      <c r="A69" s="612"/>
      <c r="B69" s="612"/>
      <c r="C69" s="612"/>
      <c r="D69" s="612"/>
      <c r="E69" s="613"/>
      <c r="F69" s="613"/>
      <c r="G69" s="616"/>
      <c r="H69" s="613"/>
      <c r="I69" s="616"/>
      <c r="J69" s="613"/>
      <c r="K69" s="613"/>
      <c r="L69" s="612"/>
    </row>
    <row r="70" spans="1:12">
      <c r="A70" s="612"/>
      <c r="B70" s="612"/>
      <c r="C70" s="612"/>
      <c r="D70" s="612"/>
      <c r="E70" s="613"/>
      <c r="F70" s="613"/>
      <c r="G70" s="616"/>
      <c r="H70" s="613"/>
      <c r="I70" s="616"/>
      <c r="J70" s="613"/>
      <c r="K70" s="613"/>
      <c r="L70" s="612"/>
    </row>
    <row r="71" spans="1:12">
      <c r="A71" s="612"/>
      <c r="B71" s="612"/>
      <c r="C71" s="612"/>
      <c r="D71" s="612"/>
      <c r="E71" s="613"/>
      <c r="F71" s="613"/>
      <c r="G71" s="616"/>
      <c r="H71" s="613"/>
      <c r="I71" s="616"/>
      <c r="J71" s="613"/>
      <c r="K71" s="613"/>
      <c r="L71" s="612"/>
    </row>
    <row r="72" spans="1:12">
      <c r="A72" s="612"/>
      <c r="B72" s="612"/>
      <c r="C72" s="612"/>
      <c r="D72" s="612"/>
      <c r="E72" s="613"/>
      <c r="F72" s="613"/>
      <c r="G72" s="616"/>
      <c r="H72" s="613"/>
      <c r="I72" s="616"/>
      <c r="J72" s="613"/>
      <c r="K72" s="613"/>
      <c r="L72" s="612"/>
    </row>
    <row r="73" spans="1:12">
      <c r="A73" s="612"/>
      <c r="B73" s="612"/>
      <c r="C73" s="612"/>
      <c r="D73" s="612"/>
      <c r="E73" s="613"/>
      <c r="F73" s="613"/>
      <c r="G73" s="616"/>
      <c r="H73" s="613"/>
      <c r="I73" s="616"/>
      <c r="J73" s="613"/>
      <c r="K73" s="613"/>
      <c r="L73" s="612"/>
    </row>
    <row r="74" spans="1:12">
      <c r="A74" s="612"/>
      <c r="B74" s="612"/>
      <c r="C74" s="612"/>
      <c r="D74" s="612"/>
      <c r="E74" s="613"/>
      <c r="F74" s="613"/>
      <c r="G74" s="616"/>
      <c r="H74" s="613"/>
      <c r="I74" s="616"/>
      <c r="J74" s="613"/>
      <c r="K74" s="613"/>
      <c r="L74" s="612"/>
    </row>
    <row r="75" spans="1:12">
      <c r="A75" s="612"/>
      <c r="B75" s="612"/>
      <c r="C75" s="612"/>
      <c r="D75" s="612"/>
      <c r="E75" s="613"/>
      <c r="F75" s="613"/>
      <c r="G75" s="616"/>
      <c r="H75" s="613"/>
      <c r="I75" s="616"/>
      <c r="J75" s="613"/>
      <c r="K75" s="613"/>
      <c r="L75" s="612"/>
    </row>
    <row r="76" spans="1:12">
      <c r="A76" s="612"/>
      <c r="B76" s="612"/>
      <c r="C76" s="612"/>
      <c r="D76" s="612"/>
      <c r="E76" s="613"/>
      <c r="F76" s="613"/>
      <c r="G76" s="616"/>
      <c r="H76" s="613"/>
      <c r="I76" s="616"/>
      <c r="J76" s="613"/>
      <c r="K76" s="613"/>
      <c r="L76" s="612"/>
    </row>
    <row r="77" spans="1:12">
      <c r="A77" s="612"/>
      <c r="B77" s="612"/>
      <c r="C77" s="612"/>
      <c r="D77" s="612"/>
      <c r="E77" s="613"/>
      <c r="F77" s="613"/>
      <c r="G77" s="616"/>
      <c r="H77" s="613"/>
      <c r="I77" s="616"/>
      <c r="J77" s="613"/>
      <c r="K77" s="613"/>
      <c r="L77" s="612"/>
    </row>
    <row r="78" spans="1:12">
      <c r="A78" s="612"/>
      <c r="B78" s="612"/>
      <c r="C78" s="612"/>
      <c r="D78" s="612"/>
      <c r="E78" s="613"/>
      <c r="F78" s="613"/>
      <c r="G78" s="616"/>
      <c r="H78" s="613"/>
      <c r="I78" s="616"/>
      <c r="J78" s="613"/>
      <c r="K78" s="613"/>
      <c r="L78" s="612"/>
    </row>
    <row r="79" spans="1:12">
      <c r="A79" s="612"/>
      <c r="B79" s="612"/>
      <c r="C79" s="612"/>
      <c r="D79" s="612"/>
      <c r="E79" s="613"/>
      <c r="F79" s="613"/>
      <c r="G79" s="616"/>
      <c r="H79" s="613"/>
      <c r="I79" s="616"/>
      <c r="J79" s="613"/>
      <c r="K79" s="613"/>
      <c r="L79" s="612"/>
    </row>
    <row r="80" spans="1:12">
      <c r="A80" s="612"/>
      <c r="B80" s="612"/>
      <c r="C80" s="612"/>
      <c r="D80" s="612"/>
      <c r="E80" s="613"/>
      <c r="F80" s="613"/>
      <c r="G80" s="616"/>
      <c r="H80" s="613"/>
      <c r="I80" s="616"/>
      <c r="J80" s="613"/>
      <c r="K80" s="613"/>
      <c r="L80" s="612"/>
    </row>
    <row r="81" spans="1:12">
      <c r="A81" s="612"/>
      <c r="B81" s="612"/>
      <c r="C81" s="612"/>
      <c r="D81" s="612"/>
      <c r="E81" s="613"/>
      <c r="F81" s="613"/>
      <c r="G81" s="616"/>
      <c r="H81" s="613"/>
      <c r="I81" s="616"/>
      <c r="J81" s="613"/>
      <c r="K81" s="613"/>
      <c r="L81" s="612"/>
    </row>
    <row r="82" spans="1:12">
      <c r="A82" s="612"/>
      <c r="B82" s="612"/>
      <c r="C82" s="612"/>
      <c r="D82" s="612"/>
      <c r="E82" s="613"/>
      <c r="F82" s="613"/>
      <c r="G82" s="616"/>
      <c r="H82" s="613"/>
      <c r="I82" s="616"/>
      <c r="J82" s="613"/>
      <c r="K82" s="613"/>
      <c r="L82" s="612"/>
    </row>
    <row r="83" spans="1:12">
      <c r="A83" s="612"/>
      <c r="B83" s="612"/>
      <c r="C83" s="612"/>
      <c r="D83" s="612"/>
      <c r="E83" s="613"/>
      <c r="F83" s="613"/>
      <c r="G83" s="616"/>
      <c r="H83" s="613"/>
      <c r="I83" s="616"/>
      <c r="J83" s="613"/>
      <c r="K83" s="613"/>
      <c r="L83" s="612"/>
    </row>
    <row r="84" spans="1:12">
      <c r="A84" s="612"/>
      <c r="B84" s="612"/>
      <c r="C84" s="612"/>
      <c r="D84" s="612"/>
      <c r="E84" s="613"/>
      <c r="F84" s="613"/>
      <c r="G84" s="616"/>
      <c r="H84" s="613"/>
      <c r="I84" s="616"/>
      <c r="J84" s="613"/>
      <c r="K84" s="613"/>
      <c r="L84" s="612"/>
    </row>
    <row r="85" spans="1:12">
      <c r="A85" s="612"/>
      <c r="B85" s="612"/>
      <c r="C85" s="612"/>
      <c r="D85" s="612"/>
      <c r="E85" s="613"/>
      <c r="F85" s="613"/>
      <c r="G85" s="616"/>
      <c r="H85" s="613"/>
      <c r="I85" s="616"/>
      <c r="J85" s="613"/>
      <c r="K85" s="613"/>
      <c r="L85" s="612"/>
    </row>
    <row r="86" spans="1:12">
      <c r="A86" s="612"/>
      <c r="B86" s="612"/>
      <c r="C86" s="612"/>
      <c r="D86" s="612"/>
      <c r="E86" s="613"/>
      <c r="F86" s="613"/>
      <c r="G86" s="616"/>
      <c r="H86" s="613"/>
      <c r="I86" s="616"/>
      <c r="J86" s="613"/>
      <c r="K86" s="613"/>
      <c r="L86" s="612"/>
    </row>
    <row r="87" spans="1:12">
      <c r="A87" s="612"/>
      <c r="B87" s="612"/>
      <c r="C87" s="612"/>
      <c r="D87" s="612"/>
      <c r="E87" s="613"/>
      <c r="F87" s="613"/>
      <c r="G87" s="616"/>
      <c r="H87" s="613"/>
      <c r="I87" s="616"/>
      <c r="J87" s="613"/>
      <c r="K87" s="613"/>
      <c r="L87" s="612"/>
    </row>
    <row r="88" spans="1:12">
      <c r="A88" s="612"/>
      <c r="B88" s="612"/>
      <c r="C88" s="612"/>
      <c r="D88" s="612"/>
      <c r="E88" s="613"/>
      <c r="F88" s="613"/>
      <c r="G88" s="616"/>
      <c r="H88" s="613"/>
      <c r="I88" s="616"/>
      <c r="J88" s="613"/>
      <c r="K88" s="613"/>
      <c r="L88" s="612"/>
    </row>
    <row r="89" spans="1:12">
      <c r="A89" s="612"/>
      <c r="B89" s="612"/>
      <c r="C89" s="612"/>
      <c r="D89" s="612"/>
      <c r="E89" s="613"/>
      <c r="F89" s="613"/>
      <c r="G89" s="616"/>
      <c r="H89" s="613"/>
      <c r="I89" s="616"/>
      <c r="J89" s="613"/>
      <c r="K89" s="613"/>
      <c r="L89" s="612"/>
    </row>
    <row r="90" spans="1:12">
      <c r="A90" s="611"/>
      <c r="B90" s="611"/>
      <c r="C90" s="611"/>
      <c r="D90" s="611"/>
    </row>
    <row r="91" spans="1:12">
      <c r="A91" s="611"/>
      <c r="B91" s="611"/>
      <c r="C91" s="611"/>
      <c r="D91" s="611"/>
    </row>
    <row r="92" spans="1:12">
      <c r="A92" s="611"/>
      <c r="B92" s="611"/>
      <c r="C92" s="611"/>
      <c r="D92" s="611"/>
      <c r="G92" s="610"/>
      <c r="L92" s="610"/>
    </row>
    <row r="93" spans="1:12">
      <c r="A93" s="611"/>
      <c r="B93" s="611"/>
      <c r="C93" s="611"/>
      <c r="D93" s="611"/>
      <c r="G93" s="610"/>
      <c r="L93" s="610"/>
    </row>
    <row r="94" spans="1:12">
      <c r="A94" s="611"/>
      <c r="B94" s="611"/>
      <c r="C94" s="611"/>
      <c r="D94" s="611"/>
      <c r="G94" s="610"/>
      <c r="L94" s="610"/>
    </row>
    <row r="95" spans="1:12">
      <c r="A95" s="611"/>
      <c r="B95" s="611"/>
      <c r="C95" s="611"/>
      <c r="D95" s="611"/>
      <c r="G95" s="610"/>
      <c r="L95" s="610"/>
    </row>
    <row r="96" spans="1:12">
      <c r="A96" s="611"/>
      <c r="B96" s="611"/>
      <c r="C96" s="611"/>
      <c r="D96" s="611"/>
      <c r="G96" s="610"/>
      <c r="L96" s="610"/>
    </row>
    <row r="97" spans="1:12">
      <c r="A97" s="611"/>
      <c r="B97" s="611"/>
      <c r="C97" s="611"/>
      <c r="D97" s="611"/>
      <c r="G97" s="610"/>
      <c r="L97" s="610"/>
    </row>
    <row r="98" spans="1:12">
      <c r="A98" s="611"/>
      <c r="B98" s="611"/>
      <c r="C98" s="611"/>
      <c r="D98" s="611"/>
      <c r="G98" s="610"/>
      <c r="L98" s="610"/>
    </row>
    <row r="99" spans="1:12">
      <c r="A99" s="611"/>
      <c r="B99" s="611"/>
      <c r="C99" s="611"/>
      <c r="D99" s="611"/>
      <c r="G99" s="610"/>
      <c r="L99" s="610"/>
    </row>
    <row r="100" spans="1:12">
      <c r="A100" s="611"/>
      <c r="B100" s="611"/>
      <c r="C100" s="611"/>
      <c r="D100" s="611"/>
      <c r="G100" s="610"/>
      <c r="L100" s="610"/>
    </row>
    <row r="101" spans="1:12">
      <c r="A101" s="611"/>
      <c r="B101" s="611"/>
      <c r="C101" s="611"/>
      <c r="D101" s="611"/>
      <c r="G101" s="610"/>
      <c r="L101" s="610"/>
    </row>
    <row r="102" spans="1:12">
      <c r="A102" s="611"/>
      <c r="B102" s="611"/>
      <c r="C102" s="611"/>
      <c r="D102" s="611"/>
      <c r="G102" s="610"/>
      <c r="L102" s="610"/>
    </row>
    <row r="103" spans="1:12">
      <c r="A103" s="611"/>
      <c r="B103" s="611"/>
      <c r="C103" s="611"/>
      <c r="D103" s="611"/>
      <c r="G103" s="610"/>
      <c r="L103" s="610"/>
    </row>
    <row r="104" spans="1:12">
      <c r="A104" s="611"/>
      <c r="B104" s="611"/>
      <c r="C104" s="611"/>
      <c r="D104" s="611"/>
      <c r="G104" s="610"/>
      <c r="L104" s="610"/>
    </row>
    <row r="105" spans="1:12">
      <c r="A105" s="611"/>
      <c r="B105" s="611"/>
      <c r="C105" s="611"/>
      <c r="D105" s="611"/>
      <c r="G105" s="610"/>
      <c r="L105" s="610"/>
    </row>
    <row r="106" spans="1:12">
      <c r="A106" s="611"/>
      <c r="B106" s="611"/>
      <c r="C106" s="611"/>
      <c r="D106" s="611"/>
      <c r="G106" s="610"/>
      <c r="L106" s="610"/>
    </row>
    <row r="107" spans="1:12">
      <c r="A107" s="611"/>
      <c r="B107" s="611"/>
      <c r="C107" s="611"/>
      <c r="D107" s="611"/>
      <c r="G107" s="610"/>
      <c r="L107" s="610"/>
    </row>
    <row r="108" spans="1:12">
      <c r="A108" s="611"/>
      <c r="B108" s="611"/>
      <c r="C108" s="611"/>
      <c r="D108" s="611"/>
      <c r="G108" s="610"/>
      <c r="L108" s="610"/>
    </row>
    <row r="109" spans="1:12">
      <c r="A109" s="611"/>
      <c r="B109" s="611"/>
      <c r="C109" s="611"/>
      <c r="D109" s="611"/>
      <c r="G109" s="610"/>
      <c r="L109" s="610"/>
    </row>
    <row r="110" spans="1:12">
      <c r="A110" s="611"/>
      <c r="B110" s="611"/>
      <c r="C110" s="611"/>
      <c r="D110" s="611"/>
      <c r="G110" s="610"/>
      <c r="L110" s="610"/>
    </row>
    <row r="111" spans="1:12">
      <c r="A111" s="611"/>
      <c r="B111" s="611"/>
      <c r="C111" s="611"/>
      <c r="D111" s="611"/>
      <c r="G111" s="610"/>
      <c r="L111" s="610"/>
    </row>
    <row r="112" spans="1:12">
      <c r="A112" s="611"/>
      <c r="B112" s="611"/>
      <c r="C112" s="611"/>
      <c r="D112" s="611"/>
      <c r="G112" s="610"/>
      <c r="L112" s="610"/>
    </row>
    <row r="113" spans="1:12">
      <c r="A113" s="611"/>
      <c r="B113" s="611"/>
      <c r="C113" s="611"/>
      <c r="D113" s="611"/>
      <c r="G113" s="610"/>
      <c r="L113" s="610"/>
    </row>
    <row r="114" spans="1:12">
      <c r="A114" s="611"/>
      <c r="B114" s="611"/>
      <c r="C114" s="611"/>
      <c r="D114" s="611"/>
      <c r="G114" s="610"/>
      <c r="L114" s="610"/>
    </row>
    <row r="115" spans="1:12">
      <c r="A115" s="611"/>
      <c r="B115" s="611"/>
      <c r="C115" s="611"/>
      <c r="D115" s="611"/>
      <c r="G115" s="610"/>
      <c r="L115" s="610"/>
    </row>
    <row r="116" spans="1:12">
      <c r="A116" s="611"/>
      <c r="B116" s="611"/>
      <c r="C116" s="611"/>
      <c r="D116" s="611"/>
      <c r="G116" s="610"/>
      <c r="L116" s="610"/>
    </row>
    <row r="117" spans="1:12">
      <c r="A117" s="611"/>
      <c r="B117" s="611"/>
      <c r="C117" s="611"/>
      <c r="D117" s="611"/>
      <c r="G117" s="610"/>
      <c r="L117" s="610"/>
    </row>
    <row r="118" spans="1:12">
      <c r="A118" s="611"/>
      <c r="B118" s="611"/>
      <c r="C118" s="611"/>
      <c r="D118" s="611"/>
      <c r="G118" s="610"/>
      <c r="L118" s="610"/>
    </row>
    <row r="119" spans="1:12">
      <c r="A119" s="611"/>
      <c r="B119" s="611"/>
      <c r="C119" s="611"/>
      <c r="D119" s="611"/>
      <c r="G119" s="610"/>
      <c r="L119" s="610"/>
    </row>
    <row r="120" spans="1:12">
      <c r="A120" s="611"/>
      <c r="B120" s="611"/>
      <c r="C120" s="611"/>
      <c r="D120" s="611"/>
      <c r="G120" s="610"/>
      <c r="L120" s="610"/>
    </row>
    <row r="121" spans="1:12">
      <c r="A121" s="611"/>
      <c r="B121" s="611"/>
      <c r="C121" s="611"/>
      <c r="D121" s="611"/>
      <c r="G121" s="610"/>
      <c r="L121" s="610"/>
    </row>
    <row r="122" spans="1:12">
      <c r="A122" s="611"/>
      <c r="B122" s="611"/>
      <c r="C122" s="611"/>
      <c r="D122" s="611"/>
      <c r="G122" s="610"/>
      <c r="L122" s="610"/>
    </row>
    <row r="123" spans="1:12">
      <c r="A123" s="611"/>
      <c r="B123" s="611"/>
      <c r="C123" s="611"/>
      <c r="D123" s="611"/>
      <c r="G123" s="610"/>
      <c r="L123" s="610"/>
    </row>
    <row r="124" spans="1:12">
      <c r="A124" s="611"/>
      <c r="B124" s="611"/>
      <c r="C124" s="611"/>
      <c r="D124" s="611"/>
      <c r="G124" s="610"/>
      <c r="L124" s="610"/>
    </row>
    <row r="125" spans="1:12">
      <c r="A125" s="611"/>
      <c r="B125" s="611"/>
      <c r="C125" s="611"/>
      <c r="D125" s="611"/>
      <c r="G125" s="610"/>
      <c r="L125" s="610"/>
    </row>
    <row r="126" spans="1:12">
      <c r="A126" s="611"/>
      <c r="B126" s="611"/>
      <c r="C126" s="611"/>
      <c r="D126" s="611"/>
      <c r="G126" s="610"/>
      <c r="L126" s="610"/>
    </row>
    <row r="127" spans="1:12">
      <c r="A127" s="611"/>
      <c r="B127" s="611"/>
      <c r="C127" s="611"/>
      <c r="D127" s="611"/>
      <c r="G127" s="610"/>
      <c r="L127" s="610"/>
    </row>
    <row r="128" spans="1:12">
      <c r="A128" s="611"/>
      <c r="B128" s="611"/>
      <c r="C128" s="611"/>
      <c r="D128" s="611"/>
      <c r="G128" s="610"/>
      <c r="L128" s="610"/>
    </row>
    <row r="129" spans="1:12">
      <c r="A129" s="611"/>
      <c r="B129" s="611"/>
      <c r="C129" s="611"/>
      <c r="D129" s="611"/>
      <c r="G129" s="610"/>
      <c r="L129" s="610"/>
    </row>
    <row r="130" spans="1:12">
      <c r="A130" s="611"/>
      <c r="B130" s="611"/>
      <c r="C130" s="611"/>
      <c r="D130" s="611"/>
      <c r="G130" s="610"/>
      <c r="L130" s="610"/>
    </row>
    <row r="131" spans="1:12">
      <c r="A131" s="611"/>
      <c r="B131" s="611"/>
      <c r="C131" s="611"/>
      <c r="D131" s="611"/>
      <c r="G131" s="610"/>
      <c r="L131" s="610"/>
    </row>
    <row r="132" spans="1:12">
      <c r="A132" s="611"/>
      <c r="B132" s="611"/>
      <c r="C132" s="611"/>
      <c r="D132" s="611"/>
      <c r="G132" s="610"/>
      <c r="L132" s="610"/>
    </row>
    <row r="133" spans="1:12">
      <c r="A133" s="611"/>
      <c r="B133" s="611"/>
      <c r="C133" s="611"/>
      <c r="D133" s="611"/>
      <c r="G133" s="610"/>
      <c r="L133" s="610"/>
    </row>
    <row r="134" spans="1:12">
      <c r="A134" s="611"/>
      <c r="B134" s="611"/>
      <c r="C134" s="611"/>
      <c r="D134" s="611"/>
      <c r="G134" s="610"/>
      <c r="L134" s="610"/>
    </row>
    <row r="135" spans="1:12">
      <c r="A135" s="611"/>
      <c r="B135" s="611"/>
      <c r="C135" s="611"/>
      <c r="D135" s="611"/>
      <c r="G135" s="610"/>
      <c r="L135" s="610"/>
    </row>
    <row r="136" spans="1:12">
      <c r="A136" s="611"/>
      <c r="B136" s="611"/>
      <c r="C136" s="611"/>
      <c r="D136" s="611"/>
      <c r="G136" s="610"/>
      <c r="L136" s="610"/>
    </row>
    <row r="137" spans="1:12">
      <c r="A137" s="611"/>
      <c r="B137" s="611"/>
      <c r="C137" s="611"/>
      <c r="D137" s="611"/>
      <c r="G137" s="610"/>
      <c r="L137" s="610"/>
    </row>
    <row r="138" spans="1:12">
      <c r="A138" s="611"/>
      <c r="B138" s="611"/>
      <c r="C138" s="611"/>
      <c r="D138" s="611"/>
      <c r="G138" s="610"/>
      <c r="L138" s="610"/>
    </row>
    <row r="139" spans="1:12">
      <c r="A139" s="611"/>
      <c r="B139" s="611"/>
      <c r="C139" s="611"/>
      <c r="D139" s="611"/>
      <c r="G139" s="610"/>
      <c r="L139" s="610"/>
    </row>
    <row r="140" spans="1:12">
      <c r="A140" s="611"/>
      <c r="B140" s="611"/>
      <c r="C140" s="611"/>
      <c r="D140" s="611"/>
      <c r="G140" s="610"/>
      <c r="L140" s="610"/>
    </row>
    <row r="141" spans="1:12">
      <c r="A141" s="611"/>
      <c r="B141" s="611"/>
      <c r="C141" s="611"/>
      <c r="D141" s="611"/>
      <c r="G141" s="610"/>
      <c r="L141" s="610"/>
    </row>
    <row r="142" spans="1:12">
      <c r="A142" s="611"/>
      <c r="B142" s="611"/>
      <c r="C142" s="611"/>
      <c r="D142" s="611"/>
      <c r="G142" s="610"/>
      <c r="L142" s="610"/>
    </row>
    <row r="143" spans="1:12">
      <c r="A143" s="611"/>
      <c r="B143" s="611"/>
      <c r="C143" s="611"/>
      <c r="D143" s="611"/>
      <c r="G143" s="610"/>
      <c r="L143" s="610"/>
    </row>
    <row r="144" spans="1:12">
      <c r="A144" s="611"/>
      <c r="B144" s="611"/>
      <c r="C144" s="611"/>
      <c r="D144" s="611"/>
      <c r="G144" s="610"/>
      <c r="L144" s="610"/>
    </row>
    <row r="145" spans="1:12">
      <c r="A145" s="611"/>
      <c r="B145" s="611"/>
      <c r="C145" s="611"/>
      <c r="D145" s="611"/>
      <c r="G145" s="610"/>
      <c r="L145" s="610"/>
    </row>
    <row r="146" spans="1:12">
      <c r="A146" s="611"/>
      <c r="B146" s="611"/>
      <c r="C146" s="611"/>
      <c r="D146" s="611"/>
      <c r="G146" s="610"/>
      <c r="L146" s="610"/>
    </row>
    <row r="147" spans="1:12">
      <c r="A147" s="611"/>
      <c r="B147" s="611"/>
      <c r="C147" s="611"/>
      <c r="D147" s="611"/>
      <c r="G147" s="610"/>
      <c r="L147" s="610"/>
    </row>
    <row r="148" spans="1:12">
      <c r="A148" s="611"/>
      <c r="B148" s="611"/>
      <c r="C148" s="611"/>
      <c r="D148" s="611"/>
      <c r="G148" s="610"/>
      <c r="L148" s="610"/>
    </row>
    <row r="149" spans="1:12">
      <c r="A149" s="611"/>
      <c r="B149" s="611"/>
      <c r="C149" s="611"/>
      <c r="D149" s="611"/>
      <c r="G149" s="610"/>
      <c r="L149" s="610"/>
    </row>
    <row r="150" spans="1:12">
      <c r="A150" s="611"/>
      <c r="B150" s="611"/>
      <c r="C150" s="611"/>
      <c r="D150" s="611"/>
      <c r="G150" s="610"/>
      <c r="L150" s="610"/>
    </row>
    <row r="151" spans="1:12">
      <c r="A151" s="611"/>
      <c r="B151" s="611"/>
      <c r="C151" s="611"/>
      <c r="D151" s="611"/>
      <c r="G151" s="610"/>
      <c r="L151" s="610"/>
    </row>
    <row r="152" spans="1:12">
      <c r="A152" s="611"/>
      <c r="B152" s="611"/>
      <c r="C152" s="611"/>
      <c r="D152" s="611"/>
      <c r="G152" s="610"/>
      <c r="L152" s="610"/>
    </row>
    <row r="153" spans="1:12">
      <c r="A153" s="611"/>
      <c r="B153" s="611"/>
      <c r="C153" s="611"/>
      <c r="D153" s="611"/>
      <c r="G153" s="610"/>
      <c r="L153" s="610"/>
    </row>
    <row r="154" spans="1:12">
      <c r="A154" s="611"/>
      <c r="B154" s="611"/>
      <c r="C154" s="611"/>
      <c r="D154" s="611"/>
      <c r="G154" s="610"/>
      <c r="L154" s="610"/>
    </row>
    <row r="155" spans="1:12">
      <c r="A155" s="611"/>
      <c r="B155" s="611"/>
      <c r="C155" s="611"/>
      <c r="D155" s="611"/>
      <c r="G155" s="610"/>
      <c r="L155" s="610"/>
    </row>
    <row r="156" spans="1:12">
      <c r="A156" s="611"/>
      <c r="B156" s="611"/>
      <c r="C156" s="611"/>
      <c r="D156" s="611"/>
      <c r="G156" s="610"/>
      <c r="L156" s="610"/>
    </row>
    <row r="157" spans="1:12">
      <c r="A157" s="611"/>
      <c r="B157" s="611"/>
      <c r="C157" s="611"/>
      <c r="D157" s="611"/>
      <c r="G157" s="610"/>
      <c r="L157" s="610"/>
    </row>
    <row r="158" spans="1:12">
      <c r="A158" s="611"/>
      <c r="B158" s="611"/>
      <c r="C158" s="611"/>
      <c r="D158" s="611"/>
      <c r="G158" s="610"/>
      <c r="L158" s="610"/>
    </row>
    <row r="159" spans="1:12">
      <c r="A159" s="611"/>
      <c r="B159" s="611"/>
      <c r="C159" s="611"/>
      <c r="D159" s="611"/>
      <c r="G159" s="610"/>
      <c r="L159" s="610"/>
    </row>
    <row r="160" spans="1:12">
      <c r="A160" s="611"/>
      <c r="B160" s="611"/>
      <c r="C160" s="611"/>
      <c r="D160" s="611"/>
      <c r="G160" s="610"/>
      <c r="L160" s="610"/>
    </row>
    <row r="161" spans="1:12">
      <c r="A161" s="611"/>
      <c r="B161" s="611"/>
      <c r="C161" s="611"/>
      <c r="D161" s="611"/>
      <c r="G161" s="610"/>
      <c r="L161" s="610"/>
    </row>
    <row r="162" spans="1:12">
      <c r="A162" s="611"/>
      <c r="B162" s="611"/>
      <c r="C162" s="611"/>
      <c r="D162" s="611"/>
      <c r="G162" s="610"/>
      <c r="L162" s="610"/>
    </row>
    <row r="163" spans="1:12">
      <c r="A163" s="611"/>
      <c r="B163" s="611"/>
      <c r="C163" s="611"/>
      <c r="D163" s="611"/>
      <c r="G163" s="610"/>
      <c r="L163" s="610"/>
    </row>
    <row r="164" spans="1:12">
      <c r="A164" s="611"/>
      <c r="B164" s="611"/>
      <c r="C164" s="611"/>
      <c r="D164" s="611"/>
      <c r="G164" s="610"/>
      <c r="L164" s="610"/>
    </row>
    <row r="165" spans="1:12">
      <c r="A165" s="611"/>
      <c r="B165" s="611"/>
      <c r="C165" s="611"/>
      <c r="D165" s="611"/>
      <c r="G165" s="610"/>
      <c r="L165" s="610"/>
    </row>
    <row r="166" spans="1:12">
      <c r="A166" s="611"/>
      <c r="B166" s="611"/>
      <c r="C166" s="611"/>
      <c r="D166" s="611"/>
      <c r="G166" s="610"/>
      <c r="L166" s="610"/>
    </row>
    <row r="167" spans="1:12">
      <c r="A167" s="611"/>
      <c r="B167" s="611"/>
      <c r="C167" s="611"/>
      <c r="D167" s="611"/>
      <c r="G167" s="610"/>
      <c r="L167" s="610"/>
    </row>
    <row r="168" spans="1:12">
      <c r="A168" s="611"/>
      <c r="B168" s="611"/>
      <c r="C168" s="611"/>
      <c r="D168" s="611"/>
      <c r="G168" s="610"/>
      <c r="L168" s="610"/>
    </row>
    <row r="169" spans="1:12">
      <c r="A169" s="611"/>
      <c r="B169" s="611"/>
      <c r="C169" s="611"/>
      <c r="D169" s="611"/>
      <c r="G169" s="610"/>
      <c r="L169" s="610"/>
    </row>
    <row r="170" spans="1:12">
      <c r="A170" s="611"/>
      <c r="B170" s="611"/>
      <c r="C170" s="611"/>
      <c r="D170" s="611"/>
      <c r="G170" s="610"/>
      <c r="L170" s="610"/>
    </row>
    <row r="171" spans="1:12">
      <c r="A171" s="611"/>
      <c r="B171" s="611"/>
      <c r="C171" s="611"/>
      <c r="D171" s="611"/>
      <c r="G171" s="610"/>
      <c r="L171" s="610"/>
    </row>
    <row r="172" spans="1:12">
      <c r="A172" s="611"/>
      <c r="B172" s="611"/>
      <c r="C172" s="611"/>
      <c r="D172" s="611"/>
      <c r="G172" s="610"/>
      <c r="L172" s="610"/>
    </row>
    <row r="173" spans="1:12">
      <c r="A173" s="611"/>
      <c r="B173" s="611"/>
      <c r="C173" s="611"/>
      <c r="D173" s="611"/>
      <c r="G173" s="610"/>
      <c r="L173" s="610"/>
    </row>
    <row r="174" spans="1:12">
      <c r="A174" s="611"/>
      <c r="B174" s="611"/>
      <c r="C174" s="611"/>
      <c r="D174" s="611"/>
      <c r="G174" s="610"/>
      <c r="L174" s="610"/>
    </row>
    <row r="175" spans="1:12">
      <c r="A175" s="611"/>
      <c r="B175" s="611"/>
      <c r="C175" s="611"/>
      <c r="D175" s="611"/>
      <c r="G175" s="610"/>
      <c r="L175" s="610"/>
    </row>
    <row r="176" spans="1:12">
      <c r="A176" s="611"/>
      <c r="B176" s="611"/>
      <c r="C176" s="611"/>
      <c r="D176" s="611"/>
      <c r="G176" s="610"/>
      <c r="L176" s="610"/>
    </row>
    <row r="177" spans="1:12">
      <c r="A177" s="611"/>
      <c r="B177" s="611"/>
      <c r="C177" s="611"/>
      <c r="D177" s="611"/>
      <c r="G177" s="610"/>
      <c r="L177" s="610"/>
    </row>
    <row r="178" spans="1:12">
      <c r="A178" s="611"/>
      <c r="B178" s="611"/>
      <c r="C178" s="611"/>
      <c r="D178" s="611"/>
      <c r="G178" s="610"/>
      <c r="L178" s="610"/>
    </row>
    <row r="179" spans="1:12">
      <c r="A179" s="611"/>
      <c r="B179" s="611"/>
      <c r="C179" s="611"/>
      <c r="D179" s="611"/>
      <c r="G179" s="610"/>
      <c r="L179" s="610"/>
    </row>
    <row r="180" spans="1:12">
      <c r="A180" s="611"/>
      <c r="B180" s="611"/>
      <c r="C180" s="611"/>
      <c r="D180" s="611"/>
      <c r="G180" s="610"/>
      <c r="L180" s="610"/>
    </row>
    <row r="181" spans="1:12">
      <c r="A181" s="611"/>
      <c r="B181" s="611"/>
      <c r="C181" s="611"/>
      <c r="D181" s="611"/>
      <c r="G181" s="610"/>
      <c r="L181" s="610"/>
    </row>
    <row r="182" spans="1:12">
      <c r="A182" s="611"/>
      <c r="B182" s="611"/>
      <c r="C182" s="611"/>
      <c r="D182" s="611"/>
      <c r="G182" s="610"/>
      <c r="L182" s="610"/>
    </row>
    <row r="183" spans="1:12">
      <c r="A183" s="611"/>
      <c r="B183" s="611"/>
      <c r="C183" s="611"/>
      <c r="D183" s="611"/>
      <c r="G183" s="610"/>
      <c r="L183" s="610"/>
    </row>
    <row r="184" spans="1:12">
      <c r="A184" s="611"/>
      <c r="B184" s="611"/>
      <c r="C184" s="611"/>
      <c r="D184" s="611"/>
      <c r="G184" s="610"/>
      <c r="L184" s="610"/>
    </row>
    <row r="185" spans="1:12">
      <c r="A185" s="611"/>
      <c r="B185" s="611"/>
      <c r="C185" s="611"/>
      <c r="D185" s="611"/>
      <c r="G185" s="610"/>
      <c r="L185" s="610"/>
    </row>
    <row r="186" spans="1:12">
      <c r="A186" s="611"/>
      <c r="B186" s="611"/>
      <c r="C186" s="611"/>
      <c r="D186" s="611"/>
      <c r="G186" s="610"/>
      <c r="L186" s="610"/>
    </row>
    <row r="187" spans="1:12">
      <c r="A187" s="611"/>
      <c r="B187" s="611"/>
      <c r="C187" s="611"/>
      <c r="D187" s="611"/>
      <c r="G187" s="610"/>
      <c r="L187" s="610"/>
    </row>
    <row r="188" spans="1:12">
      <c r="A188" s="611"/>
      <c r="B188" s="611"/>
      <c r="C188" s="611"/>
      <c r="D188" s="611"/>
      <c r="G188" s="610"/>
      <c r="L188" s="610"/>
    </row>
    <row r="189" spans="1:12">
      <c r="A189" s="611"/>
      <c r="B189" s="611"/>
      <c r="C189" s="611"/>
      <c r="D189" s="611"/>
      <c r="G189" s="610"/>
      <c r="L189" s="610"/>
    </row>
    <row r="190" spans="1:12">
      <c r="A190" s="611"/>
      <c r="B190" s="611"/>
      <c r="C190" s="611"/>
      <c r="D190" s="611"/>
      <c r="G190" s="610"/>
      <c r="L190" s="610"/>
    </row>
    <row r="191" spans="1:12">
      <c r="A191" s="611"/>
      <c r="B191" s="611"/>
      <c r="C191" s="611"/>
      <c r="D191" s="611"/>
      <c r="G191" s="610"/>
      <c r="L191" s="610"/>
    </row>
    <row r="192" spans="1:12">
      <c r="A192" s="611"/>
      <c r="B192" s="611"/>
      <c r="C192" s="611"/>
      <c r="D192" s="611"/>
      <c r="G192" s="610"/>
      <c r="L192" s="610"/>
    </row>
    <row r="193" spans="1:12">
      <c r="A193" s="611"/>
      <c r="B193" s="611"/>
      <c r="C193" s="611"/>
      <c r="D193" s="611"/>
      <c r="G193" s="610"/>
      <c r="L193" s="610"/>
    </row>
    <row r="194" spans="1:12">
      <c r="A194" s="611"/>
      <c r="B194" s="611"/>
      <c r="C194" s="611"/>
      <c r="D194" s="611"/>
      <c r="G194" s="610"/>
      <c r="L194" s="610"/>
    </row>
    <row r="195" spans="1:12">
      <c r="A195" s="611"/>
      <c r="B195" s="611"/>
      <c r="C195" s="611"/>
      <c r="D195" s="611"/>
      <c r="G195" s="610"/>
      <c r="L195" s="610"/>
    </row>
    <row r="196" spans="1:12">
      <c r="A196" s="611"/>
      <c r="B196" s="611"/>
      <c r="C196" s="611"/>
      <c r="D196" s="611"/>
      <c r="G196" s="610"/>
      <c r="L196" s="610"/>
    </row>
    <row r="197" spans="1:12">
      <c r="A197" s="611"/>
      <c r="B197" s="611"/>
      <c r="C197" s="611"/>
      <c r="D197" s="611"/>
      <c r="G197" s="610"/>
      <c r="L197" s="610"/>
    </row>
  </sheetData>
  <mergeCells count="15">
    <mergeCell ref="A51:L51"/>
    <mergeCell ref="A14:L14"/>
    <mergeCell ref="A21:L21"/>
    <mergeCell ref="A20:L20"/>
    <mergeCell ref="A28:L28"/>
    <mergeCell ref="A16:L16"/>
    <mergeCell ref="A18:L18"/>
    <mergeCell ref="A25:L25"/>
    <mergeCell ref="A49:L49"/>
    <mergeCell ref="A39:L39"/>
    <mergeCell ref="A41:L41"/>
    <mergeCell ref="A45:L45"/>
    <mergeCell ref="A24:L24"/>
    <mergeCell ref="A31:L31"/>
    <mergeCell ref="A29:L29"/>
  </mergeCells>
  <phoneticPr fontId="15" type="noConversion"/>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7"/>
  <sheetViews>
    <sheetView zoomScale="85" zoomScaleNormal="85" workbookViewId="0">
      <selection activeCell="E18" sqref="E18"/>
    </sheetView>
  </sheetViews>
  <sheetFormatPr baseColWidth="10" defaultColWidth="9" defaultRowHeight="14"/>
  <cols>
    <col min="1" max="1" width="6.33203125" style="437" customWidth="1"/>
    <col min="2" max="2" width="10.1640625" style="437" customWidth="1"/>
    <col min="3" max="3" width="12.1640625" style="210" customWidth="1"/>
    <col min="4" max="4" width="16.6640625" style="165" customWidth="1"/>
    <col min="5" max="5" width="39.83203125" style="165" customWidth="1"/>
    <col min="6" max="6" width="15.5" style="165" customWidth="1"/>
    <col min="7" max="7" width="27.1640625" style="165" customWidth="1"/>
    <col min="8" max="8" width="33.6640625" style="165" customWidth="1"/>
    <col min="9" max="9" width="28" style="437" customWidth="1"/>
    <col min="10" max="10" width="20" style="437" customWidth="1"/>
    <col min="11" max="16384" width="9" style="437"/>
  </cols>
  <sheetData>
    <row r="1" spans="1:8" s="209" customFormat="1" ht="24">
      <c r="A1" s="436" t="s">
        <v>6448</v>
      </c>
      <c r="C1" s="290"/>
    </row>
    <row r="2" spans="1:8" s="209" customFormat="1">
      <c r="A2" s="209" t="s">
        <v>6449</v>
      </c>
      <c r="C2" s="290"/>
    </row>
    <row r="3" spans="1:8" s="209" customFormat="1">
      <c r="A3" s="209" t="s">
        <v>6450</v>
      </c>
      <c r="C3" s="290"/>
    </row>
    <row r="4" spans="1:8" s="209" customFormat="1">
      <c r="A4" s="209" t="s">
        <v>6451</v>
      </c>
      <c r="C4" s="290"/>
    </row>
    <row r="5" spans="1:8">
      <c r="A5" s="209" t="s">
        <v>6452</v>
      </c>
      <c r="B5" s="209"/>
      <c r="D5" s="437"/>
      <c r="E5" s="437"/>
      <c r="F5" s="437"/>
      <c r="G5" s="437"/>
      <c r="H5" s="437"/>
    </row>
    <row r="6" spans="1:8">
      <c r="A6" s="209" t="s">
        <v>6453</v>
      </c>
      <c r="B6" s="209"/>
      <c r="D6" s="437"/>
      <c r="E6" s="437"/>
      <c r="F6" s="437"/>
      <c r="G6" s="437"/>
      <c r="H6" s="437"/>
    </row>
    <row r="7" spans="1:8">
      <c r="A7" s="209" t="s">
        <v>6454</v>
      </c>
    </row>
    <row r="8" spans="1:8">
      <c r="A8" s="209" t="s">
        <v>6455</v>
      </c>
    </row>
    <row r="10" spans="1:8" ht="24">
      <c r="A10" s="436" t="s">
        <v>6456</v>
      </c>
    </row>
    <row r="11" spans="1:8">
      <c r="A11" s="209" t="s">
        <v>8138</v>
      </c>
    </row>
    <row r="12" spans="1:8">
      <c r="A12" s="326" t="s">
        <v>8140</v>
      </c>
      <c r="B12" s="741"/>
      <c r="C12" s="741"/>
      <c r="D12" s="843"/>
      <c r="E12" s="843"/>
    </row>
    <row r="13" spans="1:8" s="341" customFormat="1">
      <c r="A13" s="327" t="s">
        <v>8206</v>
      </c>
      <c r="B13" s="597"/>
      <c r="C13" s="597"/>
      <c r="D13" s="327"/>
      <c r="E13" s="327" t="s">
        <v>6457</v>
      </c>
      <c r="F13" s="209"/>
      <c r="G13" s="209"/>
      <c r="H13" s="209"/>
    </row>
    <row r="14" spans="1:8" s="341" customFormat="1">
      <c r="A14" s="327" t="s">
        <v>8139</v>
      </c>
      <c r="B14" s="597"/>
      <c r="C14" s="597"/>
      <c r="D14" s="327"/>
      <c r="E14" s="327" t="s">
        <v>8210</v>
      </c>
      <c r="F14" s="774"/>
      <c r="G14" s="774"/>
      <c r="H14" s="774"/>
    </row>
    <row r="15" spans="1:8" s="341" customFormat="1" ht="65.25" customHeight="1">
      <c r="A15" s="327" t="s">
        <v>8204</v>
      </c>
      <c r="B15" s="597"/>
      <c r="C15" s="597"/>
      <c r="D15" s="327"/>
      <c r="E15" s="843" t="s">
        <v>8209</v>
      </c>
      <c r="F15" s="209"/>
      <c r="G15" s="209"/>
      <c r="H15" s="209"/>
    </row>
    <row r="16" spans="1:8" s="341" customFormat="1" ht="34.5" customHeight="1">
      <c r="A16" s="327" t="s">
        <v>8205</v>
      </c>
      <c r="B16" s="597"/>
      <c r="C16" s="597"/>
      <c r="D16" s="327"/>
      <c r="E16" s="843" t="s">
        <v>8212</v>
      </c>
      <c r="F16" s="209"/>
      <c r="G16" s="209"/>
      <c r="H16" s="209"/>
    </row>
    <row r="17" spans="1:8" s="341" customFormat="1" ht="38.25" customHeight="1">
      <c r="A17" s="327" t="s">
        <v>11747</v>
      </c>
      <c r="B17" s="597"/>
      <c r="C17" s="597"/>
      <c r="D17" s="327"/>
      <c r="E17" s="843" t="s">
        <v>8211</v>
      </c>
      <c r="F17" s="209"/>
      <c r="G17" s="209"/>
      <c r="H17" s="209"/>
    </row>
    <row r="18" spans="1:8" s="341" customFormat="1" ht="38.25" customHeight="1">
      <c r="A18" s="290" t="s">
        <v>8794</v>
      </c>
      <c r="B18" s="958"/>
      <c r="C18" s="958"/>
      <c r="D18" s="290"/>
      <c r="E18" s="975" t="s">
        <v>8793</v>
      </c>
      <c r="F18" s="852"/>
      <c r="G18" s="852"/>
      <c r="H18" s="852"/>
    </row>
    <row r="19" spans="1:8" s="341" customFormat="1">
      <c r="A19" s="327" t="s">
        <v>8141</v>
      </c>
      <c r="B19" s="597"/>
      <c r="C19" s="597"/>
      <c r="D19" s="327"/>
      <c r="E19" s="327" t="s">
        <v>6458</v>
      </c>
      <c r="F19" s="209"/>
      <c r="G19" s="209"/>
      <c r="H19" s="209"/>
    </row>
    <row r="20" spans="1:8" s="341" customFormat="1" ht="33.75" customHeight="1">
      <c r="A20" s="327" t="s">
        <v>8207</v>
      </c>
      <c r="B20" s="597"/>
      <c r="C20" s="597"/>
      <c r="D20" s="327"/>
      <c r="E20" s="843" t="s">
        <v>8213</v>
      </c>
      <c r="F20" s="774"/>
      <c r="G20" s="774"/>
      <c r="H20" s="774"/>
    </row>
    <row r="21" spans="1:8" s="341" customFormat="1">
      <c r="A21" s="327" t="s">
        <v>11746</v>
      </c>
      <c r="B21" s="597"/>
      <c r="C21" s="597"/>
      <c r="D21" s="327"/>
      <c r="E21" s="327" t="s">
        <v>8215</v>
      </c>
      <c r="F21" s="209"/>
      <c r="G21" s="209"/>
      <c r="H21" s="209"/>
    </row>
    <row r="22" spans="1:8" s="341" customFormat="1" ht="33.75" customHeight="1">
      <c r="A22" s="327" t="s">
        <v>8208</v>
      </c>
      <c r="B22" s="597"/>
      <c r="C22" s="597"/>
      <c r="D22" s="327"/>
      <c r="E22" s="843" t="s">
        <v>8214</v>
      </c>
      <c r="F22" s="209"/>
      <c r="G22" s="209"/>
      <c r="H22" s="209"/>
    </row>
    <row r="23" spans="1:8" s="341" customFormat="1">
      <c r="A23" s="597"/>
      <c r="B23" s="597"/>
      <c r="C23" s="597"/>
      <c r="D23" s="327"/>
      <c r="E23" s="327"/>
      <c r="F23" s="209"/>
      <c r="G23" s="209"/>
      <c r="H23" s="209"/>
    </row>
    <row r="24" spans="1:8" s="341" customFormat="1">
      <c r="A24" s="597"/>
      <c r="B24" s="597"/>
      <c r="C24" s="597"/>
      <c r="D24" s="327"/>
      <c r="E24" s="327"/>
      <c r="F24" s="209"/>
      <c r="G24" s="209"/>
      <c r="H24" s="209"/>
    </row>
    <row r="25" spans="1:8" s="341" customFormat="1">
      <c r="A25" s="597"/>
      <c r="B25" s="597"/>
      <c r="C25" s="597"/>
      <c r="D25" s="327"/>
      <c r="E25" s="327"/>
      <c r="F25" s="209"/>
      <c r="G25" s="209"/>
      <c r="H25" s="209"/>
    </row>
    <row r="26" spans="1:8">
      <c r="A26" s="741"/>
      <c r="B26" s="741"/>
      <c r="C26" s="741"/>
      <c r="D26" s="843"/>
      <c r="E26" s="843"/>
    </row>
    <row r="31" spans="1:8" s="209" customFormat="1">
      <c r="C31" s="290"/>
    </row>
    <row r="32" spans="1:8" s="209" customFormat="1">
      <c r="C32" s="290"/>
    </row>
    <row r="33" spans="3:3" s="209" customFormat="1">
      <c r="C33" s="290"/>
    </row>
    <row r="34" spans="3:3" s="209" customFormat="1">
      <c r="C34" s="290"/>
    </row>
    <row r="35" spans="3:3" s="209" customFormat="1">
      <c r="C35" s="290"/>
    </row>
    <row r="36" spans="3:3" s="209" customFormat="1">
      <c r="C36" s="290"/>
    </row>
    <row r="37" spans="3:3" s="209" customFormat="1">
      <c r="C37" s="290"/>
    </row>
    <row r="38" spans="3:3" s="209" customFormat="1">
      <c r="C38" s="290"/>
    </row>
    <row r="39" spans="3:3" s="209" customFormat="1">
      <c r="C39" s="290"/>
    </row>
    <row r="40" spans="3:3" s="209" customFormat="1">
      <c r="C40" s="290"/>
    </row>
    <row r="41" spans="3:3" s="209" customFormat="1">
      <c r="C41" s="290"/>
    </row>
    <row r="42" spans="3:3" s="209" customFormat="1">
      <c r="C42" s="290"/>
    </row>
    <row r="43" spans="3:3" s="209" customFormat="1">
      <c r="C43" s="290"/>
    </row>
    <row r="44" spans="3:3" s="209" customFormat="1">
      <c r="C44" s="290"/>
    </row>
    <row r="45" spans="3:3" s="209" customFormat="1">
      <c r="C45" s="290"/>
    </row>
    <row r="46" spans="3:3" s="209" customFormat="1">
      <c r="C46" s="290"/>
    </row>
    <row r="47" spans="3:3" s="209" customFormat="1">
      <c r="C47" s="290"/>
    </row>
  </sheetData>
  <phoneticPr fontId="15"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
  <sheetViews>
    <sheetView topLeftCell="A27" zoomScaleNormal="100" workbookViewId="0">
      <selection activeCell="E59" sqref="E59"/>
    </sheetView>
  </sheetViews>
  <sheetFormatPr baseColWidth="10" defaultColWidth="9" defaultRowHeight="14"/>
  <cols>
    <col min="1" max="1" width="9" style="490"/>
    <col min="2" max="2" width="10.83203125" style="490" customWidth="1"/>
    <col min="3" max="3" width="33" style="490" customWidth="1"/>
    <col min="4" max="4" width="7.83203125" style="499" customWidth="1"/>
    <col min="5" max="5" width="50.1640625" style="490" customWidth="1"/>
    <col min="6" max="6" width="31.1640625" style="490" customWidth="1"/>
    <col min="7" max="7" width="14.1640625" style="490" customWidth="1"/>
    <col min="8" max="16384" width="9" style="490"/>
  </cols>
  <sheetData>
    <row r="1" spans="1:6" s="209" customFormat="1" ht="19">
      <c r="A1" s="410" t="s">
        <v>4269</v>
      </c>
      <c r="D1" s="341"/>
    </row>
    <row r="2" spans="1:6" s="209" customFormat="1">
      <c r="A2" s="209" t="s">
        <v>4275</v>
      </c>
      <c r="D2" s="341"/>
    </row>
    <row r="3" spans="1:6" s="209" customFormat="1">
      <c r="A3" s="209" t="s">
        <v>4276</v>
      </c>
      <c r="D3" s="341"/>
    </row>
    <row r="4" spans="1:6" s="209" customFormat="1">
      <c r="A4" s="209" t="s">
        <v>4270</v>
      </c>
      <c r="D4" s="341"/>
    </row>
    <row r="5" spans="1:6" s="209" customFormat="1">
      <c r="A5" s="209" t="s">
        <v>4271</v>
      </c>
      <c r="D5" s="341"/>
    </row>
    <row r="6" spans="1:6" s="209" customFormat="1" ht="15" customHeight="1">
      <c r="A6" s="209" t="s">
        <v>4272</v>
      </c>
      <c r="D6" s="341"/>
    </row>
    <row r="7" spans="1:6" s="209" customFormat="1">
      <c r="D7" s="341"/>
    </row>
    <row r="9" spans="1:6" s="480" customFormat="1">
      <c r="A9" s="493" t="s">
        <v>4237</v>
      </c>
      <c r="B9" s="494" t="s">
        <v>4238</v>
      </c>
      <c r="C9" s="493" t="s">
        <v>4239</v>
      </c>
      <c r="D9" s="495" t="s">
        <v>4279</v>
      </c>
      <c r="E9" s="493" t="s">
        <v>4240</v>
      </c>
      <c r="F9" s="495" t="s">
        <v>4288</v>
      </c>
    </row>
    <row r="10" spans="1:6" s="484" customFormat="1">
      <c r="A10" s="481"/>
      <c r="B10" s="482" t="s">
        <v>4241</v>
      </c>
      <c r="C10" s="483">
        <v>0.5</v>
      </c>
      <c r="D10" s="496"/>
    </row>
    <row r="11" spans="1:6" s="480" customFormat="1">
      <c r="B11" s="485"/>
      <c r="C11" s="484" t="s">
        <v>4282</v>
      </c>
      <c r="D11" s="497">
        <v>5</v>
      </c>
      <c r="E11" s="480" t="s">
        <v>4302</v>
      </c>
    </row>
    <row r="12" spans="1:6" s="480" customFormat="1">
      <c r="C12" s="480" t="s">
        <v>4280</v>
      </c>
      <c r="D12" s="497">
        <v>2</v>
      </c>
      <c r="E12" s="480" t="s">
        <v>4324</v>
      </c>
    </row>
    <row r="13" spans="1:6" s="480" customFormat="1">
      <c r="C13" s="480" t="s">
        <v>4964</v>
      </c>
      <c r="D13" s="497">
        <v>2</v>
      </c>
      <c r="E13" s="480" t="s">
        <v>4303</v>
      </c>
      <c r="F13" s="480" t="s">
        <v>4289</v>
      </c>
    </row>
    <row r="14" spans="1:6" s="480" customFormat="1">
      <c r="C14" s="480" t="s">
        <v>4242</v>
      </c>
      <c r="D14" s="497"/>
      <c r="E14" s="480" t="s">
        <v>4296</v>
      </c>
    </row>
    <row r="15" spans="1:6" s="484" customFormat="1">
      <c r="A15" s="481"/>
      <c r="C15" s="484" t="s">
        <v>4243</v>
      </c>
      <c r="D15" s="498"/>
      <c r="E15" s="480"/>
    </row>
    <row r="16" spans="1:6" s="484" customFormat="1">
      <c r="A16" s="481"/>
      <c r="D16" s="498"/>
    </row>
    <row r="17" spans="1:6" s="484" customFormat="1">
      <c r="A17" s="481"/>
      <c r="B17" s="482" t="s">
        <v>4284</v>
      </c>
      <c r="C17" s="483">
        <v>0.5</v>
      </c>
      <c r="D17" s="496"/>
    </row>
    <row r="18" spans="1:6" s="480" customFormat="1">
      <c r="B18" s="485"/>
      <c r="C18" s="484" t="s">
        <v>4282</v>
      </c>
      <c r="D18" s="497">
        <v>5</v>
      </c>
      <c r="E18" s="480" t="s">
        <v>4320</v>
      </c>
      <c r="F18" s="480">
        <v>1.2</v>
      </c>
    </row>
    <row r="19" spans="1:6" s="480" customFormat="1" ht="12" customHeight="1">
      <c r="C19" s="480" t="s">
        <v>4287</v>
      </c>
      <c r="D19" s="497">
        <v>3</v>
      </c>
      <c r="E19" s="480" t="s">
        <v>4321</v>
      </c>
    </row>
    <row r="20" spans="1:6" s="480" customFormat="1">
      <c r="C20" s="480" t="s">
        <v>4283</v>
      </c>
      <c r="D20" s="497">
        <v>3</v>
      </c>
      <c r="E20" s="480" t="s">
        <v>4322</v>
      </c>
    </row>
    <row r="21" spans="1:6" s="480" customFormat="1">
      <c r="C21" s="480" t="s">
        <v>4286</v>
      </c>
      <c r="D21" s="497">
        <v>3</v>
      </c>
      <c r="E21" s="978" t="s">
        <v>7220</v>
      </c>
    </row>
    <row r="22" spans="1:6" s="480" customFormat="1" ht="12" customHeight="1">
      <c r="C22" s="480" t="s">
        <v>4280</v>
      </c>
      <c r="D22" s="497">
        <v>5</v>
      </c>
      <c r="E22" s="480" t="s">
        <v>4323</v>
      </c>
    </row>
    <row r="23" spans="1:6" s="480" customFormat="1">
      <c r="C23" s="480" t="s">
        <v>4281</v>
      </c>
      <c r="D23" s="497">
        <v>3</v>
      </c>
      <c r="E23" s="480" t="s">
        <v>4323</v>
      </c>
      <c r="F23" s="480" t="s">
        <v>4289</v>
      </c>
    </row>
    <row r="24" spans="1:6" s="480" customFormat="1">
      <c r="C24" s="480" t="s">
        <v>4293</v>
      </c>
      <c r="D24" s="497">
        <v>1</v>
      </c>
      <c r="E24" s="480" t="s">
        <v>4301</v>
      </c>
      <c r="F24" s="480" t="s">
        <v>4298</v>
      </c>
    </row>
    <row r="25" spans="1:6" s="480" customFormat="1">
      <c r="C25" s="480" t="s">
        <v>4242</v>
      </c>
      <c r="D25" s="497"/>
      <c r="E25" s="480" t="s">
        <v>4296</v>
      </c>
    </row>
    <row r="26" spans="1:6" s="484" customFormat="1">
      <c r="A26" s="481"/>
      <c r="C26" s="484" t="s">
        <v>4243</v>
      </c>
      <c r="D26" s="498"/>
      <c r="E26" s="480"/>
    </row>
    <row r="27" spans="1:6" s="484" customFormat="1">
      <c r="A27" s="481"/>
      <c r="D27" s="498"/>
    </row>
    <row r="28" spans="1:6" s="484" customFormat="1">
      <c r="A28" s="481"/>
      <c r="B28" s="484" t="s">
        <v>4285</v>
      </c>
      <c r="C28" s="483">
        <v>0.35</v>
      </c>
      <c r="D28" s="496"/>
    </row>
    <row r="29" spans="1:6" s="480" customFormat="1" ht="12" customHeight="1">
      <c r="C29" s="484" t="s">
        <v>4282</v>
      </c>
      <c r="D29" s="497">
        <v>5</v>
      </c>
      <c r="E29" s="480" t="s">
        <v>4306</v>
      </c>
    </row>
    <row r="30" spans="1:6" s="480" customFormat="1" ht="12" customHeight="1">
      <c r="C30" s="480" t="s">
        <v>4287</v>
      </c>
      <c r="D30" s="497">
        <v>5</v>
      </c>
      <c r="E30" s="480" t="s">
        <v>4304</v>
      </c>
    </row>
    <row r="31" spans="1:6" s="480" customFormat="1" ht="12" customHeight="1">
      <c r="C31" s="480" t="s">
        <v>4283</v>
      </c>
      <c r="D31" s="497">
        <v>3</v>
      </c>
      <c r="E31" s="480" t="s">
        <v>4305</v>
      </c>
    </row>
    <row r="32" spans="1:6" s="480" customFormat="1" ht="12" customHeight="1">
      <c r="C32" s="480" t="s">
        <v>4286</v>
      </c>
      <c r="D32" s="497">
        <v>3</v>
      </c>
      <c r="E32" s="480" t="s">
        <v>7221</v>
      </c>
    </row>
    <row r="33" spans="1:6" s="480" customFormat="1" ht="12" customHeight="1">
      <c r="C33" s="917" t="s">
        <v>4295</v>
      </c>
      <c r="D33" s="918">
        <v>3</v>
      </c>
      <c r="E33" s="917" t="s">
        <v>4307</v>
      </c>
      <c r="F33" s="488"/>
    </row>
    <row r="34" spans="1:6" s="480" customFormat="1" ht="12" customHeight="1">
      <c r="C34" s="480" t="s">
        <v>4963</v>
      </c>
      <c r="D34" s="497">
        <v>5</v>
      </c>
      <c r="E34" s="480" t="s">
        <v>4308</v>
      </c>
    </row>
    <row r="35" spans="1:6" s="480" customFormat="1" ht="12" customHeight="1">
      <c r="C35" s="488" t="s">
        <v>4297</v>
      </c>
      <c r="D35" s="979">
        <v>2</v>
      </c>
      <c r="E35" s="488" t="s">
        <v>4308</v>
      </c>
    </row>
    <row r="36" spans="1:6" s="480" customFormat="1">
      <c r="C36" s="480" t="s">
        <v>4293</v>
      </c>
      <c r="D36" s="497">
        <v>1</v>
      </c>
      <c r="E36" s="480" t="s">
        <v>4301</v>
      </c>
    </row>
    <row r="37" spans="1:6" s="480" customFormat="1">
      <c r="C37" s="480" t="s">
        <v>4294</v>
      </c>
      <c r="D37" s="497">
        <v>1</v>
      </c>
      <c r="E37" s="480" t="s">
        <v>4299</v>
      </c>
    </row>
    <row r="38" spans="1:6" s="480" customFormat="1" ht="12" customHeight="1">
      <c r="C38" s="480" t="s">
        <v>4244</v>
      </c>
      <c r="D38" s="497"/>
      <c r="E38" s="480" t="s">
        <v>4296</v>
      </c>
    </row>
    <row r="39" spans="1:6" s="484" customFormat="1">
      <c r="A39" s="481"/>
      <c r="C39" s="484" t="s">
        <v>4245</v>
      </c>
      <c r="D39" s="498"/>
      <c r="E39" s="480"/>
    </row>
    <row r="40" spans="1:6" s="484" customFormat="1">
      <c r="A40" s="481"/>
      <c r="D40" s="498"/>
    </row>
    <row r="41" spans="1:6" s="487" customFormat="1">
      <c r="A41" s="486"/>
      <c r="B41" s="484" t="s">
        <v>4246</v>
      </c>
      <c r="C41" s="483">
        <v>0.2</v>
      </c>
      <c r="D41" s="496"/>
      <c r="E41" s="484"/>
    </row>
    <row r="42" spans="1:6" s="488" customFormat="1">
      <c r="B42" s="480"/>
      <c r="C42" s="484" t="s">
        <v>4282</v>
      </c>
      <c r="D42" s="497">
        <v>5</v>
      </c>
      <c r="E42" s="480" t="s">
        <v>4309</v>
      </c>
    </row>
    <row r="43" spans="1:6" s="487" customFormat="1">
      <c r="A43" s="488"/>
      <c r="B43" s="480"/>
      <c r="C43" s="480" t="s">
        <v>4292</v>
      </c>
      <c r="D43" s="497">
        <v>5</v>
      </c>
      <c r="E43" s="480" t="s">
        <v>4311</v>
      </c>
    </row>
    <row r="44" spans="1:6" s="488" customFormat="1">
      <c r="B44" s="480"/>
      <c r="C44" s="480" t="s">
        <v>4291</v>
      </c>
      <c r="D44" s="497">
        <v>5</v>
      </c>
      <c r="E44" s="480" t="s">
        <v>4312</v>
      </c>
      <c r="F44" s="489"/>
    </row>
    <row r="45" spans="1:6" s="488" customFormat="1">
      <c r="B45" s="480"/>
      <c r="C45" s="480" t="s">
        <v>4283</v>
      </c>
      <c r="D45" s="497">
        <v>5</v>
      </c>
      <c r="E45" s="480" t="s">
        <v>4314</v>
      </c>
      <c r="F45" s="489"/>
    </row>
    <row r="46" spans="1:6" s="487" customFormat="1">
      <c r="A46" s="488"/>
      <c r="B46" s="480"/>
      <c r="C46" s="480" t="s">
        <v>4286</v>
      </c>
      <c r="D46" s="497">
        <v>5</v>
      </c>
      <c r="E46" s="480" t="s">
        <v>7222</v>
      </c>
    </row>
    <row r="47" spans="1:6" s="488" customFormat="1">
      <c r="B47" s="480"/>
      <c r="C47" s="480" t="s">
        <v>4295</v>
      </c>
      <c r="D47" s="497">
        <v>5</v>
      </c>
      <c r="E47" s="480" t="s">
        <v>7226</v>
      </c>
      <c r="F47" s="489"/>
    </row>
    <row r="48" spans="1:6" s="488" customFormat="1">
      <c r="B48" s="480"/>
      <c r="C48" s="480" t="s">
        <v>4290</v>
      </c>
      <c r="D48" s="497">
        <v>2</v>
      </c>
      <c r="E48" s="480" t="s">
        <v>7225</v>
      </c>
      <c r="F48" s="489"/>
    </row>
    <row r="49" spans="1:6" s="480" customFormat="1" ht="12" customHeight="1">
      <c r="C49" s="488" t="s">
        <v>4297</v>
      </c>
      <c r="D49" s="979">
        <v>3</v>
      </c>
      <c r="E49" s="488" t="s">
        <v>4319</v>
      </c>
    </row>
    <row r="50" spans="1:6" s="480" customFormat="1">
      <c r="C50" s="480" t="s">
        <v>4293</v>
      </c>
      <c r="D50" s="497">
        <v>1</v>
      </c>
      <c r="E50" s="480" t="s">
        <v>4300</v>
      </c>
    </row>
    <row r="51" spans="1:6" s="480" customFormat="1">
      <c r="C51" s="480" t="s">
        <v>4294</v>
      </c>
      <c r="D51" s="497">
        <v>1</v>
      </c>
      <c r="E51" s="480" t="s">
        <v>4299</v>
      </c>
    </row>
    <row r="52" spans="1:6" s="488" customFormat="1">
      <c r="B52" s="480"/>
      <c r="C52" s="480" t="s">
        <v>4244</v>
      </c>
      <c r="D52" s="497"/>
      <c r="E52" s="480" t="s">
        <v>4296</v>
      </c>
    </row>
    <row r="53" spans="1:6" s="487" customFormat="1">
      <c r="A53" s="486"/>
      <c r="B53" s="484"/>
      <c r="C53" s="484" t="s">
        <v>4245</v>
      </c>
      <c r="D53" s="498"/>
      <c r="E53" s="480"/>
    </row>
    <row r="54" spans="1:6" s="487" customFormat="1">
      <c r="A54" s="486"/>
      <c r="B54" s="484"/>
      <c r="C54" s="484"/>
      <c r="D54" s="498"/>
      <c r="E54" s="480"/>
    </row>
    <row r="55" spans="1:6" s="487" customFormat="1">
      <c r="A55" s="486"/>
      <c r="B55" s="484" t="s">
        <v>4774</v>
      </c>
      <c r="C55" s="500">
        <v>0.1</v>
      </c>
      <c r="D55" s="498"/>
      <c r="E55" s="484"/>
    </row>
    <row r="56" spans="1:6" s="488" customFormat="1">
      <c r="B56" s="480"/>
      <c r="C56" s="484" t="s">
        <v>4282</v>
      </c>
      <c r="D56" s="497">
        <v>5</v>
      </c>
      <c r="E56" s="480" t="s">
        <v>4310</v>
      </c>
    </row>
    <row r="57" spans="1:6" s="487" customFormat="1">
      <c r="A57" s="488"/>
      <c r="B57" s="480"/>
      <c r="C57" s="480" t="s">
        <v>4954</v>
      </c>
      <c r="D57" s="497">
        <v>5</v>
      </c>
      <c r="E57" s="480" t="s">
        <v>4310</v>
      </c>
    </row>
    <row r="58" spans="1:6" s="488" customFormat="1">
      <c r="B58" s="480"/>
      <c r="C58" s="480" t="s">
        <v>4291</v>
      </c>
      <c r="D58" s="497">
        <v>5</v>
      </c>
      <c r="E58" s="480" t="s">
        <v>4313</v>
      </c>
      <c r="F58" s="489"/>
    </row>
    <row r="59" spans="1:6" s="488" customFormat="1">
      <c r="B59" s="480"/>
      <c r="C59" s="480" t="s">
        <v>4283</v>
      </c>
      <c r="D59" s="497">
        <v>5</v>
      </c>
      <c r="E59" s="480" t="s">
        <v>4315</v>
      </c>
    </row>
    <row r="60" spans="1:6" s="488" customFormat="1">
      <c r="B60" s="480"/>
      <c r="C60" s="480" t="s">
        <v>4286</v>
      </c>
      <c r="D60" s="497">
        <v>5</v>
      </c>
      <c r="E60" s="480" t="s">
        <v>7223</v>
      </c>
    </row>
    <row r="61" spans="1:6" s="488" customFormat="1">
      <c r="B61" s="480"/>
      <c r="C61" s="480" t="s">
        <v>5100</v>
      </c>
      <c r="D61" s="497">
        <v>5</v>
      </c>
      <c r="E61" s="480" t="s">
        <v>4317</v>
      </c>
    </row>
    <row r="62" spans="1:6" s="488" customFormat="1">
      <c r="B62" s="480"/>
      <c r="C62" s="480" t="s">
        <v>5101</v>
      </c>
      <c r="D62" s="497">
        <v>2</v>
      </c>
      <c r="E62" s="480" t="s">
        <v>4316</v>
      </c>
      <c r="F62" s="489"/>
    </row>
    <row r="63" spans="1:6" s="488" customFormat="1">
      <c r="B63" s="480"/>
      <c r="C63" s="480" t="s">
        <v>5102</v>
      </c>
      <c r="D63" s="497">
        <v>3</v>
      </c>
      <c r="E63" s="480" t="s">
        <v>7224</v>
      </c>
      <c r="F63" s="489"/>
    </row>
    <row r="64" spans="1:6" s="480" customFormat="1" ht="12" customHeight="1">
      <c r="C64" s="488" t="s">
        <v>4297</v>
      </c>
      <c r="D64" s="979">
        <v>3</v>
      </c>
      <c r="E64" s="488" t="s">
        <v>4318</v>
      </c>
    </row>
    <row r="65" spans="1:5" s="480" customFormat="1">
      <c r="C65" s="480" t="s">
        <v>4951</v>
      </c>
      <c r="D65" s="497">
        <v>1</v>
      </c>
      <c r="E65" s="480" t="s">
        <v>4300</v>
      </c>
    </row>
    <row r="66" spans="1:5" s="480" customFormat="1">
      <c r="C66" s="480" t="s">
        <v>4294</v>
      </c>
      <c r="D66" s="497">
        <v>1</v>
      </c>
      <c r="E66" s="480" t="s">
        <v>4299</v>
      </c>
    </row>
    <row r="67" spans="1:5" s="488" customFormat="1">
      <c r="B67" s="480"/>
      <c r="C67" s="480" t="s">
        <v>4244</v>
      </c>
      <c r="D67" s="497"/>
      <c r="E67" s="480" t="s">
        <v>4296</v>
      </c>
    </row>
    <row r="68" spans="1:5" s="487" customFormat="1">
      <c r="A68" s="486"/>
      <c r="B68" s="484"/>
      <c r="C68" s="484" t="s">
        <v>4245</v>
      </c>
      <c r="D68" s="498"/>
      <c r="E68" s="480"/>
    </row>
    <row r="71" spans="1:5">
      <c r="C71" s="490" t="s">
        <v>4949</v>
      </c>
    </row>
    <row r="72" spans="1:5">
      <c r="C72" s="490" t="s">
        <v>4957</v>
      </c>
    </row>
    <row r="73" spans="1:5">
      <c r="C73" s="490" t="s">
        <v>4956</v>
      </c>
    </row>
    <row r="74" spans="1:5">
      <c r="C74" s="490" t="s">
        <v>4955</v>
      </c>
    </row>
    <row r="75" spans="1:5">
      <c r="C75" s="490" t="s">
        <v>4958</v>
      </c>
    </row>
    <row r="76" spans="1:5">
      <c r="C76" s="490" t="s">
        <v>4950</v>
      </c>
    </row>
    <row r="77" spans="1:5">
      <c r="C77" s="490" t="s">
        <v>4959</v>
      </c>
    </row>
    <row r="78" spans="1:5">
      <c r="C78" s="490" t="s">
        <v>4960</v>
      </c>
    </row>
    <row r="79" spans="1:5">
      <c r="C79" s="490" t="s">
        <v>4961</v>
      </c>
    </row>
    <row r="80" spans="1:5">
      <c r="C80" s="490" t="s">
        <v>4962</v>
      </c>
    </row>
    <row r="81" spans="3:3">
      <c r="C81" s="490" t="s">
        <v>4952</v>
      </c>
    </row>
    <row r="82" spans="3:3">
      <c r="C82" s="490" t="s">
        <v>4953</v>
      </c>
    </row>
    <row r="83" spans="3:3">
      <c r="C83" s="490" t="s">
        <v>4966</v>
      </c>
    </row>
    <row r="84" spans="3:3">
      <c r="C84" s="490" t="s">
        <v>4965</v>
      </c>
    </row>
  </sheetData>
  <phoneticPr fontId="15" type="noConversion"/>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0"/>
  <sheetViews>
    <sheetView topLeftCell="D76" zoomScale="85" zoomScaleNormal="85" workbookViewId="0">
      <selection activeCell="J82" sqref="J82"/>
    </sheetView>
  </sheetViews>
  <sheetFormatPr baseColWidth="10" defaultColWidth="9" defaultRowHeight="14"/>
  <cols>
    <col min="1" max="1" width="14.6640625" style="219" customWidth="1"/>
    <col min="2" max="2" width="10.83203125" style="250" customWidth="1"/>
    <col min="3" max="3" width="11.1640625" style="219" customWidth="1"/>
    <col min="4" max="4" width="13" style="219" customWidth="1"/>
    <col min="5" max="5" width="38.83203125" style="233" customWidth="1"/>
    <col min="6" max="6" width="22.1640625" style="233" customWidth="1"/>
    <col min="7" max="7" width="52.1640625" style="165" customWidth="1"/>
    <col min="8" max="8" width="10.1640625" style="341" customWidth="1"/>
    <col min="9" max="9" width="20.5" style="271" customWidth="1"/>
    <col min="10" max="10" width="17" style="233" customWidth="1"/>
    <col min="11" max="11" width="9" style="219"/>
    <col min="12" max="12" width="9" style="271"/>
    <col min="13" max="16384" width="9" style="219"/>
  </cols>
  <sheetData>
    <row r="1" spans="1:12" s="209" customFormat="1" ht="19">
      <c r="A1" s="410" t="s">
        <v>4679</v>
      </c>
      <c r="B1" s="410"/>
      <c r="C1" s="410"/>
      <c r="E1" s="165"/>
      <c r="F1" s="437"/>
      <c r="G1" s="165"/>
      <c r="I1" s="341"/>
      <c r="J1" s="165"/>
      <c r="L1" s="341"/>
    </row>
    <row r="2" spans="1:12" ht="13.5" customHeight="1">
      <c r="A2" s="397" t="s">
        <v>4680</v>
      </c>
      <c r="B2" s="544"/>
      <c r="C2" s="397"/>
    </row>
    <row r="3" spans="1:12" ht="13.5" customHeight="1">
      <c r="A3" s="219" t="s">
        <v>5052</v>
      </c>
    </row>
    <row r="4" spans="1:12" ht="13.5" customHeight="1">
      <c r="A4" s="219" t="s">
        <v>5053</v>
      </c>
    </row>
    <row r="5" spans="1:12" ht="13.5" customHeight="1">
      <c r="A5" s="219" t="s">
        <v>4685</v>
      </c>
    </row>
    <row r="6" spans="1:12" ht="13.5" customHeight="1">
      <c r="A6" s="257" t="s">
        <v>4686</v>
      </c>
      <c r="B6" s="545"/>
      <c r="C6" s="257"/>
    </row>
    <row r="7" spans="1:12" ht="13.5" customHeight="1">
      <c r="A7" s="257" t="s">
        <v>4687</v>
      </c>
      <c r="B7" s="545"/>
      <c r="C7" s="257"/>
    </row>
    <row r="8" spans="1:12" ht="13.5" customHeight="1">
      <c r="A8" s="257" t="s">
        <v>4688</v>
      </c>
      <c r="B8" s="545"/>
      <c r="C8" s="257"/>
    </row>
    <row r="9" spans="1:12" ht="13.5" customHeight="1">
      <c r="A9" s="257" t="s">
        <v>4707</v>
      </c>
      <c r="B9" s="545"/>
      <c r="C9" s="257"/>
    </row>
    <row r="10" spans="1:12" ht="13.5" customHeight="1">
      <c r="A10" s="219" t="s">
        <v>4689</v>
      </c>
    </row>
    <row r="11" spans="1:12" ht="13.5" customHeight="1">
      <c r="A11" s="219" t="s">
        <v>4696</v>
      </c>
    </row>
    <row r="12" spans="1:12" ht="13.5" customHeight="1">
      <c r="A12" s="219" t="s">
        <v>4708</v>
      </c>
    </row>
    <row r="13" spans="1:12" ht="13.5" customHeight="1">
      <c r="A13" s="219" t="s">
        <v>4714</v>
      </c>
    </row>
    <row r="14" spans="1:12" ht="13.5" customHeight="1">
      <c r="A14" s="219" t="s">
        <v>5054</v>
      </c>
    </row>
    <row r="15" spans="1:12" ht="13.5" customHeight="1">
      <c r="A15" s="219" t="s">
        <v>4724</v>
      </c>
    </row>
    <row r="16" spans="1:12" ht="13.5" customHeight="1">
      <c r="A16" s="219" t="s">
        <v>4780</v>
      </c>
    </row>
    <row r="17" spans="1:3" ht="13.5" customHeight="1">
      <c r="A17" s="219" t="s">
        <v>4891</v>
      </c>
    </row>
    <row r="18" spans="1:3" ht="13.5" customHeight="1"/>
    <row r="19" spans="1:3" ht="13.5" customHeight="1">
      <c r="A19" s="219" t="s">
        <v>4709</v>
      </c>
    </row>
    <row r="20" spans="1:3" ht="13.5" customHeight="1">
      <c r="A20" s="219" t="s">
        <v>4715</v>
      </c>
    </row>
    <row r="21" spans="1:3" ht="13.5" customHeight="1">
      <c r="A21" s="219" t="s">
        <v>5020</v>
      </c>
    </row>
    <row r="22" spans="1:3" ht="13.5" customHeight="1">
      <c r="A22" s="219" t="s">
        <v>4710</v>
      </c>
    </row>
    <row r="23" spans="1:3" ht="13.5" customHeight="1">
      <c r="A23" s="219" t="s">
        <v>4711</v>
      </c>
    </row>
    <row r="24" spans="1:3" ht="13.5" customHeight="1">
      <c r="A24" s="219" t="s">
        <v>4712</v>
      </c>
    </row>
    <row r="25" spans="1:3" ht="13.5" customHeight="1">
      <c r="A25" s="219" t="s">
        <v>5021</v>
      </c>
    </row>
    <row r="26" spans="1:3" ht="13.5" customHeight="1"/>
    <row r="27" spans="1:3" ht="13.5" customHeight="1"/>
    <row r="28" spans="1:3" ht="13.5" customHeight="1">
      <c r="A28" s="397" t="s">
        <v>4681</v>
      </c>
      <c r="B28" s="544"/>
      <c r="C28" s="397"/>
    </row>
    <row r="29" spans="1:3" ht="13.5" customHeight="1">
      <c r="A29" s="219" t="s">
        <v>4706</v>
      </c>
    </row>
    <row r="30" spans="1:3" ht="13.5" customHeight="1">
      <c r="A30" s="219" t="s">
        <v>4705</v>
      </c>
    </row>
    <row r="31" spans="1:3" ht="13.5" customHeight="1">
      <c r="A31" s="219" t="s">
        <v>4713</v>
      </c>
    </row>
    <row r="32" spans="1:3" ht="13.5" customHeight="1"/>
    <row r="33" spans="1:13" ht="13.5" customHeight="1">
      <c r="A33" s="397" t="s">
        <v>4682</v>
      </c>
      <c r="B33" s="544"/>
      <c r="C33" s="397"/>
    </row>
    <row r="34" spans="1:13" ht="13.5" customHeight="1">
      <c r="A34" s="219" t="s">
        <v>4683</v>
      </c>
    </row>
    <row r="35" spans="1:13" ht="13.5" customHeight="1">
      <c r="A35" s="219" t="s">
        <v>4853</v>
      </c>
    </row>
    <row r="36" spans="1:13" ht="13.5" customHeight="1">
      <c r="A36" s="219" t="s">
        <v>4684</v>
      </c>
    </row>
    <row r="37" spans="1:13" ht="13.5" customHeight="1">
      <c r="A37" s="219" t="s">
        <v>4693</v>
      </c>
    </row>
    <row r="38" spans="1:13" ht="13.5" customHeight="1"/>
    <row r="39" spans="1:13" ht="13.5" customHeight="1">
      <c r="A39" s="397" t="s">
        <v>4690</v>
      </c>
      <c r="B39" s="544"/>
      <c r="C39" s="397"/>
    </row>
    <row r="40" spans="1:13" s="540" customFormat="1" ht="13.5" customHeight="1">
      <c r="A40" s="546" t="s">
        <v>4691</v>
      </c>
      <c r="B40" s="547" t="s">
        <v>4718</v>
      </c>
      <c r="C40" s="546" t="s">
        <v>4716</v>
      </c>
      <c r="D40" s="546" t="s">
        <v>4694</v>
      </c>
      <c r="E40" s="548" t="s">
        <v>4234</v>
      </c>
      <c r="F40" s="548" t="s">
        <v>4233</v>
      </c>
      <c r="G40" s="548" t="s">
        <v>1495</v>
      </c>
      <c r="H40" s="546" t="s">
        <v>4695</v>
      </c>
      <c r="I40" s="546" t="s">
        <v>4692</v>
      </c>
      <c r="J40" s="548" t="s">
        <v>4697</v>
      </c>
      <c r="K40" s="546" t="s">
        <v>5040</v>
      </c>
      <c r="L40" s="546" t="s">
        <v>5039</v>
      </c>
      <c r="M40" s="546" t="s">
        <v>4704</v>
      </c>
    </row>
    <row r="41" spans="1:13" s="209" customFormat="1" ht="75" customHeight="1">
      <c r="A41" s="554" t="s">
        <v>4698</v>
      </c>
      <c r="B41" s="554" t="s">
        <v>4719</v>
      </c>
      <c r="C41" s="554" t="s">
        <v>4717</v>
      </c>
      <c r="D41" s="555" t="s">
        <v>4703</v>
      </c>
      <c r="E41" s="554" t="s">
        <v>4749</v>
      </c>
      <c r="F41" s="556" t="s">
        <v>5083</v>
      </c>
      <c r="G41" s="557" t="s">
        <v>5120</v>
      </c>
      <c r="H41" s="558" t="s">
        <v>1946</v>
      </c>
      <c r="I41" s="558" t="s">
        <v>5071</v>
      </c>
      <c r="J41" s="554" t="s">
        <v>4858</v>
      </c>
      <c r="K41" s="555"/>
      <c r="L41" s="558" t="s">
        <v>5041</v>
      </c>
      <c r="M41" s="555" t="s">
        <v>4855</v>
      </c>
    </row>
    <row r="42" spans="1:13" s="209" customFormat="1" ht="75" customHeight="1">
      <c r="A42" s="554" t="s">
        <v>5137</v>
      </c>
      <c r="B42" s="554" t="s">
        <v>4719</v>
      </c>
      <c r="C42" s="554" t="s">
        <v>4722</v>
      </c>
      <c r="D42" s="555" t="s">
        <v>4723</v>
      </c>
      <c r="E42" s="554" t="s">
        <v>4727</v>
      </c>
      <c r="F42" s="556" t="s">
        <v>5119</v>
      </c>
      <c r="G42" s="557" t="s">
        <v>5114</v>
      </c>
      <c r="H42" s="558" t="s">
        <v>1652</v>
      </c>
      <c r="I42" s="558" t="s">
        <v>5072</v>
      </c>
      <c r="J42" s="554" t="s">
        <v>4859</v>
      </c>
      <c r="K42" s="555"/>
      <c r="L42" s="558" t="s">
        <v>5042</v>
      </c>
      <c r="M42" s="555" t="s">
        <v>4856</v>
      </c>
    </row>
    <row r="43" spans="1:13" s="209" customFormat="1" ht="75" customHeight="1">
      <c r="A43" s="554" t="s">
        <v>5137</v>
      </c>
      <c r="B43" s="554" t="s">
        <v>1639</v>
      </c>
      <c r="C43" s="554" t="s">
        <v>4744</v>
      </c>
      <c r="D43" s="555" t="s">
        <v>4725</v>
      </c>
      <c r="E43" s="554" t="s">
        <v>4842</v>
      </c>
      <c r="F43" s="554" t="s">
        <v>4841</v>
      </c>
      <c r="G43" s="554" t="s">
        <v>4734</v>
      </c>
      <c r="H43" s="558" t="s">
        <v>4844</v>
      </c>
      <c r="I43" s="558" t="s">
        <v>4750</v>
      </c>
      <c r="J43" s="554" t="s">
        <v>4860</v>
      </c>
      <c r="K43" s="555"/>
      <c r="L43" s="558" t="s">
        <v>5045</v>
      </c>
      <c r="M43" s="555" t="s">
        <v>4855</v>
      </c>
    </row>
    <row r="44" spans="1:13" s="209" customFormat="1" ht="75" customHeight="1">
      <c r="A44" s="554" t="s">
        <v>4698</v>
      </c>
      <c r="B44" s="554" t="s">
        <v>4719</v>
      </c>
      <c r="C44" s="554" t="s">
        <v>4745</v>
      </c>
      <c r="D44" s="555" t="s">
        <v>4725</v>
      </c>
      <c r="E44" s="554" t="s">
        <v>4730</v>
      </c>
      <c r="F44" s="554" t="s">
        <v>5112</v>
      </c>
      <c r="G44" s="557" t="s">
        <v>4729</v>
      </c>
      <c r="H44" s="558" t="s">
        <v>1967</v>
      </c>
      <c r="I44" s="558" t="s">
        <v>4750</v>
      </c>
      <c r="J44" s="554" t="s">
        <v>4857</v>
      </c>
      <c r="K44" s="555"/>
      <c r="L44" s="558" t="s">
        <v>5045</v>
      </c>
      <c r="M44" s="555" t="s">
        <v>4855</v>
      </c>
    </row>
    <row r="45" spans="1:13" s="209" customFormat="1" ht="75" customHeight="1">
      <c r="A45" s="554" t="s">
        <v>4698</v>
      </c>
      <c r="B45" s="554" t="s">
        <v>4719</v>
      </c>
      <c r="C45" s="554" t="s">
        <v>4731</v>
      </c>
      <c r="D45" s="555" t="s">
        <v>4732</v>
      </c>
      <c r="E45" s="554" t="s">
        <v>5082</v>
      </c>
      <c r="F45" s="554" t="s">
        <v>5116</v>
      </c>
      <c r="G45" s="557" t="s">
        <v>5117</v>
      </c>
      <c r="H45" s="558" t="s">
        <v>1610</v>
      </c>
      <c r="I45" s="558" t="s">
        <v>5073</v>
      </c>
      <c r="J45" s="554" t="s">
        <v>4864</v>
      </c>
      <c r="K45" s="555"/>
      <c r="L45" s="558" t="s">
        <v>5041</v>
      </c>
      <c r="M45" s="555" t="s">
        <v>4852</v>
      </c>
    </row>
    <row r="46" spans="1:13" s="209" customFormat="1" ht="75" customHeight="1">
      <c r="A46" s="549" t="s">
        <v>4699</v>
      </c>
      <c r="B46" s="549" t="s">
        <v>4728</v>
      </c>
      <c r="C46" s="549" t="s">
        <v>4717</v>
      </c>
      <c r="D46" s="550" t="s">
        <v>4787</v>
      </c>
      <c r="E46" s="549" t="s">
        <v>4788</v>
      </c>
      <c r="F46" s="551" t="s">
        <v>5083</v>
      </c>
      <c r="G46" s="552" t="s">
        <v>5121</v>
      </c>
      <c r="H46" s="553" t="s">
        <v>4847</v>
      </c>
      <c r="I46" s="553" t="s">
        <v>5074</v>
      </c>
      <c r="J46" s="549" t="s">
        <v>4865</v>
      </c>
      <c r="K46" s="550"/>
      <c r="L46" s="553" t="s">
        <v>5041</v>
      </c>
      <c r="M46" s="550" t="s">
        <v>4854</v>
      </c>
    </row>
    <row r="47" spans="1:13" s="209" customFormat="1" ht="75" customHeight="1">
      <c r="A47" s="549" t="s">
        <v>4699</v>
      </c>
      <c r="B47" s="549" t="s">
        <v>4728</v>
      </c>
      <c r="C47" s="549" t="s">
        <v>4722</v>
      </c>
      <c r="D47" s="550" t="s">
        <v>4790</v>
      </c>
      <c r="E47" s="549" t="s">
        <v>4789</v>
      </c>
      <c r="F47" s="551" t="s">
        <v>4751</v>
      </c>
      <c r="G47" s="552" t="s">
        <v>5115</v>
      </c>
      <c r="H47" s="553" t="s">
        <v>4844</v>
      </c>
      <c r="I47" s="553" t="s">
        <v>4753</v>
      </c>
      <c r="J47" s="549" t="s">
        <v>4862</v>
      </c>
      <c r="K47" s="550"/>
      <c r="L47" s="553" t="s">
        <v>5041</v>
      </c>
      <c r="M47" s="550" t="s">
        <v>4854</v>
      </c>
    </row>
    <row r="48" spans="1:13" s="209" customFormat="1" ht="75" customHeight="1">
      <c r="A48" s="549" t="s">
        <v>4699</v>
      </c>
      <c r="B48" s="549" t="s">
        <v>4728</v>
      </c>
      <c r="C48" s="549" t="s">
        <v>4746</v>
      </c>
      <c r="D48" s="550" t="s">
        <v>4725</v>
      </c>
      <c r="E48" s="549" t="s">
        <v>4791</v>
      </c>
      <c r="F48" s="549" t="s">
        <v>4733</v>
      </c>
      <c r="G48" s="549" t="s">
        <v>4734</v>
      </c>
      <c r="H48" s="553" t="s">
        <v>4844</v>
      </c>
      <c r="I48" s="553" t="s">
        <v>4750</v>
      </c>
      <c r="J48" s="549" t="s">
        <v>4863</v>
      </c>
      <c r="K48" s="550"/>
      <c r="L48" s="553" t="s">
        <v>5045</v>
      </c>
      <c r="M48" s="550" t="s">
        <v>4854</v>
      </c>
    </row>
    <row r="49" spans="1:13" s="209" customFormat="1" ht="75" customHeight="1">
      <c r="A49" s="549" t="s">
        <v>4699</v>
      </c>
      <c r="B49" s="549" t="s">
        <v>4728</v>
      </c>
      <c r="C49" s="549" t="s">
        <v>4745</v>
      </c>
      <c r="D49" s="550" t="s">
        <v>4725</v>
      </c>
      <c r="E49" s="549" t="s">
        <v>4794</v>
      </c>
      <c r="F49" s="549" t="s">
        <v>5113</v>
      </c>
      <c r="G49" s="549" t="s">
        <v>4792</v>
      </c>
      <c r="H49" s="581" t="s">
        <v>4844</v>
      </c>
      <c r="I49" s="581" t="s">
        <v>4793</v>
      </c>
      <c r="J49" s="549" t="s">
        <v>4863</v>
      </c>
      <c r="K49" s="550"/>
      <c r="L49" s="553" t="s">
        <v>5045</v>
      </c>
      <c r="M49" s="550" t="s">
        <v>4854</v>
      </c>
    </row>
    <row r="50" spans="1:13" s="209" customFormat="1" ht="75" customHeight="1">
      <c r="A50" s="549" t="s">
        <v>4699</v>
      </c>
      <c r="B50" s="549" t="s">
        <v>1640</v>
      </c>
      <c r="C50" s="549" t="s">
        <v>4758</v>
      </c>
      <c r="D50" s="550" t="s">
        <v>4796</v>
      </c>
      <c r="E50" s="549" t="s">
        <v>4795</v>
      </c>
      <c r="F50" s="549" t="s">
        <v>4755</v>
      </c>
      <c r="G50" s="549" t="s">
        <v>4898</v>
      </c>
      <c r="H50" s="1057" t="s">
        <v>1078</v>
      </c>
      <c r="I50" s="553" t="s">
        <v>4760</v>
      </c>
      <c r="J50" s="549" t="s">
        <v>4868</v>
      </c>
      <c r="K50" s="550"/>
      <c r="L50" s="553" t="s">
        <v>5044</v>
      </c>
      <c r="M50" s="550" t="s">
        <v>4854</v>
      </c>
    </row>
    <row r="51" spans="1:13" s="209" customFormat="1" ht="75" customHeight="1">
      <c r="A51" s="549" t="s">
        <v>4699</v>
      </c>
      <c r="B51" s="549" t="s">
        <v>1640</v>
      </c>
      <c r="C51" s="549" t="s">
        <v>4754</v>
      </c>
      <c r="D51" s="550" t="s">
        <v>4797</v>
      </c>
      <c r="E51" s="549" t="s">
        <v>4798</v>
      </c>
      <c r="F51" s="549" t="s">
        <v>4761</v>
      </c>
      <c r="G51" s="549" t="s">
        <v>4773</v>
      </c>
      <c r="H51" s="553" t="s">
        <v>4843</v>
      </c>
      <c r="I51" s="553" t="s">
        <v>5075</v>
      </c>
      <c r="J51" s="549" t="s">
        <v>4866</v>
      </c>
      <c r="K51" s="550"/>
      <c r="L51" s="553" t="s">
        <v>5045</v>
      </c>
      <c r="M51" s="550" t="s">
        <v>4854</v>
      </c>
    </row>
    <row r="52" spans="1:13" s="209" customFormat="1" ht="75" customHeight="1">
      <c r="A52" s="549" t="s">
        <v>4699</v>
      </c>
      <c r="B52" s="549" t="s">
        <v>1640</v>
      </c>
      <c r="C52" s="549" t="s">
        <v>4763</v>
      </c>
      <c r="D52" s="550" t="s">
        <v>4764</v>
      </c>
      <c r="E52" s="549" t="s">
        <v>4765</v>
      </c>
      <c r="F52" s="549" t="s">
        <v>5118</v>
      </c>
      <c r="G52" s="549" t="s">
        <v>4861</v>
      </c>
      <c r="H52" s="553" t="s">
        <v>4845</v>
      </c>
      <c r="I52" s="553" t="s">
        <v>4769</v>
      </c>
      <c r="J52" s="549" t="s">
        <v>4870</v>
      </c>
      <c r="K52" s="550"/>
      <c r="L52" s="553" t="s">
        <v>5046</v>
      </c>
      <c r="M52" s="550" t="s">
        <v>4852</v>
      </c>
    </row>
    <row r="53" spans="1:13" s="209" customFormat="1" ht="75" customHeight="1">
      <c r="A53" s="549" t="s">
        <v>4699</v>
      </c>
      <c r="B53" s="549" t="s">
        <v>1640</v>
      </c>
      <c r="C53" s="549" t="s">
        <v>4763</v>
      </c>
      <c r="D53" s="550" t="s">
        <v>4768</v>
      </c>
      <c r="E53" s="549" t="s">
        <v>4775</v>
      </c>
      <c r="F53" s="549" t="s">
        <v>4771</v>
      </c>
      <c r="G53" s="552" t="s">
        <v>4772</v>
      </c>
      <c r="H53" s="553" t="s">
        <v>4845</v>
      </c>
      <c r="I53" s="553" t="s">
        <v>4829</v>
      </c>
      <c r="J53" s="549" t="s">
        <v>5189</v>
      </c>
      <c r="K53" s="550"/>
      <c r="L53" s="553" t="s">
        <v>5049</v>
      </c>
      <c r="M53" s="550" t="s">
        <v>5050</v>
      </c>
    </row>
    <row r="54" spans="1:13" s="209" customFormat="1" ht="75" customHeight="1">
      <c r="A54" s="559" t="s">
        <v>4700</v>
      </c>
      <c r="B54" s="560" t="s">
        <v>4752</v>
      </c>
      <c r="C54" s="559" t="s">
        <v>4717</v>
      </c>
      <c r="D54" s="560" t="s">
        <v>4799</v>
      </c>
      <c r="E54" s="559" t="s">
        <v>4800</v>
      </c>
      <c r="F54" s="561" t="s">
        <v>5083</v>
      </c>
      <c r="G54" s="562" t="s">
        <v>5121</v>
      </c>
      <c r="H54" s="563" t="s">
        <v>1946</v>
      </c>
      <c r="I54" s="563" t="s">
        <v>5074</v>
      </c>
      <c r="J54" s="559" t="s">
        <v>4875</v>
      </c>
      <c r="K54" s="560"/>
      <c r="L54" s="563" t="s">
        <v>5041</v>
      </c>
      <c r="M54" s="560" t="s">
        <v>5051</v>
      </c>
    </row>
    <row r="55" spans="1:13" s="209" customFormat="1" ht="75" customHeight="1">
      <c r="A55" s="559" t="s">
        <v>4700</v>
      </c>
      <c r="B55" s="560" t="s">
        <v>4752</v>
      </c>
      <c r="C55" s="559" t="s">
        <v>4722</v>
      </c>
      <c r="D55" s="560" t="s">
        <v>4723</v>
      </c>
      <c r="E55" s="559" t="s">
        <v>4801</v>
      </c>
      <c r="F55" s="561" t="s">
        <v>4726</v>
      </c>
      <c r="G55" s="562" t="s">
        <v>5115</v>
      </c>
      <c r="H55" s="563" t="s">
        <v>4848</v>
      </c>
      <c r="I55" s="563" t="s">
        <v>4753</v>
      </c>
      <c r="J55" s="559" t="s">
        <v>4876</v>
      </c>
      <c r="K55" s="560"/>
      <c r="L55" s="563" t="s">
        <v>5041</v>
      </c>
      <c r="M55" s="560" t="s">
        <v>4854</v>
      </c>
    </row>
    <row r="56" spans="1:13" s="209" customFormat="1" ht="75" customHeight="1">
      <c r="A56" s="559" t="s">
        <v>4700</v>
      </c>
      <c r="B56" s="560" t="s">
        <v>4752</v>
      </c>
      <c r="C56" s="559" t="s">
        <v>4744</v>
      </c>
      <c r="D56" s="560" t="s">
        <v>4725</v>
      </c>
      <c r="E56" s="559" t="s">
        <v>4802</v>
      </c>
      <c r="F56" s="559" t="s">
        <v>4786</v>
      </c>
      <c r="G56" s="559" t="s">
        <v>4734</v>
      </c>
      <c r="H56" s="563" t="s">
        <v>4848</v>
      </c>
      <c r="I56" s="563" t="s">
        <v>4750</v>
      </c>
      <c r="J56" s="559" t="s">
        <v>4878</v>
      </c>
      <c r="K56" s="560"/>
      <c r="L56" s="563" t="s">
        <v>5045</v>
      </c>
      <c r="M56" s="560" t="s">
        <v>4854</v>
      </c>
    </row>
    <row r="57" spans="1:13" s="209" customFormat="1" ht="75" customHeight="1">
      <c r="A57" s="559" t="s">
        <v>4700</v>
      </c>
      <c r="B57" s="560" t="s">
        <v>4752</v>
      </c>
      <c r="C57" s="559" t="s">
        <v>4758</v>
      </c>
      <c r="D57" s="560" t="s">
        <v>4803</v>
      </c>
      <c r="E57" s="559" t="s">
        <v>4804</v>
      </c>
      <c r="F57" s="559" t="s">
        <v>4755</v>
      </c>
      <c r="G57" s="559" t="s">
        <v>4894</v>
      </c>
      <c r="H57" s="623" t="s">
        <v>12424</v>
      </c>
      <c r="I57" s="563" t="s">
        <v>4760</v>
      </c>
      <c r="J57" s="559" t="s">
        <v>4869</v>
      </c>
      <c r="K57" s="560"/>
      <c r="L57" s="563" t="s">
        <v>5046</v>
      </c>
      <c r="M57" s="560" t="s">
        <v>4854</v>
      </c>
    </row>
    <row r="58" spans="1:13" s="209" customFormat="1" ht="75" customHeight="1">
      <c r="A58" s="559" t="s">
        <v>4700</v>
      </c>
      <c r="B58" s="560" t="s">
        <v>4752</v>
      </c>
      <c r="C58" s="559" t="s">
        <v>4754</v>
      </c>
      <c r="D58" s="560" t="s">
        <v>4805</v>
      </c>
      <c r="E58" s="559" t="s">
        <v>4806</v>
      </c>
      <c r="F58" s="559" t="s">
        <v>4761</v>
      </c>
      <c r="G58" s="559" t="s">
        <v>4773</v>
      </c>
      <c r="H58" s="563" t="s">
        <v>4843</v>
      </c>
      <c r="I58" s="563" t="s">
        <v>5075</v>
      </c>
      <c r="J58" s="559" t="s">
        <v>4867</v>
      </c>
      <c r="K58" s="560"/>
      <c r="L58" s="1064" t="s">
        <v>5046</v>
      </c>
      <c r="M58" s="560" t="s">
        <v>4854</v>
      </c>
    </row>
    <row r="59" spans="1:13" s="209" customFormat="1" ht="75" customHeight="1">
      <c r="A59" s="559" t="s">
        <v>4700</v>
      </c>
      <c r="B59" s="560" t="s">
        <v>4752</v>
      </c>
      <c r="C59" s="559" t="s">
        <v>4763</v>
      </c>
      <c r="D59" s="560" t="s">
        <v>4764</v>
      </c>
      <c r="E59" s="559" t="s">
        <v>4765</v>
      </c>
      <c r="F59" s="559" t="s">
        <v>4766</v>
      </c>
      <c r="G59" s="559" t="s">
        <v>4767</v>
      </c>
      <c r="H59" s="563" t="s">
        <v>4845</v>
      </c>
      <c r="I59" s="563" t="s">
        <v>4769</v>
      </c>
      <c r="J59" s="559" t="s">
        <v>4871</v>
      </c>
      <c r="K59" s="560"/>
      <c r="L59" s="563" t="s">
        <v>5046</v>
      </c>
      <c r="M59" s="560" t="s">
        <v>4852</v>
      </c>
    </row>
    <row r="60" spans="1:13" s="209" customFormat="1" ht="75" customHeight="1">
      <c r="A60" s="559" t="s">
        <v>4700</v>
      </c>
      <c r="B60" s="560" t="s">
        <v>1641</v>
      </c>
      <c r="C60" s="559" t="s">
        <v>4763</v>
      </c>
      <c r="D60" s="560" t="s">
        <v>4776</v>
      </c>
      <c r="E60" s="559" t="s">
        <v>4777</v>
      </c>
      <c r="F60" s="561" t="s">
        <v>4778</v>
      </c>
      <c r="G60" s="564" t="s">
        <v>4779</v>
      </c>
      <c r="H60" s="563" t="s">
        <v>4846</v>
      </c>
      <c r="I60" s="563" t="s">
        <v>4770</v>
      </c>
      <c r="J60" s="559" t="s">
        <v>5070</v>
      </c>
      <c r="K60" s="560"/>
      <c r="L60" s="563" t="s">
        <v>5048</v>
      </c>
      <c r="M60" s="560" t="s">
        <v>4852</v>
      </c>
    </row>
    <row r="61" spans="1:13" s="209" customFormat="1" ht="75" customHeight="1">
      <c r="A61" s="559" t="s">
        <v>4700</v>
      </c>
      <c r="B61" s="560" t="s">
        <v>4752</v>
      </c>
      <c r="C61" s="559" t="s">
        <v>4763</v>
      </c>
      <c r="D61" s="560" t="s">
        <v>4768</v>
      </c>
      <c r="E61" s="559" t="s">
        <v>4775</v>
      </c>
      <c r="F61" s="559" t="s">
        <v>4838</v>
      </c>
      <c r="G61" s="562" t="s">
        <v>4839</v>
      </c>
      <c r="H61" s="563" t="s">
        <v>4845</v>
      </c>
      <c r="I61" s="563" t="s">
        <v>4829</v>
      </c>
      <c r="J61" s="559" t="s">
        <v>6421</v>
      </c>
      <c r="K61" s="560"/>
      <c r="L61" s="563" t="s">
        <v>5048</v>
      </c>
      <c r="M61" s="560" t="s">
        <v>4852</v>
      </c>
    </row>
    <row r="62" spans="1:13" s="570" customFormat="1" ht="75" customHeight="1">
      <c r="A62" s="565" t="s">
        <v>4701</v>
      </c>
      <c r="B62" s="566" t="s">
        <v>1642</v>
      </c>
      <c r="C62" s="565" t="s">
        <v>4717</v>
      </c>
      <c r="D62" s="566" t="s">
        <v>4703</v>
      </c>
      <c r="E62" s="565" t="s">
        <v>4807</v>
      </c>
      <c r="F62" s="567" t="s">
        <v>5083</v>
      </c>
      <c r="G62" s="568" t="s">
        <v>5121</v>
      </c>
      <c r="H62" s="569" t="s">
        <v>4877</v>
      </c>
      <c r="I62" s="569" t="s">
        <v>5074</v>
      </c>
      <c r="J62" s="565" t="s">
        <v>4879</v>
      </c>
      <c r="K62" s="566"/>
      <c r="L62" s="569" t="s">
        <v>5041</v>
      </c>
      <c r="M62" s="566" t="s">
        <v>4854</v>
      </c>
    </row>
    <row r="63" spans="1:13" s="570" customFormat="1" ht="75" customHeight="1">
      <c r="A63" s="565" t="s">
        <v>4701</v>
      </c>
      <c r="B63" s="566" t="s">
        <v>1642</v>
      </c>
      <c r="C63" s="565" t="s">
        <v>4722</v>
      </c>
      <c r="D63" s="566" t="s">
        <v>4809</v>
      </c>
      <c r="E63" s="565" t="s">
        <v>4808</v>
      </c>
      <c r="F63" s="567" t="s">
        <v>4726</v>
      </c>
      <c r="G63" s="568" t="s">
        <v>5115</v>
      </c>
      <c r="H63" s="569" t="s">
        <v>4848</v>
      </c>
      <c r="I63" s="569" t="s">
        <v>4753</v>
      </c>
      <c r="J63" s="565" t="s">
        <v>4880</v>
      </c>
      <c r="K63" s="566"/>
      <c r="L63" s="569" t="s">
        <v>5041</v>
      </c>
      <c r="M63" s="566" t="s">
        <v>4854</v>
      </c>
    </row>
    <row r="64" spans="1:13" s="570" customFormat="1" ht="75" customHeight="1">
      <c r="A64" s="565" t="s">
        <v>4701</v>
      </c>
      <c r="B64" s="566" t="s">
        <v>1642</v>
      </c>
      <c r="C64" s="565" t="s">
        <v>4744</v>
      </c>
      <c r="D64" s="566" t="s">
        <v>4810</v>
      </c>
      <c r="E64" s="565" t="s">
        <v>4811</v>
      </c>
      <c r="F64" s="565" t="s">
        <v>4785</v>
      </c>
      <c r="G64" s="565" t="s">
        <v>4734</v>
      </c>
      <c r="H64" s="569" t="s">
        <v>4848</v>
      </c>
      <c r="I64" s="569" t="s">
        <v>4750</v>
      </c>
      <c r="J64" s="565" t="s">
        <v>4881</v>
      </c>
      <c r="K64" s="566"/>
      <c r="L64" s="569" t="s">
        <v>5045</v>
      </c>
      <c r="M64" s="566" t="s">
        <v>4854</v>
      </c>
    </row>
    <row r="65" spans="1:13" s="570" customFormat="1" ht="75" customHeight="1">
      <c r="A65" s="565" t="s">
        <v>4701</v>
      </c>
      <c r="B65" s="566" t="s">
        <v>1642</v>
      </c>
      <c r="C65" s="565" t="s">
        <v>4758</v>
      </c>
      <c r="D65" s="566" t="s">
        <v>4813</v>
      </c>
      <c r="E65" s="565" t="s">
        <v>4812</v>
      </c>
      <c r="F65" s="565" t="s">
        <v>4755</v>
      </c>
      <c r="G65" s="565" t="s">
        <v>4897</v>
      </c>
      <c r="H65" s="622" t="s">
        <v>1078</v>
      </c>
      <c r="I65" s="569" t="s">
        <v>4760</v>
      </c>
      <c r="J65" s="565" t="s">
        <v>4873</v>
      </c>
      <c r="K65" s="566"/>
      <c r="L65" s="569" t="s">
        <v>5046</v>
      </c>
      <c r="M65" s="566" t="s">
        <v>4854</v>
      </c>
    </row>
    <row r="66" spans="1:13" s="570" customFormat="1" ht="75" customHeight="1">
      <c r="A66" s="565" t="s">
        <v>4701</v>
      </c>
      <c r="B66" s="566" t="s">
        <v>1642</v>
      </c>
      <c r="C66" s="565" t="s">
        <v>4739</v>
      </c>
      <c r="D66" s="566" t="s">
        <v>4814</v>
      </c>
      <c r="E66" s="568" t="s">
        <v>4815</v>
      </c>
      <c r="F66" s="565" t="s">
        <v>4761</v>
      </c>
      <c r="G66" s="565" t="s">
        <v>4773</v>
      </c>
      <c r="H66" s="569" t="s">
        <v>4843</v>
      </c>
      <c r="I66" s="569" t="s">
        <v>5075</v>
      </c>
      <c r="J66" s="565" t="s">
        <v>4882</v>
      </c>
      <c r="K66" s="566"/>
      <c r="L66" s="1065" t="s">
        <v>5046</v>
      </c>
      <c r="M66" s="566" t="s">
        <v>4854</v>
      </c>
    </row>
    <row r="67" spans="1:13" s="570" customFormat="1" ht="75" customHeight="1">
      <c r="A67" s="565" t="s">
        <v>4701</v>
      </c>
      <c r="B67" s="566" t="s">
        <v>1642</v>
      </c>
      <c r="C67" s="565" t="s">
        <v>4731</v>
      </c>
      <c r="D67" s="566" t="s">
        <v>4764</v>
      </c>
      <c r="E67" s="565" t="s">
        <v>4765</v>
      </c>
      <c r="F67" s="565" t="s">
        <v>4766</v>
      </c>
      <c r="G67" s="565" t="s">
        <v>4832</v>
      </c>
      <c r="H67" s="569" t="s">
        <v>4845</v>
      </c>
      <c r="I67" s="569" t="s">
        <v>4769</v>
      </c>
      <c r="J67" s="1063" t="s">
        <v>4871</v>
      </c>
      <c r="K67" s="566"/>
      <c r="L67" s="569" t="s">
        <v>5046</v>
      </c>
      <c r="M67" s="566" t="s">
        <v>4852</v>
      </c>
    </row>
    <row r="68" spans="1:13" s="570" customFormat="1" ht="75" customHeight="1">
      <c r="A68" s="565" t="s">
        <v>4701</v>
      </c>
      <c r="B68" s="566" t="s">
        <v>1642</v>
      </c>
      <c r="C68" s="565" t="s">
        <v>4731</v>
      </c>
      <c r="D68" s="566" t="s">
        <v>4764</v>
      </c>
      <c r="E68" s="565" t="s">
        <v>4765</v>
      </c>
      <c r="F68" s="565" t="s">
        <v>4830</v>
      </c>
      <c r="G68" s="565" t="s">
        <v>4836</v>
      </c>
      <c r="H68" s="569" t="s">
        <v>4850</v>
      </c>
      <c r="I68" s="569" t="s">
        <v>4769</v>
      </c>
      <c r="J68" s="565" t="s">
        <v>6422</v>
      </c>
      <c r="K68" s="566"/>
      <c r="L68" s="569" t="s">
        <v>5046</v>
      </c>
      <c r="M68" s="566" t="s">
        <v>4852</v>
      </c>
    </row>
    <row r="69" spans="1:13" s="570" customFormat="1" ht="75" customHeight="1">
      <c r="A69" s="565" t="s">
        <v>4701</v>
      </c>
      <c r="B69" s="566" t="s">
        <v>1642</v>
      </c>
      <c r="C69" s="565" t="s">
        <v>4731</v>
      </c>
      <c r="D69" s="566" t="s">
        <v>4776</v>
      </c>
      <c r="E69" s="565" t="s">
        <v>4777</v>
      </c>
      <c r="F69" s="567" t="s">
        <v>4778</v>
      </c>
      <c r="G69" s="571" t="s">
        <v>4779</v>
      </c>
      <c r="H69" s="569" t="s">
        <v>4850</v>
      </c>
      <c r="I69" s="569" t="s">
        <v>4770</v>
      </c>
      <c r="J69" s="565" t="s">
        <v>5070</v>
      </c>
      <c r="K69" s="566"/>
      <c r="L69" s="569" t="s">
        <v>5048</v>
      </c>
      <c r="M69" s="566" t="s">
        <v>4852</v>
      </c>
    </row>
    <row r="70" spans="1:13" s="570" customFormat="1" ht="75" customHeight="1">
      <c r="A70" s="565" t="s">
        <v>4701</v>
      </c>
      <c r="B70" s="566" t="s">
        <v>1642</v>
      </c>
      <c r="C70" s="565" t="s">
        <v>4731</v>
      </c>
      <c r="D70" s="566" t="s">
        <v>4768</v>
      </c>
      <c r="E70" s="565" t="s">
        <v>4775</v>
      </c>
      <c r="F70" s="565" t="s">
        <v>4837</v>
      </c>
      <c r="G70" s="568" t="s">
        <v>4840</v>
      </c>
      <c r="H70" s="569" t="s">
        <v>4845</v>
      </c>
      <c r="I70" s="569" t="s">
        <v>4828</v>
      </c>
      <c r="J70" s="565" t="s">
        <v>6421</v>
      </c>
      <c r="K70" s="566"/>
      <c r="L70" s="569" t="s">
        <v>5048</v>
      </c>
      <c r="M70" s="566" t="s">
        <v>4852</v>
      </c>
    </row>
    <row r="71" spans="1:13" s="577" customFormat="1" ht="75" customHeight="1">
      <c r="A71" s="572" t="s">
        <v>4702</v>
      </c>
      <c r="B71" s="573" t="s">
        <v>4781</v>
      </c>
      <c r="C71" s="572" t="s">
        <v>4717</v>
      </c>
      <c r="D71" s="573" t="s">
        <v>4703</v>
      </c>
      <c r="E71" s="572" t="s">
        <v>4816</v>
      </c>
      <c r="F71" s="574" t="s">
        <v>5083</v>
      </c>
      <c r="G71" s="575" t="s">
        <v>5121</v>
      </c>
      <c r="H71" s="576" t="s">
        <v>4849</v>
      </c>
      <c r="I71" s="576" t="s">
        <v>5074</v>
      </c>
      <c r="J71" s="572" t="s">
        <v>4883</v>
      </c>
      <c r="K71" s="573"/>
      <c r="L71" s="576" t="s">
        <v>5041</v>
      </c>
      <c r="M71" s="573" t="s">
        <v>4854</v>
      </c>
    </row>
    <row r="72" spans="1:13" s="577" customFormat="1" ht="75" customHeight="1">
      <c r="A72" s="572" t="s">
        <v>4702</v>
      </c>
      <c r="B72" s="573" t="s">
        <v>4781</v>
      </c>
      <c r="C72" s="572" t="s">
        <v>4722</v>
      </c>
      <c r="D72" s="573" t="s">
        <v>4817</v>
      </c>
      <c r="E72" s="572" t="s">
        <v>4818</v>
      </c>
      <c r="F72" s="574" t="s">
        <v>4726</v>
      </c>
      <c r="G72" s="575" t="s">
        <v>5115</v>
      </c>
      <c r="H72" s="576" t="s">
        <v>4848</v>
      </c>
      <c r="I72" s="576" t="s">
        <v>4753</v>
      </c>
      <c r="J72" s="572" t="s">
        <v>4884</v>
      </c>
      <c r="K72" s="573"/>
      <c r="L72" s="576" t="s">
        <v>5041</v>
      </c>
      <c r="M72" s="573" t="s">
        <v>4854</v>
      </c>
    </row>
    <row r="73" spans="1:13" s="577" customFormat="1" ht="75" customHeight="1">
      <c r="A73" s="572" t="s">
        <v>4702</v>
      </c>
      <c r="B73" s="573" t="s">
        <v>4781</v>
      </c>
      <c r="C73" s="572" t="s">
        <v>4744</v>
      </c>
      <c r="D73" s="573" t="s">
        <v>4725</v>
      </c>
      <c r="E73" s="572" t="s">
        <v>4819</v>
      </c>
      <c r="F73" s="572" t="s">
        <v>5464</v>
      </c>
      <c r="G73" s="572" t="s">
        <v>4734</v>
      </c>
      <c r="H73" s="576" t="s">
        <v>4848</v>
      </c>
      <c r="I73" s="576" t="s">
        <v>4750</v>
      </c>
      <c r="J73" s="572" t="s">
        <v>4885</v>
      </c>
      <c r="K73" s="573"/>
      <c r="L73" s="576" t="s">
        <v>5045</v>
      </c>
      <c r="M73" s="573" t="s">
        <v>4854</v>
      </c>
    </row>
    <row r="74" spans="1:13" s="577" customFormat="1" ht="75" customHeight="1">
      <c r="A74" s="572" t="s">
        <v>4702</v>
      </c>
      <c r="B74" s="573" t="s">
        <v>4781</v>
      </c>
      <c r="C74" s="572" t="s">
        <v>4758</v>
      </c>
      <c r="D74" s="573" t="s">
        <v>4759</v>
      </c>
      <c r="E74" s="572" t="s">
        <v>4756</v>
      </c>
      <c r="F74" s="572" t="s">
        <v>4755</v>
      </c>
      <c r="G74" s="572" t="s">
        <v>4896</v>
      </c>
      <c r="H74" s="1058" t="s">
        <v>1078</v>
      </c>
      <c r="I74" s="576" t="s">
        <v>4760</v>
      </c>
      <c r="J74" s="572" t="s">
        <v>4874</v>
      </c>
      <c r="K74" s="573"/>
      <c r="L74" s="576" t="s">
        <v>5043</v>
      </c>
      <c r="M74" s="573" t="s">
        <v>4854</v>
      </c>
    </row>
    <row r="75" spans="1:13" s="577" customFormat="1" ht="75" customHeight="1">
      <c r="A75" s="572" t="s">
        <v>4702</v>
      </c>
      <c r="B75" s="573" t="s">
        <v>4781</v>
      </c>
      <c r="C75" s="572" t="s">
        <v>4739</v>
      </c>
      <c r="D75" s="573" t="s">
        <v>4762</v>
      </c>
      <c r="E75" s="572" t="s">
        <v>4798</v>
      </c>
      <c r="F75" s="572" t="s">
        <v>4761</v>
      </c>
      <c r="G75" s="572" t="s">
        <v>4773</v>
      </c>
      <c r="H75" s="576" t="s">
        <v>4844</v>
      </c>
      <c r="I75" s="576" t="s">
        <v>5075</v>
      </c>
      <c r="J75" s="572" t="s">
        <v>4886</v>
      </c>
      <c r="K75" s="573"/>
      <c r="L75" s="576" t="s">
        <v>5045</v>
      </c>
      <c r="M75" s="573" t="s">
        <v>4854</v>
      </c>
    </row>
    <row r="76" spans="1:13" s="577" customFormat="1" ht="75" customHeight="1">
      <c r="A76" s="572" t="s">
        <v>4702</v>
      </c>
      <c r="B76" s="573" t="s">
        <v>4781</v>
      </c>
      <c r="C76" s="572" t="s">
        <v>4731</v>
      </c>
      <c r="D76" s="573" t="s">
        <v>4764</v>
      </c>
      <c r="E76" s="572" t="s">
        <v>4765</v>
      </c>
      <c r="F76" s="572" t="s">
        <v>4766</v>
      </c>
      <c r="G76" s="572" t="s">
        <v>4832</v>
      </c>
      <c r="H76" s="576" t="s">
        <v>4845</v>
      </c>
      <c r="I76" s="576" t="s">
        <v>4769</v>
      </c>
      <c r="J76" s="1062" t="s">
        <v>4871</v>
      </c>
      <c r="K76" s="573"/>
      <c r="L76" s="576" t="s">
        <v>5046</v>
      </c>
      <c r="M76" s="573" t="s">
        <v>4852</v>
      </c>
    </row>
    <row r="77" spans="1:13" s="577" customFormat="1" ht="75" customHeight="1">
      <c r="A77" s="572" t="s">
        <v>4702</v>
      </c>
      <c r="B77" s="573" t="s">
        <v>4781</v>
      </c>
      <c r="C77" s="572" t="s">
        <v>4731</v>
      </c>
      <c r="D77" s="573" t="s">
        <v>4764</v>
      </c>
      <c r="E77" s="572" t="s">
        <v>4765</v>
      </c>
      <c r="F77" s="572" t="s">
        <v>4835</v>
      </c>
      <c r="G77" s="572" t="s">
        <v>4834</v>
      </c>
      <c r="H77" s="576" t="s">
        <v>4846</v>
      </c>
      <c r="I77" s="576" t="s">
        <v>4769</v>
      </c>
      <c r="J77" s="572" t="s">
        <v>6422</v>
      </c>
      <c r="K77" s="573"/>
      <c r="L77" s="576" t="s">
        <v>5046</v>
      </c>
      <c r="M77" s="573" t="s">
        <v>4852</v>
      </c>
    </row>
    <row r="78" spans="1:13" s="577" customFormat="1" ht="75" customHeight="1">
      <c r="A78" s="572" t="s">
        <v>4702</v>
      </c>
      <c r="B78" s="573" t="s">
        <v>4781</v>
      </c>
      <c r="C78" s="572" t="s">
        <v>4731</v>
      </c>
      <c r="D78" s="573" t="s">
        <v>4776</v>
      </c>
      <c r="E78" s="572" t="s">
        <v>4777</v>
      </c>
      <c r="F78" s="574" t="s">
        <v>4778</v>
      </c>
      <c r="G78" s="578" t="s">
        <v>4779</v>
      </c>
      <c r="H78" s="576" t="s">
        <v>4846</v>
      </c>
      <c r="I78" s="576" t="s">
        <v>4770</v>
      </c>
      <c r="J78" s="572" t="s">
        <v>5070</v>
      </c>
      <c r="K78" s="573"/>
      <c r="L78" s="576" t="s">
        <v>5048</v>
      </c>
      <c r="M78" s="573" t="s">
        <v>4852</v>
      </c>
    </row>
    <row r="79" spans="1:13" s="577" customFormat="1" ht="75" customHeight="1">
      <c r="A79" s="572" t="s">
        <v>4702</v>
      </c>
      <c r="B79" s="573" t="s">
        <v>4781</v>
      </c>
      <c r="C79" s="572" t="s">
        <v>4731</v>
      </c>
      <c r="D79" s="573" t="s">
        <v>4768</v>
      </c>
      <c r="E79" s="572" t="s">
        <v>4775</v>
      </c>
      <c r="F79" s="572" t="s">
        <v>4826</v>
      </c>
      <c r="G79" s="575" t="s">
        <v>4827</v>
      </c>
      <c r="H79" s="576" t="s">
        <v>4845</v>
      </c>
      <c r="I79" s="576" t="s">
        <v>4829</v>
      </c>
      <c r="J79" s="572" t="s">
        <v>6421</v>
      </c>
      <c r="K79" s="573"/>
      <c r="L79" s="576" t="s">
        <v>5048</v>
      </c>
      <c r="M79" s="573" t="s">
        <v>4852</v>
      </c>
    </row>
    <row r="80" spans="1:13" s="579" customFormat="1" ht="75" customHeight="1">
      <c r="A80" s="554" t="s">
        <v>4783</v>
      </c>
      <c r="B80" s="555" t="s">
        <v>4782</v>
      </c>
      <c r="C80" s="554" t="s">
        <v>4717</v>
      </c>
      <c r="D80" s="555" t="s">
        <v>4703</v>
      </c>
      <c r="E80" s="554" t="s">
        <v>4820</v>
      </c>
      <c r="F80" s="556" t="s">
        <v>5083</v>
      </c>
      <c r="G80" s="557" t="s">
        <v>5121</v>
      </c>
      <c r="H80" s="558" t="s">
        <v>1946</v>
      </c>
      <c r="I80" s="558" t="s">
        <v>5074</v>
      </c>
      <c r="J80" s="554" t="s">
        <v>4887</v>
      </c>
      <c r="K80" s="555"/>
      <c r="L80" s="558" t="s">
        <v>5041</v>
      </c>
      <c r="M80" s="555" t="s">
        <v>4854</v>
      </c>
    </row>
    <row r="81" spans="1:13" s="579" customFormat="1" ht="75" customHeight="1">
      <c r="A81" s="554" t="s">
        <v>4783</v>
      </c>
      <c r="B81" s="555" t="s">
        <v>4782</v>
      </c>
      <c r="C81" s="554" t="s">
        <v>4722</v>
      </c>
      <c r="D81" s="555" t="s">
        <v>4723</v>
      </c>
      <c r="E81" s="554" t="s">
        <v>4727</v>
      </c>
      <c r="F81" s="556" t="s">
        <v>4726</v>
      </c>
      <c r="G81" s="557" t="s">
        <v>5115</v>
      </c>
      <c r="H81" s="558" t="s">
        <v>4848</v>
      </c>
      <c r="I81" s="558" t="s">
        <v>4753</v>
      </c>
      <c r="J81" s="554" t="s">
        <v>4888</v>
      </c>
      <c r="K81" s="555"/>
      <c r="L81" s="558" t="s">
        <v>5041</v>
      </c>
      <c r="M81" s="555" t="s">
        <v>4854</v>
      </c>
    </row>
    <row r="82" spans="1:13" s="579" customFormat="1" ht="75" customHeight="1">
      <c r="A82" s="554" t="s">
        <v>4783</v>
      </c>
      <c r="B82" s="555" t="s">
        <v>4782</v>
      </c>
      <c r="C82" s="554" t="s">
        <v>4758</v>
      </c>
      <c r="D82" s="555" t="s">
        <v>4796</v>
      </c>
      <c r="E82" s="554" t="s">
        <v>4822</v>
      </c>
      <c r="F82" s="554" t="s">
        <v>4755</v>
      </c>
      <c r="G82" s="554" t="s">
        <v>4895</v>
      </c>
      <c r="H82" s="1059" t="s">
        <v>1078</v>
      </c>
      <c r="I82" s="558" t="s">
        <v>4760</v>
      </c>
      <c r="J82" s="554" t="s">
        <v>4872</v>
      </c>
      <c r="K82" s="555"/>
      <c r="L82" s="558" t="s">
        <v>5043</v>
      </c>
      <c r="M82" s="555" t="s">
        <v>4854</v>
      </c>
    </row>
    <row r="83" spans="1:13" s="579" customFormat="1" ht="75" customHeight="1">
      <c r="A83" s="554" t="s">
        <v>4783</v>
      </c>
      <c r="B83" s="555" t="s">
        <v>4782</v>
      </c>
      <c r="C83" s="554" t="s">
        <v>4739</v>
      </c>
      <c r="D83" s="555" t="s">
        <v>4762</v>
      </c>
      <c r="E83" s="554" t="s">
        <v>4823</v>
      </c>
      <c r="F83" s="554" t="s">
        <v>4761</v>
      </c>
      <c r="G83" s="554" t="s">
        <v>4773</v>
      </c>
      <c r="H83" s="558" t="s">
        <v>4844</v>
      </c>
      <c r="I83" s="558" t="s">
        <v>5075</v>
      </c>
      <c r="J83" s="554" t="s">
        <v>4890</v>
      </c>
      <c r="K83" s="555"/>
      <c r="L83" s="558" t="s">
        <v>5045</v>
      </c>
      <c r="M83" s="555" t="s">
        <v>4854</v>
      </c>
    </row>
    <row r="84" spans="1:13" s="579" customFormat="1" ht="75" customHeight="1">
      <c r="A84" s="554" t="s">
        <v>325</v>
      </c>
      <c r="B84" s="555" t="s">
        <v>4782</v>
      </c>
      <c r="C84" s="554" t="s">
        <v>4731</v>
      </c>
      <c r="D84" s="555" t="s">
        <v>4764</v>
      </c>
      <c r="E84" s="554" t="s">
        <v>4765</v>
      </c>
      <c r="F84" s="554" t="s">
        <v>4766</v>
      </c>
      <c r="G84" s="554" t="s">
        <v>4832</v>
      </c>
      <c r="H84" s="558" t="s">
        <v>4845</v>
      </c>
      <c r="I84" s="558" t="s">
        <v>4769</v>
      </c>
      <c r="J84" s="1061" t="s">
        <v>4871</v>
      </c>
      <c r="K84" s="555"/>
      <c r="L84" s="558" t="s">
        <v>5047</v>
      </c>
      <c r="M84" s="555" t="s">
        <v>4852</v>
      </c>
    </row>
    <row r="85" spans="1:13" s="579" customFormat="1" ht="75" customHeight="1">
      <c r="A85" s="554" t="s">
        <v>4783</v>
      </c>
      <c r="B85" s="555" t="s">
        <v>4782</v>
      </c>
      <c r="C85" s="554" t="s">
        <v>4731</v>
      </c>
      <c r="D85" s="555" t="s">
        <v>4764</v>
      </c>
      <c r="E85" s="554" t="s">
        <v>4765</v>
      </c>
      <c r="F85" s="554" t="s">
        <v>4831</v>
      </c>
      <c r="G85" s="554" t="s">
        <v>4833</v>
      </c>
      <c r="H85" s="558" t="s">
        <v>4850</v>
      </c>
      <c r="I85" s="558" t="s">
        <v>4769</v>
      </c>
      <c r="J85" s="554" t="s">
        <v>6422</v>
      </c>
      <c r="K85" s="555"/>
      <c r="L85" s="558" t="s">
        <v>5046</v>
      </c>
      <c r="M85" s="555" t="s">
        <v>4852</v>
      </c>
    </row>
    <row r="86" spans="1:13" s="579" customFormat="1" ht="75" customHeight="1">
      <c r="A86" s="554" t="s">
        <v>325</v>
      </c>
      <c r="B86" s="555" t="s">
        <v>4782</v>
      </c>
      <c r="C86" s="554" t="s">
        <v>4731</v>
      </c>
      <c r="D86" s="555" t="s">
        <v>4776</v>
      </c>
      <c r="E86" s="554" t="s">
        <v>4777</v>
      </c>
      <c r="F86" s="556" t="s">
        <v>4778</v>
      </c>
      <c r="G86" s="580" t="s">
        <v>4779</v>
      </c>
      <c r="H86" s="558" t="s">
        <v>4850</v>
      </c>
      <c r="I86" s="558" t="s">
        <v>4770</v>
      </c>
      <c r="J86" s="554" t="s">
        <v>5070</v>
      </c>
      <c r="K86" s="555"/>
      <c r="L86" s="558" t="s">
        <v>5048</v>
      </c>
      <c r="M86" s="555" t="s">
        <v>4852</v>
      </c>
    </row>
    <row r="87" spans="1:13" s="579" customFormat="1" ht="75" customHeight="1">
      <c r="A87" s="554" t="s">
        <v>4783</v>
      </c>
      <c r="B87" s="555" t="s">
        <v>4782</v>
      </c>
      <c r="C87" s="554" t="s">
        <v>4731</v>
      </c>
      <c r="D87" s="555" t="s">
        <v>4776</v>
      </c>
      <c r="E87" s="554" t="s">
        <v>4777</v>
      </c>
      <c r="F87" s="556" t="s">
        <v>4824</v>
      </c>
      <c r="G87" s="580" t="s">
        <v>4825</v>
      </c>
      <c r="H87" s="558" t="s">
        <v>4851</v>
      </c>
      <c r="I87" s="558" t="s">
        <v>4770</v>
      </c>
      <c r="J87" s="1060" t="s">
        <v>12425</v>
      </c>
      <c r="K87" s="555"/>
      <c r="L87" s="558" t="s">
        <v>5048</v>
      </c>
      <c r="M87" s="555" t="s">
        <v>4852</v>
      </c>
    </row>
    <row r="88" spans="1:13" s="579" customFormat="1" ht="75" customHeight="1">
      <c r="A88" s="554" t="s">
        <v>4783</v>
      </c>
      <c r="B88" s="555" t="s">
        <v>4782</v>
      </c>
      <c r="C88" s="554" t="s">
        <v>4731</v>
      </c>
      <c r="D88" s="555" t="s">
        <v>4768</v>
      </c>
      <c r="E88" s="554" t="s">
        <v>4775</v>
      </c>
      <c r="F88" s="554" t="s">
        <v>4826</v>
      </c>
      <c r="G88" s="557" t="s">
        <v>4827</v>
      </c>
      <c r="H88" s="558" t="s">
        <v>4845</v>
      </c>
      <c r="I88" s="558" t="s">
        <v>4829</v>
      </c>
      <c r="J88" s="554" t="s">
        <v>6421</v>
      </c>
      <c r="K88" s="555"/>
      <c r="L88" s="558" t="s">
        <v>5048</v>
      </c>
      <c r="M88" s="555" t="s">
        <v>4852</v>
      </c>
    </row>
    <row r="89" spans="1:13" ht="13.5" customHeight="1"/>
    <row r="90" spans="1:13" ht="13.5" customHeight="1">
      <c r="A90" s="397" t="s">
        <v>4720</v>
      </c>
    </row>
    <row r="91" spans="1:13" s="209" customFormat="1" ht="25" customHeight="1">
      <c r="A91" s="265" t="s">
        <v>4721</v>
      </c>
      <c r="B91" s="326" t="s">
        <v>4735</v>
      </c>
      <c r="C91" s="326"/>
      <c r="D91" s="326"/>
      <c r="E91" s="543"/>
      <c r="F91" s="543"/>
      <c r="G91" s="543"/>
      <c r="H91" s="541"/>
      <c r="I91" s="541"/>
      <c r="J91" s="165"/>
      <c r="L91" s="341"/>
    </row>
    <row r="92" spans="1:13" s="209" customFormat="1" ht="25" customHeight="1">
      <c r="A92" s="265" t="s">
        <v>4722</v>
      </c>
      <c r="B92" s="326" t="s">
        <v>4736</v>
      </c>
      <c r="C92" s="326"/>
      <c r="D92" s="326"/>
      <c r="E92" s="543"/>
      <c r="F92" s="543"/>
      <c r="G92" s="543"/>
      <c r="H92" s="541"/>
      <c r="I92" s="541"/>
      <c r="J92" s="165"/>
      <c r="L92" s="341"/>
    </row>
    <row r="93" spans="1:13" s="209" customFormat="1" ht="25" customHeight="1">
      <c r="A93" s="265" t="s">
        <v>4757</v>
      </c>
      <c r="B93" s="326" t="s">
        <v>4737</v>
      </c>
      <c r="C93" s="326"/>
      <c r="D93" s="326"/>
      <c r="E93" s="543"/>
      <c r="F93" s="543"/>
      <c r="G93" s="543"/>
      <c r="H93" s="541"/>
      <c r="I93" s="541"/>
      <c r="J93" s="165"/>
      <c r="L93" s="341"/>
    </row>
    <row r="94" spans="1:13" s="209" customFormat="1" ht="25" customHeight="1">
      <c r="A94" s="265" t="s">
        <v>4738</v>
      </c>
      <c r="B94" s="326" t="s">
        <v>4742</v>
      </c>
      <c r="C94" s="326"/>
      <c r="D94" s="326"/>
      <c r="E94" s="543"/>
      <c r="F94" s="543"/>
      <c r="G94" s="543"/>
      <c r="H94" s="541"/>
      <c r="I94" s="541"/>
      <c r="J94" s="165"/>
      <c r="L94" s="341"/>
    </row>
    <row r="95" spans="1:13" s="209" customFormat="1" ht="25" customHeight="1">
      <c r="A95" s="265" t="s">
        <v>4739</v>
      </c>
      <c r="B95" s="326" t="s">
        <v>4741</v>
      </c>
      <c r="C95" s="326"/>
      <c r="D95" s="326"/>
      <c r="E95" s="543"/>
      <c r="F95" s="543"/>
      <c r="G95" s="543"/>
      <c r="H95" s="541"/>
      <c r="I95" s="541"/>
      <c r="J95" s="165"/>
      <c r="L95" s="341"/>
    </row>
    <row r="96" spans="1:13" s="209" customFormat="1" ht="25" customHeight="1">
      <c r="A96" s="265" t="s">
        <v>4740</v>
      </c>
      <c r="B96" s="326" t="s">
        <v>4747</v>
      </c>
      <c r="C96" s="326"/>
      <c r="D96" s="326"/>
      <c r="E96" s="543"/>
      <c r="F96" s="543"/>
      <c r="G96" s="543"/>
      <c r="H96" s="541"/>
      <c r="I96" s="541"/>
      <c r="J96" s="165"/>
      <c r="L96" s="341"/>
    </row>
    <row r="97" spans="1:12" s="209" customFormat="1" ht="25" customHeight="1">
      <c r="A97" s="265" t="s">
        <v>4731</v>
      </c>
      <c r="B97" s="326" t="s">
        <v>4743</v>
      </c>
      <c r="C97" s="326"/>
      <c r="D97" s="326"/>
      <c r="E97" s="543"/>
      <c r="F97" s="543"/>
      <c r="G97" s="543"/>
      <c r="H97" s="541"/>
      <c r="I97" s="541"/>
      <c r="J97" s="165"/>
      <c r="L97" s="341"/>
    </row>
    <row r="98" spans="1:12" s="209" customFormat="1" ht="25" customHeight="1">
      <c r="A98" s="265" t="s">
        <v>4744</v>
      </c>
      <c r="B98" s="326" t="s">
        <v>4748</v>
      </c>
      <c r="C98" s="326"/>
      <c r="D98" s="326"/>
      <c r="E98" s="543"/>
      <c r="F98" s="543"/>
      <c r="G98" s="543"/>
      <c r="H98" s="541"/>
      <c r="I98" s="541"/>
      <c r="J98" s="165"/>
      <c r="L98" s="341"/>
    </row>
    <row r="99" spans="1:12" s="209" customFormat="1" ht="25" customHeight="1">
      <c r="A99" s="265"/>
      <c r="B99" s="326"/>
      <c r="C99" s="326"/>
      <c r="D99" s="326"/>
      <c r="E99" s="543"/>
      <c r="F99" s="543"/>
      <c r="G99" s="543"/>
      <c r="H99" s="541"/>
      <c r="I99" s="541"/>
      <c r="J99" s="165"/>
      <c r="L99" s="341"/>
    </row>
    <row r="100" spans="1:12" ht="13.5" customHeight="1">
      <c r="A100" s="397" t="s">
        <v>4274</v>
      </c>
    </row>
    <row r="101" spans="1:12" s="415" customFormat="1" ht="13.5" customHeight="1">
      <c r="A101" s="415" t="s">
        <v>4235</v>
      </c>
      <c r="B101" s="415" t="s">
        <v>4892</v>
      </c>
      <c r="E101" s="542"/>
      <c r="F101" s="542"/>
      <c r="G101" s="542"/>
      <c r="J101" s="542"/>
    </row>
    <row r="102" spans="1:12" s="209" customFormat="1" ht="28.5" customHeight="1">
      <c r="A102" s="209" t="s">
        <v>4236</v>
      </c>
      <c r="B102" s="209" t="s">
        <v>4893</v>
      </c>
      <c r="E102" s="165"/>
      <c r="F102" s="165"/>
      <c r="G102" s="165"/>
      <c r="H102" s="341"/>
      <c r="I102" s="341"/>
      <c r="J102" s="165"/>
      <c r="L102" s="341"/>
    </row>
    <row r="103" spans="1:12" s="209" customFormat="1" ht="25" customHeight="1">
      <c r="A103" s="265"/>
      <c r="B103" s="326"/>
      <c r="C103" s="326"/>
      <c r="D103" s="326"/>
      <c r="E103" s="543"/>
      <c r="F103" s="543"/>
      <c r="G103" s="543"/>
      <c r="H103" s="541"/>
      <c r="I103" s="541"/>
      <c r="J103" s="165"/>
      <c r="L103" s="341"/>
    </row>
    <row r="104" spans="1:12" s="209" customFormat="1" ht="25" customHeight="1">
      <c r="A104" s="265" t="s">
        <v>5055</v>
      </c>
      <c r="B104" s="326"/>
      <c r="C104" s="326"/>
      <c r="D104" s="326"/>
      <c r="E104" s="543"/>
      <c r="F104" s="543"/>
      <c r="G104" s="543"/>
      <c r="H104" s="541"/>
      <c r="I104" s="541"/>
      <c r="J104" s="165"/>
      <c r="L104" s="341"/>
    </row>
    <row r="105" spans="1:12" s="327" customFormat="1" ht="25" customHeight="1">
      <c r="A105" s="327" t="s">
        <v>5056</v>
      </c>
      <c r="C105" s="327" t="s">
        <v>5084</v>
      </c>
      <c r="E105" s="596"/>
      <c r="F105" s="596"/>
      <c r="G105" s="596"/>
      <c r="H105" s="597"/>
      <c r="I105" s="597"/>
      <c r="J105" s="596"/>
      <c r="L105" s="597"/>
    </row>
    <row r="106" spans="1:12" s="327" customFormat="1" ht="25" customHeight="1">
      <c r="A106" s="327" t="s">
        <v>5057</v>
      </c>
      <c r="C106" s="327" t="s">
        <v>5085</v>
      </c>
      <c r="E106" s="596"/>
      <c r="F106" s="596"/>
      <c r="G106" s="596"/>
      <c r="H106" s="597"/>
      <c r="I106" s="597"/>
      <c r="J106" s="596"/>
      <c r="L106" s="597"/>
    </row>
    <row r="107" spans="1:12" s="327" customFormat="1" ht="25" customHeight="1">
      <c r="A107" s="327" t="s">
        <v>5058</v>
      </c>
      <c r="C107" s="327" t="s">
        <v>5059</v>
      </c>
      <c r="E107" s="596"/>
      <c r="F107" s="596"/>
      <c r="G107" s="596"/>
      <c r="H107" s="597"/>
      <c r="I107" s="597"/>
      <c r="J107" s="596"/>
      <c r="L107" s="597"/>
    </row>
    <row r="108" spans="1:12" s="209" customFormat="1" ht="25" customHeight="1">
      <c r="A108" s="327" t="s">
        <v>5088</v>
      </c>
      <c r="B108" s="326"/>
      <c r="C108" s="326" t="s">
        <v>5089</v>
      </c>
      <c r="D108" s="326"/>
      <c r="E108" s="543"/>
      <c r="F108" s="543"/>
      <c r="G108" s="543"/>
      <c r="H108" s="541"/>
      <c r="I108" s="541"/>
      <c r="J108" s="165"/>
      <c r="L108" s="341"/>
    </row>
    <row r="109" spans="1:12" s="209" customFormat="1" ht="25" customHeight="1">
      <c r="A109" s="601" t="s">
        <v>5090</v>
      </c>
      <c r="B109" s="326"/>
      <c r="C109" s="326" t="s">
        <v>5091</v>
      </c>
      <c r="D109" s="326"/>
      <c r="E109" s="543"/>
      <c r="F109" s="543"/>
      <c r="G109" s="543"/>
      <c r="H109" s="541"/>
      <c r="I109" s="541"/>
      <c r="J109" s="165"/>
      <c r="L109" s="341"/>
    </row>
    <row r="110" spans="1:12" s="209" customFormat="1" ht="25" customHeight="1">
      <c r="A110" s="601" t="s">
        <v>5092</v>
      </c>
      <c r="B110" s="326"/>
      <c r="C110" s="326" t="s">
        <v>5093</v>
      </c>
      <c r="D110" s="326"/>
      <c r="E110" s="543"/>
      <c r="F110" s="543"/>
      <c r="G110" s="543"/>
      <c r="H110" s="541"/>
      <c r="I110" s="541"/>
      <c r="J110" s="165"/>
      <c r="L110" s="341"/>
    </row>
    <row r="111" spans="1:12" s="209" customFormat="1" ht="25" customHeight="1">
      <c r="A111" s="265"/>
      <c r="B111" s="326"/>
      <c r="C111" s="326"/>
      <c r="D111" s="326"/>
      <c r="E111" s="543"/>
      <c r="F111" s="543"/>
      <c r="G111" s="543"/>
      <c r="H111" s="541"/>
      <c r="I111" s="541"/>
      <c r="J111" s="165"/>
      <c r="L111" s="341"/>
    </row>
    <row r="112" spans="1:12" s="209" customFormat="1" ht="25" customHeight="1">
      <c r="A112" s="265"/>
      <c r="B112" s="326"/>
      <c r="C112" s="326"/>
      <c r="D112" s="326"/>
      <c r="E112" s="543"/>
      <c r="F112" s="543"/>
      <c r="G112" s="543"/>
      <c r="H112" s="541"/>
      <c r="I112" s="541"/>
      <c r="J112" s="165"/>
      <c r="L112" s="341"/>
    </row>
    <row r="113" spans="1:13" s="209" customFormat="1" ht="25" customHeight="1">
      <c r="A113" s="265"/>
      <c r="B113" s="326"/>
      <c r="C113" s="326"/>
      <c r="D113" s="326"/>
      <c r="E113" s="543"/>
      <c r="F113" s="543"/>
      <c r="G113" s="543"/>
      <c r="H113" s="541"/>
      <c r="I113" s="541"/>
      <c r="J113" s="165"/>
      <c r="L113" s="341"/>
    </row>
    <row r="114" spans="1:13" s="209" customFormat="1" ht="25" customHeight="1">
      <c r="A114" s="265"/>
      <c r="B114" s="326"/>
      <c r="C114" s="326"/>
      <c r="D114" s="326"/>
      <c r="E114" s="543"/>
      <c r="F114" s="543"/>
      <c r="G114" s="543"/>
      <c r="H114" s="541"/>
      <c r="I114" s="541"/>
      <c r="J114" s="165"/>
      <c r="L114" s="341"/>
    </row>
    <row r="115" spans="1:13" s="209" customFormat="1" ht="25" customHeight="1">
      <c r="A115" s="265"/>
      <c r="B115" s="326"/>
      <c r="C115" s="326"/>
      <c r="D115" s="326"/>
      <c r="E115" s="543"/>
      <c r="F115" s="543"/>
      <c r="G115" s="543"/>
      <c r="H115" s="541"/>
      <c r="I115" s="541"/>
      <c r="J115" s="165"/>
      <c r="L115" s="341"/>
    </row>
    <row r="116" spans="1:13" s="209" customFormat="1" ht="25" customHeight="1">
      <c r="A116" s="265"/>
      <c r="E116" s="165"/>
      <c r="F116" s="165"/>
      <c r="G116" s="165"/>
      <c r="H116" s="341"/>
      <c r="I116" s="341"/>
      <c r="J116" s="165"/>
      <c r="L116" s="341"/>
    </row>
    <row r="117" spans="1:13" s="579" customFormat="1" ht="75" customHeight="1">
      <c r="A117" s="554" t="s">
        <v>4783</v>
      </c>
      <c r="B117" s="555" t="s">
        <v>4782</v>
      </c>
      <c r="C117" s="554" t="s">
        <v>4744</v>
      </c>
      <c r="D117" s="555" t="s">
        <v>4725</v>
      </c>
      <c r="E117" s="554" t="s">
        <v>4821</v>
      </c>
      <c r="F117" s="554" t="s">
        <v>4784</v>
      </c>
      <c r="G117" s="554" t="s">
        <v>4734</v>
      </c>
      <c r="H117" s="558" t="s">
        <v>4848</v>
      </c>
      <c r="I117" s="558" t="s">
        <v>4750</v>
      </c>
      <c r="J117" s="554" t="s">
        <v>4889</v>
      </c>
      <c r="K117" s="555"/>
      <c r="L117" s="558"/>
      <c r="M117" s="555" t="s">
        <v>4854</v>
      </c>
    </row>
    <row r="118" spans="1:13" ht="13.5" customHeight="1"/>
    <row r="119" spans="1:13" ht="13.5" customHeight="1"/>
    <row r="120" spans="1:13" ht="13.5" customHeight="1"/>
  </sheetData>
  <phoneticPr fontId="15" type="noConversion"/>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67"/>
  <sheetViews>
    <sheetView zoomScaleNormal="100" workbookViewId="0">
      <pane ySplit="1" topLeftCell="A2" activePane="bottomLeft" state="frozen"/>
      <selection pane="bottomLeft" activeCell="C28" sqref="C28"/>
    </sheetView>
  </sheetViews>
  <sheetFormatPr baseColWidth="10" defaultColWidth="9" defaultRowHeight="14"/>
  <cols>
    <col min="1" max="1" width="13.6640625" style="520" customWidth="1"/>
    <col min="2" max="2" width="15.1640625" style="525" customWidth="1"/>
    <col min="3" max="3" width="60.6640625" style="520" customWidth="1"/>
    <col min="4" max="16384" width="9" style="520"/>
  </cols>
  <sheetData>
    <row r="1" spans="1:25" s="514" customFormat="1" ht="16">
      <c r="A1" s="512" t="s">
        <v>4367</v>
      </c>
      <c r="B1" s="512" t="s">
        <v>4368</v>
      </c>
      <c r="C1" s="512" t="s">
        <v>4369</v>
      </c>
      <c r="D1" s="513"/>
      <c r="E1" s="513"/>
      <c r="F1" s="513"/>
      <c r="G1" s="513"/>
      <c r="H1" s="513"/>
      <c r="I1" s="513"/>
      <c r="J1" s="513"/>
      <c r="K1" s="513"/>
      <c r="L1" s="513"/>
      <c r="M1" s="513"/>
      <c r="N1" s="513"/>
      <c r="O1" s="513"/>
      <c r="P1" s="513"/>
      <c r="Q1" s="513"/>
      <c r="R1" s="513"/>
      <c r="S1" s="513"/>
      <c r="T1" s="513"/>
      <c r="U1" s="513"/>
      <c r="V1" s="513"/>
      <c r="W1" s="513"/>
      <c r="X1" s="513"/>
      <c r="Y1" s="513"/>
    </row>
    <row r="2" spans="1:25" s="518" customFormat="1" ht="16.5" customHeight="1">
      <c r="A2" s="1194" t="s">
        <v>4370</v>
      </c>
      <c r="B2" s="515" t="s">
        <v>4371</v>
      </c>
      <c r="C2" s="515" t="s">
        <v>4630</v>
      </c>
      <c r="D2" s="517"/>
      <c r="E2" s="517"/>
      <c r="F2" s="517"/>
      <c r="G2" s="517"/>
      <c r="H2" s="517"/>
      <c r="I2" s="517"/>
      <c r="J2" s="517"/>
      <c r="K2" s="517"/>
      <c r="L2" s="517"/>
      <c r="M2" s="517"/>
      <c r="N2" s="517"/>
      <c r="O2" s="517"/>
      <c r="P2" s="517"/>
      <c r="Q2" s="517"/>
      <c r="R2" s="517"/>
      <c r="S2" s="517"/>
      <c r="T2" s="517"/>
      <c r="U2" s="517"/>
      <c r="V2" s="517"/>
      <c r="W2" s="517"/>
      <c r="X2" s="517"/>
      <c r="Y2" s="517"/>
    </row>
    <row r="3" spans="1:25" s="518" customFormat="1" ht="16">
      <c r="A3" s="1195"/>
      <c r="B3" s="515" t="s">
        <v>4372</v>
      </c>
      <c r="C3" s="515" t="s">
        <v>4373</v>
      </c>
      <c r="D3" s="517"/>
      <c r="E3" s="517"/>
      <c r="F3" s="517"/>
      <c r="G3" s="517"/>
      <c r="H3" s="517"/>
      <c r="I3" s="517"/>
      <c r="J3" s="517"/>
      <c r="K3" s="517"/>
      <c r="L3" s="517"/>
      <c r="M3" s="517"/>
      <c r="N3" s="517"/>
      <c r="O3" s="517"/>
      <c r="P3" s="517"/>
      <c r="Q3" s="517"/>
      <c r="R3" s="517"/>
      <c r="S3" s="517"/>
      <c r="T3" s="517"/>
      <c r="U3" s="517"/>
      <c r="V3" s="517"/>
      <c r="W3" s="517"/>
      <c r="X3" s="517"/>
      <c r="Y3" s="517"/>
    </row>
    <row r="4" spans="1:25" s="518" customFormat="1" ht="16">
      <c r="A4" s="1195"/>
      <c r="B4" s="515" t="s">
        <v>4374</v>
      </c>
      <c r="C4" s="515" t="s">
        <v>4375</v>
      </c>
      <c r="D4" s="517"/>
      <c r="E4" s="517"/>
      <c r="F4" s="517"/>
      <c r="G4" s="517"/>
      <c r="H4" s="517"/>
      <c r="I4" s="517"/>
      <c r="J4" s="517"/>
      <c r="K4" s="517"/>
      <c r="L4" s="517"/>
      <c r="M4" s="517"/>
      <c r="N4" s="517"/>
      <c r="O4" s="517"/>
      <c r="P4" s="517"/>
      <c r="Q4" s="517"/>
      <c r="R4" s="517"/>
      <c r="S4" s="517"/>
      <c r="T4" s="517"/>
      <c r="U4" s="517"/>
      <c r="V4" s="517"/>
      <c r="W4" s="517"/>
      <c r="X4" s="517"/>
      <c r="Y4" s="517"/>
    </row>
    <row r="5" spans="1:25" s="518" customFormat="1" ht="16">
      <c r="A5" s="1195"/>
      <c r="B5" s="515" t="s">
        <v>4376</v>
      </c>
      <c r="C5" s="515" t="s">
        <v>4377</v>
      </c>
      <c r="D5" s="517"/>
      <c r="E5" s="517"/>
      <c r="F5" s="517"/>
      <c r="G5" s="517"/>
      <c r="H5" s="517"/>
      <c r="I5" s="517"/>
      <c r="J5" s="517"/>
      <c r="K5" s="517"/>
      <c r="L5" s="517"/>
      <c r="M5" s="517"/>
      <c r="N5" s="517"/>
      <c r="O5" s="517"/>
      <c r="P5" s="517"/>
      <c r="Q5" s="517"/>
      <c r="R5" s="517"/>
      <c r="S5" s="517"/>
      <c r="T5" s="517"/>
      <c r="U5" s="517"/>
      <c r="V5" s="517"/>
      <c r="W5" s="517"/>
      <c r="X5" s="517"/>
      <c r="Y5" s="517"/>
    </row>
    <row r="6" spans="1:25" s="518" customFormat="1" ht="16">
      <c r="A6" s="1195"/>
      <c r="B6" s="515" t="s">
        <v>4378</v>
      </c>
      <c r="C6" s="515" t="s">
        <v>4379</v>
      </c>
      <c r="D6" s="517"/>
      <c r="E6" s="517"/>
      <c r="F6" s="517"/>
      <c r="G6" s="517"/>
      <c r="H6" s="517"/>
      <c r="I6" s="517"/>
      <c r="J6" s="517"/>
      <c r="K6" s="517"/>
      <c r="L6" s="517"/>
      <c r="M6" s="517"/>
      <c r="N6" s="517"/>
      <c r="O6" s="517"/>
      <c r="P6" s="517"/>
      <c r="Q6" s="517"/>
      <c r="R6" s="517"/>
      <c r="S6" s="517"/>
      <c r="T6" s="517"/>
      <c r="U6" s="517"/>
      <c r="V6" s="517"/>
      <c r="W6" s="517"/>
      <c r="X6" s="517"/>
      <c r="Y6" s="517"/>
    </row>
    <row r="7" spans="1:25" s="518" customFormat="1" ht="16">
      <c r="A7" s="1195"/>
      <c r="B7" s="515" t="s">
        <v>4380</v>
      </c>
      <c r="C7" s="515" t="s">
        <v>4381</v>
      </c>
      <c r="D7" s="517"/>
      <c r="E7" s="517"/>
      <c r="F7" s="517"/>
      <c r="G7" s="517"/>
      <c r="H7" s="517"/>
      <c r="I7" s="517"/>
      <c r="J7" s="517"/>
      <c r="K7" s="517"/>
      <c r="L7" s="517"/>
      <c r="M7" s="517"/>
      <c r="N7" s="517"/>
      <c r="O7" s="517"/>
      <c r="P7" s="517"/>
      <c r="Q7" s="517"/>
      <c r="R7" s="517"/>
      <c r="S7" s="517"/>
      <c r="T7" s="517"/>
      <c r="U7" s="517"/>
      <c r="V7" s="517"/>
      <c r="W7" s="517"/>
      <c r="X7" s="517"/>
      <c r="Y7" s="517"/>
    </row>
    <row r="8" spans="1:25" s="518" customFormat="1" ht="16">
      <c r="A8" s="1195"/>
      <c r="B8" s="515" t="s">
        <v>4382</v>
      </c>
      <c r="C8" s="515" t="s">
        <v>4383</v>
      </c>
      <c r="D8" s="517"/>
      <c r="E8" s="517"/>
      <c r="F8" s="517"/>
      <c r="G8" s="517"/>
      <c r="H8" s="517"/>
      <c r="I8" s="517"/>
      <c r="J8" s="517"/>
      <c r="K8" s="517"/>
      <c r="L8" s="517"/>
      <c r="M8" s="517"/>
      <c r="N8" s="517"/>
      <c r="O8" s="517"/>
      <c r="P8" s="517"/>
      <c r="Q8" s="517"/>
      <c r="R8" s="517"/>
      <c r="S8" s="517"/>
      <c r="T8" s="517"/>
      <c r="U8" s="517"/>
      <c r="V8" s="517"/>
      <c r="W8" s="517"/>
      <c r="X8" s="517"/>
      <c r="Y8" s="517"/>
    </row>
    <row r="9" spans="1:25" s="518" customFormat="1" ht="16">
      <c r="A9" s="1195"/>
      <c r="B9" s="515" t="s">
        <v>4384</v>
      </c>
      <c r="C9" s="515" t="s">
        <v>4385</v>
      </c>
      <c r="D9" s="517"/>
      <c r="E9" s="517"/>
      <c r="F9" s="517"/>
      <c r="G9" s="517"/>
      <c r="H9" s="517"/>
      <c r="I9" s="517"/>
      <c r="J9" s="517"/>
      <c r="K9" s="517"/>
      <c r="L9" s="517"/>
      <c r="M9" s="517"/>
      <c r="N9" s="517"/>
      <c r="O9" s="517"/>
      <c r="P9" s="517"/>
      <c r="Q9" s="517"/>
      <c r="R9" s="517"/>
      <c r="S9" s="517"/>
      <c r="T9" s="517"/>
      <c r="U9" s="517"/>
      <c r="V9" s="517"/>
      <c r="W9" s="517"/>
      <c r="X9" s="517"/>
      <c r="Y9" s="517"/>
    </row>
    <row r="10" spans="1:25" s="518" customFormat="1" ht="16">
      <c r="A10" s="1195"/>
      <c r="B10" s="515" t="s">
        <v>4386</v>
      </c>
      <c r="C10" s="515" t="s">
        <v>4387</v>
      </c>
      <c r="D10" s="517"/>
      <c r="E10" s="517"/>
      <c r="F10" s="517"/>
      <c r="G10" s="517"/>
      <c r="H10" s="517"/>
      <c r="I10" s="517"/>
      <c r="J10" s="517"/>
      <c r="K10" s="517"/>
      <c r="L10" s="517"/>
      <c r="M10" s="517"/>
      <c r="N10" s="517"/>
      <c r="O10" s="517"/>
      <c r="P10" s="517"/>
      <c r="Q10" s="517"/>
      <c r="R10" s="517"/>
      <c r="S10" s="517"/>
      <c r="T10" s="517"/>
      <c r="U10" s="517"/>
      <c r="V10" s="517"/>
      <c r="W10" s="517"/>
      <c r="X10" s="517"/>
      <c r="Y10" s="517"/>
    </row>
    <row r="11" spans="1:25" s="518" customFormat="1" ht="16">
      <c r="A11" s="1195"/>
      <c r="B11" s="515" t="s">
        <v>4388</v>
      </c>
      <c r="C11" s="515" t="s">
        <v>4389</v>
      </c>
      <c r="D11" s="517"/>
      <c r="E11" s="517"/>
      <c r="F11" s="517"/>
      <c r="G11" s="517"/>
      <c r="H11" s="517"/>
      <c r="I11" s="517"/>
      <c r="J11" s="517"/>
      <c r="K11" s="517"/>
      <c r="L11" s="517"/>
      <c r="M11" s="517"/>
      <c r="N11" s="517"/>
      <c r="O11" s="517"/>
      <c r="P11" s="517"/>
      <c r="Q11" s="517"/>
      <c r="R11" s="517"/>
      <c r="S11" s="517"/>
      <c r="T11" s="517"/>
      <c r="U11" s="517"/>
      <c r="V11" s="517"/>
      <c r="W11" s="517"/>
      <c r="X11" s="517"/>
      <c r="Y11" s="517"/>
    </row>
    <row r="12" spans="1:25" s="518" customFormat="1" ht="16">
      <c r="A12" s="1195"/>
      <c r="B12" s="515" t="s">
        <v>4390</v>
      </c>
      <c r="C12" s="515" t="s">
        <v>4391</v>
      </c>
      <c r="D12" s="517"/>
      <c r="E12" s="517"/>
      <c r="F12" s="517"/>
      <c r="G12" s="517"/>
      <c r="H12" s="517"/>
      <c r="I12" s="517"/>
      <c r="J12" s="517"/>
      <c r="K12" s="517"/>
      <c r="L12" s="517"/>
      <c r="M12" s="517"/>
      <c r="N12" s="517"/>
      <c r="O12" s="517"/>
      <c r="P12" s="517"/>
      <c r="Q12" s="517"/>
      <c r="R12" s="517"/>
      <c r="S12" s="517"/>
      <c r="T12" s="517"/>
      <c r="U12" s="517"/>
      <c r="V12" s="517"/>
      <c r="W12" s="517"/>
      <c r="X12" s="517"/>
      <c r="Y12" s="517"/>
    </row>
    <row r="13" spans="1:25" s="518" customFormat="1" ht="16">
      <c r="A13" s="1195"/>
      <c r="B13" s="515" t="s">
        <v>4392</v>
      </c>
      <c r="C13" s="515" t="s">
        <v>4393</v>
      </c>
      <c r="D13" s="517"/>
      <c r="E13" s="517"/>
      <c r="F13" s="517"/>
      <c r="G13" s="517"/>
      <c r="H13" s="517"/>
      <c r="I13" s="517"/>
      <c r="J13" s="517"/>
      <c r="K13" s="517"/>
      <c r="L13" s="517"/>
      <c r="M13" s="517"/>
      <c r="N13" s="517"/>
      <c r="O13" s="517"/>
      <c r="P13" s="517"/>
      <c r="Q13" s="517"/>
      <c r="R13" s="517"/>
      <c r="S13" s="517"/>
      <c r="T13" s="517"/>
      <c r="U13" s="517"/>
      <c r="V13" s="517"/>
      <c r="W13" s="517"/>
      <c r="X13" s="517"/>
      <c r="Y13" s="517"/>
    </row>
    <row r="14" spans="1:25" s="518" customFormat="1" ht="16">
      <c r="A14" s="1195"/>
      <c r="B14" s="515" t="s">
        <v>4394</v>
      </c>
      <c r="C14" s="515" t="s">
        <v>4395</v>
      </c>
      <c r="D14" s="517"/>
      <c r="E14" s="517"/>
      <c r="F14" s="517"/>
      <c r="G14" s="517"/>
      <c r="H14" s="517"/>
      <c r="I14" s="517"/>
      <c r="J14" s="517"/>
      <c r="K14" s="517"/>
      <c r="L14" s="517"/>
      <c r="M14" s="517"/>
      <c r="N14" s="517"/>
      <c r="O14" s="517"/>
      <c r="P14" s="517"/>
      <c r="Q14" s="517"/>
      <c r="R14" s="517"/>
      <c r="S14" s="517"/>
      <c r="T14" s="517"/>
      <c r="U14" s="517"/>
      <c r="V14" s="517"/>
      <c r="W14" s="517"/>
      <c r="X14" s="517"/>
      <c r="Y14" s="517"/>
    </row>
    <row r="15" spans="1:25" s="518" customFormat="1" ht="16">
      <c r="A15" s="1195"/>
      <c r="B15" s="515" t="s">
        <v>4396</v>
      </c>
      <c r="C15" s="515" t="s">
        <v>4397</v>
      </c>
      <c r="D15" s="517"/>
      <c r="E15" s="517"/>
      <c r="F15" s="517"/>
      <c r="G15" s="517"/>
      <c r="H15" s="517"/>
      <c r="I15" s="517"/>
      <c r="J15" s="517"/>
      <c r="K15" s="517"/>
      <c r="L15" s="517"/>
      <c r="M15" s="517"/>
      <c r="N15" s="517"/>
      <c r="O15" s="517"/>
      <c r="P15" s="517"/>
      <c r="Q15" s="517"/>
      <c r="R15" s="517"/>
      <c r="S15" s="517"/>
      <c r="T15" s="517"/>
      <c r="U15" s="517"/>
      <c r="V15" s="517"/>
      <c r="W15" s="517"/>
      <c r="X15" s="517"/>
      <c r="Y15" s="517"/>
    </row>
    <row r="16" spans="1:25" s="518" customFormat="1" ht="16">
      <c r="A16" s="1195"/>
      <c r="B16" s="515" t="s">
        <v>4398</v>
      </c>
      <c r="C16" s="515" t="s">
        <v>4399</v>
      </c>
      <c r="D16" s="517"/>
      <c r="E16" s="517"/>
      <c r="F16" s="517"/>
      <c r="G16" s="517"/>
      <c r="H16" s="517"/>
      <c r="I16" s="517"/>
      <c r="J16" s="517"/>
      <c r="K16" s="517"/>
      <c r="L16" s="517"/>
      <c r="M16" s="517"/>
      <c r="N16" s="517"/>
      <c r="O16" s="517"/>
      <c r="P16" s="517"/>
      <c r="Q16" s="517"/>
      <c r="R16" s="517"/>
      <c r="S16" s="517"/>
      <c r="T16" s="517"/>
      <c r="U16" s="517"/>
      <c r="V16" s="517"/>
      <c r="W16" s="517"/>
      <c r="X16" s="517"/>
      <c r="Y16" s="517"/>
    </row>
    <row r="17" spans="1:25" s="518" customFormat="1" ht="16">
      <c r="A17" s="1195"/>
      <c r="B17" s="515" t="s">
        <v>4400</v>
      </c>
      <c r="C17" s="515" t="s">
        <v>4401</v>
      </c>
      <c r="D17" s="517"/>
      <c r="E17" s="517"/>
      <c r="F17" s="517"/>
      <c r="G17" s="517"/>
      <c r="H17" s="517"/>
      <c r="I17" s="517"/>
      <c r="J17" s="517"/>
      <c r="K17" s="517"/>
      <c r="L17" s="517"/>
      <c r="M17" s="517"/>
      <c r="N17" s="517"/>
      <c r="O17" s="517"/>
      <c r="P17" s="517"/>
      <c r="Q17" s="517"/>
      <c r="R17" s="517"/>
      <c r="S17" s="517"/>
      <c r="T17" s="517"/>
      <c r="U17" s="517"/>
      <c r="V17" s="517"/>
      <c r="W17" s="517"/>
      <c r="X17" s="517"/>
      <c r="Y17" s="517"/>
    </row>
    <row r="18" spans="1:25" s="518" customFormat="1" ht="16">
      <c r="A18" s="1195"/>
      <c r="B18" s="515" t="s">
        <v>4402</v>
      </c>
      <c r="C18" s="515" t="s">
        <v>4403</v>
      </c>
      <c r="D18" s="517"/>
      <c r="E18" s="517"/>
      <c r="F18" s="517"/>
      <c r="G18" s="517"/>
      <c r="H18" s="517"/>
      <c r="I18" s="517"/>
      <c r="J18" s="517"/>
      <c r="K18" s="517"/>
      <c r="L18" s="517"/>
      <c r="M18" s="517"/>
      <c r="N18" s="517"/>
      <c r="O18" s="517"/>
      <c r="P18" s="517"/>
      <c r="Q18" s="517"/>
      <c r="R18" s="517"/>
      <c r="S18" s="517"/>
      <c r="T18" s="517"/>
      <c r="U18" s="517"/>
      <c r="V18" s="517"/>
      <c r="W18" s="517"/>
      <c r="X18" s="517"/>
      <c r="Y18" s="517"/>
    </row>
    <row r="19" spans="1:25" s="518" customFormat="1" ht="16">
      <c r="A19" s="1195"/>
      <c r="B19" s="515" t="s">
        <v>4404</v>
      </c>
      <c r="C19" s="515" t="s">
        <v>4405</v>
      </c>
      <c r="D19" s="517"/>
      <c r="E19" s="517"/>
      <c r="F19" s="517"/>
      <c r="G19" s="517"/>
      <c r="H19" s="517"/>
      <c r="I19" s="517"/>
      <c r="J19" s="517"/>
      <c r="K19" s="517"/>
      <c r="L19" s="517"/>
      <c r="M19" s="517"/>
      <c r="N19" s="517"/>
      <c r="O19" s="517"/>
      <c r="P19" s="517"/>
      <c r="Q19" s="517"/>
      <c r="R19" s="517"/>
      <c r="S19" s="517"/>
      <c r="T19" s="517"/>
      <c r="U19" s="517"/>
      <c r="V19" s="517"/>
      <c r="W19" s="517"/>
      <c r="X19" s="517"/>
      <c r="Y19" s="517"/>
    </row>
    <row r="20" spans="1:25" s="518" customFormat="1" ht="16">
      <c r="A20" s="1195"/>
      <c r="B20" s="515" t="s">
        <v>4406</v>
      </c>
      <c r="C20" s="515" t="s">
        <v>4407</v>
      </c>
      <c r="D20" s="517"/>
      <c r="E20" s="517"/>
      <c r="F20" s="517"/>
      <c r="G20" s="517"/>
      <c r="H20" s="517"/>
      <c r="I20" s="517"/>
      <c r="J20" s="517"/>
      <c r="K20" s="517"/>
      <c r="L20" s="517"/>
      <c r="M20" s="517"/>
      <c r="N20" s="517"/>
      <c r="O20" s="517"/>
      <c r="P20" s="517"/>
      <c r="Q20" s="517"/>
      <c r="R20" s="517"/>
      <c r="S20" s="517"/>
      <c r="T20" s="517"/>
      <c r="U20" s="517"/>
      <c r="V20" s="517"/>
      <c r="W20" s="517"/>
      <c r="X20" s="517"/>
      <c r="Y20" s="517"/>
    </row>
    <row r="21" spans="1:25" s="518" customFormat="1" ht="16">
      <c r="A21" s="1195"/>
      <c r="B21" s="515" t="s">
        <v>4408</v>
      </c>
      <c r="C21" s="515" t="s">
        <v>4409</v>
      </c>
      <c r="D21" s="517"/>
      <c r="E21" s="517"/>
      <c r="F21" s="517"/>
      <c r="G21" s="517"/>
      <c r="H21" s="517"/>
      <c r="I21" s="517"/>
      <c r="J21" s="517"/>
      <c r="K21" s="517"/>
      <c r="L21" s="517"/>
      <c r="M21" s="517"/>
      <c r="N21" s="517"/>
      <c r="O21" s="517"/>
      <c r="P21" s="517"/>
      <c r="Q21" s="517"/>
      <c r="R21" s="517"/>
      <c r="S21" s="517"/>
      <c r="T21" s="517"/>
      <c r="U21" s="517"/>
      <c r="V21" s="517"/>
      <c r="W21" s="517"/>
      <c r="X21" s="517"/>
      <c r="Y21" s="517"/>
    </row>
    <row r="22" spans="1:25" s="518" customFormat="1" ht="16">
      <c r="A22" s="1195"/>
      <c r="B22" s="515" t="s">
        <v>4410</v>
      </c>
      <c r="C22" s="515" t="s">
        <v>4411</v>
      </c>
      <c r="D22" s="517"/>
      <c r="E22" s="517"/>
      <c r="F22" s="517"/>
      <c r="G22" s="517"/>
      <c r="H22" s="517"/>
      <c r="I22" s="517"/>
      <c r="J22" s="517"/>
      <c r="K22" s="517"/>
      <c r="L22" s="517"/>
      <c r="M22" s="517"/>
      <c r="N22" s="517"/>
      <c r="O22" s="517"/>
      <c r="P22" s="517"/>
      <c r="Q22" s="517"/>
      <c r="R22" s="517"/>
      <c r="S22" s="517"/>
      <c r="T22" s="517"/>
      <c r="U22" s="517"/>
      <c r="V22" s="517"/>
      <c r="W22" s="517"/>
      <c r="X22" s="517"/>
      <c r="Y22" s="517"/>
    </row>
    <row r="23" spans="1:25" s="518" customFormat="1" ht="16">
      <c r="A23" s="1196"/>
      <c r="B23" s="515" t="s">
        <v>4412</v>
      </c>
      <c r="C23" s="515" t="s">
        <v>4413</v>
      </c>
      <c r="D23" s="517"/>
      <c r="E23" s="517"/>
      <c r="F23" s="517"/>
      <c r="G23" s="517"/>
      <c r="H23" s="517"/>
      <c r="I23" s="517"/>
      <c r="J23" s="517"/>
      <c r="K23" s="517"/>
      <c r="L23" s="517"/>
      <c r="M23" s="517"/>
      <c r="N23" s="517"/>
      <c r="O23" s="517"/>
      <c r="P23" s="517"/>
      <c r="Q23" s="517"/>
      <c r="R23" s="517"/>
      <c r="S23" s="517"/>
      <c r="T23" s="517"/>
      <c r="U23" s="517"/>
      <c r="V23" s="517"/>
      <c r="W23" s="517"/>
      <c r="X23" s="517"/>
      <c r="Y23" s="517"/>
    </row>
    <row r="24" spans="1:25" ht="16">
      <c r="A24" s="1197" t="s">
        <v>4414</v>
      </c>
      <c r="B24" s="519" t="s">
        <v>4415</v>
      </c>
      <c r="C24" s="519" t="s">
        <v>4416</v>
      </c>
      <c r="D24" s="516"/>
      <c r="E24" s="516"/>
      <c r="F24" s="516"/>
      <c r="G24" s="516"/>
      <c r="H24" s="516"/>
      <c r="I24" s="516"/>
      <c r="J24" s="516"/>
      <c r="K24" s="516"/>
      <c r="L24" s="516"/>
      <c r="M24" s="516"/>
      <c r="N24" s="516"/>
      <c r="O24" s="516"/>
      <c r="P24" s="516"/>
      <c r="Q24" s="516"/>
      <c r="R24" s="516"/>
      <c r="S24" s="516"/>
      <c r="T24" s="516"/>
      <c r="U24" s="516"/>
      <c r="V24" s="516"/>
      <c r="W24" s="516"/>
      <c r="X24" s="516"/>
      <c r="Y24" s="516"/>
    </row>
    <row r="25" spans="1:25" ht="16">
      <c r="A25" s="1198"/>
      <c r="B25" s="519" t="s">
        <v>4598</v>
      </c>
      <c r="C25" s="519" t="s">
        <v>4599</v>
      </c>
      <c r="D25" s="516"/>
      <c r="E25" s="516"/>
      <c r="F25" s="516"/>
      <c r="G25" s="516"/>
      <c r="H25" s="516"/>
      <c r="I25" s="516"/>
      <c r="J25" s="516"/>
      <c r="K25" s="516"/>
      <c r="L25" s="516"/>
      <c r="M25" s="516"/>
      <c r="N25" s="516"/>
      <c r="O25" s="516"/>
      <c r="P25" s="516"/>
      <c r="Q25" s="516"/>
      <c r="R25" s="516"/>
      <c r="S25" s="516"/>
      <c r="T25" s="516"/>
      <c r="U25" s="516"/>
      <c r="V25" s="516"/>
      <c r="W25" s="516"/>
      <c r="X25" s="516"/>
      <c r="Y25" s="516"/>
    </row>
    <row r="26" spans="1:25" ht="16">
      <c r="A26" s="1198"/>
      <c r="B26" s="519" t="s">
        <v>4600</v>
      </c>
      <c r="C26" s="519" t="s">
        <v>4601</v>
      </c>
      <c r="D26" s="516"/>
      <c r="E26" s="516"/>
      <c r="F26" s="516"/>
      <c r="G26" s="516"/>
      <c r="H26" s="516"/>
      <c r="I26" s="516"/>
      <c r="J26" s="516"/>
      <c r="K26" s="516"/>
      <c r="L26" s="516"/>
      <c r="M26" s="516"/>
      <c r="N26" s="516"/>
      <c r="O26" s="516"/>
      <c r="P26" s="516"/>
      <c r="Q26" s="516"/>
      <c r="R26" s="516"/>
      <c r="S26" s="516"/>
      <c r="T26" s="516"/>
      <c r="U26" s="516"/>
      <c r="V26" s="516"/>
      <c r="W26" s="516"/>
      <c r="X26" s="516"/>
      <c r="Y26" s="516"/>
    </row>
    <row r="27" spans="1:25" ht="16">
      <c r="A27" s="1198"/>
      <c r="B27" s="519" t="s">
        <v>4602</v>
      </c>
      <c r="C27" s="519" t="s">
        <v>4603</v>
      </c>
      <c r="D27" s="516"/>
      <c r="E27" s="516"/>
      <c r="F27" s="516"/>
      <c r="G27" s="516"/>
      <c r="H27" s="516"/>
      <c r="I27" s="516"/>
      <c r="J27" s="516"/>
      <c r="K27" s="516"/>
      <c r="L27" s="516"/>
      <c r="M27" s="516"/>
      <c r="N27" s="516"/>
      <c r="O27" s="516"/>
      <c r="P27" s="516"/>
      <c r="Q27" s="516"/>
      <c r="R27" s="516"/>
      <c r="S27" s="516"/>
      <c r="T27" s="516"/>
      <c r="U27" s="516"/>
      <c r="V27" s="516"/>
      <c r="W27" s="516"/>
      <c r="X27" s="516"/>
      <c r="Y27" s="516"/>
    </row>
    <row r="28" spans="1:25" ht="16">
      <c r="A28" s="1198"/>
      <c r="B28" s="519" t="s">
        <v>4604</v>
      </c>
      <c r="C28" s="519" t="s">
        <v>4605</v>
      </c>
      <c r="D28" s="516"/>
      <c r="E28" s="516"/>
      <c r="F28" s="516"/>
      <c r="G28" s="516"/>
      <c r="H28" s="516"/>
      <c r="I28" s="516"/>
      <c r="J28" s="516"/>
      <c r="K28" s="516"/>
      <c r="L28" s="516"/>
      <c r="M28" s="516"/>
      <c r="N28" s="516"/>
      <c r="O28" s="516"/>
      <c r="P28" s="516"/>
      <c r="Q28" s="516"/>
      <c r="R28" s="516"/>
      <c r="S28" s="516"/>
      <c r="T28" s="516"/>
      <c r="U28" s="516"/>
      <c r="V28" s="516"/>
      <c r="W28" s="516"/>
      <c r="X28" s="516"/>
      <c r="Y28" s="516"/>
    </row>
    <row r="29" spans="1:25" ht="16">
      <c r="A29" s="1198"/>
      <c r="B29" s="519" t="s">
        <v>4606</v>
      </c>
      <c r="C29" s="519" t="s">
        <v>4607</v>
      </c>
      <c r="D29" s="516"/>
      <c r="E29" s="516"/>
      <c r="F29" s="516"/>
      <c r="G29" s="516"/>
      <c r="H29" s="516"/>
      <c r="I29" s="516"/>
      <c r="J29" s="516"/>
      <c r="K29" s="516"/>
      <c r="L29" s="516"/>
      <c r="M29" s="516"/>
      <c r="N29" s="516"/>
      <c r="O29" s="516"/>
      <c r="P29" s="516"/>
      <c r="Q29" s="516"/>
      <c r="R29" s="516"/>
      <c r="S29" s="516"/>
      <c r="T29" s="516"/>
      <c r="U29" s="516"/>
      <c r="V29" s="516"/>
      <c r="W29" s="516"/>
      <c r="X29" s="516"/>
      <c r="Y29" s="516"/>
    </row>
    <row r="30" spans="1:25" ht="16">
      <c r="A30" s="1198"/>
      <c r="B30" s="519" t="s">
        <v>4608</v>
      </c>
      <c r="C30" s="519" t="s">
        <v>4609</v>
      </c>
      <c r="D30" s="516"/>
      <c r="E30" s="516"/>
      <c r="F30" s="516"/>
      <c r="G30" s="516"/>
      <c r="H30" s="516"/>
      <c r="I30" s="516"/>
      <c r="J30" s="516"/>
      <c r="K30" s="516"/>
      <c r="L30" s="516"/>
      <c r="M30" s="516"/>
      <c r="N30" s="516"/>
      <c r="O30" s="516"/>
      <c r="P30" s="516"/>
      <c r="Q30" s="516"/>
      <c r="R30" s="516"/>
      <c r="S30" s="516"/>
      <c r="T30" s="516"/>
      <c r="U30" s="516"/>
      <c r="V30" s="516"/>
      <c r="W30" s="516"/>
      <c r="X30" s="516"/>
      <c r="Y30" s="516"/>
    </row>
    <row r="31" spans="1:25" ht="16">
      <c r="A31" s="1198"/>
      <c r="B31" s="519" t="s">
        <v>4610</v>
      </c>
      <c r="C31" s="519" t="s">
        <v>4611</v>
      </c>
      <c r="D31" s="516"/>
      <c r="E31" s="516"/>
      <c r="F31" s="516"/>
      <c r="G31" s="516"/>
      <c r="H31" s="516"/>
      <c r="I31" s="516"/>
      <c r="J31" s="516"/>
      <c r="K31" s="516"/>
      <c r="L31" s="516"/>
      <c r="M31" s="516"/>
      <c r="N31" s="516"/>
      <c r="O31" s="516"/>
      <c r="P31" s="516"/>
      <c r="Q31" s="516"/>
      <c r="R31" s="516"/>
      <c r="S31" s="516"/>
      <c r="T31" s="516"/>
      <c r="U31" s="516"/>
      <c r="V31" s="516"/>
      <c r="W31" s="516"/>
      <c r="X31" s="516"/>
      <c r="Y31" s="516"/>
    </row>
    <row r="32" spans="1:25" ht="16">
      <c r="A32" s="1199"/>
      <c r="B32" s="519" t="s">
        <v>4417</v>
      </c>
      <c r="C32" s="519" t="s">
        <v>4418</v>
      </c>
      <c r="D32" s="516"/>
      <c r="E32" s="516"/>
      <c r="F32" s="516"/>
      <c r="G32" s="516"/>
      <c r="H32" s="516"/>
      <c r="I32" s="516"/>
      <c r="J32" s="516"/>
      <c r="K32" s="516"/>
      <c r="L32" s="516"/>
      <c r="M32" s="516"/>
      <c r="N32" s="516"/>
      <c r="O32" s="516"/>
      <c r="P32" s="516"/>
      <c r="Q32" s="516"/>
      <c r="R32" s="516"/>
      <c r="S32" s="516"/>
      <c r="T32" s="516"/>
      <c r="U32" s="516"/>
      <c r="V32" s="516"/>
      <c r="W32" s="516"/>
      <c r="X32" s="516"/>
      <c r="Y32" s="516"/>
    </row>
    <row r="33" spans="1:25" ht="16">
      <c r="A33" s="1200" t="s">
        <v>4419</v>
      </c>
      <c r="B33" s="521" t="s">
        <v>4997</v>
      </c>
      <c r="C33" s="521" t="s">
        <v>4420</v>
      </c>
      <c r="D33" s="516"/>
      <c r="E33" s="516"/>
      <c r="F33" s="516"/>
      <c r="G33" s="516"/>
      <c r="H33" s="516"/>
      <c r="I33" s="516"/>
      <c r="J33" s="516"/>
      <c r="K33" s="516"/>
      <c r="L33" s="516"/>
      <c r="M33" s="516"/>
      <c r="N33" s="516"/>
      <c r="O33" s="516"/>
      <c r="P33" s="516"/>
      <c r="Q33" s="516"/>
      <c r="R33" s="516"/>
      <c r="S33" s="516"/>
      <c r="T33" s="516"/>
      <c r="U33" s="516"/>
      <c r="V33" s="516"/>
      <c r="W33" s="516"/>
      <c r="X33" s="516"/>
      <c r="Y33" s="516"/>
    </row>
    <row r="34" spans="1:25" ht="16">
      <c r="A34" s="1201"/>
      <c r="B34" s="521" t="s">
        <v>4612</v>
      </c>
      <c r="C34" s="521" t="s">
        <v>4421</v>
      </c>
      <c r="D34" s="516"/>
      <c r="E34" s="516"/>
      <c r="F34" s="516"/>
      <c r="G34" s="516"/>
      <c r="H34" s="516"/>
      <c r="I34" s="516"/>
      <c r="J34" s="516"/>
      <c r="K34" s="516"/>
      <c r="L34" s="516"/>
      <c r="M34" s="516"/>
      <c r="N34" s="516"/>
      <c r="O34" s="516"/>
      <c r="P34" s="516"/>
      <c r="Q34" s="516"/>
      <c r="R34" s="516"/>
      <c r="S34" s="516"/>
      <c r="T34" s="516"/>
      <c r="U34" s="516"/>
      <c r="V34" s="516"/>
      <c r="W34" s="516"/>
      <c r="X34" s="516"/>
      <c r="Y34" s="516"/>
    </row>
    <row r="35" spans="1:25" ht="16">
      <c r="A35" s="1202" t="s">
        <v>4422</v>
      </c>
      <c r="B35" s="532" t="s">
        <v>4423</v>
      </c>
      <c r="C35" s="532" t="s">
        <v>4424</v>
      </c>
      <c r="D35" s="516"/>
      <c r="E35" s="516"/>
      <c r="F35" s="516"/>
      <c r="G35" s="516"/>
      <c r="H35" s="516"/>
      <c r="I35" s="516"/>
      <c r="J35" s="516"/>
      <c r="K35" s="516"/>
      <c r="L35" s="516"/>
      <c r="M35" s="516"/>
      <c r="N35" s="516"/>
      <c r="O35" s="516"/>
      <c r="P35" s="516"/>
      <c r="Q35" s="516"/>
      <c r="R35" s="516"/>
      <c r="S35" s="516"/>
      <c r="T35" s="516"/>
      <c r="U35" s="516"/>
      <c r="V35" s="516"/>
      <c r="W35" s="516"/>
      <c r="X35" s="516"/>
      <c r="Y35" s="516"/>
    </row>
    <row r="36" spans="1:25" ht="16">
      <c r="A36" s="1203"/>
      <c r="B36" s="532" t="s">
        <v>4425</v>
      </c>
      <c r="C36" s="532" t="s">
        <v>4426</v>
      </c>
      <c r="D36" s="516"/>
      <c r="E36" s="516"/>
      <c r="F36" s="516"/>
      <c r="G36" s="516"/>
      <c r="H36" s="516"/>
      <c r="I36" s="516"/>
      <c r="J36" s="516"/>
      <c r="K36" s="516"/>
      <c r="L36" s="516"/>
      <c r="M36" s="516"/>
      <c r="N36" s="516"/>
      <c r="O36" s="516"/>
      <c r="P36" s="516"/>
      <c r="Q36" s="516"/>
      <c r="R36" s="516"/>
      <c r="S36" s="516"/>
      <c r="T36" s="516"/>
      <c r="U36" s="516"/>
      <c r="V36" s="516"/>
      <c r="W36" s="516"/>
      <c r="X36" s="516"/>
      <c r="Y36" s="516"/>
    </row>
    <row r="37" spans="1:25" ht="16">
      <c r="A37" s="1203"/>
      <c r="B37" s="532" t="s">
        <v>4427</v>
      </c>
      <c r="C37" s="532" t="s">
        <v>4428</v>
      </c>
      <c r="D37" s="516"/>
      <c r="E37" s="516"/>
      <c r="F37" s="516"/>
      <c r="G37" s="516"/>
      <c r="H37" s="516"/>
      <c r="I37" s="516"/>
      <c r="J37" s="516"/>
      <c r="K37" s="516"/>
      <c r="L37" s="516"/>
      <c r="M37" s="516"/>
      <c r="N37" s="516"/>
      <c r="O37" s="516"/>
      <c r="P37" s="516"/>
      <c r="Q37" s="516"/>
      <c r="R37" s="516"/>
      <c r="S37" s="516"/>
      <c r="T37" s="516"/>
      <c r="U37" s="516"/>
      <c r="V37" s="516"/>
      <c r="W37" s="516"/>
      <c r="X37" s="516"/>
      <c r="Y37" s="516"/>
    </row>
    <row r="38" spans="1:25" ht="16">
      <c r="A38" s="1203"/>
      <c r="B38" s="532" t="s">
        <v>4429</v>
      </c>
      <c r="C38" s="532" t="s">
        <v>4430</v>
      </c>
      <c r="D38" s="516"/>
      <c r="E38" s="516"/>
      <c r="F38" s="516"/>
      <c r="G38" s="516"/>
      <c r="H38" s="516"/>
      <c r="I38" s="516"/>
      <c r="J38" s="516"/>
      <c r="K38" s="516"/>
      <c r="L38" s="516"/>
      <c r="M38" s="516"/>
      <c r="N38" s="516"/>
      <c r="O38" s="516"/>
      <c r="P38" s="516"/>
      <c r="Q38" s="516"/>
      <c r="R38" s="516"/>
      <c r="S38" s="516"/>
      <c r="T38" s="516"/>
      <c r="U38" s="516"/>
      <c r="V38" s="516"/>
      <c r="W38" s="516"/>
      <c r="X38" s="516"/>
      <c r="Y38" s="516"/>
    </row>
    <row r="39" spans="1:25" ht="16">
      <c r="A39" s="1203"/>
      <c r="B39" s="532" t="s">
        <v>4431</v>
      </c>
      <c r="C39" s="532" t="s">
        <v>4432</v>
      </c>
      <c r="D39" s="516"/>
      <c r="E39" s="516"/>
      <c r="F39" s="516"/>
      <c r="G39" s="516"/>
      <c r="H39" s="516"/>
      <c r="I39" s="516"/>
      <c r="J39" s="516"/>
      <c r="K39" s="516"/>
      <c r="L39" s="516"/>
      <c r="M39" s="516"/>
      <c r="N39" s="516"/>
      <c r="O39" s="516"/>
      <c r="P39" s="516"/>
      <c r="Q39" s="516"/>
      <c r="R39" s="516"/>
      <c r="S39" s="516"/>
      <c r="T39" s="516"/>
      <c r="U39" s="516"/>
      <c r="V39" s="516"/>
      <c r="W39" s="516"/>
      <c r="X39" s="516"/>
      <c r="Y39" s="516"/>
    </row>
    <row r="40" spans="1:25" ht="16">
      <c r="A40" s="1203"/>
      <c r="B40" s="532" t="s">
        <v>4433</v>
      </c>
      <c r="C40" s="532" t="s">
        <v>4434</v>
      </c>
      <c r="D40" s="516"/>
      <c r="E40" s="516"/>
      <c r="F40" s="516"/>
      <c r="G40" s="516"/>
      <c r="H40" s="516"/>
      <c r="I40" s="516"/>
      <c r="J40" s="516"/>
      <c r="K40" s="516"/>
      <c r="L40" s="516"/>
      <c r="M40" s="516"/>
      <c r="N40" s="516"/>
      <c r="O40" s="516"/>
      <c r="P40" s="516"/>
      <c r="Q40" s="516"/>
      <c r="R40" s="516"/>
      <c r="S40" s="516"/>
      <c r="T40" s="516"/>
      <c r="U40" s="516"/>
      <c r="V40" s="516"/>
      <c r="W40" s="516"/>
      <c r="X40" s="516"/>
      <c r="Y40" s="516"/>
    </row>
    <row r="41" spans="1:25" ht="16">
      <c r="A41" s="1203"/>
      <c r="B41" s="532" t="s">
        <v>4435</v>
      </c>
      <c r="C41" s="532" t="s">
        <v>4436</v>
      </c>
      <c r="D41" s="516"/>
      <c r="E41" s="516"/>
      <c r="F41" s="516"/>
      <c r="G41" s="516"/>
      <c r="H41" s="516"/>
      <c r="I41" s="516"/>
      <c r="J41" s="516"/>
      <c r="K41" s="516"/>
      <c r="L41" s="516"/>
      <c r="M41" s="516"/>
      <c r="N41" s="516"/>
      <c r="O41" s="516"/>
      <c r="P41" s="516"/>
      <c r="Q41" s="516"/>
      <c r="R41" s="516"/>
      <c r="S41" s="516"/>
      <c r="T41" s="516"/>
      <c r="U41" s="516"/>
      <c r="V41" s="516"/>
      <c r="W41" s="516"/>
      <c r="X41" s="516"/>
      <c r="Y41" s="516"/>
    </row>
    <row r="42" spans="1:25" ht="16">
      <c r="A42" s="1204"/>
      <c r="B42" s="532" t="s">
        <v>4437</v>
      </c>
      <c r="C42" s="532" t="s">
        <v>4438</v>
      </c>
      <c r="D42" s="516"/>
      <c r="E42" s="516"/>
      <c r="F42" s="516"/>
      <c r="G42" s="516"/>
      <c r="H42" s="516"/>
      <c r="I42" s="516"/>
      <c r="J42" s="516"/>
      <c r="K42" s="516"/>
      <c r="L42" s="516"/>
      <c r="M42" s="516"/>
      <c r="N42" s="516"/>
      <c r="O42" s="516"/>
      <c r="P42" s="516"/>
      <c r="Q42" s="516"/>
      <c r="R42" s="516"/>
      <c r="S42" s="516"/>
      <c r="T42" s="516"/>
      <c r="U42" s="516"/>
      <c r="V42" s="516"/>
      <c r="W42" s="516"/>
      <c r="X42" s="516"/>
      <c r="Y42" s="516"/>
    </row>
    <row r="43" spans="1:25" ht="16">
      <c r="A43" s="1205" t="s">
        <v>4439</v>
      </c>
      <c r="B43" s="526" t="s">
        <v>4440</v>
      </c>
      <c r="C43" s="526" t="s">
        <v>4633</v>
      </c>
      <c r="D43" s="516"/>
      <c r="E43" s="516"/>
      <c r="F43" s="516"/>
      <c r="G43" s="516"/>
      <c r="H43" s="516"/>
      <c r="I43" s="516"/>
      <c r="J43" s="516"/>
      <c r="K43" s="516"/>
      <c r="L43" s="516"/>
      <c r="M43" s="516"/>
      <c r="N43" s="516"/>
      <c r="O43" s="516"/>
      <c r="P43" s="516"/>
      <c r="Q43" s="516"/>
      <c r="R43" s="516"/>
      <c r="S43" s="516"/>
      <c r="T43" s="516"/>
      <c r="U43" s="516"/>
      <c r="V43" s="516"/>
      <c r="W43" s="516"/>
      <c r="X43" s="516"/>
      <c r="Y43" s="516"/>
    </row>
    <row r="44" spans="1:25" ht="16">
      <c r="A44" s="1206"/>
      <c r="B44" s="526" t="s">
        <v>4632</v>
      </c>
      <c r="C44" s="526" t="s">
        <v>4631</v>
      </c>
      <c r="D44" s="516"/>
      <c r="E44" s="516"/>
      <c r="F44" s="516"/>
      <c r="G44" s="516"/>
      <c r="H44" s="516"/>
      <c r="I44" s="516"/>
      <c r="J44" s="516"/>
      <c r="K44" s="516"/>
      <c r="L44" s="516"/>
      <c r="M44" s="516"/>
      <c r="N44" s="516"/>
      <c r="O44" s="516"/>
      <c r="P44" s="516"/>
      <c r="Q44" s="516"/>
      <c r="R44" s="516"/>
      <c r="S44" s="516"/>
      <c r="T44" s="516"/>
      <c r="U44" s="516"/>
      <c r="V44" s="516"/>
      <c r="W44" s="516"/>
      <c r="X44" s="516"/>
      <c r="Y44" s="516"/>
    </row>
    <row r="45" spans="1:25" ht="16">
      <c r="A45" s="1206"/>
      <c r="B45" s="522" t="s">
        <v>4082</v>
      </c>
      <c r="C45" s="522" t="s">
        <v>4998</v>
      </c>
      <c r="D45" s="516"/>
      <c r="E45" s="516"/>
      <c r="F45" s="516"/>
      <c r="G45" s="516"/>
      <c r="H45" s="516"/>
      <c r="I45" s="516"/>
      <c r="J45" s="516"/>
      <c r="K45" s="516"/>
      <c r="L45" s="516"/>
      <c r="M45" s="516"/>
      <c r="N45" s="516"/>
      <c r="O45" s="516"/>
      <c r="P45" s="516"/>
      <c r="Q45" s="516"/>
      <c r="R45" s="516"/>
      <c r="S45" s="516"/>
      <c r="T45" s="516"/>
      <c r="U45" s="516"/>
      <c r="V45" s="516"/>
      <c r="W45" s="516"/>
      <c r="X45" s="516"/>
      <c r="Y45" s="516"/>
    </row>
    <row r="46" spans="1:25" ht="16">
      <c r="A46" s="1206"/>
      <c r="B46" s="522" t="s">
        <v>4441</v>
      </c>
      <c r="C46" s="522" t="s">
        <v>4442</v>
      </c>
      <c r="D46" s="516"/>
      <c r="E46" s="516"/>
      <c r="F46" s="516"/>
      <c r="G46" s="516"/>
      <c r="H46" s="516"/>
      <c r="I46" s="516"/>
      <c r="J46" s="516"/>
      <c r="K46" s="516"/>
      <c r="L46" s="516"/>
      <c r="M46" s="516"/>
      <c r="N46" s="516"/>
      <c r="O46" s="516"/>
      <c r="P46" s="516"/>
      <c r="Q46" s="516"/>
      <c r="R46" s="516"/>
      <c r="S46" s="516"/>
      <c r="T46" s="516"/>
      <c r="U46" s="516"/>
      <c r="V46" s="516"/>
      <c r="W46" s="516"/>
      <c r="X46" s="516"/>
      <c r="Y46" s="516"/>
    </row>
    <row r="47" spans="1:25" ht="16">
      <c r="A47" s="1207"/>
      <c r="B47" s="522" t="s">
        <v>4443</v>
      </c>
      <c r="C47" s="522" t="s">
        <v>4634</v>
      </c>
      <c r="D47" s="516"/>
      <c r="E47" s="516"/>
      <c r="F47" s="516"/>
      <c r="G47" s="516"/>
      <c r="H47" s="516"/>
      <c r="I47" s="516"/>
      <c r="J47" s="516"/>
      <c r="K47" s="516"/>
      <c r="L47" s="516"/>
      <c r="M47" s="516"/>
      <c r="N47" s="516"/>
      <c r="O47" s="516"/>
      <c r="P47" s="516"/>
      <c r="Q47" s="516"/>
      <c r="R47" s="516"/>
      <c r="S47" s="516"/>
      <c r="T47" s="516"/>
      <c r="U47" s="516"/>
      <c r="V47" s="516"/>
      <c r="W47" s="516"/>
      <c r="X47" s="516"/>
      <c r="Y47" s="516"/>
    </row>
    <row r="48" spans="1:25" ht="16">
      <c r="A48" s="1208" t="s">
        <v>4444</v>
      </c>
      <c r="B48" s="533" t="s">
        <v>4445</v>
      </c>
      <c r="C48" s="533" t="s">
        <v>4446</v>
      </c>
      <c r="D48" s="516"/>
      <c r="E48" s="516"/>
      <c r="F48" s="516"/>
      <c r="G48" s="516"/>
      <c r="H48" s="516"/>
      <c r="I48" s="516"/>
      <c r="J48" s="516"/>
      <c r="K48" s="516"/>
      <c r="L48" s="516"/>
      <c r="M48" s="516"/>
      <c r="N48" s="516"/>
      <c r="O48" s="516"/>
      <c r="P48" s="516"/>
      <c r="Q48" s="516"/>
      <c r="R48" s="516"/>
      <c r="S48" s="516"/>
      <c r="T48" s="516"/>
      <c r="U48" s="516"/>
      <c r="V48" s="516"/>
      <c r="W48" s="516"/>
      <c r="X48" s="516"/>
      <c r="Y48" s="516"/>
    </row>
    <row r="49" spans="1:25" ht="16">
      <c r="A49" s="1209"/>
      <c r="B49" s="533" t="s">
        <v>4447</v>
      </c>
      <c r="C49" s="533" t="s">
        <v>4448</v>
      </c>
      <c r="D49" s="516"/>
      <c r="E49" s="516"/>
      <c r="F49" s="516"/>
      <c r="G49" s="516"/>
      <c r="H49" s="516"/>
      <c r="I49" s="516"/>
      <c r="J49" s="516"/>
      <c r="K49" s="516"/>
      <c r="L49" s="516"/>
      <c r="M49" s="516"/>
      <c r="N49" s="516"/>
      <c r="O49" s="516"/>
      <c r="P49" s="516"/>
      <c r="Q49" s="516"/>
      <c r="R49" s="516"/>
      <c r="S49" s="516"/>
      <c r="T49" s="516"/>
      <c r="U49" s="516"/>
      <c r="V49" s="516"/>
      <c r="W49" s="516"/>
      <c r="X49" s="516"/>
      <c r="Y49" s="516"/>
    </row>
    <row r="50" spans="1:25" ht="16">
      <c r="A50" s="1209"/>
      <c r="B50" s="533" t="s">
        <v>4449</v>
      </c>
      <c r="C50" s="533" t="s">
        <v>4450</v>
      </c>
      <c r="D50" s="516"/>
      <c r="E50" s="516"/>
      <c r="F50" s="516"/>
      <c r="G50" s="516"/>
      <c r="H50" s="516"/>
      <c r="I50" s="516"/>
      <c r="J50" s="516"/>
      <c r="K50" s="516"/>
      <c r="L50" s="516"/>
      <c r="M50" s="516"/>
      <c r="N50" s="516"/>
      <c r="O50" s="516"/>
      <c r="P50" s="516"/>
      <c r="Q50" s="516"/>
      <c r="R50" s="516"/>
      <c r="S50" s="516"/>
      <c r="T50" s="516"/>
      <c r="U50" s="516"/>
      <c r="V50" s="516"/>
      <c r="W50" s="516"/>
      <c r="X50" s="516"/>
      <c r="Y50" s="516"/>
    </row>
    <row r="51" spans="1:25" ht="16">
      <c r="A51" s="1209"/>
      <c r="B51" s="533" t="s">
        <v>4451</v>
      </c>
      <c r="C51" s="533" t="s">
        <v>4452</v>
      </c>
      <c r="D51" s="516"/>
      <c r="E51" s="516"/>
      <c r="F51" s="516"/>
      <c r="G51" s="516"/>
      <c r="H51" s="516"/>
      <c r="I51" s="516"/>
      <c r="J51" s="516"/>
      <c r="K51" s="516"/>
      <c r="L51" s="516"/>
      <c r="M51" s="516"/>
      <c r="N51" s="516"/>
      <c r="O51" s="516"/>
      <c r="P51" s="516"/>
      <c r="Q51" s="516"/>
      <c r="R51" s="516"/>
      <c r="S51" s="516"/>
      <c r="T51" s="516"/>
      <c r="U51" s="516"/>
      <c r="V51" s="516"/>
      <c r="W51" s="516"/>
      <c r="X51" s="516"/>
      <c r="Y51" s="516"/>
    </row>
    <row r="52" spans="1:25" ht="16">
      <c r="A52" s="1209"/>
      <c r="B52" s="533" t="s">
        <v>4453</v>
      </c>
      <c r="C52" s="533" t="s">
        <v>4454</v>
      </c>
      <c r="D52" s="516"/>
      <c r="E52" s="516"/>
      <c r="F52" s="516"/>
      <c r="G52" s="516"/>
      <c r="H52" s="516"/>
      <c r="I52" s="516"/>
      <c r="J52" s="516"/>
      <c r="K52" s="516"/>
      <c r="L52" s="516"/>
      <c r="M52" s="516"/>
      <c r="N52" s="516"/>
      <c r="O52" s="516"/>
      <c r="P52" s="516"/>
      <c r="Q52" s="516"/>
      <c r="R52" s="516"/>
      <c r="S52" s="516"/>
      <c r="T52" s="516"/>
      <c r="U52" s="516"/>
      <c r="V52" s="516"/>
      <c r="W52" s="516"/>
      <c r="X52" s="516"/>
      <c r="Y52" s="516"/>
    </row>
    <row r="53" spans="1:25" ht="16">
      <c r="A53" s="1209"/>
      <c r="B53" s="533" t="s">
        <v>4455</v>
      </c>
      <c r="C53" s="533" t="s">
        <v>4456</v>
      </c>
      <c r="D53" s="516"/>
      <c r="E53" s="516"/>
      <c r="F53" s="516"/>
      <c r="G53" s="516"/>
      <c r="H53" s="516"/>
      <c r="I53" s="516"/>
      <c r="J53" s="516"/>
      <c r="K53" s="516"/>
      <c r="L53" s="516"/>
      <c r="M53" s="516"/>
      <c r="N53" s="516"/>
      <c r="O53" s="516"/>
      <c r="P53" s="516"/>
      <c r="Q53" s="516"/>
      <c r="R53" s="516"/>
      <c r="S53" s="516"/>
      <c r="T53" s="516"/>
      <c r="U53" s="516"/>
      <c r="V53" s="516"/>
      <c r="W53" s="516"/>
      <c r="X53" s="516"/>
      <c r="Y53" s="516"/>
    </row>
    <row r="54" spans="1:25" ht="16">
      <c r="A54" s="1209"/>
      <c r="B54" s="533" t="s">
        <v>4457</v>
      </c>
      <c r="C54" s="533" t="s">
        <v>4458</v>
      </c>
      <c r="D54" s="516"/>
      <c r="E54" s="516"/>
      <c r="F54" s="516"/>
      <c r="G54" s="516"/>
      <c r="H54" s="516"/>
      <c r="I54" s="516"/>
      <c r="J54" s="516"/>
      <c r="K54" s="516"/>
      <c r="L54" s="516"/>
      <c r="M54" s="516"/>
      <c r="N54" s="516"/>
      <c r="O54" s="516"/>
      <c r="P54" s="516"/>
      <c r="Q54" s="516"/>
      <c r="R54" s="516"/>
      <c r="S54" s="516"/>
      <c r="T54" s="516"/>
      <c r="U54" s="516"/>
      <c r="V54" s="516"/>
      <c r="W54" s="516"/>
      <c r="X54" s="516"/>
      <c r="Y54" s="516"/>
    </row>
    <row r="55" spans="1:25" ht="16">
      <c r="A55" s="1200" t="s">
        <v>4459</v>
      </c>
      <c r="B55" s="534" t="s">
        <v>4460</v>
      </c>
      <c r="C55" s="534" t="s">
        <v>4638</v>
      </c>
      <c r="D55" s="516"/>
      <c r="E55" s="516"/>
      <c r="F55" s="516"/>
      <c r="G55" s="516"/>
      <c r="H55" s="516"/>
      <c r="I55" s="516"/>
      <c r="J55" s="516"/>
      <c r="K55" s="516"/>
      <c r="L55" s="516"/>
      <c r="M55" s="516"/>
      <c r="N55" s="516"/>
      <c r="O55" s="516"/>
      <c r="P55" s="516"/>
      <c r="Q55" s="516"/>
      <c r="R55" s="516"/>
      <c r="S55" s="516"/>
      <c r="T55" s="516"/>
      <c r="U55" s="516"/>
      <c r="V55" s="516"/>
      <c r="W55" s="516"/>
      <c r="X55" s="516"/>
      <c r="Y55" s="516"/>
    </row>
    <row r="56" spans="1:25" ht="16">
      <c r="A56" s="1201"/>
      <c r="B56" s="534" t="s">
        <v>4461</v>
      </c>
      <c r="C56" s="534" t="s">
        <v>4637</v>
      </c>
      <c r="D56" s="516"/>
      <c r="E56" s="516"/>
      <c r="F56" s="516"/>
      <c r="G56" s="516"/>
      <c r="H56" s="516"/>
      <c r="I56" s="516"/>
      <c r="J56" s="516"/>
      <c r="K56" s="516"/>
      <c r="L56" s="516"/>
      <c r="M56" s="516"/>
      <c r="N56" s="516"/>
      <c r="O56" s="516"/>
      <c r="P56" s="516"/>
      <c r="Q56" s="516"/>
      <c r="R56" s="516"/>
      <c r="S56" s="516"/>
      <c r="T56" s="516"/>
      <c r="U56" s="516"/>
      <c r="V56" s="516"/>
      <c r="W56" s="516"/>
      <c r="X56" s="516"/>
      <c r="Y56" s="516"/>
    </row>
    <row r="57" spans="1:25" ht="16">
      <c r="A57" s="1201"/>
      <c r="B57" s="527" t="s">
        <v>4462</v>
      </c>
      <c r="C57" s="527" t="s">
        <v>4463</v>
      </c>
      <c r="D57" s="516"/>
      <c r="E57" s="516"/>
      <c r="F57" s="516"/>
      <c r="G57" s="516"/>
      <c r="H57" s="516"/>
      <c r="I57" s="516"/>
      <c r="J57" s="516"/>
      <c r="K57" s="516"/>
      <c r="L57" s="516"/>
      <c r="M57" s="516"/>
      <c r="N57" s="516"/>
      <c r="O57" s="516"/>
      <c r="P57" s="516"/>
      <c r="Q57" s="516"/>
      <c r="R57" s="516"/>
      <c r="S57" s="516"/>
      <c r="T57" s="516"/>
      <c r="U57" s="516"/>
      <c r="V57" s="516"/>
      <c r="W57" s="516"/>
      <c r="X57" s="516"/>
      <c r="Y57" s="516"/>
    </row>
    <row r="58" spans="1:25" ht="16">
      <c r="A58" s="1201"/>
      <c r="B58" s="527" t="s">
        <v>4464</v>
      </c>
      <c r="C58" s="527" t="s">
        <v>4465</v>
      </c>
      <c r="D58" s="516"/>
      <c r="E58" s="516"/>
      <c r="F58" s="516"/>
      <c r="G58" s="516"/>
      <c r="H58" s="516"/>
      <c r="I58" s="516"/>
      <c r="J58" s="516"/>
      <c r="K58" s="516"/>
      <c r="L58" s="516"/>
      <c r="M58" s="516"/>
      <c r="N58" s="516"/>
      <c r="O58" s="516"/>
      <c r="P58" s="516"/>
      <c r="Q58" s="516"/>
      <c r="R58" s="516"/>
      <c r="S58" s="516"/>
      <c r="T58" s="516"/>
      <c r="U58" s="516"/>
      <c r="V58" s="516"/>
      <c r="W58" s="516"/>
      <c r="X58" s="516"/>
      <c r="Y58" s="516"/>
    </row>
    <row r="59" spans="1:25" ht="16">
      <c r="A59" s="1201"/>
      <c r="B59" s="527" t="s">
        <v>4466</v>
      </c>
      <c r="C59" s="527" t="s">
        <v>4467</v>
      </c>
      <c r="D59" s="516"/>
      <c r="E59" s="516"/>
      <c r="F59" s="516"/>
      <c r="G59" s="516"/>
      <c r="H59" s="516"/>
      <c r="I59" s="516"/>
      <c r="J59" s="516"/>
      <c r="K59" s="516"/>
      <c r="L59" s="516"/>
      <c r="M59" s="516"/>
      <c r="N59" s="516"/>
      <c r="O59" s="516"/>
      <c r="P59" s="516"/>
      <c r="Q59" s="516"/>
      <c r="R59" s="516"/>
      <c r="S59" s="516"/>
      <c r="T59" s="516"/>
      <c r="U59" s="516"/>
      <c r="V59" s="516"/>
      <c r="W59" s="516"/>
      <c r="X59" s="516"/>
      <c r="Y59" s="516"/>
    </row>
    <row r="60" spans="1:25" ht="16">
      <c r="A60" s="1201"/>
      <c r="B60" s="527" t="s">
        <v>4468</v>
      </c>
      <c r="C60" s="527" t="s">
        <v>4469</v>
      </c>
      <c r="D60" s="516"/>
      <c r="E60" s="516"/>
      <c r="F60" s="516"/>
      <c r="G60" s="516"/>
      <c r="H60" s="516"/>
      <c r="I60" s="516"/>
      <c r="J60" s="516"/>
      <c r="K60" s="516"/>
      <c r="L60" s="516"/>
      <c r="M60" s="516"/>
      <c r="N60" s="516"/>
      <c r="O60" s="516"/>
      <c r="P60" s="516"/>
      <c r="Q60" s="516"/>
      <c r="R60" s="516"/>
      <c r="S60" s="516"/>
      <c r="T60" s="516"/>
      <c r="U60" s="516"/>
      <c r="V60" s="516"/>
      <c r="W60" s="516"/>
      <c r="X60" s="516"/>
      <c r="Y60" s="516"/>
    </row>
    <row r="61" spans="1:25" ht="16">
      <c r="A61" s="1201"/>
      <c r="B61" s="527" t="s">
        <v>4471</v>
      </c>
      <c r="C61" s="527" t="s">
        <v>4640</v>
      </c>
      <c r="D61" s="516"/>
      <c r="E61" s="516"/>
      <c r="F61" s="516"/>
      <c r="G61" s="516"/>
      <c r="H61" s="516"/>
      <c r="I61" s="516"/>
      <c r="J61" s="516"/>
      <c r="K61" s="516"/>
      <c r="L61" s="516"/>
      <c r="M61" s="516"/>
      <c r="N61" s="516"/>
      <c r="O61" s="516"/>
      <c r="P61" s="516"/>
      <c r="Q61" s="516"/>
      <c r="R61" s="516"/>
      <c r="S61" s="516"/>
      <c r="T61" s="516"/>
      <c r="U61" s="516"/>
      <c r="V61" s="516"/>
      <c r="W61" s="516"/>
      <c r="X61" s="516"/>
      <c r="Y61" s="516"/>
    </row>
    <row r="62" spans="1:25" ht="16">
      <c r="A62" s="1201"/>
      <c r="B62" s="527" t="s">
        <v>4470</v>
      </c>
      <c r="C62" s="527" t="s">
        <v>4641</v>
      </c>
      <c r="D62" s="516"/>
      <c r="E62" s="516"/>
      <c r="F62" s="516"/>
      <c r="G62" s="516"/>
      <c r="H62" s="516"/>
      <c r="I62" s="516"/>
      <c r="J62" s="516"/>
      <c r="K62" s="516"/>
      <c r="L62" s="516"/>
      <c r="M62" s="516"/>
      <c r="N62" s="516"/>
      <c r="O62" s="516"/>
      <c r="P62" s="516"/>
      <c r="Q62" s="516"/>
      <c r="R62" s="516"/>
      <c r="S62" s="516"/>
      <c r="T62" s="516"/>
      <c r="U62" s="516"/>
      <c r="V62" s="516"/>
      <c r="W62" s="516"/>
      <c r="X62" s="516"/>
      <c r="Y62" s="516"/>
    </row>
    <row r="63" spans="1:25" ht="16">
      <c r="A63" s="1201"/>
      <c r="B63" s="534" t="s">
        <v>4472</v>
      </c>
      <c r="C63" s="534" t="s">
        <v>4639</v>
      </c>
      <c r="D63" s="516"/>
      <c r="E63" s="516"/>
      <c r="F63" s="516"/>
      <c r="G63" s="516"/>
      <c r="H63" s="516"/>
      <c r="I63" s="516"/>
      <c r="J63" s="516"/>
      <c r="K63" s="516"/>
      <c r="L63" s="516"/>
      <c r="M63" s="516"/>
      <c r="N63" s="516"/>
      <c r="O63" s="516"/>
      <c r="P63" s="516"/>
      <c r="Q63" s="516"/>
      <c r="R63" s="516"/>
      <c r="S63" s="516"/>
      <c r="T63" s="516"/>
      <c r="U63" s="516"/>
      <c r="V63" s="516"/>
      <c r="W63" s="516"/>
      <c r="X63" s="516"/>
      <c r="Y63" s="516"/>
    </row>
    <row r="64" spans="1:25" ht="16">
      <c r="A64" s="1201"/>
      <c r="B64" s="534" t="s">
        <v>4473</v>
      </c>
      <c r="C64" s="534" t="s">
        <v>4474</v>
      </c>
      <c r="D64" s="516"/>
      <c r="E64" s="516"/>
      <c r="F64" s="516"/>
      <c r="G64" s="516"/>
      <c r="H64" s="516"/>
      <c r="I64" s="516"/>
      <c r="J64" s="516"/>
      <c r="K64" s="516"/>
      <c r="L64" s="516"/>
      <c r="M64" s="516"/>
      <c r="N64" s="516"/>
      <c r="O64" s="516"/>
      <c r="P64" s="516"/>
      <c r="Q64" s="516"/>
      <c r="R64" s="516"/>
      <c r="S64" s="516"/>
      <c r="T64" s="516"/>
      <c r="U64" s="516"/>
      <c r="V64" s="516"/>
      <c r="W64" s="516"/>
      <c r="X64" s="516"/>
      <c r="Y64" s="516"/>
    </row>
    <row r="65" spans="1:25" ht="16">
      <c r="A65" s="1201"/>
      <c r="B65" s="534" t="s">
        <v>4475</v>
      </c>
      <c r="C65" s="534" t="s">
        <v>4476</v>
      </c>
      <c r="D65" s="516"/>
      <c r="E65" s="516"/>
      <c r="F65" s="516"/>
      <c r="G65" s="516"/>
      <c r="H65" s="516"/>
      <c r="I65" s="516"/>
      <c r="J65" s="516"/>
      <c r="K65" s="516"/>
      <c r="L65" s="516"/>
      <c r="M65" s="516"/>
      <c r="N65" s="516"/>
      <c r="O65" s="516"/>
      <c r="P65" s="516"/>
      <c r="Q65" s="516"/>
      <c r="R65" s="516"/>
      <c r="S65" s="516"/>
      <c r="T65" s="516"/>
      <c r="U65" s="516"/>
      <c r="V65" s="516"/>
      <c r="W65" s="516"/>
      <c r="X65" s="516"/>
      <c r="Y65" s="516"/>
    </row>
    <row r="66" spans="1:25" ht="16">
      <c r="A66" s="1201"/>
      <c r="B66" s="534" t="s">
        <v>4477</v>
      </c>
      <c r="C66" s="534" t="s">
        <v>4478</v>
      </c>
      <c r="D66" s="516"/>
      <c r="E66" s="516"/>
      <c r="F66" s="516"/>
      <c r="G66" s="516"/>
      <c r="H66" s="516"/>
      <c r="I66" s="516"/>
      <c r="J66" s="516"/>
      <c r="K66" s="516"/>
      <c r="L66" s="516"/>
      <c r="M66" s="516"/>
      <c r="N66" s="516"/>
      <c r="O66" s="516"/>
      <c r="P66" s="516"/>
      <c r="Q66" s="516"/>
      <c r="R66" s="516"/>
      <c r="S66" s="516"/>
      <c r="T66" s="516"/>
      <c r="U66" s="516"/>
      <c r="V66" s="516"/>
      <c r="W66" s="516"/>
      <c r="X66" s="516"/>
      <c r="Y66" s="516"/>
    </row>
    <row r="67" spans="1:25" ht="16">
      <c r="A67" s="1201"/>
      <c r="B67" s="521" t="s">
        <v>4479</v>
      </c>
      <c r="C67" s="523" t="s">
        <v>4644</v>
      </c>
      <c r="D67" s="516"/>
      <c r="E67" s="516"/>
      <c r="F67" s="516"/>
      <c r="G67" s="516"/>
      <c r="H67" s="516"/>
      <c r="I67" s="516"/>
      <c r="J67" s="516"/>
      <c r="K67" s="516"/>
      <c r="L67" s="516"/>
      <c r="M67" s="516"/>
      <c r="N67" s="516"/>
      <c r="O67" s="516"/>
      <c r="P67" s="516"/>
      <c r="Q67" s="516"/>
      <c r="R67" s="516"/>
      <c r="S67" s="516"/>
      <c r="T67" s="516"/>
      <c r="U67" s="516"/>
      <c r="V67" s="516"/>
      <c r="W67" s="516"/>
      <c r="X67" s="516"/>
      <c r="Y67" s="516"/>
    </row>
    <row r="68" spans="1:25" ht="16">
      <c r="A68" s="1201"/>
      <c r="B68" s="521" t="s">
        <v>4480</v>
      </c>
      <c r="C68" s="523" t="s">
        <v>4642</v>
      </c>
      <c r="D68" s="516"/>
      <c r="E68" s="516"/>
      <c r="F68" s="516"/>
      <c r="G68" s="516"/>
      <c r="H68" s="516"/>
      <c r="I68" s="516"/>
      <c r="J68" s="516"/>
      <c r="K68" s="516"/>
      <c r="L68" s="516"/>
      <c r="M68" s="516"/>
      <c r="N68" s="516"/>
      <c r="O68" s="516"/>
      <c r="P68" s="516"/>
      <c r="Q68" s="516"/>
      <c r="R68" s="516"/>
      <c r="S68" s="516"/>
      <c r="T68" s="516"/>
      <c r="U68" s="516"/>
      <c r="V68" s="516"/>
      <c r="W68" s="516"/>
      <c r="X68" s="516"/>
      <c r="Y68" s="516"/>
    </row>
    <row r="69" spans="1:25" ht="16">
      <c r="A69" s="1201"/>
      <c r="B69" s="521" t="s">
        <v>4481</v>
      </c>
      <c r="C69" s="523" t="s">
        <v>4643</v>
      </c>
      <c r="D69" s="516"/>
      <c r="E69" s="516"/>
      <c r="F69" s="516"/>
      <c r="G69" s="516"/>
      <c r="H69" s="516"/>
      <c r="I69" s="516"/>
      <c r="J69" s="516"/>
      <c r="K69" s="516"/>
      <c r="L69" s="516"/>
      <c r="M69" s="516"/>
      <c r="N69" s="516"/>
      <c r="O69" s="516"/>
      <c r="P69" s="516"/>
      <c r="Q69" s="516"/>
      <c r="R69" s="516"/>
      <c r="S69" s="516"/>
      <c r="T69" s="516"/>
      <c r="U69" s="516"/>
      <c r="V69" s="516"/>
      <c r="W69" s="516"/>
      <c r="X69" s="516"/>
      <c r="Y69" s="516"/>
    </row>
    <row r="70" spans="1:25" ht="16">
      <c r="A70" s="1201"/>
      <c r="B70" s="521" t="s">
        <v>4482</v>
      </c>
      <c r="C70" s="523" t="s">
        <v>4483</v>
      </c>
      <c r="D70" s="516"/>
      <c r="E70" s="516"/>
      <c r="F70" s="516"/>
      <c r="G70" s="516"/>
      <c r="H70" s="516"/>
      <c r="I70" s="516"/>
      <c r="J70" s="516"/>
      <c r="K70" s="516"/>
      <c r="L70" s="516"/>
      <c r="M70" s="516"/>
      <c r="N70" s="516"/>
      <c r="O70" s="516"/>
      <c r="P70" s="516"/>
      <c r="Q70" s="516"/>
      <c r="R70" s="516"/>
      <c r="S70" s="516"/>
      <c r="T70" s="516"/>
      <c r="U70" s="516"/>
      <c r="V70" s="516"/>
      <c r="W70" s="516"/>
      <c r="X70" s="516"/>
      <c r="Y70" s="516"/>
    </row>
    <row r="71" spans="1:25" ht="16">
      <c r="A71" s="1201"/>
      <c r="B71" s="521" t="s">
        <v>4484</v>
      </c>
      <c r="C71" s="523" t="s">
        <v>4485</v>
      </c>
      <c r="D71" s="516"/>
      <c r="E71" s="516"/>
      <c r="F71" s="516"/>
      <c r="G71" s="516"/>
      <c r="H71" s="516"/>
      <c r="I71" s="516"/>
      <c r="J71" s="516"/>
      <c r="K71" s="516"/>
      <c r="L71" s="516"/>
      <c r="M71" s="516"/>
      <c r="N71" s="516"/>
      <c r="O71" s="516"/>
      <c r="P71" s="516"/>
      <c r="Q71" s="516"/>
      <c r="R71" s="516"/>
      <c r="S71" s="516"/>
      <c r="T71" s="516"/>
      <c r="U71" s="516"/>
      <c r="V71" s="516"/>
      <c r="W71" s="516"/>
      <c r="X71" s="516"/>
      <c r="Y71" s="516"/>
    </row>
    <row r="72" spans="1:25" ht="16">
      <c r="A72" s="1210"/>
      <c r="B72" s="521" t="s">
        <v>4486</v>
      </c>
      <c r="C72" s="523" t="s">
        <v>4487</v>
      </c>
      <c r="D72" s="516"/>
      <c r="E72" s="516"/>
      <c r="F72" s="516"/>
      <c r="G72" s="516"/>
      <c r="H72" s="516"/>
      <c r="I72" s="516"/>
      <c r="J72" s="516"/>
      <c r="K72" s="516"/>
      <c r="L72" s="516"/>
      <c r="M72" s="516"/>
      <c r="N72" s="516"/>
      <c r="O72" s="516"/>
      <c r="P72" s="516"/>
      <c r="Q72" s="516"/>
      <c r="R72" s="516"/>
      <c r="S72" s="516"/>
      <c r="T72" s="516"/>
      <c r="U72" s="516"/>
      <c r="V72" s="516"/>
      <c r="W72" s="516"/>
      <c r="X72" s="516"/>
      <c r="Y72" s="516"/>
    </row>
    <row r="73" spans="1:25" ht="16">
      <c r="A73" s="1211" t="s">
        <v>4488</v>
      </c>
      <c r="B73" s="528" t="s">
        <v>4489</v>
      </c>
      <c r="C73" s="528" t="s">
        <v>4490</v>
      </c>
      <c r="D73" s="516"/>
      <c r="E73" s="516"/>
      <c r="F73" s="516"/>
      <c r="G73" s="516"/>
      <c r="H73" s="516"/>
      <c r="I73" s="516"/>
      <c r="J73" s="516"/>
      <c r="K73" s="516"/>
      <c r="L73" s="516"/>
      <c r="M73" s="516"/>
      <c r="N73" s="516"/>
      <c r="O73" s="516"/>
      <c r="P73" s="516"/>
      <c r="Q73" s="516"/>
      <c r="R73" s="516"/>
      <c r="S73" s="516"/>
      <c r="T73" s="516"/>
      <c r="U73" s="516"/>
      <c r="V73" s="516"/>
      <c r="W73" s="516"/>
      <c r="X73" s="516"/>
      <c r="Y73" s="516"/>
    </row>
    <row r="74" spans="1:25" ht="16">
      <c r="A74" s="1212"/>
      <c r="B74" s="528" t="s">
        <v>4491</v>
      </c>
      <c r="C74" s="528" t="s">
        <v>4645</v>
      </c>
      <c r="D74" s="516"/>
      <c r="E74" s="516"/>
      <c r="F74" s="516"/>
      <c r="G74" s="516"/>
      <c r="H74" s="516"/>
      <c r="I74" s="516"/>
      <c r="J74" s="516"/>
      <c r="K74" s="516"/>
      <c r="L74" s="516"/>
      <c r="M74" s="516"/>
      <c r="N74" s="516"/>
      <c r="O74" s="516"/>
      <c r="P74" s="516"/>
      <c r="Q74" s="516"/>
      <c r="R74" s="516"/>
      <c r="S74" s="516"/>
      <c r="T74" s="516"/>
      <c r="U74" s="516"/>
      <c r="V74" s="516"/>
      <c r="W74" s="516"/>
      <c r="X74" s="516"/>
      <c r="Y74" s="516"/>
    </row>
    <row r="75" spans="1:25" ht="16">
      <c r="A75" s="1213" t="s">
        <v>4492</v>
      </c>
      <c r="B75" s="535" t="s">
        <v>4493</v>
      </c>
      <c r="C75" s="535" t="s">
        <v>4494</v>
      </c>
      <c r="D75" s="516"/>
      <c r="E75" s="516"/>
      <c r="F75" s="516"/>
      <c r="G75" s="516"/>
      <c r="H75" s="516"/>
      <c r="I75" s="516"/>
      <c r="J75" s="516"/>
      <c r="K75" s="516"/>
      <c r="L75" s="516"/>
      <c r="M75" s="516"/>
      <c r="N75" s="516"/>
      <c r="O75" s="516"/>
      <c r="P75" s="516"/>
      <c r="Q75" s="516"/>
      <c r="R75" s="516"/>
      <c r="S75" s="516"/>
      <c r="T75" s="516"/>
      <c r="U75" s="516"/>
      <c r="V75" s="516"/>
      <c r="W75" s="516"/>
      <c r="X75" s="516"/>
      <c r="Y75" s="516"/>
    </row>
    <row r="76" spans="1:25" ht="16">
      <c r="A76" s="1214"/>
      <c r="B76" s="535" t="s">
        <v>4495</v>
      </c>
      <c r="C76" s="535" t="s">
        <v>4496</v>
      </c>
      <c r="D76" s="516"/>
      <c r="E76" s="516"/>
      <c r="F76" s="516"/>
      <c r="G76" s="516"/>
      <c r="H76" s="516"/>
      <c r="I76" s="516"/>
      <c r="J76" s="516"/>
      <c r="K76" s="516"/>
      <c r="L76" s="516"/>
      <c r="M76" s="516"/>
      <c r="N76" s="516"/>
      <c r="O76" s="516"/>
      <c r="P76" s="516"/>
      <c r="Q76" s="516"/>
      <c r="R76" s="516"/>
      <c r="S76" s="516"/>
      <c r="T76" s="516"/>
      <c r="U76" s="516"/>
      <c r="V76" s="516"/>
      <c r="W76" s="516"/>
      <c r="X76" s="516"/>
      <c r="Y76" s="516"/>
    </row>
    <row r="77" spans="1:25" ht="16">
      <c r="A77" s="1214"/>
      <c r="B77" s="535" t="s">
        <v>4497</v>
      </c>
      <c r="C77" s="535" t="s">
        <v>4498</v>
      </c>
      <c r="D77" s="516"/>
      <c r="E77" s="516"/>
      <c r="F77" s="516"/>
      <c r="G77" s="516"/>
      <c r="H77" s="516"/>
      <c r="I77" s="516"/>
      <c r="J77" s="516"/>
      <c r="K77" s="516"/>
      <c r="L77" s="516"/>
      <c r="M77" s="516"/>
      <c r="N77" s="516"/>
      <c r="O77" s="516"/>
      <c r="P77" s="516"/>
      <c r="Q77" s="516"/>
      <c r="R77" s="516"/>
      <c r="S77" s="516"/>
      <c r="T77" s="516"/>
      <c r="U77" s="516"/>
      <c r="V77" s="516"/>
      <c r="W77" s="516"/>
      <c r="X77" s="516"/>
      <c r="Y77" s="516"/>
    </row>
    <row r="78" spans="1:25" ht="16">
      <c r="A78" s="1214"/>
      <c r="B78" s="535" t="s">
        <v>4499</v>
      </c>
      <c r="C78" s="535" t="s">
        <v>4500</v>
      </c>
      <c r="D78" s="516"/>
      <c r="E78" s="516"/>
      <c r="F78" s="516"/>
      <c r="G78" s="516"/>
      <c r="H78" s="516"/>
      <c r="I78" s="516"/>
      <c r="J78" s="516"/>
      <c r="K78" s="516"/>
      <c r="L78" s="516"/>
      <c r="M78" s="516"/>
      <c r="N78" s="516"/>
      <c r="O78" s="516"/>
      <c r="P78" s="516"/>
      <c r="Q78" s="516"/>
      <c r="R78" s="516"/>
      <c r="S78" s="516"/>
      <c r="T78" s="516"/>
      <c r="U78" s="516"/>
      <c r="V78" s="516"/>
      <c r="W78" s="516"/>
      <c r="X78" s="516"/>
      <c r="Y78" s="516"/>
    </row>
    <row r="79" spans="1:25" ht="16">
      <c r="A79" s="1214"/>
      <c r="B79" s="535" t="s">
        <v>4501</v>
      </c>
      <c r="C79" s="535" t="s">
        <v>4647</v>
      </c>
      <c r="D79" s="516"/>
      <c r="E79" s="516"/>
      <c r="F79" s="516"/>
      <c r="G79" s="516"/>
      <c r="H79" s="516"/>
      <c r="I79" s="516"/>
      <c r="J79" s="516"/>
      <c r="K79" s="516"/>
      <c r="L79" s="516"/>
      <c r="M79" s="516"/>
      <c r="N79" s="516"/>
      <c r="O79" s="516"/>
      <c r="P79" s="516"/>
      <c r="Q79" s="516"/>
      <c r="R79" s="516"/>
      <c r="S79" s="516"/>
      <c r="T79" s="516"/>
      <c r="U79" s="516"/>
      <c r="V79" s="516"/>
      <c r="W79" s="516"/>
      <c r="X79" s="516"/>
      <c r="Y79" s="516"/>
    </row>
    <row r="80" spans="1:25" ht="16">
      <c r="A80" s="1214"/>
      <c r="B80" s="535" t="s">
        <v>4502</v>
      </c>
      <c r="C80" s="535" t="s">
        <v>4646</v>
      </c>
      <c r="D80" s="516"/>
      <c r="E80" s="516"/>
      <c r="F80" s="516"/>
      <c r="G80" s="516"/>
      <c r="H80" s="516"/>
      <c r="I80" s="516"/>
      <c r="J80" s="516"/>
      <c r="K80" s="516"/>
      <c r="L80" s="516"/>
      <c r="M80" s="516"/>
      <c r="N80" s="516"/>
      <c r="O80" s="516"/>
      <c r="P80" s="516"/>
      <c r="Q80" s="516"/>
      <c r="R80" s="516"/>
      <c r="S80" s="516"/>
      <c r="T80" s="516"/>
      <c r="U80" s="516"/>
      <c r="V80" s="516"/>
      <c r="W80" s="516"/>
      <c r="X80" s="516"/>
      <c r="Y80" s="516"/>
    </row>
    <row r="81" spans="1:25" ht="16">
      <c r="A81" s="1215"/>
      <c r="B81" s="535" t="s">
        <v>4503</v>
      </c>
      <c r="C81" s="535" t="s">
        <v>4504</v>
      </c>
      <c r="D81" s="516"/>
      <c r="E81" s="516"/>
      <c r="F81" s="516"/>
      <c r="G81" s="516"/>
      <c r="H81" s="516"/>
      <c r="I81" s="516"/>
      <c r="J81" s="516"/>
      <c r="K81" s="516"/>
      <c r="L81" s="516"/>
      <c r="M81" s="516"/>
      <c r="N81" s="516"/>
      <c r="O81" s="516"/>
      <c r="P81" s="516"/>
      <c r="Q81" s="516"/>
      <c r="R81" s="516"/>
      <c r="S81" s="516"/>
      <c r="T81" s="516"/>
      <c r="U81" s="516"/>
      <c r="V81" s="516"/>
      <c r="W81" s="516"/>
      <c r="X81" s="516"/>
      <c r="Y81" s="516"/>
    </row>
    <row r="82" spans="1:25" ht="16">
      <c r="A82" s="1211" t="s">
        <v>4505</v>
      </c>
      <c r="B82" s="528" t="s">
        <v>4652</v>
      </c>
      <c r="C82" s="528" t="s">
        <v>4506</v>
      </c>
      <c r="D82" s="516"/>
      <c r="E82" s="516"/>
      <c r="F82" s="516"/>
      <c r="G82" s="516"/>
      <c r="H82" s="516"/>
      <c r="I82" s="516"/>
      <c r="J82" s="516"/>
      <c r="K82" s="516"/>
      <c r="L82" s="516"/>
      <c r="M82" s="516"/>
      <c r="N82" s="516"/>
      <c r="O82" s="516"/>
      <c r="P82" s="516"/>
      <c r="Q82" s="516"/>
      <c r="R82" s="516"/>
      <c r="S82" s="516"/>
      <c r="T82" s="516"/>
      <c r="U82" s="516"/>
      <c r="V82" s="516"/>
      <c r="W82" s="516"/>
      <c r="X82" s="516"/>
      <c r="Y82" s="516"/>
    </row>
    <row r="83" spans="1:25" ht="16">
      <c r="A83" s="1216"/>
      <c r="B83" s="528" t="s">
        <v>4653</v>
      </c>
      <c r="C83" s="528" t="s">
        <v>4507</v>
      </c>
      <c r="D83" s="516"/>
      <c r="E83" s="516"/>
      <c r="F83" s="516"/>
      <c r="G83" s="516"/>
      <c r="H83" s="516"/>
      <c r="I83" s="516"/>
      <c r="J83" s="516"/>
      <c r="K83" s="516"/>
      <c r="L83" s="516"/>
      <c r="M83" s="516"/>
      <c r="N83" s="516"/>
      <c r="O83" s="516"/>
      <c r="P83" s="516"/>
      <c r="Q83" s="516"/>
      <c r="R83" s="516"/>
      <c r="S83" s="516"/>
      <c r="T83" s="516"/>
      <c r="U83" s="516"/>
      <c r="V83" s="516"/>
      <c r="W83" s="516"/>
      <c r="X83" s="516"/>
      <c r="Y83" s="516"/>
    </row>
    <row r="84" spans="1:25" ht="16">
      <c r="A84" s="1216"/>
      <c r="B84" s="528" t="s">
        <v>4508</v>
      </c>
      <c r="C84" s="528" t="s">
        <v>4648</v>
      </c>
      <c r="D84" s="516"/>
      <c r="E84" s="516"/>
      <c r="F84" s="516"/>
      <c r="G84" s="516"/>
      <c r="H84" s="516"/>
      <c r="I84" s="516"/>
      <c r="J84" s="516"/>
      <c r="K84" s="516"/>
      <c r="L84" s="516"/>
      <c r="M84" s="516"/>
      <c r="N84" s="516"/>
      <c r="O84" s="516"/>
      <c r="P84" s="516"/>
      <c r="Q84" s="516"/>
      <c r="R84" s="516"/>
      <c r="S84" s="516"/>
      <c r="T84" s="516"/>
      <c r="U84" s="516"/>
      <c r="V84" s="516"/>
      <c r="W84" s="516"/>
      <c r="X84" s="516"/>
      <c r="Y84" s="516"/>
    </row>
    <row r="85" spans="1:25" ht="16">
      <c r="A85" s="1216"/>
      <c r="B85" s="528" t="s">
        <v>4650</v>
      </c>
      <c r="C85" s="528" t="s">
        <v>4649</v>
      </c>
      <c r="D85" s="516"/>
      <c r="E85" s="516"/>
      <c r="F85" s="516"/>
      <c r="G85" s="516"/>
      <c r="H85" s="516"/>
      <c r="I85" s="516"/>
      <c r="J85" s="516"/>
      <c r="K85" s="516"/>
      <c r="L85" s="516"/>
      <c r="M85" s="516"/>
      <c r="N85" s="516"/>
      <c r="O85" s="516"/>
      <c r="P85" s="516"/>
      <c r="Q85" s="516"/>
      <c r="R85" s="516"/>
      <c r="S85" s="516"/>
      <c r="T85" s="516"/>
      <c r="U85" s="516"/>
      <c r="V85" s="516"/>
      <c r="W85" s="516"/>
      <c r="X85" s="516"/>
      <c r="Y85" s="516"/>
    </row>
    <row r="86" spans="1:25" ht="16">
      <c r="A86" s="1216"/>
      <c r="B86" s="528" t="s">
        <v>4509</v>
      </c>
      <c r="C86" s="528" t="s">
        <v>4651</v>
      </c>
      <c r="D86" s="516"/>
      <c r="E86" s="516"/>
      <c r="F86" s="516"/>
      <c r="G86" s="516"/>
      <c r="H86" s="516"/>
      <c r="I86" s="516"/>
      <c r="J86" s="516"/>
      <c r="K86" s="516"/>
      <c r="L86" s="516"/>
      <c r="M86" s="516"/>
      <c r="N86" s="516"/>
      <c r="O86" s="516"/>
      <c r="P86" s="516"/>
      <c r="Q86" s="516"/>
      <c r="R86" s="516"/>
      <c r="S86" s="516"/>
      <c r="T86" s="516"/>
      <c r="U86" s="516"/>
      <c r="V86" s="516"/>
      <c r="W86" s="516"/>
      <c r="X86" s="516"/>
      <c r="Y86" s="516"/>
    </row>
    <row r="87" spans="1:25" ht="16">
      <c r="A87" s="1212"/>
      <c r="B87" s="528" t="s">
        <v>4510</v>
      </c>
      <c r="C87" s="528" t="s">
        <v>4654</v>
      </c>
      <c r="D87" s="516"/>
      <c r="E87" s="516"/>
      <c r="F87" s="516"/>
      <c r="G87" s="516"/>
      <c r="H87" s="516"/>
      <c r="I87" s="516"/>
      <c r="J87" s="516"/>
      <c r="K87" s="516"/>
      <c r="L87" s="516"/>
      <c r="M87" s="516"/>
      <c r="N87" s="516"/>
      <c r="O87" s="516"/>
      <c r="P87" s="516"/>
      <c r="Q87" s="516"/>
      <c r="R87" s="516"/>
      <c r="S87" s="516"/>
      <c r="T87" s="516"/>
      <c r="U87" s="516"/>
      <c r="V87" s="516"/>
      <c r="W87" s="516"/>
      <c r="X87" s="516"/>
      <c r="Y87" s="516"/>
    </row>
    <row r="88" spans="1:25" ht="16">
      <c r="A88" s="1217" t="s">
        <v>4511</v>
      </c>
      <c r="B88" s="529" t="s">
        <v>4512</v>
      </c>
      <c r="C88" s="529" t="s">
        <v>4655</v>
      </c>
      <c r="D88" s="516"/>
      <c r="E88" s="516"/>
      <c r="F88" s="516"/>
      <c r="G88" s="516"/>
      <c r="H88" s="516"/>
      <c r="I88" s="516"/>
      <c r="J88" s="516"/>
      <c r="K88" s="516"/>
      <c r="L88" s="516"/>
      <c r="M88" s="516"/>
      <c r="N88" s="516"/>
      <c r="O88" s="516"/>
      <c r="P88" s="516"/>
      <c r="Q88" s="516"/>
      <c r="R88" s="516"/>
      <c r="S88" s="516"/>
      <c r="T88" s="516"/>
      <c r="U88" s="516"/>
      <c r="V88" s="516"/>
      <c r="W88" s="516"/>
      <c r="X88" s="516"/>
      <c r="Y88" s="516"/>
    </row>
    <row r="89" spans="1:25" ht="16">
      <c r="A89" s="1218"/>
      <c r="B89" s="529" t="s">
        <v>4657</v>
      </c>
      <c r="C89" s="529" t="s">
        <v>4656</v>
      </c>
      <c r="D89" s="516"/>
      <c r="E89" s="516"/>
      <c r="F89" s="516"/>
      <c r="G89" s="516"/>
      <c r="H89" s="516"/>
      <c r="I89" s="516"/>
      <c r="J89" s="516"/>
      <c r="K89" s="516"/>
      <c r="L89" s="516"/>
      <c r="M89" s="516"/>
      <c r="N89" s="516"/>
      <c r="O89" s="516"/>
      <c r="P89" s="516"/>
      <c r="Q89" s="516"/>
      <c r="R89" s="516"/>
      <c r="S89" s="516"/>
      <c r="T89" s="516"/>
      <c r="U89" s="516"/>
      <c r="V89" s="516"/>
      <c r="W89" s="516"/>
      <c r="X89" s="516"/>
      <c r="Y89" s="516"/>
    </row>
    <row r="90" spans="1:25" ht="16">
      <c r="A90" s="1218"/>
      <c r="B90" s="529" t="s">
        <v>4513</v>
      </c>
      <c r="C90" s="529" t="s">
        <v>4658</v>
      </c>
      <c r="D90" s="516"/>
      <c r="E90" s="516"/>
      <c r="F90" s="516"/>
      <c r="G90" s="516"/>
      <c r="H90" s="516"/>
      <c r="I90" s="516"/>
      <c r="J90" s="516"/>
      <c r="K90" s="516"/>
      <c r="L90" s="516"/>
      <c r="M90" s="516"/>
      <c r="N90" s="516"/>
      <c r="O90" s="516"/>
      <c r="P90" s="516"/>
      <c r="Q90" s="516"/>
      <c r="R90" s="516"/>
      <c r="S90" s="516"/>
      <c r="T90" s="516"/>
      <c r="U90" s="516"/>
      <c r="V90" s="516"/>
      <c r="W90" s="516"/>
      <c r="X90" s="516"/>
      <c r="Y90" s="516"/>
    </row>
    <row r="91" spans="1:25" ht="16">
      <c r="A91" s="1219"/>
      <c r="B91" s="529" t="s">
        <v>4660</v>
      </c>
      <c r="C91" s="529" t="s">
        <v>4659</v>
      </c>
      <c r="D91" s="516"/>
      <c r="E91" s="516"/>
      <c r="F91" s="516"/>
      <c r="G91" s="516"/>
      <c r="H91" s="516"/>
      <c r="I91" s="516"/>
      <c r="J91" s="516"/>
      <c r="K91" s="516"/>
      <c r="L91" s="516"/>
      <c r="M91" s="516"/>
      <c r="N91" s="516"/>
      <c r="O91" s="516"/>
      <c r="P91" s="516"/>
      <c r="Q91" s="516"/>
      <c r="R91" s="516"/>
      <c r="S91" s="516"/>
      <c r="T91" s="516"/>
      <c r="U91" s="516"/>
      <c r="V91" s="516"/>
      <c r="W91" s="516"/>
      <c r="X91" s="516"/>
      <c r="Y91" s="516"/>
    </row>
    <row r="92" spans="1:25" ht="16">
      <c r="A92" s="1191" t="s">
        <v>4514</v>
      </c>
      <c r="B92" s="536" t="s">
        <v>4515</v>
      </c>
      <c r="C92" s="536" t="s">
        <v>4516</v>
      </c>
      <c r="D92" s="516"/>
      <c r="E92" s="516"/>
      <c r="F92" s="516"/>
      <c r="G92" s="516"/>
      <c r="H92" s="516"/>
      <c r="I92" s="516"/>
      <c r="J92" s="516"/>
      <c r="K92" s="516"/>
      <c r="L92" s="516"/>
      <c r="M92" s="516"/>
      <c r="N92" s="516"/>
      <c r="O92" s="516"/>
      <c r="P92" s="516"/>
      <c r="Q92" s="516"/>
      <c r="R92" s="516"/>
      <c r="S92" s="516"/>
      <c r="T92" s="516"/>
      <c r="U92" s="516"/>
      <c r="V92" s="516"/>
      <c r="W92" s="516"/>
      <c r="X92" s="516"/>
      <c r="Y92" s="516"/>
    </row>
    <row r="93" spans="1:25" ht="16">
      <c r="A93" s="1192"/>
      <c r="B93" s="536" t="s">
        <v>4517</v>
      </c>
      <c r="C93" s="536" t="s">
        <v>4518</v>
      </c>
      <c r="D93" s="516"/>
      <c r="E93" s="516"/>
      <c r="F93" s="516"/>
      <c r="G93" s="516"/>
      <c r="H93" s="516"/>
      <c r="I93" s="516"/>
      <c r="J93" s="516"/>
      <c r="K93" s="516"/>
      <c r="L93" s="516"/>
      <c r="M93" s="516"/>
      <c r="N93" s="516"/>
      <c r="O93" s="516"/>
      <c r="P93" s="516"/>
      <c r="Q93" s="516"/>
      <c r="R93" s="516"/>
      <c r="S93" s="516"/>
      <c r="T93" s="516"/>
      <c r="U93" s="516"/>
      <c r="V93" s="516"/>
      <c r="W93" s="516"/>
      <c r="X93" s="516"/>
      <c r="Y93" s="516"/>
    </row>
    <row r="94" spans="1:25" ht="16">
      <c r="A94" s="1192"/>
      <c r="B94" s="536" t="s">
        <v>4519</v>
      </c>
      <c r="C94" s="536" t="s">
        <v>4520</v>
      </c>
      <c r="D94" s="516"/>
      <c r="E94" s="516"/>
      <c r="F94" s="516"/>
      <c r="G94" s="516"/>
      <c r="H94" s="516"/>
      <c r="I94" s="516"/>
      <c r="J94" s="516"/>
      <c r="K94" s="516"/>
      <c r="L94" s="516"/>
      <c r="M94" s="516"/>
      <c r="N94" s="516"/>
      <c r="O94" s="516"/>
      <c r="P94" s="516"/>
      <c r="Q94" s="516"/>
      <c r="R94" s="516"/>
      <c r="S94" s="516"/>
      <c r="T94" s="516"/>
      <c r="U94" s="516"/>
      <c r="V94" s="516"/>
      <c r="W94" s="516"/>
      <c r="X94" s="516"/>
      <c r="Y94" s="516"/>
    </row>
    <row r="95" spans="1:25" ht="16">
      <c r="A95" s="1192"/>
      <c r="B95" s="536" t="s">
        <v>4521</v>
      </c>
      <c r="C95" s="536" t="s">
        <v>4522</v>
      </c>
      <c r="D95" s="516"/>
      <c r="E95" s="516"/>
      <c r="F95" s="516"/>
      <c r="G95" s="516"/>
      <c r="H95" s="516"/>
      <c r="I95" s="516"/>
      <c r="J95" s="516"/>
      <c r="K95" s="516"/>
      <c r="L95" s="516"/>
      <c r="M95" s="516"/>
      <c r="N95" s="516"/>
      <c r="O95" s="516"/>
      <c r="P95" s="516"/>
      <c r="Q95" s="516"/>
      <c r="R95" s="516"/>
      <c r="S95" s="516"/>
      <c r="T95" s="516"/>
      <c r="U95" s="516"/>
      <c r="V95" s="516"/>
      <c r="W95" s="516"/>
      <c r="X95" s="516"/>
      <c r="Y95" s="516"/>
    </row>
    <row r="96" spans="1:25" ht="16">
      <c r="A96" s="1192"/>
      <c r="B96" s="536" t="s">
        <v>4523</v>
      </c>
      <c r="C96" s="536" t="s">
        <v>4524</v>
      </c>
      <c r="D96" s="516"/>
      <c r="E96" s="516"/>
      <c r="F96" s="516"/>
      <c r="G96" s="516"/>
      <c r="H96" s="516"/>
      <c r="I96" s="516"/>
      <c r="J96" s="516"/>
      <c r="K96" s="516"/>
      <c r="L96" s="516"/>
      <c r="M96" s="516"/>
      <c r="N96" s="516"/>
      <c r="O96" s="516"/>
      <c r="P96" s="516"/>
      <c r="Q96" s="516"/>
      <c r="R96" s="516"/>
      <c r="S96" s="516"/>
      <c r="T96" s="516"/>
      <c r="U96" s="516"/>
      <c r="V96" s="516"/>
      <c r="W96" s="516"/>
      <c r="X96" s="516"/>
      <c r="Y96" s="516"/>
    </row>
    <row r="97" spans="1:25" ht="16">
      <c r="A97" s="1192"/>
      <c r="B97" s="536" t="s">
        <v>4525</v>
      </c>
      <c r="C97" s="536" t="s">
        <v>4526</v>
      </c>
      <c r="D97" s="516"/>
      <c r="E97" s="516"/>
      <c r="F97" s="516"/>
      <c r="G97" s="516"/>
      <c r="H97" s="516"/>
      <c r="I97" s="516"/>
      <c r="J97" s="516"/>
      <c r="K97" s="516"/>
      <c r="L97" s="516"/>
      <c r="M97" s="516"/>
      <c r="N97" s="516"/>
      <c r="O97" s="516"/>
      <c r="P97" s="516"/>
      <c r="Q97" s="516"/>
      <c r="R97" s="516"/>
      <c r="S97" s="516"/>
      <c r="T97" s="516"/>
      <c r="U97" s="516"/>
      <c r="V97" s="516"/>
      <c r="W97" s="516"/>
      <c r="X97" s="516"/>
      <c r="Y97" s="516"/>
    </row>
    <row r="98" spans="1:25" ht="16">
      <c r="A98" s="1192"/>
      <c r="B98" s="536" t="s">
        <v>4527</v>
      </c>
      <c r="C98" s="536" t="s">
        <v>4528</v>
      </c>
      <c r="D98" s="516"/>
      <c r="E98" s="516"/>
      <c r="F98" s="516"/>
      <c r="G98" s="516"/>
      <c r="H98" s="516"/>
      <c r="I98" s="516"/>
      <c r="J98" s="516"/>
      <c r="K98" s="516"/>
      <c r="L98" s="516"/>
      <c r="M98" s="516"/>
      <c r="N98" s="516"/>
      <c r="O98" s="516"/>
      <c r="P98" s="516"/>
      <c r="Q98" s="516"/>
      <c r="R98" s="516"/>
      <c r="S98" s="516"/>
      <c r="T98" s="516"/>
      <c r="U98" s="516"/>
      <c r="V98" s="516"/>
      <c r="W98" s="516"/>
      <c r="X98" s="516"/>
      <c r="Y98" s="516"/>
    </row>
    <row r="99" spans="1:25" ht="16">
      <c r="A99" s="1192"/>
      <c r="B99" s="536" t="s">
        <v>4529</v>
      </c>
      <c r="C99" s="536" t="s">
        <v>4530</v>
      </c>
      <c r="D99" s="516"/>
      <c r="E99" s="516"/>
      <c r="F99" s="516"/>
      <c r="G99" s="516"/>
      <c r="H99" s="516"/>
      <c r="I99" s="516"/>
      <c r="J99" s="516"/>
      <c r="K99" s="516"/>
      <c r="L99" s="516"/>
      <c r="M99" s="516"/>
      <c r="N99" s="516"/>
      <c r="O99" s="516"/>
      <c r="P99" s="516"/>
      <c r="Q99" s="516"/>
      <c r="R99" s="516"/>
      <c r="S99" s="516"/>
      <c r="T99" s="516"/>
      <c r="U99" s="516"/>
      <c r="V99" s="516"/>
      <c r="W99" s="516"/>
      <c r="X99" s="516"/>
      <c r="Y99" s="516"/>
    </row>
    <row r="100" spans="1:25" ht="16">
      <c r="A100" s="1193"/>
      <c r="B100" s="536" t="s">
        <v>4531</v>
      </c>
      <c r="C100" s="536" t="s">
        <v>4532</v>
      </c>
      <c r="D100" s="516"/>
      <c r="E100" s="516"/>
      <c r="F100" s="516"/>
      <c r="G100" s="516"/>
      <c r="H100" s="516"/>
      <c r="I100" s="516"/>
      <c r="J100" s="516"/>
      <c r="K100" s="516"/>
      <c r="L100" s="516"/>
      <c r="M100" s="516"/>
      <c r="N100" s="516"/>
      <c r="O100" s="516"/>
      <c r="P100" s="516"/>
      <c r="Q100" s="516"/>
      <c r="R100" s="516"/>
      <c r="S100" s="516"/>
      <c r="T100" s="516"/>
      <c r="U100" s="516"/>
      <c r="V100" s="516"/>
      <c r="W100" s="516"/>
      <c r="X100" s="516"/>
      <c r="Y100" s="516"/>
    </row>
    <row r="101" spans="1:25" ht="16">
      <c r="A101" s="1208" t="s">
        <v>4533</v>
      </c>
      <c r="B101" s="533" t="s">
        <v>4534</v>
      </c>
      <c r="C101" s="533" t="s">
        <v>4535</v>
      </c>
      <c r="D101" s="516"/>
      <c r="E101" s="516"/>
      <c r="F101" s="516"/>
      <c r="G101" s="516"/>
      <c r="H101" s="516"/>
      <c r="I101" s="516"/>
      <c r="J101" s="516"/>
      <c r="K101" s="516"/>
      <c r="L101" s="516"/>
      <c r="M101" s="516"/>
      <c r="N101" s="516"/>
      <c r="O101" s="516"/>
      <c r="P101" s="516"/>
      <c r="Q101" s="516"/>
      <c r="R101" s="516"/>
      <c r="S101" s="516"/>
      <c r="T101" s="516"/>
      <c r="U101" s="516"/>
      <c r="V101" s="516"/>
      <c r="W101" s="516"/>
      <c r="X101" s="516"/>
      <c r="Y101" s="516"/>
    </row>
    <row r="102" spans="1:25" ht="16">
      <c r="A102" s="1209"/>
      <c r="B102" s="533" t="s">
        <v>4536</v>
      </c>
      <c r="C102" s="533" t="s">
        <v>4537</v>
      </c>
      <c r="D102" s="516"/>
      <c r="E102" s="516"/>
      <c r="F102" s="516"/>
      <c r="G102" s="516"/>
      <c r="H102" s="516"/>
      <c r="I102" s="516"/>
      <c r="J102" s="516"/>
      <c r="K102" s="516"/>
      <c r="L102" s="516"/>
      <c r="M102" s="516"/>
      <c r="N102" s="516"/>
      <c r="O102" s="516"/>
      <c r="P102" s="516"/>
      <c r="Q102" s="516"/>
      <c r="R102" s="516"/>
      <c r="S102" s="516"/>
      <c r="T102" s="516"/>
      <c r="U102" s="516"/>
      <c r="V102" s="516"/>
      <c r="W102" s="516"/>
      <c r="X102" s="516"/>
      <c r="Y102" s="516"/>
    </row>
    <row r="103" spans="1:25" ht="16">
      <c r="A103" s="1209"/>
      <c r="B103" s="533" t="s">
        <v>4538</v>
      </c>
      <c r="C103" s="533" t="s">
        <v>4539</v>
      </c>
      <c r="D103" s="516"/>
      <c r="E103" s="516"/>
      <c r="F103" s="516"/>
      <c r="G103" s="516"/>
      <c r="H103" s="516"/>
      <c r="I103" s="516"/>
      <c r="J103" s="516"/>
      <c r="K103" s="516"/>
      <c r="L103" s="516"/>
      <c r="M103" s="516"/>
      <c r="N103" s="516"/>
      <c r="O103" s="516"/>
      <c r="P103" s="516"/>
      <c r="Q103" s="516"/>
      <c r="R103" s="516"/>
      <c r="S103" s="516"/>
      <c r="T103" s="516"/>
      <c r="U103" s="516"/>
      <c r="V103" s="516"/>
      <c r="W103" s="516"/>
      <c r="X103" s="516"/>
      <c r="Y103" s="516"/>
    </row>
    <row r="104" spans="1:25" ht="16">
      <c r="A104" s="1220"/>
      <c r="B104" s="533" t="s">
        <v>4540</v>
      </c>
      <c r="C104" s="533" t="s">
        <v>4541</v>
      </c>
      <c r="D104" s="516"/>
      <c r="E104" s="516"/>
      <c r="F104" s="516"/>
      <c r="G104" s="516"/>
      <c r="H104" s="516"/>
      <c r="I104" s="516"/>
      <c r="J104" s="516"/>
      <c r="K104" s="516"/>
      <c r="L104" s="516"/>
      <c r="M104" s="516"/>
      <c r="N104" s="516"/>
      <c r="O104" s="516"/>
      <c r="P104" s="516"/>
      <c r="Q104" s="516"/>
      <c r="R104" s="516"/>
      <c r="S104" s="516"/>
      <c r="T104" s="516"/>
      <c r="U104" s="516"/>
      <c r="V104" s="516"/>
      <c r="W104" s="516"/>
      <c r="X104" s="516"/>
      <c r="Y104" s="516"/>
    </row>
    <row r="105" spans="1:25" ht="16">
      <c r="A105" s="1221" t="s">
        <v>4542</v>
      </c>
      <c r="B105" s="537" t="s">
        <v>4543</v>
      </c>
      <c r="C105" s="537" t="s">
        <v>4544</v>
      </c>
      <c r="D105" s="516"/>
      <c r="E105" s="516"/>
      <c r="F105" s="516"/>
      <c r="G105" s="516"/>
      <c r="H105" s="516"/>
      <c r="I105" s="516"/>
      <c r="J105" s="516"/>
      <c r="K105" s="516"/>
      <c r="L105" s="516"/>
      <c r="M105" s="516"/>
      <c r="N105" s="516"/>
      <c r="O105" s="516"/>
      <c r="P105" s="516"/>
      <c r="Q105" s="516"/>
      <c r="R105" s="516"/>
      <c r="S105" s="516"/>
      <c r="T105" s="516"/>
      <c r="U105" s="516"/>
      <c r="V105" s="516"/>
      <c r="W105" s="516"/>
      <c r="X105" s="516"/>
      <c r="Y105" s="516"/>
    </row>
    <row r="106" spans="1:25" ht="16">
      <c r="A106" s="1222"/>
      <c r="B106" s="537" t="s">
        <v>4545</v>
      </c>
      <c r="C106" s="537" t="s">
        <v>4546</v>
      </c>
      <c r="D106" s="516"/>
      <c r="E106" s="516"/>
      <c r="F106" s="516"/>
      <c r="G106" s="516"/>
      <c r="H106" s="516"/>
      <c r="I106" s="516"/>
      <c r="J106" s="516"/>
      <c r="K106" s="516"/>
      <c r="L106" s="516"/>
      <c r="M106" s="516"/>
      <c r="N106" s="516"/>
      <c r="O106" s="516"/>
      <c r="P106" s="516"/>
      <c r="Q106" s="516"/>
      <c r="R106" s="516"/>
      <c r="S106" s="516"/>
      <c r="T106" s="516"/>
      <c r="U106" s="516"/>
      <c r="V106" s="516"/>
      <c r="W106" s="516"/>
      <c r="X106" s="516"/>
      <c r="Y106" s="516"/>
    </row>
    <row r="107" spans="1:25" ht="16">
      <c r="A107" s="1222"/>
      <c r="B107" s="537" t="s">
        <v>4547</v>
      </c>
      <c r="C107" s="537" t="s">
        <v>4548</v>
      </c>
      <c r="D107" s="516"/>
      <c r="E107" s="516"/>
      <c r="F107" s="516"/>
      <c r="G107" s="516"/>
      <c r="H107" s="516"/>
      <c r="I107" s="516"/>
      <c r="J107" s="516"/>
      <c r="K107" s="516"/>
      <c r="L107" s="516"/>
      <c r="M107" s="516"/>
      <c r="N107" s="516"/>
      <c r="O107" s="516"/>
      <c r="P107" s="516"/>
      <c r="Q107" s="516"/>
      <c r="R107" s="516"/>
      <c r="S107" s="516"/>
      <c r="T107" s="516"/>
      <c r="U107" s="516"/>
      <c r="V107" s="516"/>
      <c r="W107" s="516"/>
      <c r="X107" s="516"/>
      <c r="Y107" s="516"/>
    </row>
    <row r="108" spans="1:25" ht="16">
      <c r="A108" s="1223"/>
      <c r="B108" s="537" t="s">
        <v>4549</v>
      </c>
      <c r="C108" s="537" t="s">
        <v>4550</v>
      </c>
      <c r="D108" s="516"/>
      <c r="E108" s="516"/>
      <c r="F108" s="516"/>
      <c r="G108" s="516"/>
      <c r="H108" s="516"/>
      <c r="I108" s="516"/>
      <c r="J108" s="516"/>
      <c r="K108" s="516"/>
      <c r="L108" s="516"/>
      <c r="M108" s="516"/>
      <c r="N108" s="516"/>
      <c r="O108" s="516"/>
      <c r="P108" s="516"/>
      <c r="Q108" s="516"/>
      <c r="R108" s="516"/>
      <c r="S108" s="516"/>
      <c r="T108" s="516"/>
      <c r="U108" s="516"/>
      <c r="V108" s="516"/>
      <c r="W108" s="516"/>
      <c r="X108" s="516"/>
      <c r="Y108" s="516"/>
    </row>
    <row r="109" spans="1:25" ht="16">
      <c r="A109" s="1208" t="s">
        <v>4551</v>
      </c>
      <c r="B109" s="533" t="s">
        <v>4627</v>
      </c>
      <c r="C109" s="533" t="s">
        <v>4661</v>
      </c>
      <c r="D109" s="516"/>
      <c r="E109" s="516"/>
      <c r="F109" s="516"/>
      <c r="G109" s="516"/>
      <c r="H109" s="516"/>
      <c r="I109" s="516"/>
      <c r="J109" s="516"/>
      <c r="K109" s="516"/>
      <c r="L109" s="516"/>
      <c r="M109" s="516"/>
      <c r="N109" s="516"/>
      <c r="O109" s="516"/>
      <c r="P109" s="516"/>
      <c r="Q109" s="516"/>
      <c r="R109" s="516"/>
      <c r="S109" s="516"/>
      <c r="T109" s="516"/>
      <c r="U109" s="516"/>
      <c r="V109" s="516"/>
      <c r="W109" s="516"/>
      <c r="X109" s="516"/>
      <c r="Y109" s="516"/>
    </row>
    <row r="110" spans="1:25" ht="16">
      <c r="A110" s="1209"/>
      <c r="B110" s="533" t="s">
        <v>4628</v>
      </c>
      <c r="C110" s="533" t="s">
        <v>4662</v>
      </c>
      <c r="D110" s="516"/>
      <c r="E110" s="516"/>
      <c r="F110" s="516"/>
      <c r="G110" s="516"/>
      <c r="H110" s="516"/>
      <c r="I110" s="516"/>
      <c r="J110" s="516"/>
      <c r="K110" s="516"/>
      <c r="L110" s="516"/>
      <c r="M110" s="516"/>
      <c r="N110" s="516"/>
      <c r="O110" s="516"/>
      <c r="P110" s="516"/>
      <c r="Q110" s="516"/>
      <c r="R110" s="516"/>
      <c r="S110" s="516"/>
      <c r="T110" s="516"/>
      <c r="U110" s="516"/>
      <c r="V110" s="516"/>
      <c r="W110" s="516"/>
      <c r="X110" s="516"/>
      <c r="Y110" s="516"/>
    </row>
    <row r="111" spans="1:25" ht="16">
      <c r="A111" s="1209"/>
      <c r="B111" s="533" t="s">
        <v>4629</v>
      </c>
      <c r="C111" s="533" t="s">
        <v>4663</v>
      </c>
      <c r="D111" s="516"/>
      <c r="E111" s="516"/>
      <c r="F111" s="516"/>
      <c r="G111" s="516"/>
      <c r="H111" s="516"/>
      <c r="I111" s="516"/>
      <c r="J111" s="516"/>
      <c r="K111" s="516"/>
      <c r="L111" s="516"/>
      <c r="M111" s="516"/>
      <c r="N111" s="516"/>
      <c r="O111" s="516"/>
      <c r="P111" s="516"/>
      <c r="Q111" s="516"/>
      <c r="R111" s="516"/>
      <c r="S111" s="516"/>
      <c r="T111" s="516"/>
      <c r="U111" s="516"/>
      <c r="V111" s="516"/>
      <c r="W111" s="516"/>
      <c r="X111" s="516"/>
      <c r="Y111" s="516"/>
    </row>
    <row r="112" spans="1:25" ht="16">
      <c r="A112" s="1209"/>
      <c r="B112" s="533" t="s">
        <v>4552</v>
      </c>
      <c r="C112" s="533" t="s">
        <v>4664</v>
      </c>
      <c r="D112" s="516"/>
      <c r="E112" s="516"/>
      <c r="F112" s="516"/>
      <c r="G112" s="516"/>
      <c r="H112" s="516"/>
      <c r="I112" s="516"/>
      <c r="J112" s="516"/>
      <c r="K112" s="516"/>
      <c r="L112" s="516"/>
      <c r="M112" s="516"/>
      <c r="N112" s="516"/>
      <c r="O112" s="516"/>
      <c r="P112" s="516"/>
      <c r="Q112" s="516"/>
      <c r="R112" s="516"/>
      <c r="S112" s="516"/>
      <c r="T112" s="516"/>
      <c r="U112" s="516"/>
      <c r="V112" s="516"/>
      <c r="W112" s="516"/>
      <c r="X112" s="516"/>
      <c r="Y112" s="516"/>
    </row>
    <row r="113" spans="1:25" ht="16">
      <c r="A113" s="1209"/>
      <c r="B113" s="533" t="s">
        <v>4553</v>
      </c>
      <c r="C113" s="533" t="s">
        <v>4554</v>
      </c>
      <c r="D113" s="516"/>
      <c r="E113" s="516"/>
      <c r="F113" s="516"/>
      <c r="G113" s="516"/>
      <c r="H113" s="516"/>
      <c r="I113" s="516"/>
      <c r="J113" s="516"/>
      <c r="K113" s="516"/>
      <c r="L113" s="516"/>
      <c r="M113" s="516"/>
      <c r="N113" s="516"/>
      <c r="O113" s="516"/>
      <c r="P113" s="516"/>
      <c r="Q113" s="516"/>
      <c r="R113" s="516"/>
      <c r="S113" s="516"/>
      <c r="T113" s="516"/>
      <c r="U113" s="516"/>
      <c r="V113" s="516"/>
      <c r="W113" s="516"/>
      <c r="X113" s="516"/>
      <c r="Y113" s="516"/>
    </row>
    <row r="114" spans="1:25" ht="16">
      <c r="A114" s="1209"/>
      <c r="B114" s="533" t="s">
        <v>4555</v>
      </c>
      <c r="C114" s="533" t="s">
        <v>4556</v>
      </c>
      <c r="D114" s="516"/>
      <c r="E114" s="516"/>
      <c r="F114" s="516"/>
      <c r="G114" s="516"/>
      <c r="H114" s="516"/>
      <c r="I114" s="516"/>
      <c r="J114" s="516"/>
      <c r="K114" s="516"/>
      <c r="L114" s="516"/>
      <c r="M114" s="516"/>
      <c r="N114" s="516"/>
      <c r="O114" s="516"/>
      <c r="P114" s="516"/>
      <c r="Q114" s="516"/>
      <c r="R114" s="516"/>
      <c r="S114" s="516"/>
      <c r="T114" s="516"/>
      <c r="U114" s="516"/>
      <c r="V114" s="516"/>
      <c r="W114" s="516"/>
      <c r="X114" s="516"/>
      <c r="Y114" s="516"/>
    </row>
    <row r="115" spans="1:25" ht="16">
      <c r="A115" s="1209"/>
      <c r="B115" s="533" t="s">
        <v>4557</v>
      </c>
      <c r="C115" s="533" t="s">
        <v>4665</v>
      </c>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row>
    <row r="116" spans="1:25" ht="16">
      <c r="A116" s="1220"/>
      <c r="B116" s="533" t="s">
        <v>4558</v>
      </c>
      <c r="C116" s="533" t="s">
        <v>4666</v>
      </c>
      <c r="D116" s="516"/>
      <c r="E116" s="516"/>
      <c r="F116" s="516"/>
      <c r="G116" s="516"/>
      <c r="H116" s="516"/>
      <c r="I116" s="516"/>
      <c r="J116" s="516"/>
      <c r="K116" s="516"/>
      <c r="L116" s="516"/>
      <c r="M116" s="516"/>
      <c r="N116" s="516"/>
      <c r="O116" s="516"/>
      <c r="P116" s="516"/>
      <c r="Q116" s="516"/>
      <c r="R116" s="516"/>
      <c r="S116" s="516"/>
      <c r="T116" s="516"/>
      <c r="U116" s="516"/>
      <c r="V116" s="516"/>
      <c r="W116" s="516"/>
      <c r="X116" s="516"/>
      <c r="Y116" s="516"/>
    </row>
    <row r="117" spans="1:25" ht="16">
      <c r="A117" s="1224" t="s">
        <v>4559</v>
      </c>
      <c r="B117" s="530" t="s">
        <v>4560</v>
      </c>
      <c r="C117" s="530" t="s">
        <v>4670</v>
      </c>
      <c r="D117" s="516"/>
      <c r="E117" s="516"/>
      <c r="F117" s="516"/>
      <c r="G117" s="516"/>
      <c r="H117" s="516"/>
      <c r="I117" s="516"/>
      <c r="J117" s="516"/>
      <c r="K117" s="516"/>
      <c r="L117" s="516"/>
      <c r="M117" s="516"/>
      <c r="N117" s="516"/>
      <c r="O117" s="516"/>
      <c r="P117" s="516"/>
      <c r="Q117" s="516"/>
      <c r="R117" s="516"/>
      <c r="S117" s="516"/>
      <c r="T117" s="516"/>
      <c r="U117" s="516"/>
      <c r="V117" s="516"/>
      <c r="W117" s="516"/>
      <c r="X117" s="516"/>
      <c r="Y117" s="516"/>
    </row>
    <row r="118" spans="1:25" ht="16">
      <c r="A118" s="1225"/>
      <c r="B118" s="530" t="s">
        <v>4561</v>
      </c>
      <c r="C118" s="530" t="s">
        <v>4671</v>
      </c>
      <c r="D118" s="516"/>
      <c r="E118" s="516"/>
      <c r="F118" s="516"/>
      <c r="G118" s="516"/>
      <c r="H118" s="516"/>
      <c r="I118" s="516"/>
      <c r="J118" s="516"/>
      <c r="K118" s="516"/>
      <c r="L118" s="516"/>
      <c r="M118" s="516"/>
      <c r="N118" s="516"/>
      <c r="O118" s="516"/>
      <c r="P118" s="516"/>
      <c r="Q118" s="516"/>
      <c r="R118" s="516"/>
      <c r="S118" s="516"/>
      <c r="T118" s="516"/>
      <c r="U118" s="516"/>
      <c r="V118" s="516"/>
      <c r="W118" s="516"/>
      <c r="X118" s="516"/>
      <c r="Y118" s="516"/>
    </row>
    <row r="119" spans="1:25" ht="16">
      <c r="A119" s="1225"/>
      <c r="B119" s="530" t="s">
        <v>4562</v>
      </c>
      <c r="C119" s="530" t="s">
        <v>4672</v>
      </c>
      <c r="D119" s="516"/>
      <c r="E119" s="516"/>
      <c r="F119" s="516"/>
      <c r="G119" s="516"/>
      <c r="H119" s="516"/>
      <c r="I119" s="516"/>
      <c r="J119" s="516"/>
      <c r="K119" s="516"/>
      <c r="L119" s="516"/>
      <c r="M119" s="516"/>
      <c r="N119" s="516"/>
      <c r="O119" s="516"/>
      <c r="P119" s="516"/>
      <c r="Q119" s="516"/>
      <c r="R119" s="516"/>
      <c r="S119" s="516"/>
      <c r="T119" s="516"/>
      <c r="U119" s="516"/>
      <c r="V119" s="516"/>
      <c r="W119" s="516"/>
      <c r="X119" s="516"/>
      <c r="Y119" s="516"/>
    </row>
    <row r="120" spans="1:25" ht="16">
      <c r="A120" s="1225"/>
      <c r="B120" s="536" t="s">
        <v>4563</v>
      </c>
      <c r="C120" s="536" t="s">
        <v>4564</v>
      </c>
      <c r="D120" s="516"/>
      <c r="E120" s="516"/>
      <c r="F120" s="516"/>
      <c r="G120" s="516"/>
      <c r="H120" s="516"/>
      <c r="I120" s="516"/>
      <c r="J120" s="516"/>
      <c r="K120" s="516"/>
      <c r="L120" s="516"/>
      <c r="M120" s="516"/>
      <c r="N120" s="516"/>
      <c r="O120" s="516"/>
      <c r="P120" s="516"/>
      <c r="Q120" s="516"/>
      <c r="R120" s="516"/>
      <c r="S120" s="516"/>
      <c r="T120" s="516"/>
      <c r="U120" s="516"/>
      <c r="V120" s="516"/>
      <c r="W120" s="516"/>
      <c r="X120" s="516"/>
      <c r="Y120" s="516"/>
    </row>
    <row r="121" spans="1:25" ht="16">
      <c r="A121" s="1225"/>
      <c r="B121" s="536" t="s">
        <v>4565</v>
      </c>
      <c r="C121" s="536" t="s">
        <v>4566</v>
      </c>
      <c r="D121" s="516"/>
      <c r="E121" s="516"/>
      <c r="F121" s="516"/>
      <c r="G121" s="516"/>
      <c r="H121" s="516"/>
      <c r="I121" s="516"/>
      <c r="J121" s="516"/>
      <c r="K121" s="516"/>
      <c r="L121" s="516"/>
      <c r="M121" s="516"/>
      <c r="N121" s="516"/>
      <c r="O121" s="516"/>
      <c r="P121" s="516"/>
      <c r="Q121" s="516"/>
      <c r="R121" s="516"/>
      <c r="S121" s="516"/>
      <c r="T121" s="516"/>
      <c r="U121" s="516"/>
      <c r="V121" s="516"/>
      <c r="W121" s="516"/>
      <c r="X121" s="516"/>
      <c r="Y121" s="516"/>
    </row>
    <row r="122" spans="1:25" ht="16">
      <c r="A122" s="1225"/>
      <c r="B122" s="536" t="s">
        <v>4567</v>
      </c>
      <c r="C122" s="536" t="s">
        <v>4568</v>
      </c>
      <c r="D122" s="516"/>
      <c r="E122" s="516"/>
      <c r="F122" s="516"/>
      <c r="G122" s="516"/>
      <c r="H122" s="516"/>
      <c r="I122" s="516"/>
      <c r="J122" s="516"/>
      <c r="K122" s="516"/>
      <c r="L122" s="516"/>
      <c r="M122" s="516"/>
      <c r="N122" s="516"/>
      <c r="O122" s="516"/>
      <c r="P122" s="516"/>
      <c r="Q122" s="516"/>
      <c r="R122" s="516"/>
      <c r="S122" s="516"/>
      <c r="T122" s="516"/>
      <c r="U122" s="516"/>
      <c r="V122" s="516"/>
      <c r="W122" s="516"/>
      <c r="X122" s="516"/>
      <c r="Y122" s="516"/>
    </row>
    <row r="123" spans="1:25" ht="16">
      <c r="A123" s="1225"/>
      <c r="B123" s="536" t="s">
        <v>4569</v>
      </c>
      <c r="C123" s="536" t="s">
        <v>4570</v>
      </c>
      <c r="D123" s="516"/>
      <c r="E123" s="516"/>
      <c r="F123" s="516"/>
      <c r="G123" s="516"/>
      <c r="H123" s="516"/>
      <c r="I123" s="516"/>
      <c r="J123" s="516"/>
      <c r="K123" s="516"/>
      <c r="L123" s="516"/>
      <c r="M123" s="516"/>
      <c r="N123" s="516"/>
      <c r="O123" s="516"/>
      <c r="P123" s="516"/>
      <c r="Q123" s="516"/>
      <c r="R123" s="516"/>
      <c r="S123" s="516"/>
      <c r="T123" s="516"/>
      <c r="U123" s="516"/>
      <c r="V123" s="516"/>
      <c r="W123" s="516"/>
      <c r="X123" s="516"/>
      <c r="Y123" s="516"/>
    </row>
    <row r="124" spans="1:25" ht="16">
      <c r="A124" s="1226"/>
      <c r="B124" s="530" t="s">
        <v>4571</v>
      </c>
      <c r="C124" s="530" t="s">
        <v>4112</v>
      </c>
      <c r="D124" s="516"/>
      <c r="E124" s="516"/>
      <c r="F124" s="516"/>
      <c r="G124" s="516"/>
      <c r="H124" s="516"/>
      <c r="I124" s="516"/>
      <c r="J124" s="516"/>
      <c r="K124" s="516"/>
      <c r="L124" s="516"/>
      <c r="M124" s="516"/>
      <c r="N124" s="516"/>
      <c r="O124" s="516"/>
      <c r="P124" s="516"/>
      <c r="Q124" s="516"/>
      <c r="R124" s="516"/>
      <c r="S124" s="516"/>
      <c r="T124" s="516"/>
      <c r="U124" s="516"/>
      <c r="V124" s="516"/>
      <c r="W124" s="516"/>
      <c r="X124" s="516"/>
      <c r="Y124" s="516"/>
    </row>
    <row r="125" spans="1:25" ht="16">
      <c r="A125" s="1211" t="s">
        <v>4572</v>
      </c>
      <c r="B125" s="528" t="s">
        <v>4573</v>
      </c>
      <c r="C125" s="531" t="s">
        <v>4574</v>
      </c>
      <c r="D125" s="516"/>
      <c r="E125" s="516"/>
      <c r="F125" s="516"/>
      <c r="G125" s="516"/>
      <c r="H125" s="516"/>
      <c r="I125" s="516"/>
      <c r="J125" s="516"/>
      <c r="K125" s="516"/>
      <c r="L125" s="516"/>
      <c r="M125" s="516"/>
      <c r="N125" s="516"/>
      <c r="O125" s="516"/>
      <c r="P125" s="516"/>
      <c r="Q125" s="516"/>
      <c r="R125" s="516"/>
      <c r="S125" s="516"/>
      <c r="T125" s="516"/>
      <c r="U125" s="516"/>
      <c r="V125" s="516"/>
      <c r="W125" s="516"/>
      <c r="X125" s="516"/>
      <c r="Y125" s="516"/>
    </row>
    <row r="126" spans="1:25" ht="16">
      <c r="A126" s="1216"/>
      <c r="B126" s="528" t="s">
        <v>4575</v>
      </c>
      <c r="C126" s="531" t="s">
        <v>4576</v>
      </c>
      <c r="D126" s="516"/>
      <c r="E126" s="516"/>
      <c r="F126" s="516"/>
      <c r="G126" s="516"/>
      <c r="H126" s="516"/>
      <c r="I126" s="516"/>
      <c r="J126" s="516"/>
      <c r="K126" s="516"/>
      <c r="L126" s="516"/>
      <c r="M126" s="516"/>
      <c r="N126" s="516"/>
      <c r="O126" s="516"/>
      <c r="P126" s="516"/>
      <c r="Q126" s="516"/>
      <c r="R126" s="516"/>
      <c r="S126" s="516"/>
      <c r="T126" s="516"/>
      <c r="U126" s="516"/>
      <c r="V126" s="516"/>
      <c r="W126" s="516"/>
      <c r="X126" s="516"/>
      <c r="Y126" s="516"/>
    </row>
    <row r="127" spans="1:25" ht="16">
      <c r="A127" s="1216"/>
      <c r="B127" s="528" t="s">
        <v>4577</v>
      </c>
      <c r="C127" s="531" t="s">
        <v>4578</v>
      </c>
      <c r="D127" s="516"/>
      <c r="E127" s="516"/>
      <c r="F127" s="516"/>
      <c r="G127" s="516"/>
      <c r="H127" s="516"/>
      <c r="I127" s="516"/>
      <c r="J127" s="516"/>
      <c r="K127" s="516"/>
      <c r="L127" s="516"/>
      <c r="M127" s="516"/>
      <c r="N127" s="516"/>
      <c r="O127" s="516"/>
      <c r="P127" s="516"/>
      <c r="Q127" s="516"/>
      <c r="R127" s="516"/>
      <c r="S127" s="516"/>
      <c r="T127" s="516"/>
      <c r="U127" s="516"/>
      <c r="V127" s="516"/>
      <c r="W127" s="516"/>
      <c r="X127" s="516"/>
      <c r="Y127" s="516"/>
    </row>
    <row r="128" spans="1:25" ht="16">
      <c r="A128" s="1216"/>
      <c r="B128" s="528" t="s">
        <v>4635</v>
      </c>
      <c r="C128" s="531" t="s">
        <v>4636</v>
      </c>
      <c r="D128" s="516"/>
      <c r="E128" s="516"/>
      <c r="F128" s="516"/>
      <c r="G128" s="516"/>
      <c r="H128" s="516"/>
      <c r="I128" s="516"/>
      <c r="J128" s="516"/>
      <c r="K128" s="516"/>
      <c r="L128" s="516"/>
      <c r="M128" s="516"/>
      <c r="N128" s="516"/>
      <c r="O128" s="516"/>
      <c r="P128" s="516"/>
      <c r="Q128" s="516"/>
      <c r="R128" s="516"/>
      <c r="S128" s="516"/>
      <c r="T128" s="516"/>
      <c r="U128" s="516"/>
      <c r="V128" s="516"/>
      <c r="W128" s="516"/>
      <c r="X128" s="516"/>
      <c r="Y128" s="516"/>
    </row>
    <row r="129" spans="1:25" ht="16">
      <c r="A129" s="1201"/>
      <c r="B129" s="527" t="s">
        <v>4620</v>
      </c>
      <c r="C129" s="527" t="s">
        <v>4613</v>
      </c>
      <c r="D129" s="516"/>
      <c r="E129" s="516"/>
      <c r="F129" s="516"/>
      <c r="G129" s="516"/>
      <c r="H129" s="516"/>
      <c r="I129" s="516"/>
      <c r="J129" s="516"/>
      <c r="K129" s="516"/>
      <c r="L129" s="516"/>
      <c r="M129" s="516"/>
      <c r="N129" s="516"/>
      <c r="O129" s="516"/>
      <c r="P129" s="516"/>
      <c r="Q129" s="516"/>
      <c r="R129" s="516"/>
      <c r="S129" s="516"/>
      <c r="T129" s="516"/>
      <c r="U129" s="516"/>
      <c r="V129" s="516"/>
      <c r="W129" s="516"/>
      <c r="X129" s="516"/>
      <c r="Y129" s="516"/>
    </row>
    <row r="130" spans="1:25" ht="16">
      <c r="A130" s="1201"/>
      <c r="B130" s="527" t="s">
        <v>4621</v>
      </c>
      <c r="C130" s="527" t="s">
        <v>4614</v>
      </c>
      <c r="D130" s="516"/>
      <c r="E130" s="516"/>
      <c r="F130" s="516"/>
      <c r="G130" s="516"/>
      <c r="H130" s="516"/>
      <c r="I130" s="516"/>
      <c r="J130" s="516"/>
      <c r="K130" s="516"/>
      <c r="L130" s="516"/>
      <c r="M130" s="516"/>
      <c r="N130" s="516"/>
      <c r="O130" s="516"/>
      <c r="P130" s="516"/>
      <c r="Q130" s="516"/>
      <c r="R130" s="516"/>
      <c r="S130" s="516"/>
      <c r="T130" s="516"/>
      <c r="U130" s="516"/>
      <c r="V130" s="516"/>
      <c r="W130" s="516"/>
      <c r="X130" s="516"/>
      <c r="Y130" s="516"/>
    </row>
    <row r="131" spans="1:25" ht="16">
      <c r="A131" s="1201"/>
      <c r="B131" s="527" t="s">
        <v>4622</v>
      </c>
      <c r="C131" s="527" t="s">
        <v>4615</v>
      </c>
      <c r="D131" s="516"/>
      <c r="E131" s="516"/>
      <c r="F131" s="516"/>
      <c r="G131" s="516"/>
      <c r="H131" s="516"/>
      <c r="I131" s="516"/>
      <c r="J131" s="516"/>
      <c r="K131" s="516"/>
      <c r="L131" s="516"/>
      <c r="M131" s="516"/>
      <c r="N131" s="516"/>
      <c r="O131" s="516"/>
      <c r="P131" s="516"/>
      <c r="Q131" s="516"/>
      <c r="R131" s="516"/>
      <c r="S131" s="516"/>
      <c r="T131" s="516"/>
      <c r="U131" s="516"/>
      <c r="V131" s="516"/>
      <c r="W131" s="516"/>
      <c r="X131" s="516"/>
      <c r="Y131" s="516"/>
    </row>
    <row r="132" spans="1:25" ht="16">
      <c r="A132" s="1201"/>
      <c r="B132" s="527" t="s">
        <v>4623</v>
      </c>
      <c r="C132" s="527" t="s">
        <v>4616</v>
      </c>
      <c r="D132" s="516"/>
      <c r="E132" s="516"/>
      <c r="F132" s="516"/>
      <c r="G132" s="516"/>
      <c r="H132" s="516"/>
      <c r="I132" s="516"/>
      <c r="J132" s="516"/>
      <c r="K132" s="516"/>
      <c r="L132" s="516"/>
      <c r="M132" s="516"/>
      <c r="N132" s="516"/>
      <c r="O132" s="516"/>
      <c r="P132" s="516"/>
      <c r="Q132" s="516"/>
      <c r="R132" s="516"/>
      <c r="S132" s="516"/>
      <c r="T132" s="516"/>
      <c r="U132" s="516"/>
      <c r="V132" s="516"/>
      <c r="W132" s="516"/>
      <c r="X132" s="516"/>
      <c r="Y132" s="516"/>
    </row>
    <row r="133" spans="1:25" ht="16">
      <c r="A133" s="1201"/>
      <c r="B133" s="527" t="s">
        <v>4624</v>
      </c>
      <c r="C133" s="527" t="s">
        <v>4617</v>
      </c>
      <c r="D133" s="516"/>
      <c r="E133" s="516"/>
      <c r="F133" s="516"/>
      <c r="G133" s="516"/>
      <c r="H133" s="516"/>
      <c r="I133" s="516"/>
      <c r="J133" s="516"/>
      <c r="K133" s="516"/>
      <c r="L133" s="516"/>
      <c r="M133" s="516"/>
      <c r="N133" s="516"/>
      <c r="O133" s="516"/>
      <c r="P133" s="516"/>
      <c r="Q133" s="516"/>
      <c r="R133" s="516"/>
      <c r="S133" s="516"/>
      <c r="T133" s="516"/>
      <c r="U133" s="516"/>
      <c r="V133" s="516"/>
      <c r="W133" s="516"/>
      <c r="X133" s="516"/>
      <c r="Y133" s="516"/>
    </row>
    <row r="134" spans="1:25" ht="16">
      <c r="A134" s="1201"/>
      <c r="B134" s="527" t="s">
        <v>4625</v>
      </c>
      <c r="C134" s="527" t="s">
        <v>4618</v>
      </c>
      <c r="D134" s="516"/>
      <c r="E134" s="516"/>
      <c r="F134" s="516"/>
      <c r="G134" s="516"/>
      <c r="H134" s="516"/>
      <c r="I134" s="516"/>
      <c r="J134" s="516"/>
      <c r="K134" s="516"/>
      <c r="L134" s="516"/>
      <c r="M134" s="516"/>
      <c r="N134" s="516"/>
      <c r="O134" s="516"/>
      <c r="P134" s="516"/>
      <c r="Q134" s="516"/>
      <c r="R134" s="516"/>
      <c r="S134" s="516"/>
      <c r="T134" s="516"/>
      <c r="U134" s="516"/>
      <c r="V134" s="516"/>
      <c r="W134" s="516"/>
      <c r="X134" s="516"/>
      <c r="Y134" s="516"/>
    </row>
    <row r="135" spans="1:25" ht="16">
      <c r="A135" s="1201"/>
      <c r="B135" s="527" t="s">
        <v>4626</v>
      </c>
      <c r="C135" s="527" t="s">
        <v>4619</v>
      </c>
      <c r="D135" s="516"/>
      <c r="E135" s="516"/>
      <c r="F135" s="516"/>
      <c r="G135" s="516"/>
      <c r="H135" s="516"/>
      <c r="I135" s="516"/>
      <c r="J135" s="516"/>
      <c r="K135" s="516"/>
      <c r="L135" s="516"/>
      <c r="M135" s="516"/>
      <c r="N135" s="516"/>
      <c r="O135" s="516"/>
      <c r="P135" s="516"/>
      <c r="Q135" s="516"/>
      <c r="R135" s="516"/>
      <c r="S135" s="516"/>
      <c r="T135" s="516"/>
      <c r="U135" s="516"/>
      <c r="V135" s="516"/>
      <c r="W135" s="516"/>
      <c r="X135" s="516"/>
      <c r="Y135" s="516"/>
    </row>
    <row r="136" spans="1:25" ht="16">
      <c r="A136" s="1201"/>
      <c r="B136" s="534" t="s">
        <v>4579</v>
      </c>
      <c r="C136" s="534" t="s">
        <v>4580</v>
      </c>
      <c r="D136" s="516"/>
      <c r="E136" s="516"/>
      <c r="F136" s="516"/>
      <c r="G136" s="516"/>
      <c r="H136" s="516"/>
      <c r="I136" s="516"/>
      <c r="J136" s="516"/>
      <c r="K136" s="516"/>
      <c r="L136" s="516"/>
      <c r="M136" s="516"/>
      <c r="N136" s="516"/>
      <c r="O136" s="516"/>
      <c r="P136" s="516"/>
      <c r="Q136" s="516"/>
      <c r="R136" s="516"/>
      <c r="S136" s="516"/>
      <c r="T136" s="516"/>
      <c r="U136" s="516"/>
      <c r="V136" s="516"/>
      <c r="W136" s="516"/>
      <c r="X136" s="516"/>
      <c r="Y136" s="516"/>
    </row>
    <row r="137" spans="1:25" ht="16">
      <c r="A137" s="1201"/>
      <c r="B137" s="534" t="s">
        <v>4581</v>
      </c>
      <c r="C137" s="534" t="s">
        <v>4582</v>
      </c>
      <c r="D137" s="516"/>
      <c r="E137" s="516"/>
      <c r="F137" s="516"/>
      <c r="G137" s="516"/>
      <c r="H137" s="516"/>
      <c r="I137" s="516"/>
      <c r="J137" s="516"/>
      <c r="K137" s="516"/>
      <c r="L137" s="516"/>
      <c r="M137" s="516"/>
      <c r="N137" s="516"/>
      <c r="O137" s="516"/>
      <c r="P137" s="516"/>
      <c r="Q137" s="516"/>
      <c r="R137" s="516"/>
      <c r="S137" s="516"/>
      <c r="T137" s="516"/>
      <c r="U137" s="516"/>
      <c r="V137" s="516"/>
      <c r="W137" s="516"/>
      <c r="X137" s="516"/>
      <c r="Y137" s="516"/>
    </row>
    <row r="138" spans="1:25" ht="16">
      <c r="A138" s="1201"/>
      <c r="B138" s="534" t="s">
        <v>4583</v>
      </c>
      <c r="C138" s="534" t="s">
        <v>4584</v>
      </c>
      <c r="D138" s="516"/>
      <c r="E138" s="516"/>
      <c r="F138" s="516"/>
      <c r="G138" s="516"/>
      <c r="H138" s="516"/>
      <c r="I138" s="516"/>
      <c r="J138" s="516"/>
      <c r="K138" s="516"/>
      <c r="L138" s="516"/>
      <c r="M138" s="516"/>
      <c r="N138" s="516"/>
      <c r="O138" s="516"/>
      <c r="P138" s="516"/>
      <c r="Q138" s="516"/>
      <c r="R138" s="516"/>
      <c r="S138" s="516"/>
      <c r="T138" s="516"/>
      <c r="U138" s="516"/>
      <c r="V138" s="516"/>
      <c r="W138" s="516"/>
      <c r="X138" s="516"/>
      <c r="Y138" s="516"/>
    </row>
    <row r="139" spans="1:25" ht="16">
      <c r="A139" s="1201"/>
      <c r="B139" s="534" t="s">
        <v>4585</v>
      </c>
      <c r="C139" s="534" t="s">
        <v>4586</v>
      </c>
      <c r="D139" s="516"/>
      <c r="E139" s="516"/>
      <c r="F139" s="516"/>
      <c r="G139" s="516"/>
      <c r="H139" s="516"/>
      <c r="I139" s="516"/>
      <c r="J139" s="516"/>
      <c r="K139" s="516"/>
      <c r="L139" s="516"/>
      <c r="M139" s="516"/>
      <c r="N139" s="516"/>
      <c r="O139" s="516"/>
      <c r="P139" s="516"/>
      <c r="Q139" s="516"/>
      <c r="R139" s="516"/>
      <c r="S139" s="516"/>
      <c r="T139" s="516"/>
      <c r="U139" s="516"/>
      <c r="V139" s="516"/>
      <c r="W139" s="516"/>
      <c r="X139" s="516"/>
      <c r="Y139" s="516"/>
    </row>
    <row r="140" spans="1:25" ht="16">
      <c r="A140" s="1210"/>
      <c r="B140" s="534" t="s">
        <v>4587</v>
      </c>
      <c r="C140" s="534" t="s">
        <v>4588</v>
      </c>
      <c r="D140" s="516"/>
      <c r="E140" s="516"/>
      <c r="F140" s="516"/>
      <c r="G140" s="516"/>
      <c r="H140" s="516"/>
      <c r="I140" s="516"/>
      <c r="J140" s="516"/>
      <c r="K140" s="516"/>
      <c r="L140" s="516"/>
      <c r="M140" s="516"/>
      <c r="N140" s="516"/>
      <c r="O140" s="516"/>
      <c r="P140" s="516"/>
      <c r="Q140" s="516"/>
      <c r="R140" s="516"/>
      <c r="S140" s="516"/>
      <c r="T140" s="516"/>
      <c r="U140" s="516"/>
      <c r="V140" s="516"/>
      <c r="W140" s="516"/>
      <c r="X140" s="516"/>
      <c r="Y140" s="516"/>
    </row>
    <row r="141" spans="1:25" ht="16">
      <c r="A141" s="1208" t="s">
        <v>4589</v>
      </c>
      <c r="B141" s="533" t="s">
        <v>4590</v>
      </c>
      <c r="C141" s="539" t="s">
        <v>4591</v>
      </c>
      <c r="D141" s="516"/>
      <c r="E141" s="516"/>
      <c r="F141" s="516"/>
      <c r="G141" s="516"/>
      <c r="H141" s="516"/>
      <c r="I141" s="516"/>
      <c r="J141" s="516"/>
      <c r="K141" s="516"/>
      <c r="L141" s="516"/>
      <c r="M141" s="516"/>
      <c r="N141" s="516"/>
      <c r="O141" s="516"/>
      <c r="P141" s="516"/>
      <c r="Q141" s="516"/>
      <c r="R141" s="516"/>
      <c r="S141" s="516"/>
      <c r="T141" s="516"/>
      <c r="U141" s="516"/>
      <c r="V141" s="516"/>
      <c r="W141" s="516"/>
      <c r="X141" s="516"/>
      <c r="Y141" s="516"/>
    </row>
    <row r="142" spans="1:25" ht="16">
      <c r="A142" s="1209"/>
      <c r="B142" s="533" t="s">
        <v>4592</v>
      </c>
      <c r="C142" s="539" t="s">
        <v>4593</v>
      </c>
      <c r="D142" s="516"/>
      <c r="E142" s="516"/>
      <c r="F142" s="516"/>
      <c r="G142" s="516"/>
      <c r="H142" s="516"/>
      <c r="I142" s="516"/>
      <c r="J142" s="516"/>
      <c r="K142" s="516"/>
      <c r="L142" s="516"/>
      <c r="M142" s="516"/>
      <c r="N142" s="516"/>
      <c r="O142" s="516"/>
      <c r="P142" s="516"/>
      <c r="Q142" s="516"/>
      <c r="R142" s="516"/>
      <c r="S142" s="516"/>
      <c r="T142" s="516"/>
      <c r="U142" s="516"/>
      <c r="V142" s="516"/>
      <c r="W142" s="516"/>
      <c r="X142" s="516"/>
      <c r="Y142" s="516"/>
    </row>
    <row r="143" spans="1:25" ht="16">
      <c r="A143" s="1209"/>
      <c r="B143" s="533" t="s">
        <v>4594</v>
      </c>
      <c r="C143" s="539" t="s">
        <v>4595</v>
      </c>
      <c r="D143" s="516"/>
      <c r="E143" s="516"/>
      <c r="F143" s="516"/>
      <c r="G143" s="516"/>
      <c r="H143" s="516"/>
      <c r="I143" s="516"/>
      <c r="J143" s="516"/>
      <c r="K143" s="516"/>
      <c r="L143" s="516"/>
      <c r="M143" s="516"/>
      <c r="N143" s="516"/>
      <c r="O143" s="516"/>
      <c r="P143" s="516"/>
      <c r="Q143" s="516"/>
      <c r="R143" s="516"/>
      <c r="S143" s="516"/>
      <c r="T143" s="516"/>
      <c r="U143" s="516"/>
      <c r="V143" s="516"/>
      <c r="W143" s="516"/>
      <c r="X143" s="516"/>
      <c r="Y143" s="516"/>
    </row>
    <row r="144" spans="1:25" ht="16">
      <c r="A144" s="1220"/>
      <c r="B144" s="533" t="s">
        <v>4596</v>
      </c>
      <c r="C144" s="539" t="s">
        <v>4597</v>
      </c>
      <c r="D144" s="516"/>
      <c r="E144" s="516"/>
      <c r="F144" s="516"/>
      <c r="G144" s="516"/>
      <c r="H144" s="516"/>
      <c r="I144" s="516"/>
      <c r="J144" s="516"/>
      <c r="K144" s="516"/>
      <c r="L144" s="516"/>
      <c r="M144" s="516"/>
      <c r="N144" s="516"/>
      <c r="O144" s="516"/>
      <c r="P144" s="516"/>
      <c r="Q144" s="516"/>
      <c r="R144" s="516"/>
      <c r="S144" s="516"/>
      <c r="T144" s="516"/>
      <c r="U144" s="516"/>
      <c r="V144" s="516"/>
      <c r="W144" s="516"/>
      <c r="X144" s="516"/>
      <c r="Y144" s="516"/>
    </row>
    <row r="145" spans="1:25" ht="16">
      <c r="A145" s="524"/>
      <c r="B145" s="524"/>
      <c r="C145" s="524"/>
      <c r="D145" s="516"/>
      <c r="E145" s="516"/>
      <c r="F145" s="516"/>
      <c r="G145" s="516"/>
      <c r="H145" s="516"/>
      <c r="I145" s="516"/>
      <c r="J145" s="516"/>
      <c r="K145" s="516"/>
      <c r="L145" s="516"/>
      <c r="M145" s="516"/>
      <c r="N145" s="516"/>
      <c r="O145" s="516"/>
      <c r="P145" s="516"/>
      <c r="Q145" s="516"/>
      <c r="R145" s="516"/>
      <c r="S145" s="516"/>
      <c r="T145" s="516"/>
      <c r="U145" s="516"/>
      <c r="V145" s="516"/>
      <c r="W145" s="516"/>
      <c r="X145" s="516"/>
      <c r="Y145" s="516"/>
    </row>
    <row r="146" spans="1:25" ht="16">
      <c r="A146" s="524"/>
      <c r="B146" s="524"/>
      <c r="C146" s="524"/>
      <c r="D146" s="516"/>
      <c r="E146" s="516"/>
      <c r="F146" s="516"/>
      <c r="G146" s="516"/>
      <c r="H146" s="516"/>
      <c r="I146" s="516"/>
      <c r="J146" s="516"/>
      <c r="K146" s="516"/>
      <c r="L146" s="516"/>
      <c r="M146" s="516"/>
      <c r="N146" s="516"/>
      <c r="O146" s="516"/>
      <c r="P146" s="516"/>
      <c r="Q146" s="516"/>
      <c r="R146" s="516"/>
      <c r="S146" s="516"/>
      <c r="T146" s="516"/>
      <c r="U146" s="516"/>
      <c r="V146" s="516"/>
      <c r="W146" s="516"/>
      <c r="X146" s="516"/>
      <c r="Y146" s="516"/>
    </row>
    <row r="147" spans="1:25" ht="16">
      <c r="A147" s="524"/>
      <c r="B147" s="524"/>
      <c r="C147" s="524"/>
      <c r="D147" s="516"/>
      <c r="E147" s="516"/>
      <c r="F147" s="516"/>
      <c r="G147" s="516"/>
      <c r="H147" s="516"/>
      <c r="I147" s="516"/>
      <c r="J147" s="516"/>
      <c r="K147" s="516"/>
      <c r="L147" s="516"/>
      <c r="M147" s="516"/>
      <c r="N147" s="516"/>
      <c r="O147" s="516"/>
      <c r="P147" s="516"/>
      <c r="Q147" s="516"/>
      <c r="R147" s="516"/>
      <c r="S147" s="516"/>
      <c r="T147" s="516"/>
      <c r="U147" s="516"/>
      <c r="V147" s="516"/>
      <c r="W147" s="516"/>
      <c r="X147" s="516"/>
      <c r="Y147" s="516"/>
    </row>
    <row r="148" spans="1:25" ht="16">
      <c r="A148" s="524"/>
      <c r="B148" s="524"/>
      <c r="C148" s="524"/>
      <c r="D148" s="516"/>
      <c r="E148" s="516"/>
      <c r="F148" s="516"/>
      <c r="G148" s="516"/>
      <c r="H148" s="516"/>
      <c r="I148" s="516"/>
      <c r="J148" s="516"/>
      <c r="K148" s="516"/>
      <c r="L148" s="516"/>
      <c r="M148" s="516"/>
      <c r="N148" s="516"/>
      <c r="O148" s="516"/>
      <c r="P148" s="516"/>
      <c r="Q148" s="516"/>
      <c r="R148" s="516"/>
      <c r="S148" s="516"/>
      <c r="T148" s="516"/>
      <c r="U148" s="516"/>
      <c r="V148" s="516"/>
      <c r="W148" s="516"/>
      <c r="X148" s="516"/>
      <c r="Y148" s="516"/>
    </row>
    <row r="149" spans="1:25" ht="16">
      <c r="A149" s="524"/>
      <c r="B149" s="524"/>
      <c r="C149" s="524"/>
      <c r="D149" s="516"/>
      <c r="E149" s="516"/>
      <c r="F149" s="516"/>
      <c r="G149" s="516"/>
      <c r="H149" s="516"/>
      <c r="I149" s="516"/>
      <c r="J149" s="516"/>
      <c r="K149" s="516"/>
      <c r="L149" s="516"/>
      <c r="M149" s="516"/>
      <c r="N149" s="516"/>
      <c r="O149" s="516"/>
      <c r="P149" s="516"/>
      <c r="Q149" s="516"/>
      <c r="R149" s="516"/>
      <c r="S149" s="516"/>
      <c r="T149" s="516"/>
      <c r="U149" s="516"/>
      <c r="V149" s="516"/>
      <c r="W149" s="516"/>
      <c r="X149" s="516"/>
      <c r="Y149" s="516"/>
    </row>
    <row r="150" spans="1:25" ht="16">
      <c r="A150" s="524"/>
      <c r="B150" s="524"/>
      <c r="C150" s="524"/>
      <c r="D150" s="516"/>
      <c r="E150" s="516"/>
      <c r="F150" s="516"/>
      <c r="G150" s="516"/>
      <c r="H150" s="516"/>
      <c r="I150" s="516"/>
      <c r="J150" s="516"/>
      <c r="K150" s="516"/>
      <c r="L150" s="516"/>
      <c r="M150" s="516"/>
      <c r="N150" s="516"/>
      <c r="O150" s="516"/>
      <c r="P150" s="516"/>
      <c r="Q150" s="516"/>
      <c r="R150" s="516"/>
      <c r="S150" s="516"/>
      <c r="T150" s="516"/>
      <c r="U150" s="516"/>
      <c r="V150" s="516"/>
      <c r="W150" s="516"/>
      <c r="X150" s="516"/>
      <c r="Y150" s="516"/>
    </row>
    <row r="151" spans="1:25" ht="16">
      <c r="A151" s="524"/>
      <c r="B151" s="524"/>
      <c r="C151" s="524"/>
      <c r="D151" s="516"/>
      <c r="E151" s="516"/>
      <c r="F151" s="516"/>
      <c r="G151" s="516"/>
      <c r="H151" s="516"/>
      <c r="I151" s="516"/>
      <c r="J151" s="516"/>
      <c r="K151" s="516"/>
      <c r="L151" s="516"/>
      <c r="M151" s="516"/>
      <c r="N151" s="516"/>
      <c r="O151" s="516"/>
      <c r="P151" s="516"/>
      <c r="Q151" s="516"/>
      <c r="R151" s="516"/>
      <c r="S151" s="516"/>
      <c r="T151" s="516"/>
      <c r="U151" s="516"/>
      <c r="V151" s="516"/>
      <c r="W151" s="516"/>
      <c r="X151" s="516"/>
      <c r="Y151" s="516"/>
    </row>
    <row r="152" spans="1:25" ht="16">
      <c r="A152" s="524"/>
      <c r="B152" s="524"/>
      <c r="C152" s="524"/>
      <c r="D152" s="516"/>
      <c r="E152" s="516"/>
      <c r="F152" s="516"/>
      <c r="G152" s="516"/>
      <c r="H152" s="516"/>
      <c r="I152" s="516"/>
      <c r="J152" s="516"/>
      <c r="K152" s="516"/>
      <c r="L152" s="516"/>
      <c r="M152" s="516"/>
      <c r="N152" s="516"/>
      <c r="O152" s="516"/>
      <c r="P152" s="516"/>
      <c r="Q152" s="516"/>
      <c r="R152" s="516"/>
      <c r="S152" s="516"/>
      <c r="T152" s="516"/>
      <c r="U152" s="516"/>
      <c r="V152" s="516"/>
      <c r="W152" s="516"/>
      <c r="X152" s="516"/>
      <c r="Y152" s="516"/>
    </row>
    <row r="153" spans="1:25" ht="16">
      <c r="A153" s="524"/>
      <c r="B153" s="524"/>
      <c r="C153" s="524"/>
      <c r="D153" s="516"/>
      <c r="E153" s="516"/>
      <c r="F153" s="516"/>
      <c r="G153" s="516"/>
      <c r="H153" s="516"/>
      <c r="I153" s="516"/>
      <c r="J153" s="516"/>
      <c r="K153" s="516"/>
      <c r="L153" s="516"/>
      <c r="M153" s="516"/>
      <c r="N153" s="516"/>
      <c r="O153" s="516"/>
      <c r="P153" s="516"/>
      <c r="Q153" s="516"/>
      <c r="R153" s="516"/>
      <c r="S153" s="516"/>
      <c r="T153" s="516"/>
      <c r="U153" s="516"/>
      <c r="V153" s="516"/>
      <c r="W153" s="516"/>
      <c r="X153" s="516"/>
      <c r="Y153" s="516"/>
    </row>
    <row r="154" spans="1:25" ht="16">
      <c r="A154" s="524"/>
      <c r="B154" s="524"/>
      <c r="C154" s="524"/>
      <c r="D154" s="516"/>
      <c r="E154" s="516"/>
      <c r="F154" s="516"/>
      <c r="G154" s="516"/>
      <c r="H154" s="516"/>
      <c r="I154" s="516"/>
      <c r="J154" s="516"/>
      <c r="K154" s="516"/>
      <c r="L154" s="516"/>
      <c r="M154" s="516"/>
      <c r="N154" s="516"/>
      <c r="O154" s="516"/>
      <c r="P154" s="516"/>
      <c r="Q154" s="516"/>
      <c r="R154" s="516"/>
      <c r="S154" s="516"/>
      <c r="T154" s="516"/>
      <c r="U154" s="516"/>
      <c r="V154" s="516"/>
      <c r="W154" s="516"/>
      <c r="X154" s="516"/>
      <c r="Y154" s="516"/>
    </row>
    <row r="155" spans="1:25" ht="16">
      <c r="A155" s="524"/>
      <c r="B155" s="524"/>
      <c r="C155" s="524"/>
      <c r="D155" s="516"/>
      <c r="E155" s="516"/>
      <c r="F155" s="516"/>
      <c r="G155" s="516"/>
      <c r="H155" s="516"/>
      <c r="I155" s="516"/>
      <c r="J155" s="516"/>
      <c r="K155" s="516"/>
      <c r="L155" s="516"/>
      <c r="M155" s="516"/>
      <c r="N155" s="516"/>
      <c r="O155" s="516"/>
      <c r="P155" s="516"/>
      <c r="Q155" s="516"/>
      <c r="R155" s="516"/>
      <c r="S155" s="516"/>
      <c r="T155" s="516"/>
      <c r="U155" s="516"/>
      <c r="V155" s="516"/>
      <c r="W155" s="516"/>
      <c r="X155" s="516"/>
      <c r="Y155" s="516"/>
    </row>
    <row r="156" spans="1:25" ht="16">
      <c r="A156" s="524"/>
      <c r="B156" s="524"/>
      <c r="C156" s="524"/>
      <c r="D156" s="516"/>
      <c r="E156" s="516"/>
      <c r="F156" s="516"/>
      <c r="G156" s="516"/>
      <c r="H156" s="516"/>
      <c r="I156" s="516"/>
      <c r="J156" s="516"/>
      <c r="K156" s="516"/>
      <c r="L156" s="516"/>
      <c r="M156" s="516"/>
      <c r="N156" s="516"/>
      <c r="O156" s="516"/>
      <c r="P156" s="516"/>
      <c r="Q156" s="516"/>
      <c r="R156" s="516"/>
      <c r="S156" s="516"/>
      <c r="T156" s="516"/>
      <c r="U156" s="516"/>
      <c r="V156" s="516"/>
      <c r="W156" s="516"/>
      <c r="X156" s="516"/>
      <c r="Y156" s="516"/>
    </row>
    <row r="157" spans="1:25" ht="16">
      <c r="A157" s="524"/>
      <c r="B157" s="524"/>
      <c r="C157" s="524"/>
      <c r="D157" s="516"/>
      <c r="E157" s="516"/>
      <c r="F157" s="516"/>
      <c r="G157" s="516"/>
      <c r="H157" s="516"/>
      <c r="I157" s="516"/>
      <c r="J157" s="516"/>
      <c r="K157" s="516"/>
      <c r="L157" s="516"/>
      <c r="M157" s="516"/>
      <c r="N157" s="516"/>
      <c r="O157" s="516"/>
      <c r="P157" s="516"/>
      <c r="Q157" s="516"/>
      <c r="R157" s="516"/>
      <c r="S157" s="516"/>
      <c r="T157" s="516"/>
      <c r="U157" s="516"/>
      <c r="V157" s="516"/>
      <c r="W157" s="516"/>
      <c r="X157" s="516"/>
      <c r="Y157" s="516"/>
    </row>
    <row r="158" spans="1:25" ht="16">
      <c r="A158" s="524"/>
      <c r="B158" s="524"/>
      <c r="C158" s="524"/>
      <c r="D158" s="516"/>
      <c r="E158" s="516"/>
      <c r="F158" s="516"/>
      <c r="G158" s="516"/>
      <c r="H158" s="516"/>
      <c r="I158" s="516"/>
      <c r="J158" s="516"/>
      <c r="K158" s="516"/>
      <c r="L158" s="516"/>
      <c r="M158" s="516"/>
      <c r="N158" s="516"/>
      <c r="O158" s="516"/>
      <c r="P158" s="516"/>
      <c r="Q158" s="516"/>
      <c r="R158" s="516"/>
      <c r="S158" s="516"/>
      <c r="T158" s="516"/>
      <c r="U158" s="516"/>
      <c r="V158" s="516"/>
      <c r="W158" s="516"/>
      <c r="X158" s="516"/>
      <c r="Y158" s="516"/>
    </row>
    <row r="159" spans="1:25" ht="16">
      <c r="A159" s="524"/>
      <c r="B159" s="524"/>
      <c r="C159" s="524"/>
      <c r="D159" s="516"/>
      <c r="E159" s="516"/>
      <c r="F159" s="516"/>
      <c r="G159" s="516"/>
      <c r="H159" s="516"/>
      <c r="I159" s="516"/>
      <c r="J159" s="516"/>
      <c r="K159" s="516"/>
      <c r="L159" s="516"/>
      <c r="M159" s="516"/>
      <c r="N159" s="516"/>
      <c r="O159" s="516"/>
      <c r="P159" s="516"/>
      <c r="Q159" s="516"/>
      <c r="R159" s="516"/>
      <c r="S159" s="516"/>
      <c r="T159" s="516"/>
      <c r="U159" s="516"/>
      <c r="V159" s="516"/>
      <c r="W159" s="516"/>
      <c r="X159" s="516"/>
      <c r="Y159" s="516"/>
    </row>
    <row r="160" spans="1:25" ht="16">
      <c r="A160" s="524"/>
      <c r="B160" s="524"/>
      <c r="C160" s="524"/>
      <c r="D160" s="516"/>
      <c r="E160" s="516"/>
      <c r="F160" s="516"/>
      <c r="G160" s="516"/>
      <c r="H160" s="516"/>
      <c r="I160" s="516"/>
      <c r="J160" s="516"/>
      <c r="K160" s="516"/>
      <c r="L160" s="516"/>
      <c r="M160" s="516"/>
      <c r="N160" s="516"/>
      <c r="O160" s="516"/>
      <c r="P160" s="516"/>
      <c r="Q160" s="516"/>
      <c r="R160" s="516"/>
      <c r="S160" s="516"/>
      <c r="T160" s="516"/>
      <c r="U160" s="516"/>
      <c r="V160" s="516"/>
      <c r="W160" s="516"/>
      <c r="X160" s="516"/>
      <c r="Y160" s="516"/>
    </row>
    <row r="161" spans="1:25" ht="16">
      <c r="A161" s="524"/>
      <c r="B161" s="524"/>
      <c r="C161" s="524"/>
      <c r="D161" s="516"/>
      <c r="E161" s="516"/>
      <c r="F161" s="516"/>
      <c r="G161" s="516"/>
      <c r="H161" s="516"/>
      <c r="I161" s="516"/>
      <c r="J161" s="516"/>
      <c r="K161" s="516"/>
      <c r="L161" s="516"/>
      <c r="M161" s="516"/>
      <c r="N161" s="516"/>
      <c r="O161" s="516"/>
      <c r="P161" s="516"/>
      <c r="Q161" s="516"/>
      <c r="R161" s="516"/>
      <c r="S161" s="516"/>
      <c r="T161" s="516"/>
      <c r="U161" s="516"/>
      <c r="V161" s="516"/>
      <c r="W161" s="516"/>
      <c r="X161" s="516"/>
      <c r="Y161" s="516"/>
    </row>
    <row r="162" spans="1:25" ht="16">
      <c r="A162" s="524"/>
      <c r="B162" s="524"/>
      <c r="C162" s="524"/>
      <c r="D162" s="516"/>
      <c r="E162" s="516"/>
      <c r="F162" s="516"/>
      <c r="G162" s="516"/>
      <c r="H162" s="516"/>
      <c r="I162" s="516"/>
      <c r="J162" s="516"/>
      <c r="K162" s="516"/>
      <c r="L162" s="516"/>
      <c r="M162" s="516"/>
      <c r="N162" s="516"/>
      <c r="O162" s="516"/>
      <c r="P162" s="516"/>
      <c r="Q162" s="516"/>
      <c r="R162" s="516"/>
      <c r="S162" s="516"/>
      <c r="T162" s="516"/>
      <c r="U162" s="516"/>
      <c r="V162" s="516"/>
      <c r="W162" s="516"/>
      <c r="X162" s="516"/>
      <c r="Y162" s="516"/>
    </row>
    <row r="163" spans="1:25" ht="16">
      <c r="A163" s="524"/>
      <c r="B163" s="524"/>
      <c r="C163" s="524"/>
      <c r="D163" s="516"/>
      <c r="E163" s="516"/>
      <c r="F163" s="516"/>
      <c r="G163" s="516"/>
      <c r="H163" s="516"/>
      <c r="I163" s="516"/>
      <c r="J163" s="516"/>
      <c r="K163" s="516"/>
      <c r="L163" s="516"/>
      <c r="M163" s="516"/>
      <c r="N163" s="516"/>
      <c r="O163" s="516"/>
      <c r="P163" s="516"/>
      <c r="Q163" s="516"/>
      <c r="R163" s="516"/>
      <c r="S163" s="516"/>
      <c r="T163" s="516"/>
      <c r="U163" s="516"/>
      <c r="V163" s="516"/>
      <c r="W163" s="516"/>
      <c r="X163" s="516"/>
      <c r="Y163" s="516"/>
    </row>
    <row r="164" spans="1:25" ht="16">
      <c r="A164" s="524"/>
      <c r="B164" s="524"/>
      <c r="C164" s="524"/>
      <c r="D164" s="516"/>
      <c r="E164" s="516"/>
      <c r="F164" s="516"/>
      <c r="G164" s="516"/>
      <c r="H164" s="516"/>
      <c r="I164" s="516"/>
      <c r="J164" s="516"/>
      <c r="K164" s="516"/>
      <c r="L164" s="516"/>
      <c r="M164" s="516"/>
      <c r="N164" s="516"/>
      <c r="O164" s="516"/>
      <c r="P164" s="516"/>
      <c r="Q164" s="516"/>
      <c r="R164" s="516"/>
      <c r="S164" s="516"/>
      <c r="T164" s="516"/>
      <c r="U164" s="516"/>
      <c r="V164" s="516"/>
      <c r="W164" s="516"/>
      <c r="X164" s="516"/>
      <c r="Y164" s="516"/>
    </row>
    <row r="165" spans="1:25" ht="16">
      <c r="A165" s="524"/>
      <c r="B165" s="524"/>
      <c r="C165" s="524"/>
      <c r="D165" s="516"/>
      <c r="E165" s="516"/>
      <c r="F165" s="516"/>
      <c r="G165" s="516"/>
      <c r="H165" s="516"/>
      <c r="I165" s="516"/>
      <c r="J165" s="516"/>
      <c r="K165" s="516"/>
      <c r="L165" s="516"/>
      <c r="M165" s="516"/>
      <c r="N165" s="516"/>
      <c r="O165" s="516"/>
      <c r="P165" s="516"/>
      <c r="Q165" s="516"/>
      <c r="R165" s="516"/>
      <c r="S165" s="516"/>
      <c r="T165" s="516"/>
      <c r="U165" s="516"/>
      <c r="V165" s="516"/>
      <c r="W165" s="516"/>
      <c r="X165" s="516"/>
      <c r="Y165" s="516"/>
    </row>
    <row r="166" spans="1:25" ht="16">
      <c r="A166" s="524"/>
      <c r="B166" s="524"/>
      <c r="C166" s="524"/>
      <c r="D166" s="516"/>
      <c r="E166" s="516"/>
      <c r="F166" s="516"/>
      <c r="G166" s="516"/>
      <c r="H166" s="516"/>
      <c r="I166" s="516"/>
      <c r="J166" s="516"/>
      <c r="K166" s="516"/>
      <c r="L166" s="516"/>
      <c r="M166" s="516"/>
      <c r="N166" s="516"/>
      <c r="O166" s="516"/>
      <c r="P166" s="516"/>
      <c r="Q166" s="516"/>
      <c r="R166" s="516"/>
      <c r="S166" s="516"/>
      <c r="T166" s="516"/>
      <c r="U166" s="516"/>
      <c r="V166" s="516"/>
      <c r="W166" s="516"/>
      <c r="X166" s="516"/>
      <c r="Y166" s="516"/>
    </row>
    <row r="167" spans="1:25" ht="16">
      <c r="A167" s="524"/>
      <c r="B167" s="524"/>
      <c r="C167" s="524"/>
      <c r="D167" s="516"/>
      <c r="E167" s="516"/>
      <c r="F167" s="516"/>
      <c r="G167" s="516"/>
      <c r="H167" s="516"/>
      <c r="I167" s="516"/>
      <c r="J167" s="516"/>
      <c r="K167" s="516"/>
      <c r="L167" s="516"/>
      <c r="M167" s="516"/>
      <c r="N167" s="516"/>
      <c r="O167" s="516"/>
      <c r="P167" s="516"/>
      <c r="Q167" s="516"/>
      <c r="R167" s="516"/>
      <c r="S167" s="516"/>
      <c r="T167" s="516"/>
      <c r="U167" s="516"/>
      <c r="V167" s="516"/>
      <c r="W167" s="516"/>
      <c r="X167" s="516"/>
      <c r="Y167" s="516"/>
    </row>
    <row r="168" spans="1:25" ht="16">
      <c r="A168" s="524"/>
      <c r="B168" s="524"/>
      <c r="C168" s="524"/>
      <c r="D168" s="516"/>
      <c r="E168" s="516"/>
      <c r="F168" s="516"/>
      <c r="G168" s="516"/>
      <c r="H168" s="516"/>
      <c r="I168" s="516"/>
      <c r="J168" s="516"/>
      <c r="K168" s="516"/>
      <c r="L168" s="516"/>
      <c r="M168" s="516"/>
      <c r="N168" s="516"/>
      <c r="O168" s="516"/>
      <c r="P168" s="516"/>
      <c r="Q168" s="516"/>
      <c r="R168" s="516"/>
      <c r="S168" s="516"/>
      <c r="T168" s="516"/>
      <c r="U168" s="516"/>
      <c r="V168" s="516"/>
      <c r="W168" s="516"/>
      <c r="X168" s="516"/>
      <c r="Y168" s="516"/>
    </row>
    <row r="169" spans="1:25" ht="16">
      <c r="A169" s="524"/>
      <c r="B169" s="524"/>
      <c r="C169" s="524"/>
      <c r="D169" s="516"/>
      <c r="E169" s="516"/>
      <c r="F169" s="516"/>
      <c r="G169" s="516"/>
      <c r="H169" s="516"/>
      <c r="I169" s="516"/>
      <c r="J169" s="516"/>
      <c r="K169" s="516"/>
      <c r="L169" s="516"/>
      <c r="M169" s="516"/>
      <c r="N169" s="516"/>
      <c r="O169" s="516"/>
      <c r="P169" s="516"/>
      <c r="Q169" s="516"/>
      <c r="R169" s="516"/>
      <c r="S169" s="516"/>
      <c r="T169" s="516"/>
      <c r="U169" s="516"/>
      <c r="V169" s="516"/>
      <c r="W169" s="516"/>
      <c r="X169" s="516"/>
      <c r="Y169" s="516"/>
    </row>
    <row r="170" spans="1:25" ht="16">
      <c r="A170" s="524"/>
      <c r="B170" s="524"/>
      <c r="C170" s="524"/>
      <c r="D170" s="516"/>
      <c r="E170" s="516"/>
      <c r="F170" s="516"/>
      <c r="G170" s="516"/>
      <c r="H170" s="516"/>
      <c r="I170" s="516"/>
      <c r="J170" s="516"/>
      <c r="K170" s="516"/>
      <c r="L170" s="516"/>
      <c r="M170" s="516"/>
      <c r="N170" s="516"/>
      <c r="O170" s="516"/>
      <c r="P170" s="516"/>
      <c r="Q170" s="516"/>
      <c r="R170" s="516"/>
      <c r="S170" s="516"/>
      <c r="T170" s="516"/>
      <c r="U170" s="516"/>
      <c r="V170" s="516"/>
      <c r="W170" s="516"/>
      <c r="X170" s="516"/>
      <c r="Y170" s="516"/>
    </row>
    <row r="171" spans="1:25" ht="16">
      <c r="A171" s="524"/>
      <c r="B171" s="524"/>
      <c r="C171" s="524"/>
      <c r="D171" s="516"/>
      <c r="E171" s="516"/>
      <c r="F171" s="516"/>
      <c r="G171" s="516"/>
      <c r="H171" s="516"/>
      <c r="I171" s="516"/>
      <c r="J171" s="516"/>
      <c r="K171" s="516"/>
      <c r="L171" s="516"/>
      <c r="M171" s="516"/>
      <c r="N171" s="516"/>
      <c r="O171" s="516"/>
      <c r="P171" s="516"/>
      <c r="Q171" s="516"/>
      <c r="R171" s="516"/>
      <c r="S171" s="516"/>
      <c r="T171" s="516"/>
      <c r="U171" s="516"/>
      <c r="V171" s="516"/>
      <c r="W171" s="516"/>
      <c r="X171" s="516"/>
      <c r="Y171" s="516"/>
    </row>
    <row r="172" spans="1:25" ht="16">
      <c r="A172" s="524"/>
      <c r="B172" s="524"/>
      <c r="C172" s="524"/>
      <c r="D172" s="516"/>
      <c r="E172" s="516"/>
      <c r="F172" s="516"/>
      <c r="G172" s="516"/>
      <c r="H172" s="516"/>
      <c r="I172" s="516"/>
      <c r="J172" s="516"/>
      <c r="K172" s="516"/>
      <c r="L172" s="516"/>
      <c r="M172" s="516"/>
      <c r="N172" s="516"/>
      <c r="O172" s="516"/>
      <c r="P172" s="516"/>
      <c r="Q172" s="516"/>
      <c r="R172" s="516"/>
      <c r="S172" s="516"/>
      <c r="T172" s="516"/>
      <c r="U172" s="516"/>
      <c r="V172" s="516"/>
      <c r="W172" s="516"/>
      <c r="X172" s="516"/>
      <c r="Y172" s="516"/>
    </row>
    <row r="173" spans="1:25" ht="16">
      <c r="A173" s="524"/>
      <c r="B173" s="524"/>
      <c r="C173" s="524"/>
      <c r="D173" s="516"/>
      <c r="E173" s="516"/>
      <c r="F173" s="516"/>
      <c r="G173" s="516"/>
      <c r="H173" s="516"/>
      <c r="I173" s="516"/>
      <c r="J173" s="516"/>
      <c r="K173" s="516"/>
      <c r="L173" s="516"/>
      <c r="M173" s="516"/>
      <c r="N173" s="516"/>
      <c r="O173" s="516"/>
      <c r="P173" s="516"/>
      <c r="Q173" s="516"/>
      <c r="R173" s="516"/>
      <c r="S173" s="516"/>
      <c r="T173" s="516"/>
      <c r="U173" s="516"/>
      <c r="V173" s="516"/>
      <c r="W173" s="516"/>
      <c r="X173" s="516"/>
      <c r="Y173" s="516"/>
    </row>
    <row r="174" spans="1:25" ht="16">
      <c r="A174" s="524"/>
      <c r="B174" s="524"/>
      <c r="C174" s="524"/>
      <c r="D174" s="516"/>
      <c r="E174" s="516"/>
      <c r="F174" s="516"/>
      <c r="G174" s="516"/>
      <c r="H174" s="516"/>
      <c r="I174" s="516"/>
      <c r="J174" s="516"/>
      <c r="K174" s="516"/>
      <c r="L174" s="516"/>
      <c r="M174" s="516"/>
      <c r="N174" s="516"/>
      <c r="O174" s="516"/>
      <c r="P174" s="516"/>
      <c r="Q174" s="516"/>
      <c r="R174" s="516"/>
      <c r="S174" s="516"/>
      <c r="T174" s="516"/>
      <c r="U174" s="516"/>
      <c r="V174" s="516"/>
      <c r="W174" s="516"/>
      <c r="X174" s="516"/>
      <c r="Y174" s="516"/>
    </row>
    <row r="175" spans="1:25" ht="16">
      <c r="A175" s="524"/>
      <c r="B175" s="524"/>
      <c r="C175" s="524"/>
      <c r="D175" s="516"/>
      <c r="E175" s="516"/>
      <c r="F175" s="516"/>
      <c r="G175" s="516"/>
      <c r="H175" s="516"/>
      <c r="I175" s="516"/>
      <c r="J175" s="516"/>
      <c r="K175" s="516"/>
      <c r="L175" s="516"/>
      <c r="M175" s="516"/>
      <c r="N175" s="516"/>
      <c r="O175" s="516"/>
      <c r="P175" s="516"/>
      <c r="Q175" s="516"/>
      <c r="R175" s="516"/>
      <c r="S175" s="516"/>
      <c r="T175" s="516"/>
      <c r="U175" s="516"/>
      <c r="V175" s="516"/>
      <c r="W175" s="516"/>
      <c r="X175" s="516"/>
      <c r="Y175" s="516"/>
    </row>
    <row r="176" spans="1:25" ht="16">
      <c r="A176" s="524"/>
      <c r="B176" s="524"/>
      <c r="C176" s="524"/>
      <c r="D176" s="516"/>
      <c r="E176" s="516"/>
      <c r="F176" s="516"/>
      <c r="G176" s="516"/>
      <c r="H176" s="516"/>
      <c r="I176" s="516"/>
      <c r="J176" s="516"/>
      <c r="K176" s="516"/>
      <c r="L176" s="516"/>
      <c r="M176" s="516"/>
      <c r="N176" s="516"/>
      <c r="O176" s="516"/>
      <c r="P176" s="516"/>
      <c r="Q176" s="516"/>
      <c r="R176" s="516"/>
      <c r="S176" s="516"/>
      <c r="T176" s="516"/>
      <c r="U176" s="516"/>
      <c r="V176" s="516"/>
      <c r="W176" s="516"/>
      <c r="X176" s="516"/>
      <c r="Y176" s="516"/>
    </row>
    <row r="177" spans="1:25" ht="16">
      <c r="A177" s="524"/>
      <c r="B177" s="524"/>
      <c r="C177" s="524"/>
      <c r="D177" s="516"/>
      <c r="E177" s="516"/>
      <c r="F177" s="516"/>
      <c r="G177" s="516"/>
      <c r="H177" s="516"/>
      <c r="I177" s="516"/>
      <c r="J177" s="516"/>
      <c r="K177" s="516"/>
      <c r="L177" s="516"/>
      <c r="M177" s="516"/>
      <c r="N177" s="516"/>
      <c r="O177" s="516"/>
      <c r="P177" s="516"/>
      <c r="Q177" s="516"/>
      <c r="R177" s="516"/>
      <c r="S177" s="516"/>
      <c r="T177" s="516"/>
      <c r="U177" s="516"/>
      <c r="V177" s="516"/>
      <c r="W177" s="516"/>
      <c r="X177" s="516"/>
      <c r="Y177" s="516"/>
    </row>
    <row r="178" spans="1:25" ht="16">
      <c r="A178" s="524"/>
      <c r="B178" s="524"/>
      <c r="C178" s="524"/>
      <c r="D178" s="516"/>
      <c r="E178" s="516"/>
      <c r="F178" s="516"/>
      <c r="G178" s="516"/>
      <c r="H178" s="516"/>
      <c r="I178" s="516"/>
      <c r="J178" s="516"/>
      <c r="K178" s="516"/>
      <c r="L178" s="516"/>
      <c r="M178" s="516"/>
      <c r="N178" s="516"/>
      <c r="O178" s="516"/>
      <c r="P178" s="516"/>
      <c r="Q178" s="516"/>
      <c r="R178" s="516"/>
      <c r="S178" s="516"/>
      <c r="T178" s="516"/>
      <c r="U178" s="516"/>
      <c r="V178" s="516"/>
      <c r="W178" s="516"/>
      <c r="X178" s="516"/>
      <c r="Y178" s="516"/>
    </row>
    <row r="179" spans="1:25" ht="16">
      <c r="A179" s="524"/>
      <c r="B179" s="524"/>
      <c r="C179" s="524"/>
      <c r="D179" s="516"/>
      <c r="E179" s="516"/>
      <c r="F179" s="516"/>
      <c r="G179" s="516"/>
      <c r="H179" s="516"/>
      <c r="I179" s="516"/>
      <c r="J179" s="516"/>
      <c r="K179" s="516"/>
      <c r="L179" s="516"/>
      <c r="M179" s="516"/>
      <c r="N179" s="516"/>
      <c r="O179" s="516"/>
      <c r="P179" s="516"/>
      <c r="Q179" s="516"/>
      <c r="R179" s="516"/>
      <c r="S179" s="516"/>
      <c r="T179" s="516"/>
      <c r="U179" s="516"/>
      <c r="V179" s="516"/>
      <c r="W179" s="516"/>
      <c r="X179" s="516"/>
      <c r="Y179" s="516"/>
    </row>
    <row r="180" spans="1:25" ht="16">
      <c r="A180" s="524"/>
      <c r="B180" s="524"/>
      <c r="C180" s="524"/>
      <c r="D180" s="516"/>
      <c r="E180" s="516"/>
      <c r="F180" s="516"/>
      <c r="G180" s="516"/>
      <c r="H180" s="516"/>
      <c r="I180" s="516"/>
      <c r="J180" s="516"/>
      <c r="K180" s="516"/>
      <c r="L180" s="516"/>
      <c r="M180" s="516"/>
      <c r="N180" s="516"/>
      <c r="O180" s="516"/>
      <c r="P180" s="516"/>
      <c r="Q180" s="516"/>
      <c r="R180" s="516"/>
      <c r="S180" s="516"/>
      <c r="T180" s="516"/>
      <c r="U180" s="516"/>
      <c r="V180" s="516"/>
      <c r="W180" s="516"/>
      <c r="X180" s="516"/>
      <c r="Y180" s="516"/>
    </row>
    <row r="181" spans="1:25" ht="16">
      <c r="A181" s="524"/>
      <c r="B181" s="524"/>
      <c r="C181" s="524"/>
      <c r="D181" s="516"/>
      <c r="E181" s="516"/>
      <c r="F181" s="516"/>
      <c r="G181" s="516"/>
      <c r="H181" s="516"/>
      <c r="I181" s="516"/>
      <c r="J181" s="516"/>
      <c r="K181" s="516"/>
      <c r="L181" s="516"/>
      <c r="M181" s="516"/>
      <c r="N181" s="516"/>
      <c r="O181" s="516"/>
      <c r="P181" s="516"/>
      <c r="Q181" s="516"/>
      <c r="R181" s="516"/>
      <c r="S181" s="516"/>
      <c r="T181" s="516"/>
      <c r="U181" s="516"/>
      <c r="V181" s="516"/>
      <c r="W181" s="516"/>
      <c r="X181" s="516"/>
      <c r="Y181" s="516"/>
    </row>
    <row r="182" spans="1:25" ht="16">
      <c r="A182" s="524"/>
      <c r="B182" s="524"/>
      <c r="C182" s="524"/>
      <c r="D182" s="516"/>
      <c r="E182" s="516"/>
      <c r="F182" s="516"/>
      <c r="G182" s="516"/>
      <c r="H182" s="516"/>
      <c r="I182" s="516"/>
      <c r="J182" s="516"/>
      <c r="K182" s="516"/>
      <c r="L182" s="516"/>
      <c r="M182" s="516"/>
      <c r="N182" s="516"/>
      <c r="O182" s="516"/>
      <c r="P182" s="516"/>
      <c r="Q182" s="516"/>
      <c r="R182" s="516"/>
      <c r="S182" s="516"/>
      <c r="T182" s="516"/>
      <c r="U182" s="516"/>
      <c r="V182" s="516"/>
      <c r="W182" s="516"/>
      <c r="X182" s="516"/>
      <c r="Y182" s="516"/>
    </row>
    <row r="183" spans="1:25" ht="16">
      <c r="A183" s="524"/>
      <c r="B183" s="524"/>
      <c r="C183" s="524"/>
      <c r="D183" s="516"/>
      <c r="E183" s="516"/>
      <c r="F183" s="516"/>
      <c r="G183" s="516"/>
      <c r="H183" s="516"/>
      <c r="I183" s="516"/>
      <c r="J183" s="516"/>
      <c r="K183" s="516"/>
      <c r="L183" s="516"/>
      <c r="M183" s="516"/>
      <c r="N183" s="516"/>
      <c r="O183" s="516"/>
      <c r="P183" s="516"/>
      <c r="Q183" s="516"/>
      <c r="R183" s="516"/>
      <c r="S183" s="516"/>
      <c r="T183" s="516"/>
      <c r="U183" s="516"/>
      <c r="V183" s="516"/>
      <c r="W183" s="516"/>
      <c r="X183" s="516"/>
      <c r="Y183" s="516"/>
    </row>
    <row r="184" spans="1:25" ht="16">
      <c r="A184" s="524"/>
      <c r="B184" s="524"/>
      <c r="C184" s="524"/>
      <c r="D184" s="516"/>
      <c r="E184" s="516"/>
      <c r="F184" s="516"/>
      <c r="G184" s="516"/>
      <c r="H184" s="516"/>
      <c r="I184" s="516"/>
      <c r="J184" s="516"/>
      <c r="K184" s="516"/>
      <c r="L184" s="516"/>
      <c r="M184" s="516"/>
      <c r="N184" s="516"/>
      <c r="O184" s="516"/>
      <c r="P184" s="516"/>
      <c r="Q184" s="516"/>
      <c r="R184" s="516"/>
      <c r="S184" s="516"/>
      <c r="T184" s="516"/>
      <c r="U184" s="516"/>
      <c r="V184" s="516"/>
      <c r="W184" s="516"/>
      <c r="X184" s="516"/>
      <c r="Y184" s="516"/>
    </row>
    <row r="185" spans="1:25" ht="16">
      <c r="A185" s="524"/>
      <c r="B185" s="524"/>
      <c r="C185" s="524"/>
      <c r="D185" s="516"/>
      <c r="E185" s="516"/>
      <c r="F185" s="516"/>
      <c r="G185" s="516"/>
      <c r="H185" s="516"/>
      <c r="I185" s="516"/>
      <c r="J185" s="516"/>
      <c r="K185" s="516"/>
      <c r="L185" s="516"/>
      <c r="M185" s="516"/>
      <c r="N185" s="516"/>
      <c r="O185" s="516"/>
      <c r="P185" s="516"/>
      <c r="Q185" s="516"/>
      <c r="R185" s="516"/>
      <c r="S185" s="516"/>
      <c r="T185" s="516"/>
      <c r="U185" s="516"/>
      <c r="V185" s="516"/>
      <c r="W185" s="516"/>
      <c r="X185" s="516"/>
      <c r="Y185" s="516"/>
    </row>
    <row r="186" spans="1:25" ht="16">
      <c r="A186" s="524"/>
      <c r="B186" s="524"/>
      <c r="C186" s="524"/>
      <c r="D186" s="516"/>
      <c r="E186" s="516"/>
      <c r="F186" s="516"/>
      <c r="G186" s="516"/>
      <c r="H186" s="516"/>
      <c r="I186" s="516"/>
      <c r="J186" s="516"/>
      <c r="K186" s="516"/>
      <c r="L186" s="516"/>
      <c r="M186" s="516"/>
      <c r="N186" s="516"/>
      <c r="O186" s="516"/>
      <c r="P186" s="516"/>
      <c r="Q186" s="516"/>
      <c r="R186" s="516"/>
      <c r="S186" s="516"/>
      <c r="T186" s="516"/>
      <c r="U186" s="516"/>
      <c r="V186" s="516"/>
      <c r="W186" s="516"/>
      <c r="X186" s="516"/>
      <c r="Y186" s="516"/>
    </row>
    <row r="187" spans="1:25" ht="16">
      <c r="A187" s="524"/>
      <c r="B187" s="524"/>
      <c r="C187" s="524"/>
      <c r="D187" s="516"/>
      <c r="E187" s="516"/>
      <c r="F187" s="516"/>
      <c r="G187" s="516"/>
      <c r="H187" s="516"/>
      <c r="I187" s="516"/>
      <c r="J187" s="516"/>
      <c r="K187" s="516"/>
      <c r="L187" s="516"/>
      <c r="M187" s="516"/>
      <c r="N187" s="516"/>
      <c r="O187" s="516"/>
      <c r="P187" s="516"/>
      <c r="Q187" s="516"/>
      <c r="R187" s="516"/>
      <c r="S187" s="516"/>
      <c r="T187" s="516"/>
      <c r="U187" s="516"/>
      <c r="V187" s="516"/>
      <c r="W187" s="516"/>
      <c r="X187" s="516"/>
      <c r="Y187" s="516"/>
    </row>
    <row r="188" spans="1:25" ht="16">
      <c r="A188" s="524"/>
      <c r="B188" s="524"/>
      <c r="C188" s="524"/>
      <c r="D188" s="516"/>
      <c r="E188" s="516"/>
      <c r="F188" s="516"/>
      <c r="G188" s="516"/>
      <c r="H188" s="516"/>
      <c r="I188" s="516"/>
      <c r="J188" s="516"/>
      <c r="K188" s="516"/>
      <c r="L188" s="516"/>
      <c r="M188" s="516"/>
      <c r="N188" s="516"/>
      <c r="O188" s="516"/>
      <c r="P188" s="516"/>
      <c r="Q188" s="516"/>
      <c r="R188" s="516"/>
      <c r="S188" s="516"/>
      <c r="T188" s="516"/>
      <c r="U188" s="516"/>
      <c r="V188" s="516"/>
      <c r="W188" s="516"/>
      <c r="X188" s="516"/>
      <c r="Y188" s="516"/>
    </row>
    <row r="189" spans="1:25" ht="16">
      <c r="A189" s="524"/>
      <c r="B189" s="524"/>
      <c r="C189" s="524"/>
      <c r="D189" s="516"/>
      <c r="E189" s="516"/>
      <c r="F189" s="516"/>
      <c r="G189" s="516"/>
      <c r="H189" s="516"/>
      <c r="I189" s="516"/>
      <c r="J189" s="516"/>
      <c r="K189" s="516"/>
      <c r="L189" s="516"/>
      <c r="M189" s="516"/>
      <c r="N189" s="516"/>
      <c r="O189" s="516"/>
      <c r="P189" s="516"/>
      <c r="Q189" s="516"/>
      <c r="R189" s="516"/>
      <c r="S189" s="516"/>
      <c r="T189" s="516"/>
      <c r="U189" s="516"/>
      <c r="V189" s="516"/>
      <c r="W189" s="516"/>
      <c r="X189" s="516"/>
      <c r="Y189" s="516"/>
    </row>
    <row r="190" spans="1:25" ht="16">
      <c r="A190" s="524"/>
      <c r="B190" s="524"/>
      <c r="C190" s="524"/>
      <c r="D190" s="516"/>
      <c r="E190" s="516"/>
      <c r="F190" s="516"/>
      <c r="G190" s="516"/>
      <c r="H190" s="516"/>
      <c r="I190" s="516"/>
      <c r="J190" s="516"/>
      <c r="K190" s="516"/>
      <c r="L190" s="516"/>
      <c r="M190" s="516"/>
      <c r="N190" s="516"/>
      <c r="O190" s="516"/>
      <c r="P190" s="516"/>
      <c r="Q190" s="516"/>
      <c r="R190" s="516"/>
      <c r="S190" s="516"/>
      <c r="T190" s="516"/>
      <c r="U190" s="516"/>
      <c r="V190" s="516"/>
      <c r="W190" s="516"/>
      <c r="X190" s="516"/>
      <c r="Y190" s="516"/>
    </row>
    <row r="191" spans="1:25" ht="16">
      <c r="A191" s="524"/>
      <c r="B191" s="524"/>
      <c r="C191" s="524"/>
      <c r="D191" s="516"/>
      <c r="E191" s="516"/>
      <c r="F191" s="516"/>
      <c r="G191" s="516"/>
      <c r="H191" s="516"/>
      <c r="I191" s="516"/>
      <c r="J191" s="516"/>
      <c r="K191" s="516"/>
      <c r="L191" s="516"/>
      <c r="M191" s="516"/>
      <c r="N191" s="516"/>
      <c r="O191" s="516"/>
      <c r="P191" s="516"/>
      <c r="Q191" s="516"/>
      <c r="R191" s="516"/>
      <c r="S191" s="516"/>
      <c r="T191" s="516"/>
      <c r="U191" s="516"/>
      <c r="V191" s="516"/>
      <c r="W191" s="516"/>
      <c r="X191" s="516"/>
      <c r="Y191" s="516"/>
    </row>
    <row r="192" spans="1:25" ht="16">
      <c r="A192" s="524"/>
      <c r="B192" s="524"/>
      <c r="C192" s="524"/>
      <c r="D192" s="516"/>
      <c r="E192" s="516"/>
      <c r="F192" s="516"/>
      <c r="G192" s="516"/>
      <c r="H192" s="516"/>
      <c r="I192" s="516"/>
      <c r="J192" s="516"/>
      <c r="K192" s="516"/>
      <c r="L192" s="516"/>
      <c r="M192" s="516"/>
      <c r="N192" s="516"/>
      <c r="O192" s="516"/>
      <c r="P192" s="516"/>
      <c r="Q192" s="516"/>
      <c r="R192" s="516"/>
      <c r="S192" s="516"/>
      <c r="T192" s="516"/>
      <c r="U192" s="516"/>
      <c r="V192" s="516"/>
      <c r="W192" s="516"/>
      <c r="X192" s="516"/>
      <c r="Y192" s="516"/>
    </row>
    <row r="193" spans="1:25" ht="16">
      <c r="A193" s="524"/>
      <c r="B193" s="524"/>
      <c r="C193" s="524"/>
      <c r="D193" s="516"/>
      <c r="E193" s="516"/>
      <c r="F193" s="516"/>
      <c r="G193" s="516"/>
      <c r="H193" s="516"/>
      <c r="I193" s="516"/>
      <c r="J193" s="516"/>
      <c r="K193" s="516"/>
      <c r="L193" s="516"/>
      <c r="M193" s="516"/>
      <c r="N193" s="516"/>
      <c r="O193" s="516"/>
      <c r="P193" s="516"/>
      <c r="Q193" s="516"/>
      <c r="R193" s="516"/>
      <c r="S193" s="516"/>
      <c r="T193" s="516"/>
      <c r="U193" s="516"/>
      <c r="V193" s="516"/>
      <c r="W193" s="516"/>
      <c r="X193" s="516"/>
      <c r="Y193" s="516"/>
    </row>
    <row r="194" spans="1:25" ht="16">
      <c r="A194" s="524"/>
      <c r="B194" s="524"/>
      <c r="C194" s="524"/>
      <c r="D194" s="516"/>
      <c r="E194" s="516"/>
      <c r="F194" s="516"/>
      <c r="G194" s="516"/>
      <c r="H194" s="516"/>
      <c r="I194" s="516"/>
      <c r="J194" s="516"/>
      <c r="K194" s="516"/>
      <c r="L194" s="516"/>
      <c r="M194" s="516"/>
      <c r="N194" s="516"/>
      <c r="O194" s="516"/>
      <c r="P194" s="516"/>
      <c r="Q194" s="516"/>
      <c r="R194" s="516"/>
      <c r="S194" s="516"/>
      <c r="T194" s="516"/>
      <c r="U194" s="516"/>
      <c r="V194" s="516"/>
      <c r="W194" s="516"/>
      <c r="X194" s="516"/>
      <c r="Y194" s="516"/>
    </row>
    <row r="195" spans="1:25" ht="16">
      <c r="A195" s="524"/>
      <c r="B195" s="524"/>
      <c r="C195" s="524"/>
      <c r="D195" s="516"/>
      <c r="E195" s="516"/>
      <c r="F195" s="516"/>
      <c r="G195" s="516"/>
      <c r="H195" s="516"/>
      <c r="I195" s="516"/>
      <c r="J195" s="516"/>
      <c r="K195" s="516"/>
      <c r="L195" s="516"/>
      <c r="M195" s="516"/>
      <c r="N195" s="516"/>
      <c r="O195" s="516"/>
      <c r="P195" s="516"/>
      <c r="Q195" s="516"/>
      <c r="R195" s="516"/>
      <c r="S195" s="516"/>
      <c r="T195" s="516"/>
      <c r="U195" s="516"/>
      <c r="V195" s="516"/>
      <c r="W195" s="516"/>
      <c r="X195" s="516"/>
      <c r="Y195" s="516"/>
    </row>
    <row r="196" spans="1:25" ht="16">
      <c r="A196" s="524"/>
      <c r="B196" s="524"/>
      <c r="C196" s="524"/>
      <c r="D196" s="516"/>
      <c r="E196" s="516"/>
      <c r="F196" s="516"/>
      <c r="G196" s="516"/>
      <c r="H196" s="516"/>
      <c r="I196" s="516"/>
      <c r="J196" s="516"/>
      <c r="K196" s="516"/>
      <c r="L196" s="516"/>
      <c r="M196" s="516"/>
      <c r="N196" s="516"/>
      <c r="O196" s="516"/>
      <c r="P196" s="516"/>
      <c r="Q196" s="516"/>
      <c r="R196" s="516"/>
      <c r="S196" s="516"/>
      <c r="T196" s="516"/>
      <c r="U196" s="516"/>
      <c r="V196" s="516"/>
      <c r="W196" s="516"/>
      <c r="X196" s="516"/>
      <c r="Y196" s="516"/>
    </row>
    <row r="197" spans="1:25" ht="16">
      <c r="A197" s="524"/>
      <c r="B197" s="524"/>
      <c r="C197" s="524"/>
      <c r="D197" s="516"/>
      <c r="E197" s="516"/>
      <c r="F197" s="516"/>
      <c r="G197" s="516"/>
      <c r="H197" s="516"/>
      <c r="I197" s="516"/>
      <c r="J197" s="516"/>
      <c r="K197" s="516"/>
      <c r="L197" s="516"/>
      <c r="M197" s="516"/>
      <c r="N197" s="516"/>
      <c r="O197" s="516"/>
      <c r="P197" s="516"/>
      <c r="Q197" s="516"/>
      <c r="R197" s="516"/>
      <c r="S197" s="516"/>
      <c r="T197" s="516"/>
      <c r="U197" s="516"/>
      <c r="V197" s="516"/>
      <c r="W197" s="516"/>
      <c r="X197" s="516"/>
      <c r="Y197" s="516"/>
    </row>
    <row r="198" spans="1:25" ht="16">
      <c r="A198" s="524"/>
      <c r="B198" s="524"/>
      <c r="C198" s="524"/>
      <c r="D198" s="516"/>
      <c r="E198" s="516"/>
      <c r="F198" s="516"/>
      <c r="G198" s="516"/>
      <c r="H198" s="516"/>
      <c r="I198" s="516"/>
      <c r="J198" s="516"/>
      <c r="K198" s="516"/>
      <c r="L198" s="516"/>
      <c r="M198" s="516"/>
      <c r="N198" s="516"/>
      <c r="O198" s="516"/>
      <c r="P198" s="516"/>
      <c r="Q198" s="516"/>
      <c r="R198" s="516"/>
      <c r="S198" s="516"/>
      <c r="T198" s="516"/>
      <c r="U198" s="516"/>
      <c r="V198" s="516"/>
      <c r="W198" s="516"/>
      <c r="X198" s="516"/>
      <c r="Y198" s="516"/>
    </row>
    <row r="199" spans="1:25" ht="16">
      <c r="A199" s="524"/>
      <c r="B199" s="524"/>
      <c r="C199" s="524"/>
      <c r="D199" s="516"/>
      <c r="E199" s="516"/>
      <c r="F199" s="516"/>
      <c r="G199" s="516"/>
      <c r="H199" s="516"/>
      <c r="I199" s="516"/>
      <c r="J199" s="516"/>
      <c r="K199" s="516"/>
      <c r="L199" s="516"/>
      <c r="M199" s="516"/>
      <c r="N199" s="516"/>
      <c r="O199" s="516"/>
      <c r="P199" s="516"/>
      <c r="Q199" s="516"/>
      <c r="R199" s="516"/>
      <c r="S199" s="516"/>
      <c r="T199" s="516"/>
      <c r="U199" s="516"/>
      <c r="V199" s="516"/>
      <c r="W199" s="516"/>
      <c r="X199" s="516"/>
      <c r="Y199" s="516"/>
    </row>
    <row r="200" spans="1:25" ht="16">
      <c r="A200" s="524"/>
      <c r="B200" s="524"/>
      <c r="C200" s="524"/>
      <c r="D200" s="516"/>
      <c r="E200" s="516"/>
      <c r="F200" s="516"/>
      <c r="G200" s="516"/>
      <c r="H200" s="516"/>
      <c r="I200" s="516"/>
      <c r="J200" s="516"/>
      <c r="K200" s="516"/>
      <c r="L200" s="516"/>
      <c r="M200" s="516"/>
      <c r="N200" s="516"/>
      <c r="O200" s="516"/>
      <c r="P200" s="516"/>
      <c r="Q200" s="516"/>
      <c r="R200" s="516"/>
      <c r="S200" s="516"/>
      <c r="T200" s="516"/>
      <c r="U200" s="516"/>
      <c r="V200" s="516"/>
      <c r="W200" s="516"/>
      <c r="X200" s="516"/>
      <c r="Y200" s="516"/>
    </row>
    <row r="201" spans="1:25" ht="16">
      <c r="A201" s="524"/>
      <c r="B201" s="524"/>
      <c r="C201" s="524"/>
      <c r="D201" s="516"/>
      <c r="E201" s="516"/>
      <c r="F201" s="516"/>
      <c r="G201" s="516"/>
      <c r="H201" s="516"/>
      <c r="I201" s="516"/>
      <c r="J201" s="516"/>
      <c r="K201" s="516"/>
      <c r="L201" s="516"/>
      <c r="M201" s="516"/>
      <c r="N201" s="516"/>
      <c r="O201" s="516"/>
      <c r="P201" s="516"/>
      <c r="Q201" s="516"/>
      <c r="R201" s="516"/>
      <c r="S201" s="516"/>
      <c r="T201" s="516"/>
      <c r="U201" s="516"/>
      <c r="V201" s="516"/>
      <c r="W201" s="516"/>
      <c r="X201" s="516"/>
      <c r="Y201" s="516"/>
    </row>
    <row r="202" spans="1:25" ht="16">
      <c r="A202" s="524"/>
      <c r="B202" s="524"/>
      <c r="C202" s="524"/>
      <c r="D202" s="516"/>
      <c r="E202" s="516"/>
      <c r="F202" s="516"/>
      <c r="G202" s="516"/>
      <c r="H202" s="516"/>
      <c r="I202" s="516"/>
      <c r="J202" s="516"/>
      <c r="K202" s="516"/>
      <c r="L202" s="516"/>
      <c r="M202" s="516"/>
      <c r="N202" s="516"/>
      <c r="O202" s="516"/>
      <c r="P202" s="516"/>
      <c r="Q202" s="516"/>
      <c r="R202" s="516"/>
      <c r="S202" s="516"/>
      <c r="T202" s="516"/>
      <c r="U202" s="516"/>
      <c r="V202" s="516"/>
      <c r="W202" s="516"/>
      <c r="X202" s="516"/>
      <c r="Y202" s="516"/>
    </row>
    <row r="203" spans="1:25" ht="16">
      <c r="A203" s="524"/>
      <c r="B203" s="524"/>
      <c r="C203" s="524"/>
      <c r="D203" s="516"/>
      <c r="E203" s="516"/>
      <c r="F203" s="516"/>
      <c r="G203" s="516"/>
      <c r="H203" s="516"/>
      <c r="I203" s="516"/>
      <c r="J203" s="516"/>
      <c r="K203" s="516"/>
      <c r="L203" s="516"/>
      <c r="M203" s="516"/>
      <c r="N203" s="516"/>
      <c r="O203" s="516"/>
      <c r="P203" s="516"/>
      <c r="Q203" s="516"/>
      <c r="R203" s="516"/>
      <c r="S203" s="516"/>
      <c r="T203" s="516"/>
      <c r="U203" s="516"/>
      <c r="V203" s="516"/>
      <c r="W203" s="516"/>
      <c r="X203" s="516"/>
      <c r="Y203" s="516"/>
    </row>
    <row r="204" spans="1:25" ht="16">
      <c r="A204" s="524"/>
      <c r="B204" s="524"/>
      <c r="C204" s="524"/>
      <c r="D204" s="516"/>
      <c r="E204" s="516"/>
      <c r="F204" s="516"/>
      <c r="G204" s="516"/>
      <c r="H204" s="516"/>
      <c r="I204" s="516"/>
      <c r="J204" s="516"/>
      <c r="K204" s="516"/>
      <c r="L204" s="516"/>
      <c r="M204" s="516"/>
      <c r="N204" s="516"/>
      <c r="O204" s="516"/>
      <c r="P204" s="516"/>
      <c r="Q204" s="516"/>
      <c r="R204" s="516"/>
      <c r="S204" s="516"/>
      <c r="T204" s="516"/>
      <c r="U204" s="516"/>
      <c r="V204" s="516"/>
      <c r="W204" s="516"/>
      <c r="X204" s="516"/>
      <c r="Y204" s="516"/>
    </row>
    <row r="205" spans="1:25" ht="16">
      <c r="A205" s="524"/>
      <c r="B205" s="524"/>
      <c r="C205" s="524"/>
      <c r="D205" s="516"/>
      <c r="E205" s="516"/>
      <c r="F205" s="516"/>
      <c r="G205" s="516"/>
      <c r="H205" s="516"/>
      <c r="I205" s="516"/>
      <c r="J205" s="516"/>
      <c r="K205" s="516"/>
      <c r="L205" s="516"/>
      <c r="M205" s="516"/>
      <c r="N205" s="516"/>
      <c r="O205" s="516"/>
      <c r="P205" s="516"/>
      <c r="Q205" s="516"/>
      <c r="R205" s="516"/>
      <c r="S205" s="516"/>
      <c r="T205" s="516"/>
      <c r="U205" s="516"/>
      <c r="V205" s="516"/>
      <c r="W205" s="516"/>
      <c r="X205" s="516"/>
      <c r="Y205" s="516"/>
    </row>
    <row r="206" spans="1:25" ht="16">
      <c r="A206" s="524"/>
      <c r="B206" s="524"/>
      <c r="C206" s="524"/>
      <c r="D206" s="516"/>
      <c r="E206" s="516"/>
      <c r="F206" s="516"/>
      <c r="G206" s="516"/>
      <c r="H206" s="516"/>
      <c r="I206" s="516"/>
      <c r="J206" s="516"/>
      <c r="K206" s="516"/>
      <c r="L206" s="516"/>
      <c r="M206" s="516"/>
      <c r="N206" s="516"/>
      <c r="O206" s="516"/>
      <c r="P206" s="516"/>
      <c r="Q206" s="516"/>
      <c r="R206" s="516"/>
      <c r="S206" s="516"/>
      <c r="T206" s="516"/>
      <c r="U206" s="516"/>
      <c r="V206" s="516"/>
      <c r="W206" s="516"/>
      <c r="X206" s="516"/>
      <c r="Y206" s="516"/>
    </row>
    <row r="207" spans="1:25" ht="16">
      <c r="A207" s="524"/>
      <c r="B207" s="524"/>
      <c r="C207" s="524"/>
      <c r="D207" s="516"/>
      <c r="E207" s="516"/>
      <c r="F207" s="516"/>
      <c r="G207" s="516"/>
      <c r="H207" s="516"/>
      <c r="I207" s="516"/>
      <c r="J207" s="516"/>
      <c r="K207" s="516"/>
      <c r="L207" s="516"/>
      <c r="M207" s="516"/>
      <c r="N207" s="516"/>
      <c r="O207" s="516"/>
      <c r="P207" s="516"/>
      <c r="Q207" s="516"/>
      <c r="R207" s="516"/>
      <c r="S207" s="516"/>
      <c r="T207" s="516"/>
      <c r="U207" s="516"/>
      <c r="V207" s="516"/>
      <c r="W207" s="516"/>
      <c r="X207" s="516"/>
      <c r="Y207" s="516"/>
    </row>
    <row r="208" spans="1:25" ht="16">
      <c r="A208" s="524"/>
      <c r="B208" s="524"/>
      <c r="C208" s="524"/>
      <c r="D208" s="516"/>
      <c r="E208" s="516"/>
      <c r="F208" s="516"/>
      <c r="G208" s="516"/>
      <c r="H208" s="516"/>
      <c r="I208" s="516"/>
      <c r="J208" s="516"/>
      <c r="K208" s="516"/>
      <c r="L208" s="516"/>
      <c r="M208" s="516"/>
      <c r="N208" s="516"/>
      <c r="O208" s="516"/>
      <c r="P208" s="516"/>
      <c r="Q208" s="516"/>
      <c r="R208" s="516"/>
      <c r="S208" s="516"/>
      <c r="T208" s="516"/>
      <c r="U208" s="516"/>
      <c r="V208" s="516"/>
      <c r="W208" s="516"/>
      <c r="X208" s="516"/>
      <c r="Y208" s="516"/>
    </row>
    <row r="209" spans="1:25" ht="16">
      <c r="A209" s="524"/>
      <c r="B209" s="524"/>
      <c r="C209" s="524"/>
      <c r="D209" s="516"/>
      <c r="E209" s="516"/>
      <c r="F209" s="516"/>
      <c r="G209" s="516"/>
      <c r="H209" s="516"/>
      <c r="I209" s="516"/>
      <c r="J209" s="516"/>
      <c r="K209" s="516"/>
      <c r="L209" s="516"/>
      <c r="M209" s="516"/>
      <c r="N209" s="516"/>
      <c r="O209" s="516"/>
      <c r="P209" s="516"/>
      <c r="Q209" s="516"/>
      <c r="R209" s="516"/>
      <c r="S209" s="516"/>
      <c r="T209" s="516"/>
      <c r="U209" s="516"/>
      <c r="V209" s="516"/>
      <c r="W209" s="516"/>
      <c r="X209" s="516"/>
      <c r="Y209" s="516"/>
    </row>
    <row r="210" spans="1:25" ht="16">
      <c r="A210" s="524"/>
      <c r="B210" s="524"/>
      <c r="C210" s="524"/>
      <c r="D210" s="516"/>
      <c r="E210" s="516"/>
      <c r="F210" s="516"/>
      <c r="G210" s="516"/>
      <c r="H210" s="516"/>
      <c r="I210" s="516"/>
      <c r="J210" s="516"/>
      <c r="K210" s="516"/>
      <c r="L210" s="516"/>
      <c r="M210" s="516"/>
      <c r="N210" s="516"/>
      <c r="O210" s="516"/>
      <c r="P210" s="516"/>
      <c r="Q210" s="516"/>
      <c r="R210" s="516"/>
      <c r="S210" s="516"/>
      <c r="T210" s="516"/>
      <c r="U210" s="516"/>
      <c r="V210" s="516"/>
      <c r="W210" s="516"/>
      <c r="X210" s="516"/>
      <c r="Y210" s="516"/>
    </row>
    <row r="211" spans="1:25" ht="16">
      <c r="A211" s="524"/>
      <c r="B211" s="524"/>
      <c r="C211" s="524"/>
      <c r="D211" s="516"/>
      <c r="E211" s="516"/>
      <c r="F211" s="516"/>
      <c r="G211" s="516"/>
      <c r="H211" s="516"/>
      <c r="I211" s="516"/>
      <c r="J211" s="516"/>
      <c r="K211" s="516"/>
      <c r="L211" s="516"/>
      <c r="M211" s="516"/>
      <c r="N211" s="516"/>
      <c r="O211" s="516"/>
      <c r="P211" s="516"/>
      <c r="Q211" s="516"/>
      <c r="R211" s="516"/>
      <c r="S211" s="516"/>
      <c r="T211" s="516"/>
      <c r="U211" s="516"/>
      <c r="V211" s="516"/>
      <c r="W211" s="516"/>
      <c r="X211" s="516"/>
      <c r="Y211" s="516"/>
    </row>
    <row r="212" spans="1:25" ht="16">
      <c r="A212" s="524"/>
      <c r="B212" s="524"/>
      <c r="C212" s="524"/>
      <c r="D212" s="516"/>
      <c r="E212" s="516"/>
      <c r="F212" s="516"/>
      <c r="G212" s="516"/>
      <c r="H212" s="516"/>
      <c r="I212" s="516"/>
      <c r="J212" s="516"/>
      <c r="K212" s="516"/>
      <c r="L212" s="516"/>
      <c r="M212" s="516"/>
      <c r="N212" s="516"/>
      <c r="O212" s="516"/>
      <c r="P212" s="516"/>
      <c r="Q212" s="516"/>
      <c r="R212" s="516"/>
      <c r="S212" s="516"/>
      <c r="T212" s="516"/>
      <c r="U212" s="516"/>
      <c r="V212" s="516"/>
      <c r="W212" s="516"/>
      <c r="X212" s="516"/>
      <c r="Y212" s="516"/>
    </row>
    <row r="213" spans="1:25" ht="16">
      <c r="A213" s="524"/>
      <c r="B213" s="524"/>
      <c r="C213" s="524"/>
      <c r="D213" s="516"/>
      <c r="E213" s="516"/>
      <c r="F213" s="516"/>
      <c r="G213" s="516"/>
      <c r="H213" s="516"/>
      <c r="I213" s="516"/>
      <c r="J213" s="516"/>
      <c r="K213" s="516"/>
      <c r="L213" s="516"/>
      <c r="M213" s="516"/>
      <c r="N213" s="516"/>
      <c r="O213" s="516"/>
      <c r="P213" s="516"/>
      <c r="Q213" s="516"/>
      <c r="R213" s="516"/>
      <c r="S213" s="516"/>
      <c r="T213" s="516"/>
      <c r="U213" s="516"/>
      <c r="V213" s="516"/>
      <c r="W213" s="516"/>
      <c r="X213" s="516"/>
      <c r="Y213" s="516"/>
    </row>
    <row r="214" spans="1:25" ht="16">
      <c r="A214" s="524"/>
      <c r="B214" s="524"/>
      <c r="C214" s="524"/>
      <c r="D214" s="516"/>
      <c r="E214" s="516"/>
      <c r="F214" s="516"/>
      <c r="G214" s="516"/>
      <c r="H214" s="516"/>
      <c r="I214" s="516"/>
      <c r="J214" s="516"/>
      <c r="K214" s="516"/>
      <c r="L214" s="516"/>
      <c r="M214" s="516"/>
      <c r="N214" s="516"/>
      <c r="O214" s="516"/>
      <c r="P214" s="516"/>
      <c r="Q214" s="516"/>
      <c r="R214" s="516"/>
      <c r="S214" s="516"/>
      <c r="T214" s="516"/>
      <c r="U214" s="516"/>
      <c r="V214" s="516"/>
      <c r="W214" s="516"/>
      <c r="X214" s="516"/>
      <c r="Y214" s="516"/>
    </row>
    <row r="215" spans="1:25" ht="16">
      <c r="A215" s="524"/>
      <c r="B215" s="524"/>
      <c r="C215" s="524"/>
      <c r="D215" s="516"/>
      <c r="E215" s="516"/>
      <c r="F215" s="516"/>
      <c r="G215" s="516"/>
      <c r="H215" s="516"/>
      <c r="I215" s="516"/>
      <c r="J215" s="516"/>
      <c r="K215" s="516"/>
      <c r="L215" s="516"/>
      <c r="M215" s="516"/>
      <c r="N215" s="516"/>
      <c r="O215" s="516"/>
      <c r="P215" s="516"/>
      <c r="Q215" s="516"/>
      <c r="R215" s="516"/>
      <c r="S215" s="516"/>
      <c r="T215" s="516"/>
      <c r="U215" s="516"/>
      <c r="V215" s="516"/>
      <c r="W215" s="516"/>
      <c r="X215" s="516"/>
      <c r="Y215" s="516"/>
    </row>
    <row r="216" spans="1:25" ht="16">
      <c r="A216" s="524"/>
      <c r="B216" s="524"/>
      <c r="C216" s="524"/>
      <c r="D216" s="516"/>
      <c r="E216" s="516"/>
      <c r="F216" s="516"/>
      <c r="G216" s="516"/>
      <c r="H216" s="516"/>
      <c r="I216" s="516"/>
      <c r="J216" s="516"/>
      <c r="K216" s="516"/>
      <c r="L216" s="516"/>
      <c r="M216" s="516"/>
      <c r="N216" s="516"/>
      <c r="O216" s="516"/>
      <c r="P216" s="516"/>
      <c r="Q216" s="516"/>
      <c r="R216" s="516"/>
      <c r="S216" s="516"/>
      <c r="T216" s="516"/>
      <c r="U216" s="516"/>
      <c r="V216" s="516"/>
      <c r="W216" s="516"/>
      <c r="X216" s="516"/>
      <c r="Y216" s="516"/>
    </row>
    <row r="217" spans="1:25" ht="16">
      <c r="A217" s="524"/>
      <c r="B217" s="524"/>
      <c r="C217" s="524"/>
      <c r="D217" s="516"/>
      <c r="E217" s="516"/>
      <c r="F217" s="516"/>
      <c r="G217" s="516"/>
      <c r="H217" s="516"/>
      <c r="I217" s="516"/>
      <c r="J217" s="516"/>
      <c r="K217" s="516"/>
      <c r="L217" s="516"/>
      <c r="M217" s="516"/>
      <c r="N217" s="516"/>
      <c r="O217" s="516"/>
      <c r="P217" s="516"/>
      <c r="Q217" s="516"/>
      <c r="R217" s="516"/>
      <c r="S217" s="516"/>
      <c r="T217" s="516"/>
      <c r="U217" s="516"/>
      <c r="V217" s="516"/>
      <c r="W217" s="516"/>
      <c r="X217" s="516"/>
      <c r="Y217" s="516"/>
    </row>
    <row r="218" spans="1:25" ht="16">
      <c r="A218" s="524"/>
      <c r="B218" s="524"/>
      <c r="C218" s="524"/>
      <c r="D218" s="516"/>
      <c r="E218" s="516"/>
      <c r="F218" s="516"/>
      <c r="G218" s="516"/>
      <c r="H218" s="516"/>
      <c r="I218" s="516"/>
      <c r="J218" s="516"/>
      <c r="K218" s="516"/>
      <c r="L218" s="516"/>
      <c r="M218" s="516"/>
      <c r="N218" s="516"/>
      <c r="O218" s="516"/>
      <c r="P218" s="516"/>
      <c r="Q218" s="516"/>
      <c r="R218" s="516"/>
      <c r="S218" s="516"/>
      <c r="T218" s="516"/>
      <c r="U218" s="516"/>
      <c r="V218" s="516"/>
      <c r="W218" s="516"/>
      <c r="X218" s="516"/>
      <c r="Y218" s="516"/>
    </row>
    <row r="219" spans="1:25" ht="16">
      <c r="A219" s="524"/>
      <c r="B219" s="524"/>
      <c r="C219" s="524"/>
      <c r="D219" s="516"/>
      <c r="E219" s="516"/>
      <c r="F219" s="516"/>
      <c r="G219" s="516"/>
      <c r="H219" s="516"/>
      <c r="I219" s="516"/>
      <c r="J219" s="516"/>
      <c r="K219" s="516"/>
      <c r="L219" s="516"/>
      <c r="M219" s="516"/>
      <c r="N219" s="516"/>
      <c r="O219" s="516"/>
      <c r="P219" s="516"/>
      <c r="Q219" s="516"/>
      <c r="R219" s="516"/>
      <c r="S219" s="516"/>
      <c r="T219" s="516"/>
      <c r="U219" s="516"/>
      <c r="V219" s="516"/>
      <c r="W219" s="516"/>
      <c r="X219" s="516"/>
      <c r="Y219" s="516"/>
    </row>
    <row r="220" spans="1:25" ht="16">
      <c r="A220" s="524"/>
      <c r="B220" s="524"/>
      <c r="C220" s="524"/>
      <c r="D220" s="516"/>
      <c r="E220" s="516"/>
      <c r="F220" s="516"/>
      <c r="G220" s="516"/>
      <c r="H220" s="516"/>
      <c r="I220" s="516"/>
      <c r="J220" s="516"/>
      <c r="K220" s="516"/>
      <c r="L220" s="516"/>
      <c r="M220" s="516"/>
      <c r="N220" s="516"/>
      <c r="O220" s="516"/>
      <c r="P220" s="516"/>
      <c r="Q220" s="516"/>
      <c r="R220" s="516"/>
      <c r="S220" s="516"/>
      <c r="T220" s="516"/>
      <c r="U220" s="516"/>
      <c r="V220" s="516"/>
      <c r="W220" s="516"/>
      <c r="X220" s="516"/>
      <c r="Y220" s="516"/>
    </row>
    <row r="221" spans="1:25" ht="16">
      <c r="A221" s="524"/>
      <c r="B221" s="524"/>
      <c r="C221" s="524"/>
      <c r="D221" s="516"/>
      <c r="E221" s="516"/>
      <c r="F221" s="516"/>
      <c r="G221" s="516"/>
      <c r="H221" s="516"/>
      <c r="I221" s="516"/>
      <c r="J221" s="516"/>
      <c r="K221" s="516"/>
      <c r="L221" s="516"/>
      <c r="M221" s="516"/>
      <c r="N221" s="516"/>
      <c r="O221" s="516"/>
      <c r="P221" s="516"/>
      <c r="Q221" s="516"/>
      <c r="R221" s="516"/>
      <c r="S221" s="516"/>
      <c r="T221" s="516"/>
      <c r="U221" s="516"/>
      <c r="V221" s="516"/>
      <c r="W221" s="516"/>
      <c r="X221" s="516"/>
      <c r="Y221" s="516"/>
    </row>
    <row r="222" spans="1:25" ht="16">
      <c r="A222" s="524"/>
      <c r="B222" s="524"/>
      <c r="C222" s="524"/>
      <c r="D222" s="516"/>
      <c r="E222" s="516"/>
      <c r="F222" s="516"/>
      <c r="G222" s="516"/>
      <c r="H222" s="516"/>
      <c r="I222" s="516"/>
      <c r="J222" s="516"/>
      <c r="K222" s="516"/>
      <c r="L222" s="516"/>
      <c r="M222" s="516"/>
      <c r="N222" s="516"/>
      <c r="O222" s="516"/>
      <c r="P222" s="516"/>
      <c r="Q222" s="516"/>
      <c r="R222" s="516"/>
      <c r="S222" s="516"/>
      <c r="T222" s="516"/>
      <c r="U222" s="516"/>
      <c r="V222" s="516"/>
      <c r="W222" s="516"/>
      <c r="X222" s="516"/>
      <c r="Y222" s="516"/>
    </row>
    <row r="223" spans="1:25" ht="16">
      <c r="A223" s="524"/>
      <c r="B223" s="524"/>
      <c r="C223" s="524"/>
      <c r="D223" s="516"/>
      <c r="E223" s="516"/>
      <c r="F223" s="516"/>
      <c r="G223" s="516"/>
      <c r="H223" s="516"/>
      <c r="I223" s="516"/>
      <c r="J223" s="516"/>
      <c r="K223" s="516"/>
      <c r="L223" s="516"/>
      <c r="M223" s="516"/>
      <c r="N223" s="516"/>
      <c r="O223" s="516"/>
      <c r="P223" s="516"/>
      <c r="Q223" s="516"/>
      <c r="R223" s="516"/>
      <c r="S223" s="516"/>
      <c r="T223" s="516"/>
      <c r="U223" s="516"/>
      <c r="V223" s="516"/>
      <c r="W223" s="516"/>
      <c r="X223" s="516"/>
      <c r="Y223" s="516"/>
    </row>
    <row r="224" spans="1:25" ht="16">
      <c r="A224" s="524"/>
      <c r="B224" s="524"/>
      <c r="C224" s="524"/>
      <c r="D224" s="516"/>
      <c r="E224" s="516"/>
      <c r="F224" s="516"/>
      <c r="G224" s="516"/>
      <c r="H224" s="516"/>
      <c r="I224" s="516"/>
      <c r="J224" s="516"/>
      <c r="K224" s="516"/>
      <c r="L224" s="516"/>
      <c r="M224" s="516"/>
      <c r="N224" s="516"/>
      <c r="O224" s="516"/>
      <c r="P224" s="516"/>
      <c r="Q224" s="516"/>
      <c r="R224" s="516"/>
      <c r="S224" s="516"/>
      <c r="T224" s="516"/>
      <c r="U224" s="516"/>
      <c r="V224" s="516"/>
      <c r="W224" s="516"/>
      <c r="X224" s="516"/>
      <c r="Y224" s="516"/>
    </row>
    <row r="225" spans="1:25" ht="16">
      <c r="A225" s="524"/>
      <c r="B225" s="524"/>
      <c r="C225" s="524"/>
      <c r="D225" s="516"/>
      <c r="E225" s="516"/>
      <c r="F225" s="516"/>
      <c r="G225" s="516"/>
      <c r="H225" s="516"/>
      <c r="I225" s="516"/>
      <c r="J225" s="516"/>
      <c r="K225" s="516"/>
      <c r="L225" s="516"/>
      <c r="M225" s="516"/>
      <c r="N225" s="516"/>
      <c r="O225" s="516"/>
      <c r="P225" s="516"/>
      <c r="Q225" s="516"/>
      <c r="R225" s="516"/>
      <c r="S225" s="516"/>
      <c r="T225" s="516"/>
      <c r="U225" s="516"/>
      <c r="V225" s="516"/>
      <c r="W225" s="516"/>
      <c r="X225" s="516"/>
      <c r="Y225" s="516"/>
    </row>
    <row r="226" spans="1:25" ht="16">
      <c r="A226" s="524"/>
      <c r="B226" s="524"/>
      <c r="C226" s="524"/>
      <c r="D226" s="516"/>
      <c r="E226" s="516"/>
      <c r="F226" s="516"/>
      <c r="G226" s="516"/>
      <c r="H226" s="516"/>
      <c r="I226" s="516"/>
      <c r="J226" s="516"/>
      <c r="K226" s="516"/>
      <c r="L226" s="516"/>
      <c r="M226" s="516"/>
      <c r="N226" s="516"/>
      <c r="O226" s="516"/>
      <c r="P226" s="516"/>
      <c r="Q226" s="516"/>
      <c r="R226" s="516"/>
      <c r="S226" s="516"/>
      <c r="T226" s="516"/>
      <c r="U226" s="516"/>
      <c r="V226" s="516"/>
      <c r="W226" s="516"/>
      <c r="X226" s="516"/>
      <c r="Y226" s="516"/>
    </row>
    <row r="227" spans="1:25" ht="16">
      <c r="A227" s="524"/>
      <c r="B227" s="524"/>
      <c r="C227" s="524"/>
      <c r="D227" s="516"/>
      <c r="E227" s="516"/>
      <c r="F227" s="516"/>
      <c r="G227" s="516"/>
      <c r="H227" s="516"/>
      <c r="I227" s="516"/>
      <c r="J227" s="516"/>
      <c r="K227" s="516"/>
      <c r="L227" s="516"/>
      <c r="M227" s="516"/>
      <c r="N227" s="516"/>
      <c r="O227" s="516"/>
      <c r="P227" s="516"/>
      <c r="Q227" s="516"/>
      <c r="R227" s="516"/>
      <c r="S227" s="516"/>
      <c r="T227" s="516"/>
      <c r="U227" s="516"/>
      <c r="V227" s="516"/>
      <c r="W227" s="516"/>
      <c r="X227" s="516"/>
      <c r="Y227" s="516"/>
    </row>
    <row r="228" spans="1:25" ht="16">
      <c r="A228" s="524"/>
      <c r="B228" s="524"/>
      <c r="C228" s="524"/>
      <c r="D228" s="516"/>
      <c r="E228" s="516"/>
      <c r="F228" s="516"/>
      <c r="G228" s="516"/>
      <c r="H228" s="516"/>
      <c r="I228" s="516"/>
      <c r="J228" s="516"/>
      <c r="K228" s="516"/>
      <c r="L228" s="516"/>
      <c r="M228" s="516"/>
      <c r="N228" s="516"/>
      <c r="O228" s="516"/>
      <c r="P228" s="516"/>
      <c r="Q228" s="516"/>
      <c r="R228" s="516"/>
      <c r="S228" s="516"/>
      <c r="T228" s="516"/>
      <c r="U228" s="516"/>
      <c r="V228" s="516"/>
      <c r="W228" s="516"/>
      <c r="X228" s="516"/>
      <c r="Y228" s="516"/>
    </row>
    <row r="229" spans="1:25" ht="16">
      <c r="A229" s="524"/>
      <c r="B229" s="524"/>
      <c r="C229" s="524"/>
      <c r="D229" s="516"/>
      <c r="E229" s="516"/>
      <c r="F229" s="516"/>
      <c r="G229" s="516"/>
      <c r="H229" s="516"/>
      <c r="I229" s="516"/>
      <c r="J229" s="516"/>
      <c r="K229" s="516"/>
      <c r="L229" s="516"/>
      <c r="M229" s="516"/>
      <c r="N229" s="516"/>
      <c r="O229" s="516"/>
      <c r="P229" s="516"/>
      <c r="Q229" s="516"/>
      <c r="R229" s="516"/>
      <c r="S229" s="516"/>
      <c r="T229" s="516"/>
      <c r="U229" s="516"/>
      <c r="V229" s="516"/>
      <c r="W229" s="516"/>
      <c r="X229" s="516"/>
      <c r="Y229" s="516"/>
    </row>
    <row r="230" spans="1:25" ht="16">
      <c r="A230" s="524"/>
      <c r="B230" s="524"/>
      <c r="C230" s="524"/>
      <c r="D230" s="516"/>
      <c r="E230" s="516"/>
      <c r="F230" s="516"/>
      <c r="G230" s="516"/>
      <c r="H230" s="516"/>
      <c r="I230" s="516"/>
      <c r="J230" s="516"/>
      <c r="K230" s="516"/>
      <c r="L230" s="516"/>
      <c r="M230" s="516"/>
      <c r="N230" s="516"/>
      <c r="O230" s="516"/>
      <c r="P230" s="516"/>
      <c r="Q230" s="516"/>
      <c r="R230" s="516"/>
      <c r="S230" s="516"/>
      <c r="T230" s="516"/>
      <c r="U230" s="516"/>
      <c r="V230" s="516"/>
      <c r="W230" s="516"/>
      <c r="X230" s="516"/>
      <c r="Y230" s="516"/>
    </row>
    <row r="231" spans="1:25" ht="16">
      <c r="A231" s="524"/>
      <c r="B231" s="524"/>
      <c r="C231" s="524"/>
      <c r="D231" s="516"/>
      <c r="E231" s="516"/>
      <c r="F231" s="516"/>
      <c r="G231" s="516"/>
      <c r="H231" s="516"/>
      <c r="I231" s="516"/>
      <c r="J231" s="516"/>
      <c r="K231" s="516"/>
      <c r="L231" s="516"/>
      <c r="M231" s="516"/>
      <c r="N231" s="516"/>
      <c r="O231" s="516"/>
      <c r="P231" s="516"/>
      <c r="Q231" s="516"/>
      <c r="R231" s="516"/>
      <c r="S231" s="516"/>
      <c r="T231" s="516"/>
      <c r="U231" s="516"/>
      <c r="V231" s="516"/>
      <c r="W231" s="516"/>
      <c r="X231" s="516"/>
      <c r="Y231" s="516"/>
    </row>
    <row r="232" spans="1:25" ht="16">
      <c r="A232" s="524"/>
      <c r="B232" s="524"/>
      <c r="C232" s="524"/>
      <c r="D232" s="516"/>
      <c r="E232" s="516"/>
      <c r="F232" s="516"/>
      <c r="G232" s="516"/>
      <c r="H232" s="516"/>
      <c r="I232" s="516"/>
      <c r="J232" s="516"/>
      <c r="K232" s="516"/>
      <c r="L232" s="516"/>
      <c r="M232" s="516"/>
      <c r="N232" s="516"/>
      <c r="O232" s="516"/>
      <c r="P232" s="516"/>
      <c r="Q232" s="516"/>
      <c r="R232" s="516"/>
      <c r="S232" s="516"/>
      <c r="T232" s="516"/>
      <c r="U232" s="516"/>
      <c r="V232" s="516"/>
      <c r="W232" s="516"/>
      <c r="X232" s="516"/>
      <c r="Y232" s="516"/>
    </row>
    <row r="233" spans="1:25" ht="16">
      <c r="A233" s="524"/>
      <c r="B233" s="524"/>
      <c r="C233" s="524"/>
      <c r="D233" s="516"/>
      <c r="E233" s="516"/>
      <c r="F233" s="516"/>
      <c r="G233" s="516"/>
      <c r="H233" s="516"/>
      <c r="I233" s="516"/>
      <c r="J233" s="516"/>
      <c r="K233" s="516"/>
      <c r="L233" s="516"/>
      <c r="M233" s="516"/>
      <c r="N233" s="516"/>
      <c r="O233" s="516"/>
      <c r="P233" s="516"/>
      <c r="Q233" s="516"/>
      <c r="R233" s="516"/>
      <c r="S233" s="516"/>
      <c r="T233" s="516"/>
      <c r="U233" s="516"/>
      <c r="V233" s="516"/>
      <c r="W233" s="516"/>
      <c r="X233" s="516"/>
      <c r="Y233" s="516"/>
    </row>
    <row r="234" spans="1:25" ht="16">
      <c r="A234" s="524"/>
      <c r="B234" s="524"/>
      <c r="C234" s="524"/>
      <c r="D234" s="516"/>
      <c r="E234" s="516"/>
      <c r="F234" s="516"/>
      <c r="G234" s="516"/>
      <c r="H234" s="516"/>
      <c r="I234" s="516"/>
      <c r="J234" s="516"/>
      <c r="K234" s="516"/>
      <c r="L234" s="516"/>
      <c r="M234" s="516"/>
      <c r="N234" s="516"/>
      <c r="O234" s="516"/>
      <c r="P234" s="516"/>
      <c r="Q234" s="516"/>
      <c r="R234" s="516"/>
      <c r="S234" s="516"/>
      <c r="T234" s="516"/>
      <c r="U234" s="516"/>
      <c r="V234" s="516"/>
      <c r="W234" s="516"/>
      <c r="X234" s="516"/>
      <c r="Y234" s="516"/>
    </row>
    <row r="235" spans="1:25" ht="16">
      <c r="A235" s="524"/>
      <c r="B235" s="524"/>
      <c r="C235" s="524"/>
      <c r="D235" s="516"/>
      <c r="E235" s="516"/>
      <c r="F235" s="516"/>
      <c r="G235" s="516"/>
      <c r="H235" s="516"/>
      <c r="I235" s="516"/>
      <c r="J235" s="516"/>
      <c r="K235" s="516"/>
      <c r="L235" s="516"/>
      <c r="M235" s="516"/>
      <c r="N235" s="516"/>
      <c r="O235" s="516"/>
      <c r="P235" s="516"/>
      <c r="Q235" s="516"/>
      <c r="R235" s="516"/>
      <c r="S235" s="516"/>
      <c r="T235" s="516"/>
      <c r="U235" s="516"/>
      <c r="V235" s="516"/>
      <c r="W235" s="516"/>
      <c r="X235" s="516"/>
      <c r="Y235" s="516"/>
    </row>
    <row r="236" spans="1:25" ht="16">
      <c r="A236" s="524"/>
      <c r="B236" s="524"/>
      <c r="C236" s="524"/>
      <c r="D236" s="516"/>
      <c r="E236" s="516"/>
      <c r="F236" s="516"/>
      <c r="G236" s="516"/>
      <c r="H236" s="516"/>
      <c r="I236" s="516"/>
      <c r="J236" s="516"/>
      <c r="K236" s="516"/>
      <c r="L236" s="516"/>
      <c r="M236" s="516"/>
      <c r="N236" s="516"/>
      <c r="O236" s="516"/>
      <c r="P236" s="516"/>
      <c r="Q236" s="516"/>
      <c r="R236" s="516"/>
      <c r="S236" s="516"/>
      <c r="T236" s="516"/>
      <c r="U236" s="516"/>
      <c r="V236" s="516"/>
      <c r="W236" s="516"/>
      <c r="X236" s="516"/>
      <c r="Y236" s="516"/>
    </row>
    <row r="237" spans="1:25" ht="16">
      <c r="A237" s="524"/>
      <c r="B237" s="524"/>
      <c r="C237" s="524"/>
      <c r="D237" s="516"/>
      <c r="E237" s="516"/>
      <c r="F237" s="516"/>
      <c r="G237" s="516"/>
      <c r="H237" s="516"/>
      <c r="I237" s="516"/>
      <c r="J237" s="516"/>
      <c r="K237" s="516"/>
      <c r="L237" s="516"/>
      <c r="M237" s="516"/>
      <c r="N237" s="516"/>
      <c r="O237" s="516"/>
      <c r="P237" s="516"/>
      <c r="Q237" s="516"/>
      <c r="R237" s="516"/>
      <c r="S237" s="516"/>
      <c r="T237" s="516"/>
      <c r="U237" s="516"/>
      <c r="V237" s="516"/>
      <c r="W237" s="516"/>
      <c r="X237" s="516"/>
      <c r="Y237" s="516"/>
    </row>
    <row r="238" spans="1:25" ht="16">
      <c r="A238" s="524"/>
      <c r="B238" s="524"/>
      <c r="C238" s="524"/>
      <c r="D238" s="516"/>
      <c r="E238" s="516"/>
      <c r="F238" s="516"/>
      <c r="G238" s="516"/>
      <c r="H238" s="516"/>
      <c r="I238" s="516"/>
      <c r="J238" s="516"/>
      <c r="K238" s="516"/>
      <c r="L238" s="516"/>
      <c r="M238" s="516"/>
      <c r="N238" s="516"/>
      <c r="O238" s="516"/>
      <c r="P238" s="516"/>
      <c r="Q238" s="516"/>
      <c r="R238" s="516"/>
      <c r="S238" s="516"/>
      <c r="T238" s="516"/>
      <c r="U238" s="516"/>
      <c r="V238" s="516"/>
      <c r="W238" s="516"/>
      <c r="X238" s="516"/>
      <c r="Y238" s="516"/>
    </row>
    <row r="239" spans="1:25" ht="16">
      <c r="A239" s="524"/>
      <c r="B239" s="524"/>
      <c r="C239" s="524"/>
      <c r="D239" s="516"/>
      <c r="E239" s="516"/>
      <c r="F239" s="516"/>
      <c r="G239" s="516"/>
      <c r="H239" s="516"/>
      <c r="I239" s="516"/>
      <c r="J239" s="516"/>
      <c r="K239" s="516"/>
      <c r="L239" s="516"/>
      <c r="M239" s="516"/>
      <c r="N239" s="516"/>
      <c r="O239" s="516"/>
      <c r="P239" s="516"/>
      <c r="Q239" s="516"/>
      <c r="R239" s="516"/>
      <c r="S239" s="516"/>
      <c r="T239" s="516"/>
      <c r="U239" s="516"/>
      <c r="V239" s="516"/>
      <c r="W239" s="516"/>
      <c r="X239" s="516"/>
      <c r="Y239" s="516"/>
    </row>
    <row r="240" spans="1:25" ht="16">
      <c r="A240" s="524"/>
      <c r="B240" s="524"/>
      <c r="C240" s="524"/>
      <c r="D240" s="516"/>
      <c r="E240" s="516"/>
      <c r="F240" s="516"/>
      <c r="G240" s="516"/>
      <c r="H240" s="516"/>
      <c r="I240" s="516"/>
      <c r="J240" s="516"/>
      <c r="K240" s="516"/>
      <c r="L240" s="516"/>
      <c r="M240" s="516"/>
      <c r="N240" s="516"/>
      <c r="O240" s="516"/>
      <c r="P240" s="516"/>
      <c r="Q240" s="516"/>
      <c r="R240" s="516"/>
      <c r="S240" s="516"/>
      <c r="T240" s="516"/>
      <c r="U240" s="516"/>
      <c r="V240" s="516"/>
      <c r="W240" s="516"/>
      <c r="X240" s="516"/>
      <c r="Y240" s="516"/>
    </row>
    <row r="241" spans="1:25" ht="16">
      <c r="A241" s="524"/>
      <c r="B241" s="524"/>
      <c r="C241" s="524"/>
      <c r="D241" s="516"/>
      <c r="E241" s="516"/>
      <c r="F241" s="516"/>
      <c r="G241" s="516"/>
      <c r="H241" s="516"/>
      <c r="I241" s="516"/>
      <c r="J241" s="516"/>
      <c r="K241" s="516"/>
      <c r="L241" s="516"/>
      <c r="M241" s="516"/>
      <c r="N241" s="516"/>
      <c r="O241" s="516"/>
      <c r="P241" s="516"/>
      <c r="Q241" s="516"/>
      <c r="R241" s="516"/>
      <c r="S241" s="516"/>
      <c r="T241" s="516"/>
      <c r="U241" s="516"/>
      <c r="V241" s="516"/>
      <c r="W241" s="516"/>
      <c r="X241" s="516"/>
      <c r="Y241" s="516"/>
    </row>
    <row r="242" spans="1:25" ht="16">
      <c r="A242" s="524"/>
      <c r="B242" s="524"/>
      <c r="C242" s="524"/>
      <c r="D242" s="516"/>
      <c r="E242" s="516"/>
      <c r="F242" s="516"/>
      <c r="G242" s="516"/>
      <c r="H242" s="516"/>
      <c r="I242" s="516"/>
      <c r="J242" s="516"/>
      <c r="K242" s="516"/>
      <c r="L242" s="516"/>
      <c r="M242" s="516"/>
      <c r="N242" s="516"/>
      <c r="O242" s="516"/>
      <c r="P242" s="516"/>
      <c r="Q242" s="516"/>
      <c r="R242" s="516"/>
      <c r="S242" s="516"/>
      <c r="T242" s="516"/>
      <c r="U242" s="516"/>
      <c r="V242" s="516"/>
      <c r="W242" s="516"/>
      <c r="X242" s="516"/>
      <c r="Y242" s="516"/>
    </row>
    <row r="243" spans="1:25" ht="16">
      <c r="A243" s="524"/>
      <c r="B243" s="524"/>
      <c r="C243" s="524"/>
      <c r="D243" s="516"/>
      <c r="E243" s="516"/>
      <c r="F243" s="516"/>
      <c r="G243" s="516"/>
      <c r="H243" s="516"/>
      <c r="I243" s="516"/>
      <c r="J243" s="516"/>
      <c r="K243" s="516"/>
      <c r="L243" s="516"/>
      <c r="M243" s="516"/>
      <c r="N243" s="516"/>
      <c r="O243" s="516"/>
      <c r="P243" s="516"/>
      <c r="Q243" s="516"/>
      <c r="R243" s="516"/>
      <c r="S243" s="516"/>
      <c r="T243" s="516"/>
      <c r="U243" s="516"/>
      <c r="V243" s="516"/>
      <c r="W243" s="516"/>
      <c r="X243" s="516"/>
      <c r="Y243" s="516"/>
    </row>
    <row r="244" spans="1:25" ht="16">
      <c r="A244" s="524"/>
      <c r="B244" s="524"/>
      <c r="C244" s="524"/>
      <c r="D244" s="516"/>
      <c r="E244" s="516"/>
      <c r="F244" s="516"/>
      <c r="G244" s="516"/>
      <c r="H244" s="516"/>
      <c r="I244" s="516"/>
      <c r="J244" s="516"/>
      <c r="K244" s="516"/>
      <c r="L244" s="516"/>
      <c r="M244" s="516"/>
      <c r="N244" s="516"/>
      <c r="O244" s="516"/>
      <c r="P244" s="516"/>
      <c r="Q244" s="516"/>
      <c r="R244" s="516"/>
      <c r="S244" s="516"/>
      <c r="T244" s="516"/>
      <c r="U244" s="516"/>
      <c r="V244" s="516"/>
      <c r="W244" s="516"/>
      <c r="X244" s="516"/>
      <c r="Y244" s="516"/>
    </row>
    <row r="245" spans="1:25" ht="16">
      <c r="A245" s="524"/>
      <c r="B245" s="524"/>
      <c r="C245" s="524"/>
      <c r="D245" s="516"/>
      <c r="E245" s="516"/>
      <c r="F245" s="516"/>
      <c r="G245" s="516"/>
      <c r="H245" s="516"/>
      <c r="I245" s="516"/>
      <c r="J245" s="516"/>
      <c r="K245" s="516"/>
      <c r="L245" s="516"/>
      <c r="M245" s="516"/>
      <c r="N245" s="516"/>
      <c r="O245" s="516"/>
      <c r="P245" s="516"/>
      <c r="Q245" s="516"/>
      <c r="R245" s="516"/>
      <c r="S245" s="516"/>
      <c r="T245" s="516"/>
      <c r="U245" s="516"/>
      <c r="V245" s="516"/>
      <c r="W245" s="516"/>
      <c r="X245" s="516"/>
      <c r="Y245" s="516"/>
    </row>
    <row r="246" spans="1:25" ht="16">
      <c r="A246" s="524"/>
      <c r="B246" s="524"/>
      <c r="C246" s="524"/>
      <c r="D246" s="516"/>
      <c r="E246" s="516"/>
      <c r="F246" s="516"/>
      <c r="G246" s="516"/>
      <c r="H246" s="516"/>
      <c r="I246" s="516"/>
      <c r="J246" s="516"/>
      <c r="K246" s="516"/>
      <c r="L246" s="516"/>
      <c r="M246" s="516"/>
      <c r="N246" s="516"/>
      <c r="O246" s="516"/>
      <c r="P246" s="516"/>
      <c r="Q246" s="516"/>
      <c r="R246" s="516"/>
      <c r="S246" s="516"/>
      <c r="T246" s="516"/>
      <c r="U246" s="516"/>
      <c r="V246" s="516"/>
      <c r="W246" s="516"/>
      <c r="X246" s="516"/>
      <c r="Y246" s="516"/>
    </row>
    <row r="247" spans="1:25" ht="16">
      <c r="A247" s="524"/>
      <c r="B247" s="524"/>
      <c r="C247" s="524"/>
      <c r="D247" s="516"/>
      <c r="E247" s="516"/>
      <c r="F247" s="516"/>
      <c r="G247" s="516"/>
      <c r="H247" s="516"/>
      <c r="I247" s="516"/>
      <c r="J247" s="516"/>
      <c r="K247" s="516"/>
      <c r="L247" s="516"/>
      <c r="M247" s="516"/>
      <c r="N247" s="516"/>
      <c r="O247" s="516"/>
      <c r="P247" s="516"/>
      <c r="Q247" s="516"/>
      <c r="R247" s="516"/>
      <c r="S247" s="516"/>
      <c r="T247" s="516"/>
      <c r="U247" s="516"/>
      <c r="V247" s="516"/>
      <c r="W247" s="516"/>
      <c r="X247" s="516"/>
      <c r="Y247" s="516"/>
    </row>
    <row r="248" spans="1:25" ht="16">
      <c r="A248" s="524"/>
      <c r="B248" s="524"/>
      <c r="C248" s="524"/>
      <c r="D248" s="516"/>
      <c r="E248" s="516"/>
      <c r="F248" s="516"/>
      <c r="G248" s="516"/>
      <c r="H248" s="516"/>
      <c r="I248" s="516"/>
      <c r="J248" s="516"/>
      <c r="K248" s="516"/>
      <c r="L248" s="516"/>
      <c r="M248" s="516"/>
      <c r="N248" s="516"/>
      <c r="O248" s="516"/>
      <c r="P248" s="516"/>
      <c r="Q248" s="516"/>
      <c r="R248" s="516"/>
      <c r="S248" s="516"/>
      <c r="T248" s="516"/>
      <c r="U248" s="516"/>
      <c r="V248" s="516"/>
      <c r="W248" s="516"/>
      <c r="X248" s="516"/>
      <c r="Y248" s="516"/>
    </row>
    <row r="249" spans="1:25" ht="16">
      <c r="A249" s="524"/>
      <c r="B249" s="524"/>
      <c r="C249" s="524"/>
      <c r="D249" s="516"/>
      <c r="E249" s="516"/>
      <c r="F249" s="516"/>
      <c r="G249" s="516"/>
      <c r="H249" s="516"/>
      <c r="I249" s="516"/>
      <c r="J249" s="516"/>
      <c r="K249" s="516"/>
      <c r="L249" s="516"/>
      <c r="M249" s="516"/>
      <c r="N249" s="516"/>
      <c r="O249" s="516"/>
      <c r="P249" s="516"/>
      <c r="Q249" s="516"/>
      <c r="R249" s="516"/>
      <c r="S249" s="516"/>
      <c r="T249" s="516"/>
      <c r="U249" s="516"/>
      <c r="V249" s="516"/>
      <c r="W249" s="516"/>
      <c r="X249" s="516"/>
      <c r="Y249" s="516"/>
    </row>
    <row r="250" spans="1:25" ht="16">
      <c r="A250" s="524"/>
      <c r="B250" s="524"/>
      <c r="C250" s="524"/>
      <c r="D250" s="516"/>
      <c r="E250" s="516"/>
      <c r="F250" s="516"/>
      <c r="G250" s="516"/>
      <c r="H250" s="516"/>
      <c r="I250" s="516"/>
      <c r="J250" s="516"/>
      <c r="K250" s="516"/>
      <c r="L250" s="516"/>
      <c r="M250" s="516"/>
      <c r="N250" s="516"/>
      <c r="O250" s="516"/>
      <c r="P250" s="516"/>
      <c r="Q250" s="516"/>
      <c r="R250" s="516"/>
      <c r="S250" s="516"/>
      <c r="T250" s="516"/>
      <c r="U250" s="516"/>
      <c r="V250" s="516"/>
      <c r="W250" s="516"/>
      <c r="X250" s="516"/>
      <c r="Y250" s="516"/>
    </row>
    <row r="251" spans="1:25" ht="16">
      <c r="A251" s="524"/>
      <c r="B251" s="524"/>
      <c r="C251" s="524"/>
      <c r="D251" s="516"/>
      <c r="E251" s="516"/>
      <c r="F251" s="516"/>
      <c r="G251" s="516"/>
      <c r="H251" s="516"/>
      <c r="I251" s="516"/>
      <c r="J251" s="516"/>
      <c r="K251" s="516"/>
      <c r="L251" s="516"/>
      <c r="M251" s="516"/>
      <c r="N251" s="516"/>
      <c r="O251" s="516"/>
      <c r="P251" s="516"/>
      <c r="Q251" s="516"/>
      <c r="R251" s="516"/>
      <c r="S251" s="516"/>
      <c r="T251" s="516"/>
      <c r="U251" s="516"/>
      <c r="V251" s="516"/>
      <c r="W251" s="516"/>
      <c r="X251" s="516"/>
      <c r="Y251" s="516"/>
    </row>
    <row r="252" spans="1:25" ht="16">
      <c r="A252" s="524"/>
      <c r="B252" s="524"/>
      <c r="C252" s="524"/>
      <c r="D252" s="516"/>
      <c r="E252" s="516"/>
      <c r="F252" s="516"/>
      <c r="G252" s="516"/>
      <c r="H252" s="516"/>
      <c r="I252" s="516"/>
      <c r="J252" s="516"/>
      <c r="K252" s="516"/>
      <c r="L252" s="516"/>
      <c r="M252" s="516"/>
      <c r="N252" s="516"/>
      <c r="O252" s="516"/>
      <c r="P252" s="516"/>
      <c r="Q252" s="516"/>
      <c r="R252" s="516"/>
      <c r="S252" s="516"/>
      <c r="T252" s="516"/>
      <c r="U252" s="516"/>
      <c r="V252" s="516"/>
      <c r="W252" s="516"/>
      <c r="X252" s="516"/>
      <c r="Y252" s="516"/>
    </row>
    <row r="253" spans="1:25" ht="16">
      <c r="A253" s="524"/>
      <c r="B253" s="524"/>
      <c r="C253" s="524"/>
      <c r="D253" s="516"/>
      <c r="E253" s="516"/>
      <c r="F253" s="516"/>
      <c r="G253" s="516"/>
      <c r="H253" s="516"/>
      <c r="I253" s="516"/>
      <c r="J253" s="516"/>
      <c r="K253" s="516"/>
      <c r="L253" s="516"/>
      <c r="M253" s="516"/>
      <c r="N253" s="516"/>
      <c r="O253" s="516"/>
      <c r="P253" s="516"/>
      <c r="Q253" s="516"/>
      <c r="R253" s="516"/>
      <c r="S253" s="516"/>
      <c r="T253" s="516"/>
      <c r="U253" s="516"/>
      <c r="V253" s="516"/>
      <c r="W253" s="516"/>
      <c r="X253" s="516"/>
      <c r="Y253" s="516"/>
    </row>
    <row r="254" spans="1:25" ht="16">
      <c r="A254" s="524"/>
      <c r="B254" s="524"/>
      <c r="C254" s="524"/>
      <c r="D254" s="516"/>
      <c r="E254" s="516"/>
      <c r="F254" s="516"/>
      <c r="G254" s="516"/>
      <c r="H254" s="516"/>
      <c r="I254" s="516"/>
      <c r="J254" s="516"/>
      <c r="K254" s="516"/>
      <c r="L254" s="516"/>
      <c r="M254" s="516"/>
      <c r="N254" s="516"/>
      <c r="O254" s="516"/>
      <c r="P254" s="516"/>
      <c r="Q254" s="516"/>
      <c r="R254" s="516"/>
      <c r="S254" s="516"/>
      <c r="T254" s="516"/>
      <c r="U254" s="516"/>
      <c r="V254" s="516"/>
      <c r="W254" s="516"/>
      <c r="X254" s="516"/>
      <c r="Y254" s="516"/>
    </row>
    <row r="255" spans="1:25" ht="16">
      <c r="A255" s="524"/>
      <c r="B255" s="524"/>
      <c r="C255" s="524"/>
      <c r="D255" s="516"/>
      <c r="E255" s="516"/>
      <c r="F255" s="516"/>
      <c r="G255" s="516"/>
      <c r="H255" s="516"/>
      <c r="I255" s="516"/>
      <c r="J255" s="516"/>
      <c r="K255" s="516"/>
      <c r="L255" s="516"/>
      <c r="M255" s="516"/>
      <c r="N255" s="516"/>
      <c r="O255" s="516"/>
      <c r="P255" s="516"/>
      <c r="Q255" s="516"/>
      <c r="R255" s="516"/>
      <c r="S255" s="516"/>
      <c r="T255" s="516"/>
      <c r="U255" s="516"/>
      <c r="V255" s="516"/>
      <c r="W255" s="516"/>
      <c r="X255" s="516"/>
      <c r="Y255" s="516"/>
    </row>
    <row r="256" spans="1:25" ht="16">
      <c r="A256" s="524"/>
      <c r="B256" s="524"/>
      <c r="C256" s="524"/>
      <c r="D256" s="516"/>
      <c r="E256" s="516"/>
      <c r="F256" s="516"/>
      <c r="G256" s="516"/>
      <c r="H256" s="516"/>
      <c r="I256" s="516"/>
      <c r="J256" s="516"/>
      <c r="K256" s="516"/>
      <c r="L256" s="516"/>
      <c r="M256" s="516"/>
      <c r="N256" s="516"/>
      <c r="O256" s="516"/>
      <c r="P256" s="516"/>
      <c r="Q256" s="516"/>
      <c r="R256" s="516"/>
      <c r="S256" s="516"/>
      <c r="T256" s="516"/>
      <c r="U256" s="516"/>
      <c r="V256" s="516"/>
      <c r="W256" s="516"/>
      <c r="X256" s="516"/>
      <c r="Y256" s="516"/>
    </row>
    <row r="257" spans="1:25" ht="16">
      <c r="A257" s="524"/>
      <c r="B257" s="524"/>
      <c r="C257" s="524"/>
      <c r="D257" s="516"/>
      <c r="E257" s="516"/>
      <c r="F257" s="516"/>
      <c r="G257" s="516"/>
      <c r="H257" s="516"/>
      <c r="I257" s="516"/>
      <c r="J257" s="516"/>
      <c r="K257" s="516"/>
      <c r="L257" s="516"/>
      <c r="M257" s="516"/>
      <c r="N257" s="516"/>
      <c r="O257" s="516"/>
      <c r="P257" s="516"/>
      <c r="Q257" s="516"/>
      <c r="R257" s="516"/>
      <c r="S257" s="516"/>
      <c r="T257" s="516"/>
      <c r="U257" s="516"/>
      <c r="V257" s="516"/>
      <c r="W257" s="516"/>
      <c r="X257" s="516"/>
      <c r="Y257" s="516"/>
    </row>
    <row r="258" spans="1:25" ht="16">
      <c r="A258" s="524"/>
      <c r="B258" s="524"/>
      <c r="C258" s="524"/>
      <c r="D258" s="516"/>
      <c r="E258" s="516"/>
      <c r="F258" s="516"/>
      <c r="G258" s="516"/>
      <c r="H258" s="516"/>
      <c r="I258" s="516"/>
      <c r="J258" s="516"/>
      <c r="K258" s="516"/>
      <c r="L258" s="516"/>
      <c r="M258" s="516"/>
      <c r="N258" s="516"/>
      <c r="O258" s="516"/>
      <c r="P258" s="516"/>
      <c r="Q258" s="516"/>
      <c r="R258" s="516"/>
      <c r="S258" s="516"/>
      <c r="T258" s="516"/>
      <c r="U258" s="516"/>
      <c r="V258" s="516"/>
      <c r="W258" s="516"/>
      <c r="X258" s="516"/>
      <c r="Y258" s="516"/>
    </row>
    <row r="259" spans="1:25" ht="16">
      <c r="A259" s="524"/>
      <c r="B259" s="524"/>
      <c r="C259" s="524"/>
      <c r="D259" s="516"/>
      <c r="E259" s="516"/>
      <c r="F259" s="516"/>
      <c r="G259" s="516"/>
      <c r="H259" s="516"/>
      <c r="I259" s="516"/>
      <c r="J259" s="516"/>
      <c r="K259" s="516"/>
      <c r="L259" s="516"/>
      <c r="M259" s="516"/>
      <c r="N259" s="516"/>
      <c r="O259" s="516"/>
      <c r="P259" s="516"/>
      <c r="Q259" s="516"/>
      <c r="R259" s="516"/>
      <c r="S259" s="516"/>
      <c r="T259" s="516"/>
      <c r="U259" s="516"/>
      <c r="V259" s="516"/>
      <c r="W259" s="516"/>
      <c r="X259" s="516"/>
      <c r="Y259" s="516"/>
    </row>
    <row r="260" spans="1:25" ht="16">
      <c r="A260" s="524"/>
      <c r="B260" s="524"/>
      <c r="C260" s="524"/>
      <c r="D260" s="516"/>
      <c r="E260" s="516"/>
      <c r="F260" s="516"/>
      <c r="G260" s="516"/>
      <c r="H260" s="516"/>
      <c r="I260" s="516"/>
      <c r="J260" s="516"/>
      <c r="K260" s="516"/>
      <c r="L260" s="516"/>
      <c r="M260" s="516"/>
      <c r="N260" s="516"/>
      <c r="O260" s="516"/>
      <c r="P260" s="516"/>
      <c r="Q260" s="516"/>
      <c r="R260" s="516"/>
      <c r="S260" s="516"/>
      <c r="T260" s="516"/>
      <c r="U260" s="516"/>
      <c r="V260" s="516"/>
      <c r="W260" s="516"/>
      <c r="X260" s="516"/>
      <c r="Y260" s="516"/>
    </row>
    <row r="261" spans="1:25" ht="16">
      <c r="A261" s="524"/>
      <c r="B261" s="524"/>
      <c r="C261" s="524"/>
      <c r="D261" s="516"/>
      <c r="E261" s="516"/>
      <c r="F261" s="516"/>
      <c r="G261" s="516"/>
      <c r="H261" s="516"/>
      <c r="I261" s="516"/>
      <c r="J261" s="516"/>
      <c r="K261" s="516"/>
      <c r="L261" s="516"/>
      <c r="M261" s="516"/>
      <c r="N261" s="516"/>
      <c r="O261" s="516"/>
      <c r="P261" s="516"/>
      <c r="Q261" s="516"/>
      <c r="R261" s="516"/>
      <c r="S261" s="516"/>
      <c r="T261" s="516"/>
      <c r="U261" s="516"/>
      <c r="V261" s="516"/>
      <c r="W261" s="516"/>
      <c r="X261" s="516"/>
      <c r="Y261" s="516"/>
    </row>
    <row r="262" spans="1:25" ht="16">
      <c r="A262" s="524"/>
      <c r="B262" s="524"/>
      <c r="C262" s="524"/>
      <c r="D262" s="516"/>
      <c r="E262" s="516"/>
      <c r="F262" s="516"/>
      <c r="G262" s="516"/>
      <c r="H262" s="516"/>
      <c r="I262" s="516"/>
      <c r="J262" s="516"/>
      <c r="K262" s="516"/>
      <c r="L262" s="516"/>
      <c r="M262" s="516"/>
      <c r="N262" s="516"/>
      <c r="O262" s="516"/>
      <c r="P262" s="516"/>
      <c r="Q262" s="516"/>
      <c r="R262" s="516"/>
      <c r="S262" s="516"/>
      <c r="T262" s="516"/>
      <c r="U262" s="516"/>
      <c r="V262" s="516"/>
      <c r="W262" s="516"/>
      <c r="X262" s="516"/>
      <c r="Y262" s="516"/>
    </row>
    <row r="263" spans="1:25" ht="16">
      <c r="A263" s="524"/>
      <c r="B263" s="524"/>
      <c r="C263" s="524"/>
      <c r="D263" s="516"/>
      <c r="E263" s="516"/>
      <c r="F263" s="516"/>
      <c r="G263" s="516"/>
      <c r="H263" s="516"/>
      <c r="I263" s="516"/>
      <c r="J263" s="516"/>
      <c r="K263" s="516"/>
      <c r="L263" s="516"/>
      <c r="M263" s="516"/>
      <c r="N263" s="516"/>
      <c r="O263" s="516"/>
      <c r="P263" s="516"/>
      <c r="Q263" s="516"/>
      <c r="R263" s="516"/>
      <c r="S263" s="516"/>
      <c r="T263" s="516"/>
      <c r="U263" s="516"/>
      <c r="V263" s="516"/>
      <c r="W263" s="516"/>
      <c r="X263" s="516"/>
      <c r="Y263" s="516"/>
    </row>
    <row r="264" spans="1:25" ht="16">
      <c r="A264" s="524"/>
      <c r="B264" s="524"/>
      <c r="C264" s="524"/>
      <c r="D264" s="516"/>
      <c r="E264" s="516"/>
      <c r="F264" s="516"/>
      <c r="G264" s="516"/>
      <c r="H264" s="516"/>
      <c r="I264" s="516"/>
      <c r="J264" s="516"/>
      <c r="K264" s="516"/>
      <c r="L264" s="516"/>
      <c r="M264" s="516"/>
      <c r="N264" s="516"/>
      <c r="O264" s="516"/>
      <c r="P264" s="516"/>
      <c r="Q264" s="516"/>
      <c r="R264" s="516"/>
      <c r="S264" s="516"/>
      <c r="T264" s="516"/>
      <c r="U264" s="516"/>
      <c r="V264" s="516"/>
      <c r="W264" s="516"/>
      <c r="X264" s="516"/>
      <c r="Y264" s="516"/>
    </row>
    <row r="265" spans="1:25" ht="16">
      <c r="A265" s="524"/>
      <c r="B265" s="524"/>
      <c r="C265" s="524"/>
      <c r="D265" s="516"/>
      <c r="E265" s="516"/>
      <c r="F265" s="516"/>
      <c r="G265" s="516"/>
      <c r="H265" s="516"/>
      <c r="I265" s="516"/>
      <c r="J265" s="516"/>
      <c r="K265" s="516"/>
      <c r="L265" s="516"/>
      <c r="M265" s="516"/>
      <c r="N265" s="516"/>
      <c r="O265" s="516"/>
      <c r="P265" s="516"/>
      <c r="Q265" s="516"/>
      <c r="R265" s="516"/>
      <c r="S265" s="516"/>
      <c r="T265" s="516"/>
      <c r="U265" s="516"/>
      <c r="V265" s="516"/>
      <c r="W265" s="516"/>
      <c r="X265" s="516"/>
      <c r="Y265" s="516"/>
    </row>
    <row r="266" spans="1:25" ht="16">
      <c r="A266" s="524"/>
      <c r="B266" s="524"/>
      <c r="C266" s="524"/>
      <c r="D266" s="516"/>
      <c r="E266" s="516"/>
      <c r="F266" s="516"/>
      <c r="G266" s="516"/>
      <c r="H266" s="516"/>
      <c r="I266" s="516"/>
      <c r="J266" s="516"/>
      <c r="K266" s="516"/>
      <c r="L266" s="516"/>
      <c r="M266" s="516"/>
      <c r="N266" s="516"/>
      <c r="O266" s="516"/>
      <c r="P266" s="516"/>
      <c r="Q266" s="516"/>
      <c r="R266" s="516"/>
      <c r="S266" s="516"/>
      <c r="T266" s="516"/>
      <c r="U266" s="516"/>
      <c r="V266" s="516"/>
      <c r="W266" s="516"/>
      <c r="X266" s="516"/>
      <c r="Y266" s="516"/>
    </row>
    <row r="267" spans="1:25" ht="16">
      <c r="A267" s="524"/>
      <c r="B267" s="524"/>
      <c r="C267" s="524"/>
      <c r="D267" s="516"/>
      <c r="E267" s="516"/>
      <c r="F267" s="516"/>
      <c r="G267" s="516"/>
      <c r="H267" s="516"/>
      <c r="I267" s="516"/>
      <c r="J267" s="516"/>
      <c r="K267" s="516"/>
      <c r="L267" s="516"/>
      <c r="M267" s="516"/>
      <c r="N267" s="516"/>
      <c r="O267" s="516"/>
      <c r="P267" s="516"/>
      <c r="Q267" s="516"/>
      <c r="R267" s="516"/>
      <c r="S267" s="516"/>
      <c r="T267" s="516"/>
      <c r="U267" s="516"/>
      <c r="V267" s="516"/>
      <c r="W267" s="516"/>
      <c r="X267" s="516"/>
      <c r="Y267" s="516"/>
    </row>
    <row r="268" spans="1:25" ht="16">
      <c r="A268" s="524"/>
      <c r="B268" s="524"/>
      <c r="C268" s="524"/>
      <c r="D268" s="516"/>
      <c r="E268" s="516"/>
      <c r="F268" s="516"/>
      <c r="G268" s="516"/>
      <c r="H268" s="516"/>
      <c r="I268" s="516"/>
      <c r="J268" s="516"/>
      <c r="K268" s="516"/>
      <c r="L268" s="516"/>
      <c r="M268" s="516"/>
      <c r="N268" s="516"/>
      <c r="O268" s="516"/>
      <c r="P268" s="516"/>
      <c r="Q268" s="516"/>
      <c r="R268" s="516"/>
      <c r="S268" s="516"/>
      <c r="T268" s="516"/>
      <c r="U268" s="516"/>
      <c r="V268" s="516"/>
      <c r="W268" s="516"/>
      <c r="X268" s="516"/>
      <c r="Y268" s="516"/>
    </row>
    <row r="269" spans="1:25" ht="16">
      <c r="A269" s="524"/>
      <c r="B269" s="524"/>
      <c r="C269" s="524"/>
      <c r="D269" s="516"/>
      <c r="E269" s="516"/>
      <c r="F269" s="516"/>
      <c r="G269" s="516"/>
      <c r="H269" s="516"/>
      <c r="I269" s="516"/>
      <c r="J269" s="516"/>
      <c r="K269" s="516"/>
      <c r="L269" s="516"/>
      <c r="M269" s="516"/>
      <c r="N269" s="516"/>
      <c r="O269" s="516"/>
      <c r="P269" s="516"/>
      <c r="Q269" s="516"/>
      <c r="R269" s="516"/>
      <c r="S269" s="516"/>
      <c r="T269" s="516"/>
      <c r="U269" s="516"/>
      <c r="V269" s="516"/>
      <c r="W269" s="516"/>
      <c r="X269" s="516"/>
      <c r="Y269" s="516"/>
    </row>
    <row r="270" spans="1:25" ht="16">
      <c r="A270" s="524"/>
      <c r="B270" s="524"/>
      <c r="C270" s="524"/>
      <c r="D270" s="516"/>
      <c r="E270" s="516"/>
      <c r="F270" s="516"/>
      <c r="G270" s="516"/>
      <c r="H270" s="516"/>
      <c r="I270" s="516"/>
      <c r="J270" s="516"/>
      <c r="K270" s="516"/>
      <c r="L270" s="516"/>
      <c r="M270" s="516"/>
      <c r="N270" s="516"/>
      <c r="O270" s="516"/>
      <c r="P270" s="516"/>
      <c r="Q270" s="516"/>
      <c r="R270" s="516"/>
      <c r="S270" s="516"/>
      <c r="T270" s="516"/>
      <c r="U270" s="516"/>
      <c r="V270" s="516"/>
      <c r="W270" s="516"/>
      <c r="X270" s="516"/>
      <c r="Y270" s="516"/>
    </row>
    <row r="271" spans="1:25" ht="16">
      <c r="A271" s="524"/>
      <c r="B271" s="524"/>
      <c r="C271" s="524"/>
      <c r="D271" s="516"/>
      <c r="E271" s="516"/>
      <c r="F271" s="516"/>
      <c r="G271" s="516"/>
      <c r="H271" s="516"/>
      <c r="I271" s="516"/>
      <c r="J271" s="516"/>
      <c r="K271" s="516"/>
      <c r="L271" s="516"/>
      <c r="M271" s="516"/>
      <c r="N271" s="516"/>
      <c r="O271" s="516"/>
      <c r="P271" s="516"/>
      <c r="Q271" s="516"/>
      <c r="R271" s="516"/>
      <c r="S271" s="516"/>
      <c r="T271" s="516"/>
      <c r="U271" s="516"/>
      <c r="V271" s="516"/>
      <c r="W271" s="516"/>
      <c r="X271" s="516"/>
      <c r="Y271" s="516"/>
    </row>
    <row r="272" spans="1:25" ht="16">
      <c r="A272" s="524"/>
      <c r="B272" s="524"/>
      <c r="C272" s="524"/>
      <c r="D272" s="516"/>
      <c r="E272" s="516"/>
      <c r="F272" s="516"/>
      <c r="G272" s="516"/>
      <c r="H272" s="516"/>
      <c r="I272" s="516"/>
      <c r="J272" s="516"/>
      <c r="K272" s="516"/>
      <c r="L272" s="516"/>
      <c r="M272" s="516"/>
      <c r="N272" s="516"/>
      <c r="O272" s="516"/>
      <c r="P272" s="516"/>
      <c r="Q272" s="516"/>
      <c r="R272" s="516"/>
      <c r="S272" s="516"/>
      <c r="T272" s="516"/>
      <c r="U272" s="516"/>
      <c r="V272" s="516"/>
      <c r="W272" s="516"/>
      <c r="X272" s="516"/>
      <c r="Y272" s="516"/>
    </row>
    <row r="273" spans="1:25" ht="16">
      <c r="A273" s="524"/>
      <c r="B273" s="524"/>
      <c r="C273" s="524"/>
      <c r="D273" s="516"/>
      <c r="E273" s="516"/>
      <c r="F273" s="516"/>
      <c r="G273" s="516"/>
      <c r="H273" s="516"/>
      <c r="I273" s="516"/>
      <c r="J273" s="516"/>
      <c r="K273" s="516"/>
      <c r="L273" s="516"/>
      <c r="M273" s="516"/>
      <c r="N273" s="516"/>
      <c r="O273" s="516"/>
      <c r="P273" s="516"/>
      <c r="Q273" s="516"/>
      <c r="R273" s="516"/>
      <c r="S273" s="516"/>
      <c r="T273" s="516"/>
      <c r="U273" s="516"/>
      <c r="V273" s="516"/>
      <c r="W273" s="516"/>
      <c r="X273" s="516"/>
      <c r="Y273" s="516"/>
    </row>
    <row r="274" spans="1:25" ht="16">
      <c r="A274" s="524"/>
      <c r="B274" s="524"/>
      <c r="C274" s="524"/>
      <c r="D274" s="516"/>
      <c r="E274" s="516"/>
      <c r="F274" s="516"/>
      <c r="G274" s="516"/>
      <c r="H274" s="516"/>
      <c r="I274" s="516"/>
      <c r="J274" s="516"/>
      <c r="K274" s="516"/>
      <c r="L274" s="516"/>
      <c r="M274" s="516"/>
      <c r="N274" s="516"/>
      <c r="O274" s="516"/>
      <c r="P274" s="516"/>
      <c r="Q274" s="516"/>
      <c r="R274" s="516"/>
      <c r="S274" s="516"/>
      <c r="T274" s="516"/>
      <c r="U274" s="516"/>
      <c r="V274" s="516"/>
      <c r="W274" s="516"/>
      <c r="X274" s="516"/>
      <c r="Y274" s="516"/>
    </row>
    <row r="275" spans="1:25" ht="16">
      <c r="A275" s="524"/>
      <c r="B275" s="524"/>
      <c r="C275" s="524"/>
      <c r="D275" s="516"/>
      <c r="E275" s="516"/>
      <c r="F275" s="516"/>
      <c r="G275" s="516"/>
      <c r="H275" s="516"/>
      <c r="I275" s="516"/>
      <c r="J275" s="516"/>
      <c r="K275" s="516"/>
      <c r="L275" s="516"/>
      <c r="M275" s="516"/>
      <c r="N275" s="516"/>
      <c r="O275" s="516"/>
      <c r="P275" s="516"/>
      <c r="Q275" s="516"/>
      <c r="R275" s="516"/>
      <c r="S275" s="516"/>
      <c r="T275" s="516"/>
      <c r="U275" s="516"/>
      <c r="V275" s="516"/>
      <c r="W275" s="516"/>
      <c r="X275" s="516"/>
      <c r="Y275" s="516"/>
    </row>
    <row r="276" spans="1:25" ht="16">
      <c r="A276" s="524"/>
      <c r="B276" s="524"/>
      <c r="C276" s="524"/>
      <c r="D276" s="516"/>
      <c r="E276" s="516"/>
      <c r="F276" s="516"/>
      <c r="G276" s="516"/>
      <c r="H276" s="516"/>
      <c r="I276" s="516"/>
      <c r="J276" s="516"/>
      <c r="K276" s="516"/>
      <c r="L276" s="516"/>
      <c r="M276" s="516"/>
      <c r="N276" s="516"/>
      <c r="O276" s="516"/>
      <c r="P276" s="516"/>
      <c r="Q276" s="516"/>
      <c r="R276" s="516"/>
      <c r="S276" s="516"/>
      <c r="T276" s="516"/>
      <c r="U276" s="516"/>
      <c r="V276" s="516"/>
      <c r="W276" s="516"/>
      <c r="X276" s="516"/>
      <c r="Y276" s="516"/>
    </row>
    <row r="277" spans="1:25" ht="16">
      <c r="A277" s="524"/>
      <c r="B277" s="524"/>
      <c r="C277" s="524"/>
      <c r="D277" s="516"/>
      <c r="E277" s="516"/>
      <c r="F277" s="516"/>
      <c r="G277" s="516"/>
      <c r="H277" s="516"/>
      <c r="I277" s="516"/>
      <c r="J277" s="516"/>
      <c r="K277" s="516"/>
      <c r="L277" s="516"/>
      <c r="M277" s="516"/>
      <c r="N277" s="516"/>
      <c r="O277" s="516"/>
      <c r="P277" s="516"/>
      <c r="Q277" s="516"/>
      <c r="R277" s="516"/>
      <c r="S277" s="516"/>
      <c r="T277" s="516"/>
      <c r="U277" s="516"/>
      <c r="V277" s="516"/>
      <c r="W277" s="516"/>
      <c r="X277" s="516"/>
      <c r="Y277" s="516"/>
    </row>
    <row r="278" spans="1:25" ht="16">
      <c r="A278" s="524"/>
      <c r="B278" s="524"/>
      <c r="C278" s="524"/>
      <c r="D278" s="516"/>
      <c r="E278" s="516"/>
      <c r="F278" s="516"/>
      <c r="G278" s="516"/>
      <c r="H278" s="516"/>
      <c r="I278" s="516"/>
      <c r="J278" s="516"/>
      <c r="K278" s="516"/>
      <c r="L278" s="516"/>
      <c r="M278" s="516"/>
      <c r="N278" s="516"/>
      <c r="O278" s="516"/>
      <c r="P278" s="516"/>
      <c r="Q278" s="516"/>
      <c r="R278" s="516"/>
      <c r="S278" s="516"/>
      <c r="T278" s="516"/>
      <c r="U278" s="516"/>
      <c r="V278" s="516"/>
      <c r="W278" s="516"/>
      <c r="X278" s="516"/>
      <c r="Y278" s="516"/>
    </row>
    <row r="279" spans="1:25" ht="16">
      <c r="A279" s="524"/>
      <c r="B279" s="524"/>
      <c r="C279" s="524"/>
      <c r="D279" s="516"/>
      <c r="E279" s="516"/>
      <c r="F279" s="516"/>
      <c r="G279" s="516"/>
      <c r="H279" s="516"/>
      <c r="I279" s="516"/>
      <c r="J279" s="516"/>
      <c r="K279" s="516"/>
      <c r="L279" s="516"/>
      <c r="M279" s="516"/>
      <c r="N279" s="516"/>
      <c r="O279" s="516"/>
      <c r="P279" s="516"/>
      <c r="Q279" s="516"/>
      <c r="R279" s="516"/>
      <c r="S279" s="516"/>
      <c r="T279" s="516"/>
      <c r="U279" s="516"/>
      <c r="V279" s="516"/>
      <c r="W279" s="516"/>
      <c r="X279" s="516"/>
      <c r="Y279" s="516"/>
    </row>
    <row r="280" spans="1:25" ht="16">
      <c r="A280" s="524"/>
      <c r="B280" s="524"/>
      <c r="C280" s="524"/>
      <c r="D280" s="516"/>
      <c r="E280" s="516"/>
      <c r="F280" s="516"/>
      <c r="G280" s="516"/>
      <c r="H280" s="516"/>
      <c r="I280" s="516"/>
      <c r="J280" s="516"/>
      <c r="K280" s="516"/>
      <c r="L280" s="516"/>
      <c r="M280" s="516"/>
      <c r="N280" s="516"/>
      <c r="O280" s="516"/>
      <c r="P280" s="516"/>
      <c r="Q280" s="516"/>
      <c r="R280" s="516"/>
      <c r="S280" s="516"/>
      <c r="T280" s="516"/>
      <c r="U280" s="516"/>
      <c r="V280" s="516"/>
      <c r="W280" s="516"/>
      <c r="X280" s="516"/>
      <c r="Y280" s="516"/>
    </row>
    <row r="281" spans="1:25" ht="16">
      <c r="A281" s="524"/>
      <c r="B281" s="524"/>
      <c r="C281" s="524"/>
      <c r="D281" s="516"/>
      <c r="E281" s="516"/>
      <c r="F281" s="516"/>
      <c r="G281" s="516"/>
      <c r="H281" s="516"/>
      <c r="I281" s="516"/>
      <c r="J281" s="516"/>
      <c r="K281" s="516"/>
      <c r="L281" s="516"/>
      <c r="M281" s="516"/>
      <c r="N281" s="516"/>
      <c r="O281" s="516"/>
      <c r="P281" s="516"/>
      <c r="Q281" s="516"/>
      <c r="R281" s="516"/>
      <c r="S281" s="516"/>
      <c r="T281" s="516"/>
      <c r="U281" s="516"/>
      <c r="V281" s="516"/>
      <c r="W281" s="516"/>
      <c r="X281" s="516"/>
      <c r="Y281" s="516"/>
    </row>
    <row r="282" spans="1:25" ht="16">
      <c r="A282" s="524"/>
      <c r="B282" s="524"/>
      <c r="C282" s="524"/>
      <c r="D282" s="516"/>
      <c r="E282" s="516"/>
      <c r="F282" s="516"/>
      <c r="G282" s="516"/>
      <c r="H282" s="516"/>
      <c r="I282" s="516"/>
      <c r="J282" s="516"/>
      <c r="K282" s="516"/>
      <c r="L282" s="516"/>
      <c r="M282" s="516"/>
      <c r="N282" s="516"/>
      <c r="O282" s="516"/>
      <c r="P282" s="516"/>
      <c r="Q282" s="516"/>
      <c r="R282" s="516"/>
      <c r="S282" s="516"/>
      <c r="T282" s="516"/>
      <c r="U282" s="516"/>
      <c r="V282" s="516"/>
      <c r="W282" s="516"/>
      <c r="X282" s="516"/>
      <c r="Y282" s="516"/>
    </row>
    <row r="283" spans="1:25" ht="16">
      <c r="A283" s="524"/>
      <c r="B283" s="524"/>
      <c r="C283" s="524"/>
      <c r="D283" s="516"/>
      <c r="E283" s="516"/>
      <c r="F283" s="516"/>
      <c r="G283" s="516"/>
      <c r="H283" s="516"/>
      <c r="I283" s="516"/>
      <c r="J283" s="516"/>
      <c r="K283" s="516"/>
      <c r="L283" s="516"/>
      <c r="M283" s="516"/>
      <c r="N283" s="516"/>
      <c r="O283" s="516"/>
      <c r="P283" s="516"/>
      <c r="Q283" s="516"/>
      <c r="R283" s="516"/>
      <c r="S283" s="516"/>
      <c r="T283" s="516"/>
      <c r="U283" s="516"/>
      <c r="V283" s="516"/>
      <c r="W283" s="516"/>
      <c r="X283" s="516"/>
      <c r="Y283" s="516"/>
    </row>
    <row r="284" spans="1:25" ht="16">
      <c r="A284" s="524"/>
      <c r="B284" s="524"/>
      <c r="C284" s="524"/>
      <c r="D284" s="516"/>
      <c r="E284" s="516"/>
      <c r="F284" s="516"/>
      <c r="G284" s="516"/>
      <c r="H284" s="516"/>
      <c r="I284" s="516"/>
      <c r="J284" s="516"/>
      <c r="K284" s="516"/>
      <c r="L284" s="516"/>
      <c r="M284" s="516"/>
      <c r="N284" s="516"/>
      <c r="O284" s="516"/>
      <c r="P284" s="516"/>
      <c r="Q284" s="516"/>
      <c r="R284" s="516"/>
      <c r="S284" s="516"/>
      <c r="T284" s="516"/>
      <c r="U284" s="516"/>
      <c r="V284" s="516"/>
      <c r="W284" s="516"/>
      <c r="X284" s="516"/>
      <c r="Y284" s="516"/>
    </row>
    <row r="285" spans="1:25" ht="16">
      <c r="A285" s="524"/>
      <c r="B285" s="524"/>
      <c r="C285" s="524"/>
      <c r="D285" s="516"/>
      <c r="E285" s="516"/>
      <c r="F285" s="516"/>
      <c r="G285" s="516"/>
      <c r="H285" s="516"/>
      <c r="I285" s="516"/>
      <c r="J285" s="516"/>
      <c r="K285" s="516"/>
      <c r="L285" s="516"/>
      <c r="M285" s="516"/>
      <c r="N285" s="516"/>
      <c r="O285" s="516"/>
      <c r="P285" s="516"/>
      <c r="Q285" s="516"/>
      <c r="R285" s="516"/>
      <c r="S285" s="516"/>
      <c r="T285" s="516"/>
      <c r="U285" s="516"/>
      <c r="V285" s="516"/>
      <c r="W285" s="516"/>
      <c r="X285" s="516"/>
      <c r="Y285" s="516"/>
    </row>
    <row r="286" spans="1:25" ht="16">
      <c r="A286" s="524"/>
      <c r="B286" s="524"/>
      <c r="C286" s="524"/>
      <c r="D286" s="516"/>
      <c r="E286" s="516"/>
      <c r="F286" s="516"/>
      <c r="G286" s="516"/>
      <c r="H286" s="516"/>
      <c r="I286" s="516"/>
      <c r="J286" s="516"/>
      <c r="K286" s="516"/>
      <c r="L286" s="516"/>
      <c r="M286" s="516"/>
      <c r="N286" s="516"/>
      <c r="O286" s="516"/>
      <c r="P286" s="516"/>
      <c r="Q286" s="516"/>
      <c r="R286" s="516"/>
      <c r="S286" s="516"/>
      <c r="T286" s="516"/>
      <c r="U286" s="516"/>
      <c r="V286" s="516"/>
      <c r="W286" s="516"/>
      <c r="X286" s="516"/>
      <c r="Y286" s="516"/>
    </row>
    <row r="287" spans="1:25" ht="16">
      <c r="A287" s="524"/>
      <c r="B287" s="524"/>
      <c r="C287" s="524"/>
      <c r="D287" s="516"/>
      <c r="E287" s="516"/>
      <c r="F287" s="516"/>
      <c r="G287" s="516"/>
      <c r="H287" s="516"/>
      <c r="I287" s="516"/>
      <c r="J287" s="516"/>
      <c r="K287" s="516"/>
      <c r="L287" s="516"/>
      <c r="M287" s="516"/>
      <c r="N287" s="516"/>
      <c r="O287" s="516"/>
      <c r="P287" s="516"/>
      <c r="Q287" s="516"/>
      <c r="R287" s="516"/>
      <c r="S287" s="516"/>
      <c r="T287" s="516"/>
      <c r="U287" s="516"/>
      <c r="V287" s="516"/>
      <c r="W287" s="516"/>
      <c r="X287" s="516"/>
      <c r="Y287" s="516"/>
    </row>
    <row r="288" spans="1:25" ht="16">
      <c r="A288" s="524"/>
      <c r="B288" s="524"/>
      <c r="C288" s="524"/>
      <c r="D288" s="516"/>
      <c r="E288" s="516"/>
      <c r="F288" s="516"/>
      <c r="G288" s="516"/>
      <c r="H288" s="516"/>
      <c r="I288" s="516"/>
      <c r="J288" s="516"/>
      <c r="K288" s="516"/>
      <c r="L288" s="516"/>
      <c r="M288" s="516"/>
      <c r="N288" s="516"/>
      <c r="O288" s="516"/>
      <c r="P288" s="516"/>
      <c r="Q288" s="516"/>
      <c r="R288" s="516"/>
      <c r="S288" s="516"/>
      <c r="T288" s="516"/>
      <c r="U288" s="516"/>
      <c r="V288" s="516"/>
      <c r="W288" s="516"/>
      <c r="X288" s="516"/>
      <c r="Y288" s="516"/>
    </row>
    <row r="289" spans="1:25" ht="16">
      <c r="A289" s="524"/>
      <c r="B289" s="524"/>
      <c r="C289" s="524"/>
      <c r="D289" s="516"/>
      <c r="E289" s="516"/>
      <c r="F289" s="516"/>
      <c r="G289" s="516"/>
      <c r="H289" s="516"/>
      <c r="I289" s="516"/>
      <c r="J289" s="516"/>
      <c r="K289" s="516"/>
      <c r="L289" s="516"/>
      <c r="M289" s="516"/>
      <c r="N289" s="516"/>
      <c r="O289" s="516"/>
      <c r="P289" s="516"/>
      <c r="Q289" s="516"/>
      <c r="R289" s="516"/>
      <c r="S289" s="516"/>
      <c r="T289" s="516"/>
      <c r="U289" s="516"/>
      <c r="V289" s="516"/>
      <c r="W289" s="516"/>
      <c r="X289" s="516"/>
      <c r="Y289" s="516"/>
    </row>
    <row r="290" spans="1:25" ht="16">
      <c r="A290" s="524"/>
      <c r="B290" s="524"/>
      <c r="C290" s="524"/>
      <c r="D290" s="516"/>
      <c r="E290" s="516"/>
      <c r="F290" s="516"/>
      <c r="G290" s="516"/>
      <c r="H290" s="516"/>
      <c r="I290" s="516"/>
      <c r="J290" s="516"/>
      <c r="K290" s="516"/>
      <c r="L290" s="516"/>
      <c r="M290" s="516"/>
      <c r="N290" s="516"/>
      <c r="O290" s="516"/>
      <c r="P290" s="516"/>
      <c r="Q290" s="516"/>
      <c r="R290" s="516"/>
      <c r="S290" s="516"/>
      <c r="T290" s="516"/>
      <c r="U290" s="516"/>
      <c r="V290" s="516"/>
      <c r="W290" s="516"/>
      <c r="X290" s="516"/>
      <c r="Y290" s="516"/>
    </row>
    <row r="291" spans="1:25" ht="16">
      <c r="A291" s="524"/>
      <c r="B291" s="524"/>
      <c r="C291" s="524"/>
      <c r="D291" s="516"/>
      <c r="E291" s="516"/>
      <c r="F291" s="516"/>
      <c r="G291" s="516"/>
      <c r="H291" s="516"/>
      <c r="I291" s="516"/>
      <c r="J291" s="516"/>
      <c r="K291" s="516"/>
      <c r="L291" s="516"/>
      <c r="M291" s="516"/>
      <c r="N291" s="516"/>
      <c r="O291" s="516"/>
      <c r="P291" s="516"/>
      <c r="Q291" s="516"/>
      <c r="R291" s="516"/>
      <c r="S291" s="516"/>
      <c r="T291" s="516"/>
      <c r="U291" s="516"/>
      <c r="V291" s="516"/>
      <c r="W291" s="516"/>
      <c r="X291" s="516"/>
      <c r="Y291" s="516"/>
    </row>
    <row r="292" spans="1:25" ht="16">
      <c r="A292" s="524"/>
      <c r="B292" s="524"/>
      <c r="C292" s="524"/>
      <c r="D292" s="516"/>
      <c r="E292" s="516"/>
      <c r="F292" s="516"/>
      <c r="G292" s="516"/>
      <c r="H292" s="516"/>
      <c r="I292" s="516"/>
      <c r="J292" s="516"/>
      <c r="K292" s="516"/>
      <c r="L292" s="516"/>
      <c r="M292" s="516"/>
      <c r="N292" s="516"/>
      <c r="O292" s="516"/>
      <c r="P292" s="516"/>
      <c r="Q292" s="516"/>
      <c r="R292" s="516"/>
      <c r="S292" s="516"/>
      <c r="T292" s="516"/>
      <c r="U292" s="516"/>
      <c r="V292" s="516"/>
      <c r="W292" s="516"/>
      <c r="X292" s="516"/>
      <c r="Y292" s="516"/>
    </row>
    <row r="293" spans="1:25" ht="16">
      <c r="A293" s="524"/>
      <c r="B293" s="524"/>
      <c r="C293" s="524"/>
      <c r="D293" s="516"/>
      <c r="E293" s="516"/>
      <c r="F293" s="516"/>
      <c r="G293" s="516"/>
      <c r="H293" s="516"/>
      <c r="I293" s="516"/>
      <c r="J293" s="516"/>
      <c r="K293" s="516"/>
      <c r="L293" s="516"/>
      <c r="M293" s="516"/>
      <c r="N293" s="516"/>
      <c r="O293" s="516"/>
      <c r="P293" s="516"/>
      <c r="Q293" s="516"/>
      <c r="R293" s="516"/>
      <c r="S293" s="516"/>
      <c r="T293" s="516"/>
      <c r="U293" s="516"/>
      <c r="V293" s="516"/>
      <c r="W293" s="516"/>
      <c r="X293" s="516"/>
      <c r="Y293" s="516"/>
    </row>
    <row r="294" spans="1:25" ht="16">
      <c r="A294" s="524"/>
      <c r="B294" s="524"/>
      <c r="C294" s="524"/>
      <c r="D294" s="516"/>
      <c r="E294" s="516"/>
      <c r="F294" s="516"/>
      <c r="G294" s="516"/>
      <c r="H294" s="516"/>
      <c r="I294" s="516"/>
      <c r="J294" s="516"/>
      <c r="K294" s="516"/>
      <c r="L294" s="516"/>
      <c r="M294" s="516"/>
      <c r="N294" s="516"/>
      <c r="O294" s="516"/>
      <c r="P294" s="516"/>
      <c r="Q294" s="516"/>
      <c r="R294" s="516"/>
      <c r="S294" s="516"/>
      <c r="T294" s="516"/>
      <c r="U294" s="516"/>
      <c r="V294" s="516"/>
      <c r="W294" s="516"/>
      <c r="X294" s="516"/>
      <c r="Y294" s="516"/>
    </row>
    <row r="295" spans="1:25">
      <c r="A295" s="516"/>
      <c r="B295" s="516"/>
      <c r="C295" s="516"/>
      <c r="D295" s="516"/>
      <c r="E295" s="516"/>
      <c r="F295" s="516"/>
      <c r="G295" s="516"/>
      <c r="H295" s="516"/>
      <c r="I295" s="516"/>
      <c r="J295" s="516"/>
      <c r="K295" s="516"/>
      <c r="L295" s="516"/>
      <c r="M295" s="516"/>
      <c r="N295" s="516"/>
      <c r="O295" s="516"/>
      <c r="P295" s="516"/>
      <c r="Q295" s="516"/>
      <c r="R295" s="516"/>
      <c r="S295" s="516"/>
      <c r="T295" s="516"/>
      <c r="U295" s="516"/>
      <c r="V295" s="516"/>
      <c r="W295" s="516"/>
      <c r="X295" s="516"/>
      <c r="Y295" s="516"/>
    </row>
    <row r="296" spans="1:25">
      <c r="A296" s="516"/>
      <c r="B296" s="516"/>
      <c r="C296" s="516"/>
      <c r="D296" s="516"/>
      <c r="E296" s="516"/>
      <c r="F296" s="516"/>
      <c r="G296" s="516"/>
      <c r="H296" s="516"/>
      <c r="I296" s="516"/>
      <c r="J296" s="516"/>
      <c r="K296" s="516"/>
      <c r="L296" s="516"/>
      <c r="M296" s="516"/>
      <c r="N296" s="516"/>
      <c r="O296" s="516"/>
      <c r="P296" s="516"/>
      <c r="Q296" s="516"/>
      <c r="R296" s="516"/>
      <c r="S296" s="516"/>
      <c r="T296" s="516"/>
      <c r="U296" s="516"/>
      <c r="V296" s="516"/>
      <c r="W296" s="516"/>
      <c r="X296" s="516"/>
      <c r="Y296" s="516"/>
    </row>
    <row r="297" spans="1:25">
      <c r="A297" s="516"/>
      <c r="B297" s="516"/>
      <c r="C297" s="516"/>
      <c r="D297" s="516"/>
      <c r="E297" s="516"/>
      <c r="F297" s="516"/>
      <c r="G297" s="516"/>
      <c r="H297" s="516"/>
      <c r="I297" s="516"/>
      <c r="J297" s="516"/>
      <c r="K297" s="516"/>
      <c r="L297" s="516"/>
      <c r="M297" s="516"/>
      <c r="N297" s="516"/>
      <c r="O297" s="516"/>
      <c r="P297" s="516"/>
      <c r="Q297" s="516"/>
      <c r="R297" s="516"/>
      <c r="S297" s="516"/>
      <c r="T297" s="516"/>
      <c r="U297" s="516"/>
      <c r="V297" s="516"/>
      <c r="W297" s="516"/>
      <c r="X297" s="516"/>
      <c r="Y297" s="516"/>
    </row>
    <row r="298" spans="1:25">
      <c r="A298" s="516"/>
      <c r="B298" s="516"/>
      <c r="C298" s="516"/>
      <c r="D298" s="516"/>
      <c r="E298" s="516"/>
      <c r="F298" s="516"/>
      <c r="G298" s="516"/>
      <c r="H298" s="516"/>
      <c r="I298" s="516"/>
      <c r="J298" s="516"/>
      <c r="K298" s="516"/>
      <c r="L298" s="516"/>
      <c r="M298" s="516"/>
      <c r="N298" s="516"/>
      <c r="O298" s="516"/>
      <c r="P298" s="516"/>
      <c r="Q298" s="516"/>
      <c r="R298" s="516"/>
      <c r="S298" s="516"/>
      <c r="T298" s="516"/>
      <c r="U298" s="516"/>
      <c r="V298" s="516"/>
      <c r="W298" s="516"/>
      <c r="X298" s="516"/>
      <c r="Y298" s="516"/>
    </row>
    <row r="299" spans="1:25">
      <c r="A299" s="516"/>
      <c r="B299" s="516"/>
      <c r="C299" s="516"/>
      <c r="D299" s="516"/>
      <c r="E299" s="516"/>
      <c r="F299" s="516"/>
      <c r="G299" s="516"/>
      <c r="H299" s="516"/>
      <c r="I299" s="516"/>
      <c r="J299" s="516"/>
      <c r="K299" s="516"/>
      <c r="L299" s="516"/>
      <c r="M299" s="516"/>
      <c r="N299" s="516"/>
      <c r="O299" s="516"/>
      <c r="P299" s="516"/>
      <c r="Q299" s="516"/>
      <c r="R299" s="516"/>
      <c r="S299" s="516"/>
      <c r="T299" s="516"/>
      <c r="U299" s="516"/>
      <c r="V299" s="516"/>
      <c r="W299" s="516"/>
      <c r="X299" s="516"/>
      <c r="Y299" s="516"/>
    </row>
    <row r="300" spans="1:25">
      <c r="A300" s="516"/>
      <c r="B300" s="516"/>
      <c r="C300" s="516"/>
      <c r="D300" s="516"/>
      <c r="E300" s="516"/>
      <c r="F300" s="516"/>
      <c r="G300" s="516"/>
      <c r="H300" s="516"/>
      <c r="I300" s="516"/>
      <c r="J300" s="516"/>
      <c r="K300" s="516"/>
      <c r="L300" s="516"/>
      <c r="M300" s="516"/>
      <c r="N300" s="516"/>
      <c r="O300" s="516"/>
      <c r="P300" s="516"/>
      <c r="Q300" s="516"/>
      <c r="R300" s="516"/>
      <c r="S300" s="516"/>
      <c r="T300" s="516"/>
      <c r="U300" s="516"/>
      <c r="V300" s="516"/>
      <c r="W300" s="516"/>
      <c r="X300" s="516"/>
      <c r="Y300" s="516"/>
    </row>
    <row r="301" spans="1:25">
      <c r="A301" s="516"/>
      <c r="B301" s="516"/>
      <c r="C301" s="516"/>
      <c r="D301" s="516"/>
      <c r="E301" s="516"/>
      <c r="F301" s="516"/>
      <c r="G301" s="516"/>
      <c r="H301" s="516"/>
      <c r="I301" s="516"/>
      <c r="J301" s="516"/>
      <c r="K301" s="516"/>
      <c r="L301" s="516"/>
      <c r="M301" s="516"/>
      <c r="N301" s="516"/>
      <c r="O301" s="516"/>
      <c r="P301" s="516"/>
      <c r="Q301" s="516"/>
      <c r="R301" s="516"/>
      <c r="S301" s="516"/>
      <c r="T301" s="516"/>
      <c r="U301" s="516"/>
      <c r="V301" s="516"/>
      <c r="W301" s="516"/>
      <c r="X301" s="516"/>
      <c r="Y301" s="516"/>
    </row>
    <row r="302" spans="1:25">
      <c r="A302" s="516"/>
      <c r="B302" s="516"/>
      <c r="C302" s="516"/>
      <c r="D302" s="516"/>
      <c r="E302" s="516"/>
      <c r="F302" s="516"/>
      <c r="G302" s="516"/>
      <c r="H302" s="516"/>
      <c r="I302" s="516"/>
      <c r="J302" s="516"/>
      <c r="K302" s="516"/>
      <c r="L302" s="516"/>
      <c r="M302" s="516"/>
      <c r="N302" s="516"/>
      <c r="O302" s="516"/>
      <c r="P302" s="516"/>
      <c r="Q302" s="516"/>
      <c r="R302" s="516"/>
      <c r="S302" s="516"/>
      <c r="T302" s="516"/>
      <c r="U302" s="516"/>
      <c r="V302" s="516"/>
      <c r="W302" s="516"/>
      <c r="X302" s="516"/>
      <c r="Y302" s="516"/>
    </row>
    <row r="303" spans="1:25">
      <c r="A303" s="516"/>
      <c r="B303" s="516"/>
      <c r="C303" s="516"/>
      <c r="D303" s="516"/>
      <c r="E303" s="516"/>
      <c r="F303" s="516"/>
      <c r="G303" s="516"/>
      <c r="H303" s="516"/>
      <c r="I303" s="516"/>
      <c r="J303" s="516"/>
      <c r="K303" s="516"/>
      <c r="L303" s="516"/>
      <c r="M303" s="516"/>
      <c r="N303" s="516"/>
      <c r="O303" s="516"/>
      <c r="P303" s="516"/>
      <c r="Q303" s="516"/>
      <c r="R303" s="516"/>
      <c r="S303" s="516"/>
      <c r="T303" s="516"/>
      <c r="U303" s="516"/>
      <c r="V303" s="516"/>
      <c r="W303" s="516"/>
      <c r="X303" s="516"/>
      <c r="Y303" s="516"/>
    </row>
    <row r="304" spans="1:25">
      <c r="A304" s="516"/>
      <c r="B304" s="516"/>
      <c r="C304" s="516"/>
      <c r="D304" s="516"/>
      <c r="E304" s="516"/>
      <c r="F304" s="516"/>
      <c r="G304" s="516"/>
      <c r="H304" s="516"/>
      <c r="I304" s="516"/>
      <c r="J304" s="516"/>
      <c r="K304" s="516"/>
      <c r="L304" s="516"/>
      <c r="M304" s="516"/>
      <c r="N304" s="516"/>
      <c r="O304" s="516"/>
      <c r="P304" s="516"/>
      <c r="Q304" s="516"/>
      <c r="R304" s="516"/>
      <c r="S304" s="516"/>
      <c r="T304" s="516"/>
      <c r="U304" s="516"/>
      <c r="V304" s="516"/>
      <c r="W304" s="516"/>
      <c r="X304" s="516"/>
      <c r="Y304" s="516"/>
    </row>
    <row r="305" spans="1:25">
      <c r="A305" s="516"/>
      <c r="B305" s="516"/>
      <c r="C305" s="516"/>
      <c r="D305" s="516"/>
      <c r="E305" s="516"/>
      <c r="F305" s="516"/>
      <c r="G305" s="516"/>
      <c r="H305" s="516"/>
      <c r="I305" s="516"/>
      <c r="J305" s="516"/>
      <c r="K305" s="516"/>
      <c r="L305" s="516"/>
      <c r="M305" s="516"/>
      <c r="N305" s="516"/>
      <c r="O305" s="516"/>
      <c r="P305" s="516"/>
      <c r="Q305" s="516"/>
      <c r="R305" s="516"/>
      <c r="S305" s="516"/>
      <c r="T305" s="516"/>
      <c r="U305" s="516"/>
      <c r="V305" s="516"/>
      <c r="W305" s="516"/>
      <c r="X305" s="516"/>
      <c r="Y305" s="516"/>
    </row>
    <row r="306" spans="1:25">
      <c r="A306" s="516"/>
      <c r="B306" s="516"/>
      <c r="C306" s="516"/>
      <c r="D306" s="516"/>
      <c r="E306" s="516"/>
      <c r="F306" s="516"/>
      <c r="G306" s="516"/>
      <c r="H306" s="516"/>
      <c r="I306" s="516"/>
      <c r="J306" s="516"/>
      <c r="K306" s="516"/>
      <c r="L306" s="516"/>
      <c r="M306" s="516"/>
      <c r="N306" s="516"/>
      <c r="O306" s="516"/>
      <c r="P306" s="516"/>
      <c r="Q306" s="516"/>
      <c r="R306" s="516"/>
      <c r="S306" s="516"/>
      <c r="T306" s="516"/>
      <c r="U306" s="516"/>
      <c r="V306" s="516"/>
      <c r="W306" s="516"/>
      <c r="X306" s="516"/>
      <c r="Y306" s="516"/>
    </row>
    <row r="307" spans="1:25">
      <c r="A307" s="516"/>
      <c r="B307" s="516"/>
      <c r="C307" s="516"/>
      <c r="D307" s="516"/>
      <c r="E307" s="516"/>
      <c r="F307" s="516"/>
      <c r="G307" s="516"/>
      <c r="H307" s="516"/>
      <c r="I307" s="516"/>
      <c r="J307" s="516"/>
      <c r="K307" s="516"/>
      <c r="L307" s="516"/>
      <c r="M307" s="516"/>
      <c r="N307" s="516"/>
      <c r="O307" s="516"/>
      <c r="P307" s="516"/>
      <c r="Q307" s="516"/>
      <c r="R307" s="516"/>
      <c r="S307" s="516"/>
      <c r="T307" s="516"/>
      <c r="U307" s="516"/>
      <c r="V307" s="516"/>
      <c r="W307" s="516"/>
      <c r="X307" s="516"/>
      <c r="Y307" s="516"/>
    </row>
    <row r="308" spans="1:25">
      <c r="A308" s="516"/>
      <c r="B308" s="516"/>
      <c r="C308" s="516"/>
      <c r="D308" s="516"/>
      <c r="E308" s="516"/>
      <c r="F308" s="516"/>
      <c r="G308" s="516"/>
      <c r="H308" s="516"/>
      <c r="I308" s="516"/>
      <c r="J308" s="516"/>
      <c r="K308" s="516"/>
      <c r="L308" s="516"/>
      <c r="M308" s="516"/>
      <c r="N308" s="516"/>
      <c r="O308" s="516"/>
      <c r="P308" s="516"/>
      <c r="Q308" s="516"/>
      <c r="R308" s="516"/>
      <c r="S308" s="516"/>
      <c r="T308" s="516"/>
      <c r="U308" s="516"/>
      <c r="V308" s="516"/>
      <c r="W308" s="516"/>
      <c r="X308" s="516"/>
      <c r="Y308" s="516"/>
    </row>
    <row r="309" spans="1:25">
      <c r="A309" s="516"/>
      <c r="B309" s="516"/>
      <c r="C309" s="516"/>
      <c r="D309" s="516"/>
      <c r="E309" s="516"/>
      <c r="F309" s="516"/>
      <c r="G309" s="516"/>
      <c r="H309" s="516"/>
      <c r="I309" s="516"/>
      <c r="J309" s="516"/>
      <c r="K309" s="516"/>
      <c r="L309" s="516"/>
      <c r="M309" s="516"/>
      <c r="N309" s="516"/>
      <c r="O309" s="516"/>
      <c r="P309" s="516"/>
      <c r="Q309" s="516"/>
      <c r="R309" s="516"/>
      <c r="S309" s="516"/>
      <c r="T309" s="516"/>
      <c r="U309" s="516"/>
      <c r="V309" s="516"/>
      <c r="W309" s="516"/>
      <c r="X309" s="516"/>
      <c r="Y309" s="516"/>
    </row>
    <row r="310" spans="1:25">
      <c r="A310" s="516"/>
      <c r="B310" s="516"/>
      <c r="C310" s="516"/>
      <c r="D310" s="516"/>
      <c r="E310" s="516"/>
      <c r="F310" s="516"/>
      <c r="G310" s="516"/>
      <c r="H310" s="516"/>
      <c r="I310" s="516"/>
      <c r="J310" s="516"/>
      <c r="K310" s="516"/>
      <c r="L310" s="516"/>
      <c r="M310" s="516"/>
      <c r="N310" s="516"/>
      <c r="O310" s="516"/>
      <c r="P310" s="516"/>
      <c r="Q310" s="516"/>
      <c r="R310" s="516"/>
      <c r="S310" s="516"/>
      <c r="T310" s="516"/>
      <c r="U310" s="516"/>
      <c r="V310" s="516"/>
      <c r="W310" s="516"/>
      <c r="X310" s="516"/>
      <c r="Y310" s="516"/>
    </row>
    <row r="311" spans="1:25">
      <c r="A311" s="516"/>
      <c r="B311" s="516"/>
      <c r="C311" s="516"/>
      <c r="D311" s="516"/>
      <c r="E311" s="516"/>
      <c r="F311" s="516"/>
      <c r="G311" s="516"/>
      <c r="H311" s="516"/>
      <c r="I311" s="516"/>
      <c r="J311" s="516"/>
      <c r="K311" s="516"/>
      <c r="L311" s="516"/>
      <c r="M311" s="516"/>
      <c r="N311" s="516"/>
      <c r="O311" s="516"/>
      <c r="P311" s="516"/>
      <c r="Q311" s="516"/>
      <c r="R311" s="516"/>
      <c r="S311" s="516"/>
      <c r="T311" s="516"/>
      <c r="U311" s="516"/>
      <c r="V311" s="516"/>
      <c r="W311" s="516"/>
      <c r="X311" s="516"/>
      <c r="Y311" s="516"/>
    </row>
    <row r="312" spans="1:25">
      <c r="A312" s="516"/>
      <c r="B312" s="516"/>
      <c r="C312" s="516"/>
      <c r="D312" s="516"/>
      <c r="E312" s="516"/>
      <c r="F312" s="516"/>
      <c r="G312" s="516"/>
      <c r="H312" s="516"/>
      <c r="I312" s="516"/>
      <c r="J312" s="516"/>
      <c r="K312" s="516"/>
      <c r="L312" s="516"/>
      <c r="M312" s="516"/>
      <c r="N312" s="516"/>
      <c r="O312" s="516"/>
      <c r="P312" s="516"/>
      <c r="Q312" s="516"/>
      <c r="R312" s="516"/>
      <c r="S312" s="516"/>
      <c r="T312" s="516"/>
      <c r="U312" s="516"/>
      <c r="V312" s="516"/>
      <c r="W312" s="516"/>
      <c r="X312" s="516"/>
      <c r="Y312" s="516"/>
    </row>
    <row r="313" spans="1:25">
      <c r="A313" s="516"/>
      <c r="B313" s="516"/>
      <c r="C313" s="516"/>
      <c r="D313" s="516"/>
      <c r="E313" s="516"/>
      <c r="F313" s="516"/>
      <c r="G313" s="516"/>
      <c r="H313" s="516"/>
      <c r="I313" s="516"/>
      <c r="J313" s="516"/>
      <c r="K313" s="516"/>
      <c r="L313" s="516"/>
      <c r="M313" s="516"/>
      <c r="N313" s="516"/>
      <c r="O313" s="516"/>
      <c r="P313" s="516"/>
      <c r="Q313" s="516"/>
      <c r="R313" s="516"/>
      <c r="S313" s="516"/>
      <c r="T313" s="516"/>
      <c r="U313" s="516"/>
      <c r="V313" s="516"/>
      <c r="W313" s="516"/>
      <c r="X313" s="516"/>
      <c r="Y313" s="516"/>
    </row>
    <row r="314" spans="1:25">
      <c r="A314" s="516"/>
      <c r="B314" s="516"/>
      <c r="C314" s="516"/>
      <c r="D314" s="516"/>
      <c r="E314" s="516"/>
      <c r="F314" s="516"/>
      <c r="G314" s="516"/>
      <c r="H314" s="516"/>
      <c r="I314" s="516"/>
      <c r="J314" s="516"/>
      <c r="K314" s="516"/>
      <c r="L314" s="516"/>
      <c r="M314" s="516"/>
      <c r="N314" s="516"/>
      <c r="O314" s="516"/>
      <c r="P314" s="516"/>
      <c r="Q314" s="516"/>
      <c r="R314" s="516"/>
      <c r="S314" s="516"/>
      <c r="T314" s="516"/>
      <c r="U314" s="516"/>
      <c r="V314" s="516"/>
      <c r="W314" s="516"/>
      <c r="X314" s="516"/>
      <c r="Y314" s="516"/>
    </row>
    <row r="315" spans="1:25">
      <c r="A315" s="516"/>
      <c r="B315" s="516"/>
      <c r="C315" s="516"/>
      <c r="D315" s="516"/>
      <c r="E315" s="516"/>
      <c r="F315" s="516"/>
      <c r="G315" s="516"/>
      <c r="H315" s="516"/>
      <c r="I315" s="516"/>
      <c r="J315" s="516"/>
      <c r="K315" s="516"/>
      <c r="L315" s="516"/>
      <c r="M315" s="516"/>
      <c r="N315" s="516"/>
      <c r="O315" s="516"/>
      <c r="P315" s="516"/>
      <c r="Q315" s="516"/>
      <c r="R315" s="516"/>
      <c r="S315" s="516"/>
      <c r="T315" s="516"/>
      <c r="U315" s="516"/>
      <c r="V315" s="516"/>
      <c r="W315" s="516"/>
      <c r="X315" s="516"/>
      <c r="Y315" s="516"/>
    </row>
    <row r="316" spans="1:25">
      <c r="A316" s="516"/>
      <c r="B316" s="516"/>
      <c r="C316" s="516"/>
      <c r="D316" s="516"/>
      <c r="E316" s="516"/>
      <c r="F316" s="516"/>
      <c r="G316" s="516"/>
      <c r="H316" s="516"/>
      <c r="I316" s="516"/>
      <c r="J316" s="516"/>
      <c r="K316" s="516"/>
      <c r="L316" s="516"/>
      <c r="M316" s="516"/>
      <c r="N316" s="516"/>
      <c r="O316" s="516"/>
      <c r="P316" s="516"/>
      <c r="Q316" s="516"/>
      <c r="R316" s="516"/>
      <c r="S316" s="516"/>
      <c r="T316" s="516"/>
      <c r="U316" s="516"/>
      <c r="V316" s="516"/>
      <c r="W316" s="516"/>
      <c r="X316" s="516"/>
      <c r="Y316" s="516"/>
    </row>
    <row r="317" spans="1:25">
      <c r="A317" s="516"/>
      <c r="B317" s="516"/>
      <c r="C317" s="516"/>
      <c r="D317" s="516"/>
      <c r="E317" s="516"/>
      <c r="F317" s="516"/>
      <c r="G317" s="516"/>
      <c r="H317" s="516"/>
      <c r="I317" s="516"/>
      <c r="J317" s="516"/>
      <c r="K317" s="516"/>
      <c r="L317" s="516"/>
      <c r="M317" s="516"/>
      <c r="N317" s="516"/>
      <c r="O317" s="516"/>
      <c r="P317" s="516"/>
      <c r="Q317" s="516"/>
      <c r="R317" s="516"/>
      <c r="S317" s="516"/>
      <c r="T317" s="516"/>
      <c r="U317" s="516"/>
      <c r="V317" s="516"/>
      <c r="W317" s="516"/>
      <c r="X317" s="516"/>
      <c r="Y317" s="516"/>
    </row>
    <row r="318" spans="1:25">
      <c r="A318" s="516"/>
      <c r="B318" s="516"/>
      <c r="C318" s="516"/>
      <c r="D318" s="516"/>
      <c r="E318" s="516"/>
      <c r="F318" s="516"/>
      <c r="G318" s="516"/>
      <c r="H318" s="516"/>
      <c r="I318" s="516"/>
      <c r="J318" s="516"/>
      <c r="K318" s="516"/>
      <c r="L318" s="516"/>
      <c r="M318" s="516"/>
      <c r="N318" s="516"/>
      <c r="O318" s="516"/>
      <c r="P318" s="516"/>
      <c r="Q318" s="516"/>
      <c r="R318" s="516"/>
      <c r="S318" s="516"/>
      <c r="T318" s="516"/>
      <c r="U318" s="516"/>
      <c r="V318" s="516"/>
      <c r="W318" s="516"/>
      <c r="X318" s="516"/>
      <c r="Y318" s="516"/>
    </row>
    <row r="319" spans="1:25">
      <c r="A319" s="516"/>
      <c r="B319" s="516"/>
      <c r="C319" s="516"/>
      <c r="D319" s="516"/>
      <c r="E319" s="516"/>
      <c r="F319" s="516"/>
      <c r="G319" s="516"/>
      <c r="H319" s="516"/>
      <c r="I319" s="516"/>
      <c r="J319" s="516"/>
      <c r="K319" s="516"/>
      <c r="L319" s="516"/>
      <c r="M319" s="516"/>
      <c r="N319" s="516"/>
      <c r="O319" s="516"/>
      <c r="P319" s="516"/>
      <c r="Q319" s="516"/>
      <c r="R319" s="516"/>
      <c r="S319" s="516"/>
      <c r="T319" s="516"/>
      <c r="U319" s="516"/>
      <c r="V319" s="516"/>
      <c r="W319" s="516"/>
      <c r="X319" s="516"/>
      <c r="Y319" s="516"/>
    </row>
    <row r="320" spans="1:25">
      <c r="A320" s="516"/>
      <c r="B320" s="516"/>
      <c r="C320" s="516"/>
      <c r="D320" s="516"/>
      <c r="E320" s="516"/>
      <c r="F320" s="516"/>
      <c r="G320" s="516"/>
      <c r="H320" s="516"/>
      <c r="I320" s="516"/>
      <c r="J320" s="516"/>
      <c r="K320" s="516"/>
      <c r="L320" s="516"/>
      <c r="M320" s="516"/>
      <c r="N320" s="516"/>
      <c r="O320" s="516"/>
      <c r="P320" s="516"/>
      <c r="Q320" s="516"/>
      <c r="R320" s="516"/>
      <c r="S320" s="516"/>
      <c r="T320" s="516"/>
      <c r="U320" s="516"/>
      <c r="V320" s="516"/>
      <c r="W320" s="516"/>
      <c r="X320" s="516"/>
      <c r="Y320" s="516"/>
    </row>
    <row r="321" spans="1:25">
      <c r="A321" s="516"/>
      <c r="B321" s="516"/>
      <c r="C321" s="516"/>
      <c r="D321" s="516"/>
      <c r="E321" s="516"/>
      <c r="F321" s="516"/>
      <c r="G321" s="516"/>
      <c r="H321" s="516"/>
      <c r="I321" s="516"/>
      <c r="J321" s="516"/>
      <c r="K321" s="516"/>
      <c r="L321" s="516"/>
      <c r="M321" s="516"/>
      <c r="N321" s="516"/>
      <c r="O321" s="516"/>
      <c r="P321" s="516"/>
      <c r="Q321" s="516"/>
      <c r="R321" s="516"/>
      <c r="S321" s="516"/>
      <c r="T321" s="516"/>
      <c r="U321" s="516"/>
      <c r="V321" s="516"/>
      <c r="W321" s="516"/>
      <c r="X321" s="516"/>
      <c r="Y321" s="516"/>
    </row>
    <row r="322" spans="1:25">
      <c r="A322" s="516"/>
      <c r="B322" s="516"/>
      <c r="C322" s="516"/>
      <c r="D322" s="516"/>
      <c r="E322" s="516"/>
      <c r="F322" s="516"/>
      <c r="G322" s="516"/>
      <c r="H322" s="516"/>
      <c r="I322" s="516"/>
      <c r="J322" s="516"/>
      <c r="K322" s="516"/>
      <c r="L322" s="516"/>
      <c r="M322" s="516"/>
      <c r="N322" s="516"/>
      <c r="O322" s="516"/>
      <c r="P322" s="516"/>
      <c r="Q322" s="516"/>
      <c r="R322" s="516"/>
      <c r="S322" s="516"/>
      <c r="T322" s="516"/>
      <c r="U322" s="516"/>
      <c r="V322" s="516"/>
      <c r="W322" s="516"/>
      <c r="X322" s="516"/>
      <c r="Y322" s="516"/>
    </row>
    <row r="323" spans="1:25">
      <c r="A323" s="516"/>
      <c r="B323" s="516"/>
      <c r="C323" s="516"/>
      <c r="D323" s="516"/>
      <c r="E323" s="516"/>
      <c r="F323" s="516"/>
      <c r="G323" s="516"/>
      <c r="H323" s="516"/>
      <c r="I323" s="516"/>
      <c r="J323" s="516"/>
      <c r="K323" s="516"/>
      <c r="L323" s="516"/>
      <c r="M323" s="516"/>
      <c r="N323" s="516"/>
      <c r="O323" s="516"/>
      <c r="P323" s="516"/>
      <c r="Q323" s="516"/>
      <c r="R323" s="516"/>
      <c r="S323" s="516"/>
      <c r="T323" s="516"/>
      <c r="U323" s="516"/>
      <c r="V323" s="516"/>
      <c r="W323" s="516"/>
      <c r="X323" s="516"/>
      <c r="Y323" s="516"/>
    </row>
    <row r="324" spans="1:25">
      <c r="A324" s="516"/>
      <c r="B324" s="516"/>
      <c r="C324" s="516"/>
      <c r="D324" s="516"/>
      <c r="E324" s="516"/>
      <c r="F324" s="516"/>
      <c r="G324" s="516"/>
      <c r="H324" s="516"/>
      <c r="I324" s="516"/>
      <c r="J324" s="516"/>
      <c r="K324" s="516"/>
      <c r="L324" s="516"/>
      <c r="M324" s="516"/>
      <c r="N324" s="516"/>
      <c r="O324" s="516"/>
      <c r="P324" s="516"/>
      <c r="Q324" s="516"/>
      <c r="R324" s="516"/>
      <c r="S324" s="516"/>
      <c r="T324" s="516"/>
      <c r="U324" s="516"/>
      <c r="V324" s="516"/>
      <c r="W324" s="516"/>
      <c r="X324" s="516"/>
      <c r="Y324" s="516"/>
    </row>
    <row r="325" spans="1:25">
      <c r="A325" s="516"/>
      <c r="B325" s="516"/>
      <c r="C325" s="516"/>
      <c r="D325" s="516"/>
      <c r="E325" s="516"/>
      <c r="F325" s="516"/>
      <c r="G325" s="516"/>
      <c r="H325" s="516"/>
      <c r="I325" s="516"/>
      <c r="J325" s="516"/>
      <c r="K325" s="516"/>
      <c r="L325" s="516"/>
      <c r="M325" s="516"/>
      <c r="N325" s="516"/>
      <c r="O325" s="516"/>
      <c r="P325" s="516"/>
      <c r="Q325" s="516"/>
      <c r="R325" s="516"/>
      <c r="S325" s="516"/>
      <c r="T325" s="516"/>
      <c r="U325" s="516"/>
      <c r="V325" s="516"/>
      <c r="W325" s="516"/>
      <c r="X325" s="516"/>
      <c r="Y325" s="516"/>
    </row>
    <row r="326" spans="1:25">
      <c r="A326" s="516"/>
      <c r="B326" s="516"/>
      <c r="C326" s="516"/>
      <c r="D326" s="516"/>
      <c r="E326" s="516"/>
      <c r="F326" s="516"/>
      <c r="G326" s="516"/>
      <c r="H326" s="516"/>
      <c r="I326" s="516"/>
      <c r="J326" s="516"/>
      <c r="K326" s="516"/>
      <c r="L326" s="516"/>
      <c r="M326" s="516"/>
      <c r="N326" s="516"/>
      <c r="O326" s="516"/>
      <c r="P326" s="516"/>
      <c r="Q326" s="516"/>
      <c r="R326" s="516"/>
      <c r="S326" s="516"/>
      <c r="T326" s="516"/>
      <c r="U326" s="516"/>
      <c r="V326" s="516"/>
      <c r="W326" s="516"/>
      <c r="X326" s="516"/>
      <c r="Y326" s="516"/>
    </row>
    <row r="327" spans="1:25">
      <c r="A327" s="516"/>
      <c r="B327" s="516"/>
      <c r="C327" s="516"/>
      <c r="D327" s="516"/>
      <c r="E327" s="516"/>
      <c r="F327" s="516"/>
      <c r="G327" s="516"/>
      <c r="H327" s="516"/>
      <c r="I327" s="516"/>
      <c r="J327" s="516"/>
      <c r="K327" s="516"/>
      <c r="L327" s="516"/>
      <c r="M327" s="516"/>
      <c r="N327" s="516"/>
      <c r="O327" s="516"/>
      <c r="P327" s="516"/>
      <c r="Q327" s="516"/>
      <c r="R327" s="516"/>
      <c r="S327" s="516"/>
      <c r="T327" s="516"/>
      <c r="U327" s="516"/>
      <c r="V327" s="516"/>
      <c r="W327" s="516"/>
      <c r="X327" s="516"/>
      <c r="Y327" s="516"/>
    </row>
    <row r="328" spans="1:25">
      <c r="A328" s="516"/>
      <c r="B328" s="516"/>
      <c r="C328" s="516"/>
      <c r="D328" s="516"/>
      <c r="E328" s="516"/>
      <c r="F328" s="516"/>
      <c r="G328" s="516"/>
      <c r="H328" s="516"/>
      <c r="I328" s="516"/>
      <c r="J328" s="516"/>
      <c r="K328" s="516"/>
      <c r="L328" s="516"/>
      <c r="M328" s="516"/>
      <c r="N328" s="516"/>
      <c r="O328" s="516"/>
      <c r="P328" s="516"/>
      <c r="Q328" s="516"/>
      <c r="R328" s="516"/>
      <c r="S328" s="516"/>
      <c r="T328" s="516"/>
      <c r="U328" s="516"/>
      <c r="V328" s="516"/>
      <c r="W328" s="516"/>
      <c r="X328" s="516"/>
      <c r="Y328" s="516"/>
    </row>
    <row r="329" spans="1:25">
      <c r="A329" s="516"/>
      <c r="B329" s="516"/>
      <c r="C329" s="516"/>
      <c r="D329" s="516"/>
      <c r="E329" s="516"/>
      <c r="F329" s="516"/>
      <c r="G329" s="516"/>
      <c r="H329" s="516"/>
      <c r="I329" s="516"/>
      <c r="J329" s="516"/>
      <c r="K329" s="516"/>
      <c r="L329" s="516"/>
      <c r="M329" s="516"/>
      <c r="N329" s="516"/>
      <c r="O329" s="516"/>
      <c r="P329" s="516"/>
      <c r="Q329" s="516"/>
      <c r="R329" s="516"/>
      <c r="S329" s="516"/>
      <c r="T329" s="516"/>
      <c r="U329" s="516"/>
      <c r="V329" s="516"/>
      <c r="W329" s="516"/>
      <c r="X329" s="516"/>
      <c r="Y329" s="516"/>
    </row>
    <row r="330" spans="1:25">
      <c r="A330" s="516"/>
      <c r="B330" s="516"/>
      <c r="C330" s="516"/>
      <c r="D330" s="516"/>
      <c r="E330" s="516"/>
      <c r="F330" s="516"/>
      <c r="G330" s="516"/>
      <c r="H330" s="516"/>
      <c r="I330" s="516"/>
      <c r="J330" s="516"/>
      <c r="K330" s="516"/>
      <c r="L330" s="516"/>
      <c r="M330" s="516"/>
      <c r="N330" s="516"/>
      <c r="O330" s="516"/>
      <c r="P330" s="516"/>
      <c r="Q330" s="516"/>
      <c r="R330" s="516"/>
      <c r="S330" s="516"/>
      <c r="T330" s="516"/>
      <c r="U330" s="516"/>
      <c r="V330" s="516"/>
      <c r="W330" s="516"/>
      <c r="X330" s="516"/>
      <c r="Y330" s="516"/>
    </row>
    <row r="331" spans="1:25">
      <c r="A331" s="516"/>
      <c r="B331" s="516"/>
      <c r="C331" s="516"/>
      <c r="D331" s="516"/>
      <c r="E331" s="516"/>
      <c r="F331" s="516"/>
      <c r="G331" s="516"/>
      <c r="H331" s="516"/>
      <c r="I331" s="516"/>
      <c r="J331" s="516"/>
      <c r="K331" s="516"/>
      <c r="L331" s="516"/>
      <c r="M331" s="516"/>
      <c r="N331" s="516"/>
      <c r="O331" s="516"/>
      <c r="P331" s="516"/>
      <c r="Q331" s="516"/>
      <c r="R331" s="516"/>
      <c r="S331" s="516"/>
      <c r="T331" s="516"/>
      <c r="U331" s="516"/>
      <c r="V331" s="516"/>
      <c r="W331" s="516"/>
      <c r="X331" s="516"/>
      <c r="Y331" s="516"/>
    </row>
    <row r="332" spans="1:25">
      <c r="A332" s="516"/>
      <c r="B332" s="516"/>
      <c r="C332" s="516"/>
      <c r="D332" s="516"/>
      <c r="E332" s="516"/>
      <c r="F332" s="516"/>
      <c r="G332" s="516"/>
      <c r="H332" s="516"/>
      <c r="I332" s="516"/>
      <c r="J332" s="516"/>
      <c r="K332" s="516"/>
      <c r="L332" s="516"/>
      <c r="M332" s="516"/>
      <c r="N332" s="516"/>
      <c r="O332" s="516"/>
      <c r="P332" s="516"/>
      <c r="Q332" s="516"/>
      <c r="R332" s="516"/>
      <c r="S332" s="516"/>
      <c r="T332" s="516"/>
      <c r="U332" s="516"/>
      <c r="V332" s="516"/>
      <c r="W332" s="516"/>
      <c r="X332" s="516"/>
      <c r="Y332" s="516"/>
    </row>
    <row r="333" spans="1:25">
      <c r="A333" s="516"/>
      <c r="B333" s="516"/>
      <c r="C333" s="516"/>
      <c r="D333" s="516"/>
      <c r="E333" s="516"/>
      <c r="F333" s="516"/>
      <c r="G333" s="516"/>
      <c r="H333" s="516"/>
      <c r="I333" s="516"/>
      <c r="J333" s="516"/>
      <c r="K333" s="516"/>
      <c r="L333" s="516"/>
      <c r="M333" s="516"/>
      <c r="N333" s="516"/>
      <c r="O333" s="516"/>
      <c r="P333" s="516"/>
      <c r="Q333" s="516"/>
      <c r="R333" s="516"/>
      <c r="S333" s="516"/>
      <c r="T333" s="516"/>
      <c r="U333" s="516"/>
      <c r="V333" s="516"/>
      <c r="W333" s="516"/>
      <c r="X333" s="516"/>
      <c r="Y333" s="516"/>
    </row>
    <row r="334" spans="1:25">
      <c r="A334" s="516"/>
      <c r="B334" s="516"/>
      <c r="C334" s="516"/>
      <c r="D334" s="516"/>
      <c r="E334" s="516"/>
      <c r="F334" s="516"/>
      <c r="G334" s="516"/>
      <c r="H334" s="516"/>
      <c r="I334" s="516"/>
      <c r="J334" s="516"/>
      <c r="K334" s="516"/>
      <c r="L334" s="516"/>
      <c r="M334" s="516"/>
      <c r="N334" s="516"/>
      <c r="O334" s="516"/>
      <c r="P334" s="516"/>
      <c r="Q334" s="516"/>
      <c r="R334" s="516"/>
      <c r="S334" s="516"/>
      <c r="T334" s="516"/>
      <c r="U334" s="516"/>
      <c r="V334" s="516"/>
      <c r="W334" s="516"/>
      <c r="X334" s="516"/>
      <c r="Y334" s="516"/>
    </row>
    <row r="335" spans="1:25">
      <c r="A335" s="516"/>
      <c r="B335" s="516"/>
      <c r="C335" s="516"/>
      <c r="D335" s="516"/>
      <c r="E335" s="516"/>
      <c r="F335" s="516"/>
      <c r="G335" s="516"/>
      <c r="H335" s="516"/>
      <c r="I335" s="516"/>
      <c r="J335" s="516"/>
      <c r="K335" s="516"/>
      <c r="L335" s="516"/>
      <c r="M335" s="516"/>
      <c r="N335" s="516"/>
      <c r="O335" s="516"/>
      <c r="P335" s="516"/>
      <c r="Q335" s="516"/>
      <c r="R335" s="516"/>
      <c r="S335" s="516"/>
      <c r="T335" s="516"/>
      <c r="U335" s="516"/>
      <c r="V335" s="516"/>
      <c r="W335" s="516"/>
      <c r="X335" s="516"/>
      <c r="Y335" s="516"/>
    </row>
    <row r="336" spans="1:25">
      <c r="A336" s="516"/>
      <c r="B336" s="516"/>
      <c r="C336" s="516"/>
      <c r="D336" s="516"/>
      <c r="E336" s="516"/>
      <c r="F336" s="516"/>
      <c r="G336" s="516"/>
      <c r="H336" s="516"/>
      <c r="I336" s="516"/>
      <c r="J336" s="516"/>
      <c r="K336" s="516"/>
      <c r="L336" s="516"/>
      <c r="M336" s="516"/>
      <c r="N336" s="516"/>
      <c r="O336" s="516"/>
      <c r="P336" s="516"/>
      <c r="Q336" s="516"/>
      <c r="R336" s="516"/>
      <c r="S336" s="516"/>
      <c r="T336" s="516"/>
      <c r="U336" s="516"/>
      <c r="V336" s="516"/>
      <c r="W336" s="516"/>
      <c r="X336" s="516"/>
      <c r="Y336" s="516"/>
    </row>
    <row r="337" spans="1:25">
      <c r="A337" s="516"/>
      <c r="B337" s="516"/>
      <c r="C337" s="516"/>
      <c r="D337" s="516"/>
      <c r="E337" s="516"/>
      <c r="F337" s="516"/>
      <c r="G337" s="516"/>
      <c r="H337" s="516"/>
      <c r="I337" s="516"/>
      <c r="J337" s="516"/>
      <c r="K337" s="516"/>
      <c r="L337" s="516"/>
      <c r="M337" s="516"/>
      <c r="N337" s="516"/>
      <c r="O337" s="516"/>
      <c r="P337" s="516"/>
      <c r="Q337" s="516"/>
      <c r="R337" s="516"/>
      <c r="S337" s="516"/>
      <c r="T337" s="516"/>
      <c r="U337" s="516"/>
      <c r="V337" s="516"/>
      <c r="W337" s="516"/>
      <c r="X337" s="516"/>
      <c r="Y337" s="516"/>
    </row>
    <row r="338" spans="1:25">
      <c r="A338" s="516"/>
      <c r="B338" s="516"/>
      <c r="C338" s="516"/>
      <c r="D338" s="516"/>
      <c r="E338" s="516"/>
      <c r="F338" s="516"/>
      <c r="G338" s="516"/>
      <c r="H338" s="516"/>
      <c r="I338" s="516"/>
      <c r="J338" s="516"/>
      <c r="K338" s="516"/>
      <c r="L338" s="516"/>
      <c r="M338" s="516"/>
      <c r="N338" s="516"/>
      <c r="O338" s="516"/>
      <c r="P338" s="516"/>
      <c r="Q338" s="516"/>
      <c r="R338" s="516"/>
      <c r="S338" s="516"/>
      <c r="T338" s="516"/>
      <c r="U338" s="516"/>
      <c r="V338" s="516"/>
      <c r="W338" s="516"/>
      <c r="X338" s="516"/>
      <c r="Y338" s="516"/>
    </row>
    <row r="339" spans="1:25">
      <c r="A339" s="516"/>
      <c r="B339" s="516"/>
      <c r="C339" s="516"/>
      <c r="D339" s="516"/>
      <c r="E339" s="516"/>
      <c r="F339" s="516"/>
      <c r="G339" s="516"/>
      <c r="H339" s="516"/>
      <c r="I339" s="516"/>
      <c r="J339" s="516"/>
      <c r="K339" s="516"/>
      <c r="L339" s="516"/>
      <c r="M339" s="516"/>
      <c r="N339" s="516"/>
      <c r="O339" s="516"/>
      <c r="P339" s="516"/>
      <c r="Q339" s="516"/>
      <c r="R339" s="516"/>
      <c r="S339" s="516"/>
      <c r="T339" s="516"/>
      <c r="U339" s="516"/>
      <c r="V339" s="516"/>
      <c r="W339" s="516"/>
      <c r="X339" s="516"/>
      <c r="Y339" s="516"/>
    </row>
    <row r="340" spans="1:25">
      <c r="A340" s="516"/>
      <c r="B340" s="516"/>
      <c r="C340" s="516"/>
      <c r="D340" s="516"/>
      <c r="E340" s="516"/>
      <c r="F340" s="516"/>
      <c r="G340" s="516"/>
      <c r="H340" s="516"/>
      <c r="I340" s="516"/>
      <c r="J340" s="516"/>
      <c r="K340" s="516"/>
      <c r="L340" s="516"/>
      <c r="M340" s="516"/>
      <c r="N340" s="516"/>
      <c r="O340" s="516"/>
      <c r="P340" s="516"/>
      <c r="Q340" s="516"/>
      <c r="R340" s="516"/>
      <c r="S340" s="516"/>
      <c r="T340" s="516"/>
      <c r="U340" s="516"/>
      <c r="V340" s="516"/>
      <c r="W340" s="516"/>
      <c r="X340" s="516"/>
      <c r="Y340" s="516"/>
    </row>
    <row r="341" spans="1:25">
      <c r="A341" s="516"/>
      <c r="B341" s="516"/>
      <c r="C341" s="516"/>
      <c r="D341" s="516"/>
      <c r="E341" s="516"/>
      <c r="F341" s="516"/>
      <c r="G341" s="516"/>
      <c r="H341" s="516"/>
      <c r="I341" s="516"/>
      <c r="J341" s="516"/>
      <c r="K341" s="516"/>
      <c r="L341" s="516"/>
      <c r="M341" s="516"/>
      <c r="N341" s="516"/>
      <c r="O341" s="516"/>
      <c r="P341" s="516"/>
      <c r="Q341" s="516"/>
      <c r="R341" s="516"/>
      <c r="S341" s="516"/>
      <c r="T341" s="516"/>
      <c r="U341" s="516"/>
      <c r="V341" s="516"/>
      <c r="W341" s="516"/>
      <c r="X341" s="516"/>
      <c r="Y341" s="516"/>
    </row>
    <row r="342" spans="1:25">
      <c r="A342" s="516"/>
      <c r="B342" s="516"/>
      <c r="C342" s="516"/>
      <c r="D342" s="516"/>
      <c r="E342" s="516"/>
      <c r="F342" s="516"/>
      <c r="G342" s="516"/>
      <c r="H342" s="516"/>
      <c r="I342" s="516"/>
      <c r="J342" s="516"/>
      <c r="K342" s="516"/>
      <c r="L342" s="516"/>
      <c r="M342" s="516"/>
      <c r="N342" s="516"/>
      <c r="O342" s="516"/>
      <c r="P342" s="516"/>
      <c r="Q342" s="516"/>
      <c r="R342" s="516"/>
      <c r="S342" s="516"/>
      <c r="T342" s="516"/>
      <c r="U342" s="516"/>
      <c r="V342" s="516"/>
      <c r="W342" s="516"/>
      <c r="X342" s="516"/>
      <c r="Y342" s="516"/>
    </row>
    <row r="343" spans="1:25">
      <c r="A343" s="516"/>
      <c r="B343" s="516"/>
      <c r="C343" s="516"/>
      <c r="D343" s="516"/>
      <c r="E343" s="516"/>
      <c r="F343" s="516"/>
      <c r="G343" s="516"/>
      <c r="H343" s="516"/>
      <c r="I343" s="516"/>
      <c r="J343" s="516"/>
      <c r="K343" s="516"/>
      <c r="L343" s="516"/>
      <c r="M343" s="516"/>
      <c r="N343" s="516"/>
      <c r="O343" s="516"/>
      <c r="P343" s="516"/>
      <c r="Q343" s="516"/>
      <c r="R343" s="516"/>
      <c r="S343" s="516"/>
      <c r="T343" s="516"/>
      <c r="U343" s="516"/>
      <c r="V343" s="516"/>
      <c r="W343" s="516"/>
      <c r="X343" s="516"/>
      <c r="Y343" s="516"/>
    </row>
    <row r="344" spans="1:25">
      <c r="A344" s="516"/>
      <c r="B344" s="516"/>
      <c r="C344" s="516"/>
      <c r="D344" s="516"/>
      <c r="E344" s="516"/>
      <c r="F344" s="516"/>
      <c r="G344" s="516"/>
      <c r="H344" s="516"/>
      <c r="I344" s="516"/>
      <c r="J344" s="516"/>
      <c r="K344" s="516"/>
      <c r="L344" s="516"/>
      <c r="M344" s="516"/>
      <c r="N344" s="516"/>
      <c r="O344" s="516"/>
      <c r="P344" s="516"/>
      <c r="Q344" s="516"/>
      <c r="R344" s="516"/>
      <c r="S344" s="516"/>
      <c r="T344" s="516"/>
      <c r="U344" s="516"/>
      <c r="V344" s="516"/>
      <c r="W344" s="516"/>
      <c r="X344" s="516"/>
      <c r="Y344" s="516"/>
    </row>
    <row r="345" spans="1:25">
      <c r="A345" s="516"/>
      <c r="B345" s="516"/>
      <c r="C345" s="516"/>
      <c r="D345" s="516"/>
      <c r="E345" s="516"/>
      <c r="F345" s="516"/>
      <c r="G345" s="516"/>
      <c r="H345" s="516"/>
      <c r="I345" s="516"/>
      <c r="J345" s="516"/>
      <c r="K345" s="516"/>
      <c r="L345" s="516"/>
      <c r="M345" s="516"/>
      <c r="N345" s="516"/>
      <c r="O345" s="516"/>
      <c r="P345" s="516"/>
      <c r="Q345" s="516"/>
      <c r="R345" s="516"/>
      <c r="S345" s="516"/>
      <c r="T345" s="516"/>
      <c r="U345" s="516"/>
      <c r="V345" s="516"/>
      <c r="W345" s="516"/>
      <c r="X345" s="516"/>
      <c r="Y345" s="516"/>
    </row>
    <row r="346" spans="1:25">
      <c r="A346" s="516"/>
      <c r="B346" s="516"/>
      <c r="C346" s="516"/>
      <c r="D346" s="516"/>
      <c r="E346" s="516"/>
      <c r="F346" s="516"/>
      <c r="G346" s="516"/>
      <c r="H346" s="516"/>
      <c r="I346" s="516"/>
      <c r="J346" s="516"/>
      <c r="K346" s="516"/>
      <c r="L346" s="516"/>
      <c r="M346" s="516"/>
      <c r="N346" s="516"/>
      <c r="O346" s="516"/>
      <c r="P346" s="516"/>
      <c r="Q346" s="516"/>
      <c r="R346" s="516"/>
      <c r="S346" s="516"/>
      <c r="T346" s="516"/>
      <c r="U346" s="516"/>
      <c r="V346" s="516"/>
      <c r="W346" s="516"/>
      <c r="X346" s="516"/>
      <c r="Y346" s="516"/>
    </row>
    <row r="347" spans="1:25">
      <c r="A347" s="516"/>
      <c r="B347" s="516"/>
      <c r="C347" s="516"/>
      <c r="D347" s="516"/>
      <c r="E347" s="516"/>
      <c r="F347" s="516"/>
      <c r="G347" s="516"/>
      <c r="H347" s="516"/>
      <c r="I347" s="516"/>
      <c r="J347" s="516"/>
      <c r="K347" s="516"/>
      <c r="L347" s="516"/>
      <c r="M347" s="516"/>
      <c r="N347" s="516"/>
      <c r="O347" s="516"/>
      <c r="P347" s="516"/>
      <c r="Q347" s="516"/>
      <c r="R347" s="516"/>
      <c r="S347" s="516"/>
      <c r="T347" s="516"/>
      <c r="U347" s="516"/>
      <c r="V347" s="516"/>
      <c r="W347" s="516"/>
      <c r="X347" s="516"/>
      <c r="Y347" s="516"/>
    </row>
    <row r="348" spans="1:25">
      <c r="A348" s="516"/>
      <c r="B348" s="516"/>
      <c r="C348" s="516"/>
      <c r="D348" s="516"/>
      <c r="E348" s="516"/>
      <c r="F348" s="516"/>
      <c r="G348" s="516"/>
      <c r="H348" s="516"/>
      <c r="I348" s="516"/>
      <c r="J348" s="516"/>
      <c r="K348" s="516"/>
      <c r="L348" s="516"/>
      <c r="M348" s="516"/>
      <c r="N348" s="516"/>
      <c r="O348" s="516"/>
      <c r="P348" s="516"/>
      <c r="Q348" s="516"/>
      <c r="R348" s="516"/>
      <c r="S348" s="516"/>
      <c r="T348" s="516"/>
      <c r="U348" s="516"/>
      <c r="V348" s="516"/>
      <c r="W348" s="516"/>
      <c r="X348" s="516"/>
      <c r="Y348" s="516"/>
    </row>
    <row r="349" spans="1:25">
      <c r="A349" s="516"/>
      <c r="B349" s="516"/>
      <c r="C349" s="516"/>
      <c r="D349" s="516"/>
      <c r="E349" s="516"/>
      <c r="F349" s="516"/>
      <c r="G349" s="516"/>
      <c r="H349" s="516"/>
      <c r="I349" s="516"/>
      <c r="J349" s="516"/>
      <c r="K349" s="516"/>
      <c r="L349" s="516"/>
      <c r="M349" s="516"/>
      <c r="N349" s="516"/>
      <c r="O349" s="516"/>
      <c r="P349" s="516"/>
      <c r="Q349" s="516"/>
      <c r="R349" s="516"/>
      <c r="S349" s="516"/>
      <c r="T349" s="516"/>
      <c r="U349" s="516"/>
      <c r="V349" s="516"/>
      <c r="W349" s="516"/>
      <c r="X349" s="516"/>
      <c r="Y349" s="516"/>
    </row>
    <row r="350" spans="1:25">
      <c r="A350" s="516"/>
      <c r="B350" s="516"/>
      <c r="C350" s="516"/>
      <c r="D350" s="516"/>
      <c r="E350" s="516"/>
      <c r="F350" s="516"/>
      <c r="G350" s="516"/>
      <c r="H350" s="516"/>
      <c r="I350" s="516"/>
      <c r="J350" s="516"/>
      <c r="K350" s="516"/>
      <c r="L350" s="516"/>
      <c r="M350" s="516"/>
      <c r="N350" s="516"/>
      <c r="O350" s="516"/>
      <c r="P350" s="516"/>
      <c r="Q350" s="516"/>
      <c r="R350" s="516"/>
      <c r="S350" s="516"/>
      <c r="T350" s="516"/>
      <c r="U350" s="516"/>
      <c r="V350" s="516"/>
      <c r="W350" s="516"/>
      <c r="X350" s="516"/>
      <c r="Y350" s="516"/>
    </row>
    <row r="351" spans="1:25">
      <c r="A351" s="516"/>
      <c r="B351" s="516"/>
      <c r="C351" s="516"/>
      <c r="D351" s="516"/>
      <c r="E351" s="516"/>
      <c r="F351" s="516"/>
      <c r="G351" s="516"/>
      <c r="H351" s="516"/>
      <c r="I351" s="516"/>
      <c r="J351" s="516"/>
      <c r="K351" s="516"/>
      <c r="L351" s="516"/>
      <c r="M351" s="516"/>
      <c r="N351" s="516"/>
      <c r="O351" s="516"/>
      <c r="P351" s="516"/>
      <c r="Q351" s="516"/>
      <c r="R351" s="516"/>
      <c r="S351" s="516"/>
      <c r="T351" s="516"/>
      <c r="U351" s="516"/>
      <c r="V351" s="516"/>
      <c r="W351" s="516"/>
      <c r="X351" s="516"/>
      <c r="Y351" s="516"/>
    </row>
    <row r="352" spans="1:25">
      <c r="A352" s="516"/>
      <c r="B352" s="516"/>
      <c r="C352" s="516"/>
      <c r="D352" s="516"/>
      <c r="E352" s="516"/>
      <c r="F352" s="516"/>
      <c r="G352" s="516"/>
      <c r="H352" s="516"/>
      <c r="I352" s="516"/>
      <c r="J352" s="516"/>
      <c r="K352" s="516"/>
      <c r="L352" s="516"/>
      <c r="M352" s="516"/>
      <c r="N352" s="516"/>
      <c r="O352" s="516"/>
      <c r="P352" s="516"/>
      <c r="Q352" s="516"/>
      <c r="R352" s="516"/>
      <c r="S352" s="516"/>
      <c r="T352" s="516"/>
      <c r="U352" s="516"/>
      <c r="V352" s="516"/>
      <c r="W352" s="516"/>
      <c r="X352" s="516"/>
      <c r="Y352" s="516"/>
    </row>
    <row r="353" spans="1:25">
      <c r="A353" s="516"/>
      <c r="B353" s="516"/>
      <c r="C353" s="516"/>
      <c r="D353" s="516"/>
      <c r="E353" s="516"/>
      <c r="F353" s="516"/>
      <c r="G353" s="516"/>
      <c r="H353" s="516"/>
      <c r="I353" s="516"/>
      <c r="J353" s="516"/>
      <c r="K353" s="516"/>
      <c r="L353" s="516"/>
      <c r="M353" s="516"/>
      <c r="N353" s="516"/>
      <c r="O353" s="516"/>
      <c r="P353" s="516"/>
      <c r="Q353" s="516"/>
      <c r="R353" s="516"/>
      <c r="S353" s="516"/>
      <c r="T353" s="516"/>
      <c r="U353" s="516"/>
      <c r="V353" s="516"/>
      <c r="W353" s="516"/>
      <c r="X353" s="516"/>
      <c r="Y353" s="516"/>
    </row>
    <row r="354" spans="1:25">
      <c r="A354" s="516"/>
      <c r="B354" s="516"/>
      <c r="C354" s="516"/>
      <c r="D354" s="516"/>
      <c r="E354" s="516"/>
      <c r="F354" s="516"/>
      <c r="G354" s="516"/>
      <c r="H354" s="516"/>
      <c r="I354" s="516"/>
      <c r="J354" s="516"/>
      <c r="K354" s="516"/>
      <c r="L354" s="516"/>
      <c r="M354" s="516"/>
      <c r="N354" s="516"/>
      <c r="O354" s="516"/>
      <c r="P354" s="516"/>
      <c r="Q354" s="516"/>
      <c r="R354" s="516"/>
      <c r="S354" s="516"/>
      <c r="T354" s="516"/>
      <c r="U354" s="516"/>
      <c r="V354" s="516"/>
      <c r="W354" s="516"/>
      <c r="X354" s="516"/>
      <c r="Y354" s="516"/>
    </row>
    <row r="355" spans="1:25">
      <c r="A355" s="516"/>
      <c r="B355" s="516"/>
      <c r="C355" s="516"/>
      <c r="D355" s="516"/>
      <c r="E355" s="516"/>
      <c r="F355" s="516"/>
      <c r="G355" s="516"/>
      <c r="H355" s="516"/>
      <c r="I355" s="516"/>
      <c r="J355" s="516"/>
      <c r="K355" s="516"/>
      <c r="L355" s="516"/>
      <c r="M355" s="516"/>
      <c r="N355" s="516"/>
      <c r="O355" s="516"/>
      <c r="P355" s="516"/>
      <c r="Q355" s="516"/>
      <c r="R355" s="516"/>
      <c r="S355" s="516"/>
      <c r="T355" s="516"/>
      <c r="U355" s="516"/>
      <c r="V355" s="516"/>
      <c r="W355" s="516"/>
      <c r="X355" s="516"/>
      <c r="Y355" s="516"/>
    </row>
    <row r="356" spans="1:25">
      <c r="A356" s="516"/>
      <c r="B356" s="516"/>
      <c r="C356" s="516"/>
      <c r="D356" s="516"/>
      <c r="E356" s="516"/>
      <c r="F356" s="516"/>
      <c r="G356" s="516"/>
      <c r="H356" s="516"/>
      <c r="I356" s="516"/>
      <c r="J356" s="516"/>
      <c r="K356" s="516"/>
      <c r="L356" s="516"/>
      <c r="M356" s="516"/>
      <c r="N356" s="516"/>
      <c r="O356" s="516"/>
      <c r="P356" s="516"/>
      <c r="Q356" s="516"/>
      <c r="R356" s="516"/>
      <c r="S356" s="516"/>
      <c r="T356" s="516"/>
      <c r="U356" s="516"/>
      <c r="V356" s="516"/>
      <c r="W356" s="516"/>
      <c r="X356" s="516"/>
      <c r="Y356" s="516"/>
    </row>
    <row r="357" spans="1:25">
      <c r="A357" s="516"/>
      <c r="B357" s="516"/>
      <c r="C357" s="516"/>
      <c r="D357" s="516"/>
      <c r="E357" s="516"/>
      <c r="F357" s="516"/>
      <c r="G357" s="516"/>
      <c r="H357" s="516"/>
      <c r="I357" s="516"/>
      <c r="J357" s="516"/>
      <c r="K357" s="516"/>
      <c r="L357" s="516"/>
      <c r="M357" s="516"/>
      <c r="N357" s="516"/>
      <c r="O357" s="516"/>
      <c r="P357" s="516"/>
      <c r="Q357" s="516"/>
      <c r="R357" s="516"/>
      <c r="S357" s="516"/>
      <c r="T357" s="516"/>
      <c r="U357" s="516"/>
      <c r="V357" s="516"/>
      <c r="W357" s="516"/>
      <c r="X357" s="516"/>
      <c r="Y357" s="516"/>
    </row>
    <row r="358" spans="1:25">
      <c r="A358" s="516"/>
      <c r="B358" s="516"/>
      <c r="C358" s="516"/>
      <c r="D358" s="516"/>
      <c r="E358" s="516"/>
      <c r="F358" s="516"/>
      <c r="G358" s="516"/>
      <c r="H358" s="516"/>
      <c r="I358" s="516"/>
      <c r="J358" s="516"/>
      <c r="K358" s="516"/>
      <c r="L358" s="516"/>
      <c r="M358" s="516"/>
      <c r="N358" s="516"/>
      <c r="O358" s="516"/>
      <c r="P358" s="516"/>
      <c r="Q358" s="516"/>
      <c r="R358" s="516"/>
      <c r="S358" s="516"/>
      <c r="T358" s="516"/>
      <c r="U358" s="516"/>
      <c r="V358" s="516"/>
      <c r="W358" s="516"/>
      <c r="X358" s="516"/>
      <c r="Y358" s="516"/>
    </row>
    <row r="359" spans="1:25">
      <c r="A359" s="516"/>
      <c r="B359" s="516"/>
      <c r="C359" s="516"/>
      <c r="D359" s="516"/>
      <c r="E359" s="516"/>
      <c r="F359" s="516"/>
      <c r="G359" s="516"/>
      <c r="H359" s="516"/>
      <c r="I359" s="516"/>
      <c r="J359" s="516"/>
      <c r="K359" s="516"/>
      <c r="L359" s="516"/>
      <c r="M359" s="516"/>
      <c r="N359" s="516"/>
      <c r="O359" s="516"/>
      <c r="P359" s="516"/>
      <c r="Q359" s="516"/>
      <c r="R359" s="516"/>
      <c r="S359" s="516"/>
      <c r="T359" s="516"/>
      <c r="U359" s="516"/>
      <c r="V359" s="516"/>
      <c r="W359" s="516"/>
      <c r="X359" s="516"/>
      <c r="Y359" s="516"/>
    </row>
    <row r="360" spans="1:25">
      <c r="A360" s="516"/>
      <c r="B360" s="516"/>
      <c r="C360" s="516"/>
      <c r="D360" s="516"/>
      <c r="E360" s="516"/>
      <c r="F360" s="516"/>
      <c r="G360" s="516"/>
      <c r="H360" s="516"/>
      <c r="I360" s="516"/>
      <c r="J360" s="516"/>
      <c r="K360" s="516"/>
      <c r="L360" s="516"/>
      <c r="M360" s="516"/>
      <c r="N360" s="516"/>
      <c r="O360" s="516"/>
      <c r="P360" s="516"/>
      <c r="Q360" s="516"/>
      <c r="R360" s="516"/>
      <c r="S360" s="516"/>
      <c r="T360" s="516"/>
      <c r="U360" s="516"/>
      <c r="V360" s="516"/>
      <c r="W360" s="516"/>
      <c r="X360" s="516"/>
      <c r="Y360" s="516"/>
    </row>
    <row r="361" spans="1:25">
      <c r="A361" s="516"/>
      <c r="B361" s="516"/>
      <c r="C361" s="516"/>
      <c r="D361" s="516"/>
      <c r="E361" s="516"/>
      <c r="F361" s="516"/>
      <c r="G361" s="516"/>
      <c r="H361" s="516"/>
      <c r="I361" s="516"/>
      <c r="J361" s="516"/>
      <c r="K361" s="516"/>
      <c r="L361" s="516"/>
      <c r="M361" s="516"/>
      <c r="N361" s="516"/>
      <c r="O361" s="516"/>
      <c r="P361" s="516"/>
      <c r="Q361" s="516"/>
      <c r="R361" s="516"/>
      <c r="S361" s="516"/>
      <c r="T361" s="516"/>
      <c r="U361" s="516"/>
      <c r="V361" s="516"/>
      <c r="W361" s="516"/>
      <c r="X361" s="516"/>
      <c r="Y361" s="516"/>
    </row>
    <row r="362" spans="1:25">
      <c r="A362" s="516"/>
      <c r="B362" s="516"/>
      <c r="C362" s="516"/>
      <c r="D362" s="516"/>
      <c r="E362" s="516"/>
      <c r="F362" s="516"/>
      <c r="G362" s="516"/>
      <c r="H362" s="516"/>
      <c r="I362" s="516"/>
      <c r="J362" s="516"/>
      <c r="K362" s="516"/>
      <c r="L362" s="516"/>
      <c r="M362" s="516"/>
      <c r="N362" s="516"/>
      <c r="O362" s="516"/>
      <c r="P362" s="516"/>
      <c r="Q362" s="516"/>
      <c r="R362" s="516"/>
      <c r="S362" s="516"/>
      <c r="T362" s="516"/>
      <c r="U362" s="516"/>
      <c r="V362" s="516"/>
      <c r="W362" s="516"/>
      <c r="X362" s="516"/>
      <c r="Y362" s="516"/>
    </row>
    <row r="363" spans="1:25">
      <c r="A363" s="516"/>
      <c r="B363" s="516"/>
      <c r="C363" s="516"/>
      <c r="D363" s="516"/>
      <c r="E363" s="516"/>
      <c r="F363" s="516"/>
      <c r="G363" s="516"/>
      <c r="H363" s="516"/>
      <c r="I363" s="516"/>
      <c r="J363" s="516"/>
      <c r="K363" s="516"/>
      <c r="L363" s="516"/>
      <c r="M363" s="516"/>
      <c r="N363" s="516"/>
      <c r="O363" s="516"/>
      <c r="P363" s="516"/>
      <c r="Q363" s="516"/>
      <c r="R363" s="516"/>
      <c r="S363" s="516"/>
      <c r="T363" s="516"/>
      <c r="U363" s="516"/>
      <c r="V363" s="516"/>
      <c r="W363" s="516"/>
      <c r="X363" s="516"/>
      <c r="Y363" s="516"/>
    </row>
    <row r="364" spans="1:25">
      <c r="A364" s="516"/>
      <c r="B364" s="516"/>
      <c r="C364" s="516"/>
      <c r="D364" s="516"/>
      <c r="E364" s="516"/>
      <c r="F364" s="516"/>
      <c r="G364" s="516"/>
      <c r="H364" s="516"/>
      <c r="I364" s="516"/>
      <c r="J364" s="516"/>
      <c r="K364" s="516"/>
      <c r="L364" s="516"/>
      <c r="M364" s="516"/>
      <c r="N364" s="516"/>
      <c r="O364" s="516"/>
      <c r="P364" s="516"/>
      <c r="Q364" s="516"/>
      <c r="R364" s="516"/>
      <c r="S364" s="516"/>
      <c r="T364" s="516"/>
      <c r="U364" s="516"/>
      <c r="V364" s="516"/>
      <c r="W364" s="516"/>
      <c r="X364" s="516"/>
      <c r="Y364" s="516"/>
    </row>
    <row r="365" spans="1:25">
      <c r="A365" s="516"/>
      <c r="B365" s="516"/>
      <c r="C365" s="516"/>
      <c r="D365" s="516"/>
      <c r="E365" s="516"/>
      <c r="F365" s="516"/>
      <c r="G365" s="516"/>
      <c r="H365" s="516"/>
      <c r="I365" s="516"/>
      <c r="J365" s="516"/>
      <c r="K365" s="516"/>
      <c r="L365" s="516"/>
      <c r="M365" s="516"/>
      <c r="N365" s="516"/>
      <c r="O365" s="516"/>
      <c r="P365" s="516"/>
      <c r="Q365" s="516"/>
      <c r="R365" s="516"/>
      <c r="S365" s="516"/>
      <c r="T365" s="516"/>
      <c r="U365" s="516"/>
      <c r="V365" s="516"/>
      <c r="W365" s="516"/>
      <c r="X365" s="516"/>
      <c r="Y365" s="516"/>
    </row>
    <row r="366" spans="1:25">
      <c r="A366" s="516"/>
      <c r="B366" s="516"/>
      <c r="C366" s="516"/>
      <c r="D366" s="516"/>
      <c r="E366" s="516"/>
      <c r="F366" s="516"/>
      <c r="G366" s="516"/>
      <c r="H366" s="516"/>
      <c r="I366" s="516"/>
      <c r="J366" s="516"/>
      <c r="K366" s="516"/>
      <c r="L366" s="516"/>
      <c r="M366" s="516"/>
      <c r="N366" s="516"/>
      <c r="O366" s="516"/>
      <c r="P366" s="516"/>
      <c r="Q366" s="516"/>
      <c r="R366" s="516"/>
      <c r="S366" s="516"/>
      <c r="T366" s="516"/>
      <c r="U366" s="516"/>
      <c r="V366" s="516"/>
      <c r="W366" s="516"/>
      <c r="X366" s="516"/>
      <c r="Y366" s="516"/>
    </row>
    <row r="367" spans="1:25">
      <c r="A367" s="525"/>
      <c r="C367" s="525"/>
      <c r="D367" s="525"/>
      <c r="E367" s="525"/>
      <c r="F367" s="525"/>
      <c r="G367" s="525"/>
      <c r="H367" s="525"/>
      <c r="I367" s="525"/>
      <c r="J367" s="525"/>
      <c r="K367" s="525"/>
      <c r="L367" s="525"/>
      <c r="M367" s="525"/>
      <c r="N367" s="525"/>
      <c r="O367" s="525"/>
      <c r="P367" s="525"/>
      <c r="Q367" s="525"/>
      <c r="R367" s="525"/>
      <c r="S367" s="525"/>
      <c r="T367" s="525"/>
      <c r="U367" s="525"/>
      <c r="V367" s="525"/>
      <c r="W367" s="525"/>
      <c r="X367" s="525"/>
      <c r="Y367" s="525"/>
    </row>
  </sheetData>
  <mergeCells count="19">
    <mergeCell ref="A141:A144"/>
    <mergeCell ref="A101:A104"/>
    <mergeCell ref="A105:A108"/>
    <mergeCell ref="A109:A116"/>
    <mergeCell ref="A117:A124"/>
    <mergeCell ref="A125:A128"/>
    <mergeCell ref="A129:A140"/>
    <mergeCell ref="A92:A100"/>
    <mergeCell ref="A2:A23"/>
    <mergeCell ref="A24:A32"/>
    <mergeCell ref="A33:A34"/>
    <mergeCell ref="A35:A42"/>
    <mergeCell ref="A43:A47"/>
    <mergeCell ref="A48:A54"/>
    <mergeCell ref="A55:A72"/>
    <mergeCell ref="A73:A74"/>
    <mergeCell ref="A75:A81"/>
    <mergeCell ref="A82:A87"/>
    <mergeCell ref="A88:A91"/>
  </mergeCells>
  <phoneticPr fontId="15" type="noConversion"/>
  <conditionalFormatting sqref="B2:B23">
    <cfRule type="duplicateValues" dxfId="39" priority="27"/>
  </conditionalFormatting>
  <conditionalFormatting sqref="B24 B32">
    <cfRule type="duplicateValues" dxfId="38" priority="26"/>
  </conditionalFormatting>
  <conditionalFormatting sqref="B33:B34">
    <cfRule type="duplicateValues" dxfId="37" priority="25"/>
  </conditionalFormatting>
  <conditionalFormatting sqref="B35:B42">
    <cfRule type="duplicateValues" dxfId="36" priority="24"/>
  </conditionalFormatting>
  <conditionalFormatting sqref="B43:B47">
    <cfRule type="duplicateValues" dxfId="35" priority="23"/>
  </conditionalFormatting>
  <conditionalFormatting sqref="B73:B74">
    <cfRule type="duplicateValues" dxfId="34" priority="20"/>
  </conditionalFormatting>
  <conditionalFormatting sqref="B75:B81">
    <cfRule type="duplicateValues" dxfId="33" priority="19"/>
  </conditionalFormatting>
  <conditionalFormatting sqref="B88:B91">
    <cfRule type="duplicateValues" dxfId="32" priority="17"/>
  </conditionalFormatting>
  <conditionalFormatting sqref="B92:B100">
    <cfRule type="duplicateValues" dxfId="31" priority="16"/>
  </conditionalFormatting>
  <conditionalFormatting sqref="B101:B104">
    <cfRule type="duplicateValues" dxfId="30" priority="15"/>
  </conditionalFormatting>
  <conditionalFormatting sqref="B105:B108">
    <cfRule type="duplicateValues" dxfId="29" priority="14"/>
  </conditionalFormatting>
  <conditionalFormatting sqref="B112:B116">
    <cfRule type="duplicateValues" dxfId="28" priority="13"/>
  </conditionalFormatting>
  <conditionalFormatting sqref="B119:B124">
    <cfRule type="duplicateValues" dxfId="27" priority="11"/>
  </conditionalFormatting>
  <conditionalFormatting sqref="B141:B144">
    <cfRule type="duplicateValues" dxfId="26" priority="9"/>
  </conditionalFormatting>
  <conditionalFormatting sqref="B25:B31">
    <cfRule type="duplicateValues" dxfId="25" priority="8"/>
  </conditionalFormatting>
  <conditionalFormatting sqref="B129:B135">
    <cfRule type="duplicateValues" dxfId="24" priority="6"/>
  </conditionalFormatting>
  <conditionalFormatting sqref="B109:B111">
    <cfRule type="duplicateValues" dxfId="23" priority="5"/>
  </conditionalFormatting>
  <conditionalFormatting sqref="B34">
    <cfRule type="duplicateValues" dxfId="22" priority="4"/>
  </conditionalFormatting>
  <conditionalFormatting sqref="B128">
    <cfRule type="duplicateValues" dxfId="21" priority="2"/>
  </conditionalFormatting>
  <conditionalFormatting sqref="B48:B54">
    <cfRule type="duplicateValues" dxfId="20" priority="48"/>
  </conditionalFormatting>
  <conditionalFormatting sqref="B63:B72 B55:B61">
    <cfRule type="duplicateValues" dxfId="19" priority="49"/>
  </conditionalFormatting>
  <conditionalFormatting sqref="B62">
    <cfRule type="duplicateValues" dxfId="18" priority="1"/>
  </conditionalFormatting>
  <conditionalFormatting sqref="B82:B87">
    <cfRule type="duplicateValues" dxfId="17" priority="52"/>
  </conditionalFormatting>
  <conditionalFormatting sqref="B117:B118">
    <cfRule type="duplicateValues" dxfId="16" priority="55"/>
  </conditionalFormatting>
  <conditionalFormatting sqref="B125:B127">
    <cfRule type="duplicateValues" dxfId="15" priority="56"/>
  </conditionalFormatting>
  <conditionalFormatting sqref="B136:B140">
    <cfRule type="duplicateValues" dxfId="14" priority="57"/>
  </conditionalFormatting>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7"/>
  <sheetViews>
    <sheetView workbookViewId="0">
      <selection activeCell="C7" sqref="C7"/>
    </sheetView>
  </sheetViews>
  <sheetFormatPr baseColWidth="10" defaultColWidth="9" defaultRowHeight="14"/>
  <cols>
    <col min="1" max="1" width="38.33203125" style="219" customWidth="1"/>
    <col min="2" max="2" width="9" style="219"/>
    <col min="3" max="3" width="52.6640625" style="219" customWidth="1"/>
    <col min="4" max="4" width="36.1640625" style="219" customWidth="1"/>
    <col min="5" max="5" width="9" style="271"/>
    <col min="6" max="16384" width="9" style="219"/>
  </cols>
  <sheetData>
    <row r="1" spans="1:5" s="583" customFormat="1" ht="15.75" customHeight="1">
      <c r="A1" s="582" t="s">
        <v>5144</v>
      </c>
      <c r="B1" s="582" t="s">
        <v>5145</v>
      </c>
      <c r="C1" s="582" t="s">
        <v>5146</v>
      </c>
      <c r="D1" s="582" t="s">
        <v>5147</v>
      </c>
    </row>
    <row r="2" spans="1:5" s="586" customFormat="1" ht="15" customHeight="1">
      <c r="A2" s="1227" t="s">
        <v>8803</v>
      </c>
      <c r="B2" s="1228"/>
      <c r="C2" s="1228"/>
      <c r="D2" s="1229"/>
      <c r="E2" s="587"/>
    </row>
    <row r="3" spans="1:5" s="586" customFormat="1" ht="45.75" customHeight="1">
      <c r="A3" s="1230" t="s">
        <v>5148</v>
      </c>
      <c r="B3" s="1231"/>
      <c r="C3" s="1231"/>
      <c r="D3" s="1232"/>
      <c r="E3" s="587"/>
    </row>
    <row r="4" spans="1:5" s="586" customFormat="1" ht="15" customHeight="1">
      <c r="A4" s="584" t="s">
        <v>5149</v>
      </c>
      <c r="B4" s="584" t="s">
        <v>4899</v>
      </c>
      <c r="C4" s="585" t="s">
        <v>4871</v>
      </c>
      <c r="D4" s="584"/>
      <c r="E4" s="587"/>
    </row>
    <row r="5" spans="1:5" s="586" customFormat="1" ht="15" customHeight="1">
      <c r="A5" s="584" t="s">
        <v>5150</v>
      </c>
      <c r="B5" s="584" t="s">
        <v>5151</v>
      </c>
      <c r="C5" s="585" t="s">
        <v>8801</v>
      </c>
      <c r="D5" s="584"/>
      <c r="E5" s="587"/>
    </row>
    <row r="6" spans="1:5" s="586" customFormat="1" ht="15" customHeight="1">
      <c r="A6" s="584" t="s">
        <v>5152</v>
      </c>
      <c r="B6" s="584" t="s">
        <v>5153</v>
      </c>
      <c r="C6" s="585" t="s">
        <v>8800</v>
      </c>
      <c r="D6" s="584"/>
      <c r="E6" s="587"/>
    </row>
    <row r="7" spans="1:5" s="586" customFormat="1" ht="15" customHeight="1">
      <c r="A7" s="584" t="s">
        <v>5154</v>
      </c>
      <c r="B7" s="584" t="s">
        <v>5155</v>
      </c>
      <c r="C7" s="585" t="s">
        <v>11407</v>
      </c>
      <c r="D7" s="584"/>
      <c r="E7" s="587"/>
    </row>
    <row r="8" spans="1:5" s="586" customFormat="1" ht="15" customHeight="1">
      <c r="A8" s="584" t="s">
        <v>5156</v>
      </c>
      <c r="B8" s="584" t="s">
        <v>5157</v>
      </c>
      <c r="C8" s="585" t="s">
        <v>11408</v>
      </c>
      <c r="D8" s="584"/>
      <c r="E8" s="587"/>
    </row>
    <row r="9" spans="1:5" s="586" customFormat="1" ht="15" customHeight="1">
      <c r="A9" s="584" t="s">
        <v>5158</v>
      </c>
      <c r="B9" s="584" t="s">
        <v>5159</v>
      </c>
      <c r="C9" s="585" t="s">
        <v>11409</v>
      </c>
      <c r="D9" s="584"/>
      <c r="E9" s="587"/>
    </row>
    <row r="10" spans="1:5" s="586" customFormat="1" ht="15" customHeight="1">
      <c r="A10" s="584" t="s">
        <v>5160</v>
      </c>
      <c r="B10" s="584" t="s">
        <v>5161</v>
      </c>
      <c r="C10" s="585" t="s">
        <v>11410</v>
      </c>
      <c r="D10" s="584"/>
      <c r="E10" s="587"/>
    </row>
    <row r="11" spans="1:5" s="586" customFormat="1" ht="15" customHeight="1">
      <c r="A11" s="584" t="s">
        <v>5162</v>
      </c>
      <c r="B11" s="584" t="s">
        <v>5163</v>
      </c>
      <c r="C11" s="585" t="s">
        <v>11411</v>
      </c>
      <c r="D11" s="584"/>
      <c r="E11" s="587"/>
    </row>
    <row r="12" spans="1:5" s="586" customFormat="1" ht="15" customHeight="1">
      <c r="A12" s="584" t="s">
        <v>5164</v>
      </c>
      <c r="B12" s="584" t="s">
        <v>5165</v>
      </c>
      <c r="C12" s="585" t="s">
        <v>11412</v>
      </c>
      <c r="D12" s="584"/>
      <c r="E12" s="587"/>
    </row>
    <row r="13" spans="1:5" s="586" customFormat="1" ht="15" customHeight="1">
      <c r="A13" s="584" t="s">
        <v>5166</v>
      </c>
      <c r="B13" s="584" t="s">
        <v>4900</v>
      </c>
      <c r="C13" s="585" t="s">
        <v>8802</v>
      </c>
      <c r="D13" s="584"/>
      <c r="E13" s="587"/>
    </row>
    <row r="14" spans="1:5" s="586" customFormat="1" ht="15" customHeight="1">
      <c r="A14" s="584"/>
      <c r="B14" s="584"/>
      <c r="C14" s="585"/>
      <c r="D14" s="584"/>
      <c r="E14" s="587"/>
    </row>
    <row r="15" spans="1:5" s="586" customFormat="1" ht="15" customHeight="1">
      <c r="A15" s="1227" t="s">
        <v>6465</v>
      </c>
      <c r="B15" s="1228"/>
      <c r="C15" s="1228"/>
      <c r="D15" s="1229"/>
      <c r="E15" s="587"/>
    </row>
    <row r="16" spans="1:5" s="586" customFormat="1" ht="62.25" customHeight="1">
      <c r="A16" s="1230" t="s">
        <v>5167</v>
      </c>
      <c r="B16" s="1231"/>
      <c r="C16" s="1231"/>
      <c r="D16" s="1232"/>
      <c r="E16" s="587"/>
    </row>
    <row r="17" spans="1:5" s="586" customFormat="1" ht="15" customHeight="1">
      <c r="A17" s="584" t="s">
        <v>5168</v>
      </c>
      <c r="B17" s="584" t="s">
        <v>5169</v>
      </c>
      <c r="C17" s="585" t="s">
        <v>5626</v>
      </c>
      <c r="D17" s="584"/>
      <c r="E17" s="587"/>
    </row>
    <row r="18" spans="1:5" s="586" customFormat="1" ht="15" customHeight="1">
      <c r="A18" s="584" t="s">
        <v>5170</v>
      </c>
      <c r="B18" s="584" t="s">
        <v>5171</v>
      </c>
      <c r="C18" s="585" t="s">
        <v>6460</v>
      </c>
      <c r="D18" s="584"/>
      <c r="E18" s="587"/>
    </row>
    <row r="19" spans="1:5" s="586" customFormat="1" ht="15" customHeight="1">
      <c r="A19" s="584" t="s">
        <v>5172</v>
      </c>
      <c r="B19" s="584" t="s">
        <v>5173</v>
      </c>
      <c r="C19" s="585" t="s">
        <v>6461</v>
      </c>
      <c r="D19" s="584"/>
      <c r="E19" s="587"/>
    </row>
    <row r="20" spans="1:5" s="586" customFormat="1" ht="15" customHeight="1">
      <c r="A20" s="584" t="s">
        <v>5174</v>
      </c>
      <c r="B20" s="584" t="s">
        <v>5175</v>
      </c>
      <c r="C20" s="585" t="s">
        <v>6462</v>
      </c>
      <c r="D20" s="584"/>
      <c r="E20" s="587"/>
    </row>
    <row r="21" spans="1:5" s="586" customFormat="1" ht="15" customHeight="1">
      <c r="A21" s="584" t="s">
        <v>5176</v>
      </c>
      <c r="B21" s="584" t="s">
        <v>5177</v>
      </c>
      <c r="C21" s="585" t="s">
        <v>6463</v>
      </c>
      <c r="D21" s="584"/>
      <c r="E21" s="587"/>
    </row>
    <row r="22" spans="1:5" s="586" customFormat="1" ht="15" customHeight="1">
      <c r="A22" s="584" t="s">
        <v>5178</v>
      </c>
      <c r="B22" s="584" t="s">
        <v>5179</v>
      </c>
      <c r="C22" s="585" t="s">
        <v>6459</v>
      </c>
      <c r="D22" s="584"/>
      <c r="E22" s="587"/>
    </row>
    <row r="23" spans="1:5" s="586" customFormat="1" ht="15" customHeight="1">
      <c r="A23" s="584" t="s">
        <v>4901</v>
      </c>
      <c r="B23" s="584" t="s">
        <v>5180</v>
      </c>
      <c r="C23" s="585" t="s">
        <v>6464</v>
      </c>
      <c r="D23" s="584" t="s">
        <v>5181</v>
      </c>
      <c r="E23" s="587"/>
    </row>
    <row r="24" spans="1:5" s="586" customFormat="1" ht="15" customHeight="1">
      <c r="A24" s="584"/>
      <c r="B24" s="584"/>
      <c r="C24" s="585"/>
      <c r="D24" s="584"/>
      <c r="E24" s="587"/>
    </row>
    <row r="25" spans="1:5" s="587" customFormat="1" ht="15" customHeight="1">
      <c r="A25" s="584"/>
      <c r="B25" s="584"/>
      <c r="C25" s="585"/>
      <c r="D25" s="585"/>
    </row>
    <row r="26" spans="1:5" s="586" customFormat="1" ht="15" customHeight="1">
      <c r="A26" s="1227" t="s">
        <v>5182</v>
      </c>
      <c r="B26" s="1228"/>
      <c r="C26" s="1228"/>
      <c r="D26" s="1229"/>
      <c r="E26" s="587"/>
    </row>
    <row r="27" spans="1:5" s="586" customFormat="1" ht="63.75" customHeight="1">
      <c r="A27" s="1230" t="s">
        <v>5183</v>
      </c>
      <c r="B27" s="1231"/>
      <c r="C27" s="1231"/>
      <c r="D27" s="1232"/>
      <c r="E27" s="587"/>
    </row>
    <row r="28" spans="1:5" s="587" customFormat="1" ht="15" customHeight="1">
      <c r="A28" s="1056" t="s">
        <v>12370</v>
      </c>
      <c r="B28" s="584" t="s">
        <v>5184</v>
      </c>
      <c r="C28" s="585" t="s">
        <v>8804</v>
      </c>
      <c r="D28" s="585"/>
    </row>
    <row r="29" spans="1:5" s="586" customFormat="1" ht="15" customHeight="1">
      <c r="A29" s="584"/>
      <c r="B29" s="584"/>
      <c r="C29" s="585"/>
      <c r="D29" s="584"/>
      <c r="E29" s="587"/>
    </row>
    <row r="30" spans="1:5">
      <c r="A30" s="961"/>
      <c r="B30" s="961"/>
      <c r="C30" s="961"/>
      <c r="D30" s="961"/>
    </row>
    <row r="31" spans="1:5" s="586" customFormat="1" ht="15" customHeight="1">
      <c r="A31" s="1233" t="s">
        <v>5185</v>
      </c>
      <c r="B31" s="1234"/>
      <c r="C31" s="1234"/>
      <c r="D31" s="1235"/>
      <c r="E31" s="587"/>
    </row>
    <row r="32" spans="1:5" s="586" customFormat="1" ht="30.75" customHeight="1">
      <c r="A32" s="1236" t="s">
        <v>5186</v>
      </c>
      <c r="B32" s="1237"/>
      <c r="C32" s="1237"/>
      <c r="D32" s="1238"/>
      <c r="E32" s="587"/>
    </row>
    <row r="33" spans="1:5" s="587" customFormat="1">
      <c r="A33" s="959" t="s">
        <v>5187</v>
      </c>
      <c r="B33" s="959" t="s">
        <v>5188</v>
      </c>
      <c r="C33" s="960" t="s">
        <v>5189</v>
      </c>
      <c r="D33" s="960"/>
    </row>
    <row r="34" spans="1:5" s="587" customFormat="1">
      <c r="A34" s="959" t="s">
        <v>5190</v>
      </c>
      <c r="B34" s="959" t="s">
        <v>5188</v>
      </c>
      <c r="C34" s="960" t="s">
        <v>8799</v>
      </c>
      <c r="D34" s="960"/>
    </row>
    <row r="35" spans="1:5" s="587" customFormat="1">
      <c r="A35" s="959" t="s">
        <v>5191</v>
      </c>
      <c r="B35" s="959" t="s">
        <v>5188</v>
      </c>
      <c r="C35" s="960" t="s">
        <v>5192</v>
      </c>
      <c r="D35" s="960"/>
    </row>
    <row r="36" spans="1:5" s="165" customFormat="1">
      <c r="A36" s="604"/>
      <c r="B36" s="604"/>
      <c r="C36" s="589"/>
      <c r="D36" s="589"/>
      <c r="E36" s="437"/>
    </row>
    <row r="37" spans="1:5" s="586" customFormat="1" ht="15" customHeight="1">
      <c r="A37" s="1227" t="s">
        <v>5193</v>
      </c>
      <c r="B37" s="1228"/>
      <c r="C37" s="1228"/>
      <c r="D37" s="1229"/>
      <c r="E37" s="587"/>
    </row>
    <row r="38" spans="1:5" s="586" customFormat="1" ht="30.75" customHeight="1">
      <c r="A38" s="1230" t="s">
        <v>5194</v>
      </c>
      <c r="B38" s="1231"/>
      <c r="C38" s="1231"/>
      <c r="D38" s="1232"/>
      <c r="E38" s="587"/>
    </row>
    <row r="39" spans="1:5" s="587" customFormat="1">
      <c r="A39" s="584" t="s">
        <v>5195</v>
      </c>
      <c r="B39" s="584" t="s">
        <v>5188</v>
      </c>
      <c r="C39" s="585" t="s">
        <v>5196</v>
      </c>
      <c r="D39" s="585" t="s">
        <v>5197</v>
      </c>
      <c r="E39" s="585" t="s">
        <v>5293</v>
      </c>
    </row>
    <row r="40" spans="1:5" s="587" customFormat="1">
      <c r="A40" s="584" t="s">
        <v>5198</v>
      </c>
      <c r="B40" s="584" t="s">
        <v>5188</v>
      </c>
      <c r="C40" s="585" t="s">
        <v>5196</v>
      </c>
      <c r="D40" s="585" t="s">
        <v>5197</v>
      </c>
      <c r="E40" s="585" t="s">
        <v>5294</v>
      </c>
    </row>
    <row r="41" spans="1:5" s="587" customFormat="1">
      <c r="A41" s="584" t="s">
        <v>5199</v>
      </c>
      <c r="B41" s="584" t="s">
        <v>5188</v>
      </c>
      <c r="C41" s="585" t="s">
        <v>5196</v>
      </c>
      <c r="D41" s="585" t="s">
        <v>5197</v>
      </c>
      <c r="E41" s="585" t="s">
        <v>5295</v>
      </c>
    </row>
    <row r="42" spans="1:5" s="165" customFormat="1">
      <c r="A42" s="584" t="s">
        <v>5200</v>
      </c>
      <c r="B42" s="584" t="s">
        <v>5188</v>
      </c>
      <c r="C42" s="585" t="s">
        <v>5196</v>
      </c>
      <c r="D42" s="585" t="s">
        <v>5197</v>
      </c>
      <c r="E42" s="589" t="s">
        <v>5296</v>
      </c>
    </row>
    <row r="43" spans="1:5" s="165" customFormat="1">
      <c r="A43" s="584" t="s">
        <v>5201</v>
      </c>
      <c r="B43" s="584" t="s">
        <v>5188</v>
      </c>
      <c r="C43" s="585" t="s">
        <v>5196</v>
      </c>
      <c r="D43" s="585" t="s">
        <v>5197</v>
      </c>
      <c r="E43" s="589" t="s">
        <v>5297</v>
      </c>
    </row>
    <row r="44" spans="1:5" s="165" customFormat="1">
      <c r="A44" s="584" t="s">
        <v>5202</v>
      </c>
      <c r="B44" s="584" t="s">
        <v>5188</v>
      </c>
      <c r="C44" s="585" t="s">
        <v>5196</v>
      </c>
      <c r="D44" s="585" t="s">
        <v>5197</v>
      </c>
      <c r="E44" s="589" t="s">
        <v>5298</v>
      </c>
    </row>
    <row r="45" spans="1:5" s="587" customFormat="1">
      <c r="A45" s="584" t="s">
        <v>5203</v>
      </c>
      <c r="B45" s="584" t="s">
        <v>5188</v>
      </c>
      <c r="C45" s="585" t="s">
        <v>5196</v>
      </c>
      <c r="D45" s="585" t="s">
        <v>5197</v>
      </c>
      <c r="E45" s="585" t="s">
        <v>5299</v>
      </c>
    </row>
    <row r="46" spans="1:5" s="587" customFormat="1">
      <c r="A46" s="584" t="s">
        <v>5204</v>
      </c>
      <c r="B46" s="584" t="s">
        <v>5188</v>
      </c>
      <c r="C46" s="585" t="s">
        <v>5196</v>
      </c>
      <c r="D46" s="585" t="s">
        <v>5197</v>
      </c>
      <c r="E46" s="585" t="s">
        <v>5300</v>
      </c>
    </row>
    <row r="47" spans="1:5" s="587" customFormat="1">
      <c r="A47" s="584" t="s">
        <v>5205</v>
      </c>
      <c r="B47" s="584" t="s">
        <v>5188</v>
      </c>
      <c r="C47" s="585" t="s">
        <v>5196</v>
      </c>
      <c r="D47" s="585" t="s">
        <v>5197</v>
      </c>
      <c r="E47" s="585" t="s">
        <v>5301</v>
      </c>
    </row>
    <row r="48" spans="1:5" s="165" customFormat="1">
      <c r="A48" s="584" t="s">
        <v>5206</v>
      </c>
      <c r="B48" s="584" t="s">
        <v>5188</v>
      </c>
      <c r="C48" s="585" t="s">
        <v>5196</v>
      </c>
      <c r="D48" s="585" t="s">
        <v>5197</v>
      </c>
      <c r="E48" s="589" t="s">
        <v>5302</v>
      </c>
    </row>
    <row r="49" spans="1:5">
      <c r="A49" s="584" t="s">
        <v>5207</v>
      </c>
      <c r="B49" s="584" t="s">
        <v>5188</v>
      </c>
      <c r="C49" s="585" t="s">
        <v>5196</v>
      </c>
      <c r="D49" s="585" t="s">
        <v>5197</v>
      </c>
      <c r="E49" s="362" t="s">
        <v>5303</v>
      </c>
    </row>
    <row r="50" spans="1:5">
      <c r="A50" s="584" t="s">
        <v>5208</v>
      </c>
      <c r="B50" s="584" t="s">
        <v>5188</v>
      </c>
      <c r="C50" s="585" t="s">
        <v>5196</v>
      </c>
      <c r="D50" s="585" t="s">
        <v>5197</v>
      </c>
      <c r="E50" s="362" t="s">
        <v>5304</v>
      </c>
    </row>
    <row r="51" spans="1:5">
      <c r="A51" s="584" t="s">
        <v>5209</v>
      </c>
      <c r="B51" s="584" t="s">
        <v>5188</v>
      </c>
      <c r="C51" s="585" t="s">
        <v>5196</v>
      </c>
      <c r="D51" s="585" t="s">
        <v>5197</v>
      </c>
      <c r="E51" s="362" t="s">
        <v>5305</v>
      </c>
    </row>
    <row r="52" spans="1:5">
      <c r="A52" s="584" t="s">
        <v>5210</v>
      </c>
      <c r="B52" s="584" t="s">
        <v>5188</v>
      </c>
      <c r="C52" s="585" t="s">
        <v>5196</v>
      </c>
      <c r="D52" s="585" t="s">
        <v>5197</v>
      </c>
      <c r="E52" s="362" t="s">
        <v>5306</v>
      </c>
    </row>
    <row r="53" spans="1:5">
      <c r="A53" s="584" t="s">
        <v>5211</v>
      </c>
      <c r="B53" s="584" t="s">
        <v>5188</v>
      </c>
      <c r="C53" s="585" t="s">
        <v>5196</v>
      </c>
      <c r="D53" s="585" t="s">
        <v>5197</v>
      </c>
      <c r="E53" s="362" t="s">
        <v>5307</v>
      </c>
    </row>
    <row r="54" spans="1:5">
      <c r="A54" s="584" t="s">
        <v>5212</v>
      </c>
      <c r="B54" s="584" t="s">
        <v>5188</v>
      </c>
      <c r="C54" s="585" t="s">
        <v>5196</v>
      </c>
      <c r="D54" s="585" t="s">
        <v>5197</v>
      </c>
      <c r="E54" s="362" t="s">
        <v>5308</v>
      </c>
    </row>
    <row r="55" spans="1:5">
      <c r="A55" s="584" t="s">
        <v>5213</v>
      </c>
      <c r="B55" s="584" t="s">
        <v>5188</v>
      </c>
      <c r="C55" s="585" t="s">
        <v>5196</v>
      </c>
      <c r="D55" s="585" t="s">
        <v>5197</v>
      </c>
      <c r="E55" s="362" t="s">
        <v>5309</v>
      </c>
    </row>
    <row r="56" spans="1:5">
      <c r="A56" s="584" t="s">
        <v>5214</v>
      </c>
      <c r="B56" s="584" t="s">
        <v>5188</v>
      </c>
      <c r="C56" s="585" t="s">
        <v>5196</v>
      </c>
      <c r="D56" s="585" t="s">
        <v>5197</v>
      </c>
      <c r="E56" s="362" t="s">
        <v>5310</v>
      </c>
    </row>
    <row r="57" spans="1:5">
      <c r="A57" s="584" t="s">
        <v>5215</v>
      </c>
      <c r="B57" s="584" t="s">
        <v>5188</v>
      </c>
      <c r="C57" s="585" t="s">
        <v>5196</v>
      </c>
      <c r="D57" s="585" t="s">
        <v>5197</v>
      </c>
      <c r="E57" s="362" t="s">
        <v>5311</v>
      </c>
    </row>
    <row r="58" spans="1:5">
      <c r="A58" s="584" t="s">
        <v>5216</v>
      </c>
      <c r="B58" s="584" t="s">
        <v>5188</v>
      </c>
      <c r="C58" s="585" t="s">
        <v>5196</v>
      </c>
      <c r="D58" s="585" t="s">
        <v>5197</v>
      </c>
      <c r="E58" s="362" t="s">
        <v>5312</v>
      </c>
    </row>
    <row r="59" spans="1:5">
      <c r="A59" s="584" t="s">
        <v>5247</v>
      </c>
      <c r="B59" s="584" t="s">
        <v>5188</v>
      </c>
      <c r="C59" s="585" t="s">
        <v>5196</v>
      </c>
      <c r="D59" s="585" t="s">
        <v>5197</v>
      </c>
      <c r="E59" s="362" t="s">
        <v>5313</v>
      </c>
    </row>
    <row r="60" spans="1:5">
      <c r="A60" s="584" t="s">
        <v>5248</v>
      </c>
      <c r="B60" s="584" t="s">
        <v>5188</v>
      </c>
      <c r="C60" s="585" t="s">
        <v>5196</v>
      </c>
      <c r="D60" s="585" t="s">
        <v>5197</v>
      </c>
      <c r="E60" s="362" t="s">
        <v>5314</v>
      </c>
    </row>
    <row r="61" spans="1:5">
      <c r="A61" s="584" t="s">
        <v>5249</v>
      </c>
      <c r="B61" s="584" t="s">
        <v>5188</v>
      </c>
      <c r="C61" s="585" t="s">
        <v>5196</v>
      </c>
      <c r="D61" s="585" t="s">
        <v>5197</v>
      </c>
      <c r="E61" s="362" t="s">
        <v>5315</v>
      </c>
    </row>
    <row r="62" spans="1:5">
      <c r="A62" s="584" t="s">
        <v>5250</v>
      </c>
      <c r="B62" s="584" t="s">
        <v>5188</v>
      </c>
      <c r="C62" s="585" t="s">
        <v>5196</v>
      </c>
      <c r="D62" s="585" t="s">
        <v>5197</v>
      </c>
      <c r="E62" s="362" t="s">
        <v>5316</v>
      </c>
    </row>
    <row r="63" spans="1:5">
      <c r="A63" s="584" t="s">
        <v>5243</v>
      </c>
      <c r="B63" s="584" t="s">
        <v>5188</v>
      </c>
      <c r="C63" s="585" t="s">
        <v>5196</v>
      </c>
      <c r="D63" s="585" t="s">
        <v>5197</v>
      </c>
      <c r="E63" s="362" t="s">
        <v>5327</v>
      </c>
    </row>
    <row r="64" spans="1:5">
      <c r="A64" s="584" t="s">
        <v>5244</v>
      </c>
      <c r="B64" s="584" t="s">
        <v>5188</v>
      </c>
      <c r="C64" s="585" t="s">
        <v>5196</v>
      </c>
      <c r="D64" s="585" t="s">
        <v>5197</v>
      </c>
      <c r="E64" s="362" t="s">
        <v>5328</v>
      </c>
    </row>
    <row r="65" spans="1:5">
      <c r="A65" s="584" t="s">
        <v>5245</v>
      </c>
      <c r="B65" s="584" t="s">
        <v>5188</v>
      </c>
      <c r="C65" s="585" t="s">
        <v>5196</v>
      </c>
      <c r="D65" s="585" t="s">
        <v>5197</v>
      </c>
      <c r="E65" s="362" t="s">
        <v>5329</v>
      </c>
    </row>
    <row r="66" spans="1:5">
      <c r="A66" s="584" t="s">
        <v>5246</v>
      </c>
      <c r="B66" s="584" t="s">
        <v>5188</v>
      </c>
      <c r="C66" s="585" t="s">
        <v>5196</v>
      </c>
      <c r="D66" s="585" t="s">
        <v>5197</v>
      </c>
      <c r="E66" s="362" t="s">
        <v>5330</v>
      </c>
    </row>
    <row r="67" spans="1:5">
      <c r="A67" s="584" t="s">
        <v>5331</v>
      </c>
      <c r="B67" s="584" t="s">
        <v>5188</v>
      </c>
      <c r="C67" s="585" t="s">
        <v>5196</v>
      </c>
      <c r="D67" s="585" t="s">
        <v>5197</v>
      </c>
      <c r="E67" s="362" t="s">
        <v>5399</v>
      </c>
    </row>
    <row r="68" spans="1:5">
      <c r="A68" s="584" t="s">
        <v>5332</v>
      </c>
      <c r="B68" s="584" t="s">
        <v>5188</v>
      </c>
      <c r="C68" s="585" t="s">
        <v>5196</v>
      </c>
      <c r="D68" s="585" t="s">
        <v>5197</v>
      </c>
      <c r="E68" s="362" t="s">
        <v>5400</v>
      </c>
    </row>
    <row r="69" spans="1:5">
      <c r="A69" s="584" t="s">
        <v>5333</v>
      </c>
      <c r="B69" s="584" t="s">
        <v>5188</v>
      </c>
      <c r="C69" s="585" t="s">
        <v>5196</v>
      </c>
      <c r="D69" s="585" t="s">
        <v>5197</v>
      </c>
      <c r="E69" s="362" t="s">
        <v>5401</v>
      </c>
    </row>
    <row r="70" spans="1:5">
      <c r="A70" s="584" t="s">
        <v>5334</v>
      </c>
      <c r="B70" s="584" t="s">
        <v>5188</v>
      </c>
      <c r="C70" s="585" t="s">
        <v>5196</v>
      </c>
      <c r="D70" s="585" t="s">
        <v>5197</v>
      </c>
      <c r="E70" s="362" t="s">
        <v>5402</v>
      </c>
    </row>
    <row r="71" spans="1:5">
      <c r="A71" s="584"/>
      <c r="B71" s="584"/>
      <c r="C71" s="585"/>
      <c r="D71" s="585"/>
      <c r="E71" s="362"/>
    </row>
    <row r="72" spans="1:5" s="587" customFormat="1">
      <c r="A72" s="584" t="s">
        <v>5217</v>
      </c>
      <c r="B72" s="584" t="s">
        <v>5188</v>
      </c>
      <c r="C72" s="585" t="s">
        <v>5196</v>
      </c>
      <c r="D72" s="585" t="s">
        <v>5218</v>
      </c>
      <c r="E72" s="585" t="s">
        <v>5403</v>
      </c>
    </row>
    <row r="73" spans="1:5" s="587" customFormat="1">
      <c r="A73" s="584" t="s">
        <v>5219</v>
      </c>
      <c r="B73" s="584" t="s">
        <v>5188</v>
      </c>
      <c r="C73" s="585" t="s">
        <v>5196</v>
      </c>
      <c r="D73" s="585" t="s">
        <v>5218</v>
      </c>
      <c r="E73" s="585" t="s">
        <v>5404</v>
      </c>
    </row>
    <row r="74" spans="1:5" s="587" customFormat="1">
      <c r="A74" s="584" t="s">
        <v>5220</v>
      </c>
      <c r="B74" s="584" t="s">
        <v>5188</v>
      </c>
      <c r="C74" s="585" t="s">
        <v>5196</v>
      </c>
      <c r="D74" s="585" t="s">
        <v>5218</v>
      </c>
      <c r="E74" s="585" t="s">
        <v>5405</v>
      </c>
    </row>
    <row r="75" spans="1:5" s="165" customFormat="1">
      <c r="A75" s="584" t="s">
        <v>5221</v>
      </c>
      <c r="B75" s="584" t="s">
        <v>5188</v>
      </c>
      <c r="C75" s="585" t="s">
        <v>5196</v>
      </c>
      <c r="D75" s="585" t="s">
        <v>5218</v>
      </c>
      <c r="E75" s="589" t="s">
        <v>5406</v>
      </c>
    </row>
    <row r="76" spans="1:5" s="165" customFormat="1">
      <c r="A76" s="584" t="s">
        <v>5222</v>
      </c>
      <c r="B76" s="584" t="s">
        <v>5188</v>
      </c>
      <c r="C76" s="585" t="s">
        <v>5196</v>
      </c>
      <c r="D76" s="585" t="s">
        <v>5218</v>
      </c>
      <c r="E76" s="589" t="s">
        <v>5407</v>
      </c>
    </row>
    <row r="77" spans="1:5" s="165" customFormat="1">
      <c r="A77" s="584" t="s">
        <v>5223</v>
      </c>
      <c r="B77" s="584" t="s">
        <v>5188</v>
      </c>
      <c r="C77" s="585" t="s">
        <v>5196</v>
      </c>
      <c r="D77" s="585" t="s">
        <v>5218</v>
      </c>
      <c r="E77" s="589" t="s">
        <v>5408</v>
      </c>
    </row>
    <row r="78" spans="1:5" s="587" customFormat="1">
      <c r="A78" s="584" t="s">
        <v>5224</v>
      </c>
      <c r="B78" s="584" t="s">
        <v>5188</v>
      </c>
      <c r="C78" s="585" t="s">
        <v>5196</v>
      </c>
      <c r="D78" s="585" t="s">
        <v>5218</v>
      </c>
      <c r="E78" s="585" t="s">
        <v>5409</v>
      </c>
    </row>
    <row r="79" spans="1:5" s="587" customFormat="1">
      <c r="A79" s="584" t="s">
        <v>5225</v>
      </c>
      <c r="B79" s="584" t="s">
        <v>5188</v>
      </c>
      <c r="C79" s="585" t="s">
        <v>5196</v>
      </c>
      <c r="D79" s="585" t="s">
        <v>5218</v>
      </c>
      <c r="E79" s="585" t="s">
        <v>5410</v>
      </c>
    </row>
    <row r="80" spans="1:5" s="587" customFormat="1">
      <c r="A80" s="584" t="s">
        <v>5226</v>
      </c>
      <c r="B80" s="584" t="s">
        <v>5188</v>
      </c>
      <c r="C80" s="585" t="s">
        <v>5196</v>
      </c>
      <c r="D80" s="585" t="s">
        <v>5218</v>
      </c>
      <c r="E80" s="585" t="s">
        <v>5411</v>
      </c>
    </row>
    <row r="81" spans="1:5" s="165" customFormat="1">
      <c r="A81" s="584" t="s">
        <v>5227</v>
      </c>
      <c r="B81" s="584" t="s">
        <v>5188</v>
      </c>
      <c r="C81" s="585" t="s">
        <v>5196</v>
      </c>
      <c r="D81" s="585" t="s">
        <v>5218</v>
      </c>
      <c r="E81" s="589" t="s">
        <v>5412</v>
      </c>
    </row>
    <row r="82" spans="1:5">
      <c r="A82" s="584" t="s">
        <v>5228</v>
      </c>
      <c r="B82" s="584" t="s">
        <v>5188</v>
      </c>
      <c r="C82" s="585" t="s">
        <v>5196</v>
      </c>
      <c r="D82" s="585" t="s">
        <v>5218</v>
      </c>
      <c r="E82" s="362" t="s">
        <v>5413</v>
      </c>
    </row>
    <row r="83" spans="1:5">
      <c r="A83" s="584" t="s">
        <v>5229</v>
      </c>
      <c r="B83" s="584" t="s">
        <v>5188</v>
      </c>
      <c r="C83" s="585" t="s">
        <v>5196</v>
      </c>
      <c r="D83" s="585" t="s">
        <v>5218</v>
      </c>
      <c r="E83" s="362" t="s">
        <v>5414</v>
      </c>
    </row>
    <row r="84" spans="1:5">
      <c r="A84" s="584" t="s">
        <v>5209</v>
      </c>
      <c r="B84" s="584" t="s">
        <v>5188</v>
      </c>
      <c r="C84" s="585" t="s">
        <v>5196</v>
      </c>
      <c r="D84" s="585" t="s">
        <v>5218</v>
      </c>
      <c r="E84" s="362" t="s">
        <v>5415</v>
      </c>
    </row>
    <row r="85" spans="1:5">
      <c r="A85" s="584" t="s">
        <v>5210</v>
      </c>
      <c r="B85" s="584" t="s">
        <v>5188</v>
      </c>
      <c r="C85" s="585" t="s">
        <v>5196</v>
      </c>
      <c r="D85" s="585" t="s">
        <v>5218</v>
      </c>
      <c r="E85" s="362" t="s">
        <v>5416</v>
      </c>
    </row>
    <row r="86" spans="1:5">
      <c r="A86" s="584" t="s">
        <v>5211</v>
      </c>
      <c r="B86" s="584" t="s">
        <v>5188</v>
      </c>
      <c r="C86" s="585" t="s">
        <v>5196</v>
      </c>
      <c r="D86" s="585" t="s">
        <v>5218</v>
      </c>
      <c r="E86" s="362" t="s">
        <v>5417</v>
      </c>
    </row>
    <row r="87" spans="1:5">
      <c r="A87" s="584" t="s">
        <v>5212</v>
      </c>
      <c r="B87" s="584" t="s">
        <v>5188</v>
      </c>
      <c r="C87" s="585" t="s">
        <v>5196</v>
      </c>
      <c r="D87" s="585" t="s">
        <v>5218</v>
      </c>
      <c r="E87" s="362" t="s">
        <v>5418</v>
      </c>
    </row>
    <row r="88" spans="1:5">
      <c r="A88" s="584" t="s">
        <v>5213</v>
      </c>
      <c r="B88" s="584" t="s">
        <v>5188</v>
      </c>
      <c r="C88" s="585" t="s">
        <v>5196</v>
      </c>
      <c r="D88" s="585" t="s">
        <v>5218</v>
      </c>
      <c r="E88" s="362" t="s">
        <v>5419</v>
      </c>
    </row>
    <row r="89" spans="1:5">
      <c r="A89" s="584" t="s">
        <v>5214</v>
      </c>
      <c r="B89" s="584" t="s">
        <v>5188</v>
      </c>
      <c r="C89" s="585" t="s">
        <v>5196</v>
      </c>
      <c r="D89" s="585" t="s">
        <v>5218</v>
      </c>
      <c r="E89" s="362" t="s">
        <v>5420</v>
      </c>
    </row>
    <row r="90" spans="1:5">
      <c r="A90" s="584" t="s">
        <v>5215</v>
      </c>
      <c r="B90" s="584" t="s">
        <v>5188</v>
      </c>
      <c r="C90" s="585" t="s">
        <v>5196</v>
      </c>
      <c r="D90" s="585" t="s">
        <v>5218</v>
      </c>
      <c r="E90" s="362" t="s">
        <v>5421</v>
      </c>
    </row>
    <row r="91" spans="1:5">
      <c r="A91" s="584" t="s">
        <v>5216</v>
      </c>
      <c r="B91" s="584" t="s">
        <v>5188</v>
      </c>
      <c r="C91" s="585" t="s">
        <v>5196</v>
      </c>
      <c r="D91" s="585" t="s">
        <v>5218</v>
      </c>
      <c r="E91" s="362" t="s">
        <v>5422</v>
      </c>
    </row>
    <row r="92" spans="1:5" ht="13.5" customHeight="1">
      <c r="A92" s="584" t="s">
        <v>5247</v>
      </c>
      <c r="B92" s="584" t="s">
        <v>5188</v>
      </c>
      <c r="C92" s="585" t="s">
        <v>5196</v>
      </c>
      <c r="D92" s="585" t="s">
        <v>5218</v>
      </c>
      <c r="E92" s="362" t="s">
        <v>5423</v>
      </c>
    </row>
    <row r="93" spans="1:5" ht="13.5" customHeight="1">
      <c r="A93" s="584" t="s">
        <v>5248</v>
      </c>
      <c r="B93" s="584" t="s">
        <v>5188</v>
      </c>
      <c r="C93" s="585" t="s">
        <v>5196</v>
      </c>
      <c r="D93" s="585" t="s">
        <v>5218</v>
      </c>
      <c r="E93" s="362" t="s">
        <v>5424</v>
      </c>
    </row>
    <row r="94" spans="1:5" ht="13.5" customHeight="1">
      <c r="A94" s="584" t="s">
        <v>5249</v>
      </c>
      <c r="B94" s="584" t="s">
        <v>5188</v>
      </c>
      <c r="C94" s="585" t="s">
        <v>5196</v>
      </c>
      <c r="D94" s="585" t="s">
        <v>5218</v>
      </c>
      <c r="E94" s="362" t="s">
        <v>5425</v>
      </c>
    </row>
    <row r="95" spans="1:5" ht="13.5" customHeight="1">
      <c r="A95" s="584" t="s">
        <v>5250</v>
      </c>
      <c r="B95" s="584" t="s">
        <v>5188</v>
      </c>
      <c r="C95" s="585" t="s">
        <v>5196</v>
      </c>
      <c r="D95" s="585" t="s">
        <v>5218</v>
      </c>
      <c r="E95" s="362" t="s">
        <v>5426</v>
      </c>
    </row>
    <row r="96" spans="1:5" ht="13.5" customHeight="1">
      <c r="A96" s="584" t="s">
        <v>5243</v>
      </c>
      <c r="B96" s="584" t="s">
        <v>5188</v>
      </c>
      <c r="C96" s="585" t="s">
        <v>5196</v>
      </c>
      <c r="D96" s="585" t="s">
        <v>5218</v>
      </c>
      <c r="E96" s="362" t="s">
        <v>5330</v>
      </c>
    </row>
    <row r="97" spans="1:5" ht="13.5" customHeight="1">
      <c r="A97" s="584" t="s">
        <v>5244</v>
      </c>
      <c r="B97" s="584" t="s">
        <v>5188</v>
      </c>
      <c r="C97" s="585" t="s">
        <v>5196</v>
      </c>
      <c r="D97" s="585" t="s">
        <v>5218</v>
      </c>
      <c r="E97" s="362" t="s">
        <v>5427</v>
      </c>
    </row>
    <row r="98" spans="1:5" ht="13.5" customHeight="1">
      <c r="A98" s="584" t="s">
        <v>5245</v>
      </c>
      <c r="B98" s="584" t="s">
        <v>5188</v>
      </c>
      <c r="C98" s="585" t="s">
        <v>5196</v>
      </c>
      <c r="D98" s="585" t="s">
        <v>5218</v>
      </c>
      <c r="E98" s="362" t="s">
        <v>5428</v>
      </c>
    </row>
    <row r="99" spans="1:5" ht="13.5" customHeight="1">
      <c r="A99" s="584" t="s">
        <v>5246</v>
      </c>
      <c r="B99" s="584" t="s">
        <v>5188</v>
      </c>
      <c r="C99" s="585" t="s">
        <v>5196</v>
      </c>
      <c r="D99" s="585" t="s">
        <v>5218</v>
      </c>
      <c r="E99" s="362" t="s">
        <v>5429</v>
      </c>
    </row>
    <row r="100" spans="1:5" ht="13.5" customHeight="1">
      <c r="A100" s="584" t="s">
        <v>5331</v>
      </c>
      <c r="B100" s="584" t="s">
        <v>5188</v>
      </c>
      <c r="C100" s="585" t="s">
        <v>5196</v>
      </c>
      <c r="D100" s="585" t="s">
        <v>5218</v>
      </c>
      <c r="E100" s="362" t="s">
        <v>5430</v>
      </c>
    </row>
    <row r="101" spans="1:5" ht="13.5" customHeight="1">
      <c r="A101" s="584" t="s">
        <v>5332</v>
      </c>
      <c r="B101" s="584" t="s">
        <v>5188</v>
      </c>
      <c r="C101" s="585" t="s">
        <v>5196</v>
      </c>
      <c r="D101" s="585" t="s">
        <v>5218</v>
      </c>
      <c r="E101" s="362" t="s">
        <v>5431</v>
      </c>
    </row>
    <row r="102" spans="1:5" ht="13.5" customHeight="1">
      <c r="A102" s="584" t="s">
        <v>5333</v>
      </c>
      <c r="B102" s="584" t="s">
        <v>5188</v>
      </c>
      <c r="C102" s="585" t="s">
        <v>5196</v>
      </c>
      <c r="D102" s="585" t="s">
        <v>5218</v>
      </c>
      <c r="E102" s="362" t="s">
        <v>5432</v>
      </c>
    </row>
    <row r="103" spans="1:5" ht="13.5" customHeight="1">
      <c r="A103" s="584" t="s">
        <v>5334</v>
      </c>
      <c r="B103" s="584" t="s">
        <v>5188</v>
      </c>
      <c r="C103" s="585" t="s">
        <v>5196</v>
      </c>
      <c r="D103" s="585" t="s">
        <v>5218</v>
      </c>
      <c r="E103" s="362" t="s">
        <v>5433</v>
      </c>
    </row>
    <row r="104" spans="1:5" ht="13.5" customHeight="1">
      <c r="A104" s="584"/>
      <c r="B104" s="584"/>
      <c r="C104" s="585"/>
      <c r="D104" s="585"/>
      <c r="E104" s="362"/>
    </row>
    <row r="105" spans="1:5" s="587" customFormat="1" ht="13.5" customHeight="1">
      <c r="A105" s="584" t="s">
        <v>5230</v>
      </c>
      <c r="B105" s="584" t="s">
        <v>5188</v>
      </c>
      <c r="C105" s="585" t="s">
        <v>5196</v>
      </c>
      <c r="D105" s="585" t="s">
        <v>5231</v>
      </c>
      <c r="E105" s="585" t="s">
        <v>5346</v>
      </c>
    </row>
    <row r="106" spans="1:5" s="587" customFormat="1" ht="13.5" customHeight="1">
      <c r="A106" s="584" t="s">
        <v>5232</v>
      </c>
      <c r="B106" s="584" t="s">
        <v>5188</v>
      </c>
      <c r="C106" s="585" t="s">
        <v>5196</v>
      </c>
      <c r="D106" s="585" t="s">
        <v>5231</v>
      </c>
      <c r="E106" s="585" t="s">
        <v>5347</v>
      </c>
    </row>
    <row r="107" spans="1:5" s="587" customFormat="1" ht="13.5" customHeight="1">
      <c r="A107" s="584" t="s">
        <v>5233</v>
      </c>
      <c r="B107" s="584" t="s">
        <v>5188</v>
      </c>
      <c r="C107" s="585" t="s">
        <v>5196</v>
      </c>
      <c r="D107" s="585" t="s">
        <v>5231</v>
      </c>
      <c r="E107" s="585" t="s">
        <v>5348</v>
      </c>
    </row>
    <row r="108" spans="1:5" s="165" customFormat="1" ht="13.5" customHeight="1">
      <c r="A108" s="584" t="s">
        <v>5234</v>
      </c>
      <c r="B108" s="584" t="s">
        <v>5188</v>
      </c>
      <c r="C108" s="585" t="s">
        <v>5196</v>
      </c>
      <c r="D108" s="585" t="s">
        <v>5231</v>
      </c>
      <c r="E108" s="589" t="s">
        <v>5349</v>
      </c>
    </row>
    <row r="109" spans="1:5" s="165" customFormat="1" ht="13.5" customHeight="1">
      <c r="A109" s="584" t="s">
        <v>5235</v>
      </c>
      <c r="B109" s="584" t="s">
        <v>5188</v>
      </c>
      <c r="C109" s="585" t="s">
        <v>5196</v>
      </c>
      <c r="D109" s="585" t="s">
        <v>5231</v>
      </c>
      <c r="E109" s="589" t="s">
        <v>5350</v>
      </c>
    </row>
    <row r="110" spans="1:5" s="165" customFormat="1" ht="13.5" customHeight="1">
      <c r="A110" s="584" t="s">
        <v>5236</v>
      </c>
      <c r="B110" s="584" t="s">
        <v>5188</v>
      </c>
      <c r="C110" s="585" t="s">
        <v>5196</v>
      </c>
      <c r="D110" s="585" t="s">
        <v>5231</v>
      </c>
      <c r="E110" s="589" t="s">
        <v>5351</v>
      </c>
    </row>
    <row r="111" spans="1:5" s="587" customFormat="1" ht="13.5" customHeight="1">
      <c r="A111" s="584" t="s">
        <v>5237</v>
      </c>
      <c r="B111" s="584" t="s">
        <v>5188</v>
      </c>
      <c r="C111" s="585" t="s">
        <v>5196</v>
      </c>
      <c r="D111" s="585" t="s">
        <v>5231</v>
      </c>
      <c r="E111" s="585" t="s">
        <v>5352</v>
      </c>
    </row>
    <row r="112" spans="1:5" s="587" customFormat="1" ht="13.5" customHeight="1">
      <c r="A112" s="584" t="s">
        <v>5238</v>
      </c>
      <c r="B112" s="584" t="s">
        <v>5188</v>
      </c>
      <c r="C112" s="585" t="s">
        <v>5196</v>
      </c>
      <c r="D112" s="585" t="s">
        <v>5231</v>
      </c>
      <c r="E112" s="585" t="s">
        <v>5353</v>
      </c>
    </row>
    <row r="113" spans="1:5" s="587" customFormat="1" ht="13.5" customHeight="1">
      <c r="A113" s="584" t="s">
        <v>5239</v>
      </c>
      <c r="B113" s="584" t="s">
        <v>5188</v>
      </c>
      <c r="C113" s="585" t="s">
        <v>5196</v>
      </c>
      <c r="D113" s="585" t="s">
        <v>5231</v>
      </c>
      <c r="E113" s="585" t="s">
        <v>5354</v>
      </c>
    </row>
    <row r="114" spans="1:5" s="165" customFormat="1" ht="13.5" customHeight="1">
      <c r="A114" s="584" t="s">
        <v>5240</v>
      </c>
      <c r="B114" s="584" t="s">
        <v>5188</v>
      </c>
      <c r="C114" s="585" t="s">
        <v>5196</v>
      </c>
      <c r="D114" s="585" t="s">
        <v>5231</v>
      </c>
      <c r="E114" s="589" t="s">
        <v>5355</v>
      </c>
    </row>
    <row r="115" spans="1:5" ht="13.5" customHeight="1">
      <c r="A115" s="584" t="s">
        <v>5241</v>
      </c>
      <c r="B115" s="584" t="s">
        <v>5188</v>
      </c>
      <c r="C115" s="585" t="s">
        <v>5196</v>
      </c>
      <c r="D115" s="585" t="s">
        <v>5231</v>
      </c>
      <c r="E115" s="362" t="s">
        <v>5356</v>
      </c>
    </row>
    <row r="116" spans="1:5" ht="13.5" customHeight="1">
      <c r="A116" s="584" t="s">
        <v>5242</v>
      </c>
      <c r="B116" s="584" t="s">
        <v>5188</v>
      </c>
      <c r="C116" s="585" t="s">
        <v>5196</v>
      </c>
      <c r="D116" s="585" t="s">
        <v>5231</v>
      </c>
      <c r="E116" s="362" t="s">
        <v>5357</v>
      </c>
    </row>
    <row r="117" spans="1:5" ht="13.5" customHeight="1">
      <c r="A117" s="584" t="s">
        <v>5243</v>
      </c>
      <c r="B117" s="584" t="s">
        <v>5188</v>
      </c>
      <c r="C117" s="585" t="s">
        <v>5196</v>
      </c>
      <c r="D117" s="585" t="s">
        <v>5231</v>
      </c>
      <c r="E117" s="362" t="s">
        <v>5358</v>
      </c>
    </row>
    <row r="118" spans="1:5" ht="13.5" customHeight="1">
      <c r="A118" s="584" t="s">
        <v>5244</v>
      </c>
      <c r="B118" s="584" t="s">
        <v>5188</v>
      </c>
      <c r="C118" s="585" t="s">
        <v>5196</v>
      </c>
      <c r="D118" s="585" t="s">
        <v>5231</v>
      </c>
      <c r="E118" s="362" t="s">
        <v>5359</v>
      </c>
    </row>
    <row r="119" spans="1:5" ht="13.5" customHeight="1">
      <c r="A119" s="584" t="s">
        <v>5245</v>
      </c>
      <c r="B119" s="584" t="s">
        <v>5188</v>
      </c>
      <c r="C119" s="585" t="s">
        <v>5196</v>
      </c>
      <c r="D119" s="585" t="s">
        <v>5231</v>
      </c>
      <c r="E119" s="362" t="s">
        <v>5360</v>
      </c>
    </row>
    <row r="120" spans="1:5" ht="13.5" customHeight="1">
      <c r="A120" s="584" t="s">
        <v>5246</v>
      </c>
      <c r="B120" s="584" t="s">
        <v>5188</v>
      </c>
      <c r="C120" s="585" t="s">
        <v>5196</v>
      </c>
      <c r="D120" s="585" t="s">
        <v>5231</v>
      </c>
      <c r="E120" s="362" t="s">
        <v>5361</v>
      </c>
    </row>
    <row r="121" spans="1:5" ht="13.5" customHeight="1">
      <c r="A121" s="584" t="s">
        <v>5247</v>
      </c>
      <c r="B121" s="584" t="s">
        <v>5188</v>
      </c>
      <c r="C121" s="585" t="s">
        <v>5196</v>
      </c>
      <c r="D121" s="585" t="s">
        <v>5231</v>
      </c>
      <c r="E121" s="362" t="s">
        <v>5362</v>
      </c>
    </row>
    <row r="122" spans="1:5" ht="13.5" customHeight="1">
      <c r="A122" s="584" t="s">
        <v>5248</v>
      </c>
      <c r="B122" s="584" t="s">
        <v>5188</v>
      </c>
      <c r="C122" s="585" t="s">
        <v>5196</v>
      </c>
      <c r="D122" s="585" t="s">
        <v>5231</v>
      </c>
      <c r="E122" s="362" t="s">
        <v>5343</v>
      </c>
    </row>
    <row r="123" spans="1:5" ht="13.5" customHeight="1">
      <c r="A123" s="584" t="s">
        <v>5249</v>
      </c>
      <c r="B123" s="584" t="s">
        <v>5188</v>
      </c>
      <c r="C123" s="585" t="s">
        <v>5196</v>
      </c>
      <c r="D123" s="585" t="s">
        <v>5231</v>
      </c>
      <c r="E123" s="362" t="s">
        <v>5344</v>
      </c>
    </row>
    <row r="124" spans="1:5" ht="13.5" customHeight="1">
      <c r="A124" s="584" t="s">
        <v>5250</v>
      </c>
      <c r="B124" s="584" t="s">
        <v>5188</v>
      </c>
      <c r="C124" s="585" t="s">
        <v>5196</v>
      </c>
      <c r="D124" s="585" t="s">
        <v>5231</v>
      </c>
      <c r="E124" s="362" t="s">
        <v>5345</v>
      </c>
    </row>
    <row r="125" spans="1:5" ht="13.5" customHeight="1">
      <c r="A125" s="584" t="s">
        <v>5213</v>
      </c>
      <c r="B125" s="584" t="s">
        <v>5188</v>
      </c>
      <c r="C125" s="585" t="s">
        <v>5196</v>
      </c>
      <c r="D125" s="585" t="s">
        <v>5231</v>
      </c>
      <c r="E125" s="362" t="s">
        <v>5339</v>
      </c>
    </row>
    <row r="126" spans="1:5" ht="13.5" customHeight="1">
      <c r="A126" s="584" t="s">
        <v>5214</v>
      </c>
      <c r="B126" s="584" t="s">
        <v>5188</v>
      </c>
      <c r="C126" s="585" t="s">
        <v>5196</v>
      </c>
      <c r="D126" s="585" t="s">
        <v>5231</v>
      </c>
      <c r="E126" s="362" t="s">
        <v>5340</v>
      </c>
    </row>
    <row r="127" spans="1:5" ht="13.5" customHeight="1">
      <c r="A127" s="584" t="s">
        <v>5215</v>
      </c>
      <c r="B127" s="584" t="s">
        <v>5188</v>
      </c>
      <c r="C127" s="585" t="s">
        <v>5196</v>
      </c>
      <c r="D127" s="585" t="s">
        <v>5231</v>
      </c>
      <c r="E127" s="362" t="s">
        <v>5341</v>
      </c>
    </row>
    <row r="128" spans="1:5" ht="13.5" customHeight="1">
      <c r="A128" s="584" t="s">
        <v>5216</v>
      </c>
      <c r="B128" s="584" t="s">
        <v>5188</v>
      </c>
      <c r="C128" s="585" t="s">
        <v>5196</v>
      </c>
      <c r="D128" s="585" t="s">
        <v>5231</v>
      </c>
      <c r="E128" s="362" t="s">
        <v>5342</v>
      </c>
    </row>
    <row r="129" spans="1:5" ht="13.5" customHeight="1">
      <c r="A129" s="584" t="s">
        <v>5209</v>
      </c>
      <c r="B129" s="584" t="s">
        <v>5188</v>
      </c>
      <c r="C129" s="585" t="s">
        <v>5196</v>
      </c>
      <c r="D129" s="585" t="s">
        <v>5231</v>
      </c>
      <c r="E129" s="362" t="s">
        <v>5335</v>
      </c>
    </row>
    <row r="130" spans="1:5" ht="13.5" customHeight="1">
      <c r="A130" s="584" t="s">
        <v>5210</v>
      </c>
      <c r="B130" s="584" t="s">
        <v>5188</v>
      </c>
      <c r="C130" s="585" t="s">
        <v>5196</v>
      </c>
      <c r="D130" s="585" t="s">
        <v>5231</v>
      </c>
      <c r="E130" s="362" t="s">
        <v>5336</v>
      </c>
    </row>
    <row r="131" spans="1:5" ht="13.5" customHeight="1">
      <c r="A131" s="584" t="s">
        <v>5211</v>
      </c>
      <c r="B131" s="584" t="s">
        <v>5188</v>
      </c>
      <c r="C131" s="585" t="s">
        <v>5196</v>
      </c>
      <c r="D131" s="585" t="s">
        <v>5231</v>
      </c>
      <c r="E131" s="362" t="s">
        <v>5337</v>
      </c>
    </row>
    <row r="132" spans="1:5" ht="13.5" customHeight="1">
      <c r="A132" s="584" t="s">
        <v>5212</v>
      </c>
      <c r="B132" s="584" t="s">
        <v>5188</v>
      </c>
      <c r="C132" s="585" t="s">
        <v>5196</v>
      </c>
      <c r="D132" s="585" t="s">
        <v>5231</v>
      </c>
      <c r="E132" s="362" t="s">
        <v>5338</v>
      </c>
    </row>
    <row r="133" spans="1:5" ht="13.5" customHeight="1">
      <c r="A133" s="584" t="s">
        <v>5331</v>
      </c>
      <c r="B133" s="584" t="s">
        <v>5188</v>
      </c>
      <c r="C133" s="585" t="s">
        <v>5196</v>
      </c>
      <c r="D133" s="585" t="s">
        <v>5231</v>
      </c>
      <c r="E133" s="362" t="s">
        <v>5363</v>
      </c>
    </row>
    <row r="134" spans="1:5" ht="13.5" customHeight="1">
      <c r="A134" s="584" t="s">
        <v>5332</v>
      </c>
      <c r="B134" s="584" t="s">
        <v>5188</v>
      </c>
      <c r="C134" s="585" t="s">
        <v>5196</v>
      </c>
      <c r="D134" s="585" t="s">
        <v>5231</v>
      </c>
      <c r="E134" s="362" t="s">
        <v>5364</v>
      </c>
    </row>
    <row r="135" spans="1:5" ht="13.5" customHeight="1">
      <c r="A135" s="584" t="s">
        <v>5333</v>
      </c>
      <c r="B135" s="584" t="s">
        <v>5188</v>
      </c>
      <c r="C135" s="585" t="s">
        <v>5196</v>
      </c>
      <c r="D135" s="585" t="s">
        <v>5231</v>
      </c>
      <c r="E135" s="362" t="s">
        <v>5365</v>
      </c>
    </row>
    <row r="136" spans="1:5" ht="13.5" customHeight="1">
      <c r="A136" s="584" t="s">
        <v>5334</v>
      </c>
      <c r="B136" s="584" t="s">
        <v>5188</v>
      </c>
      <c r="C136" s="585" t="s">
        <v>5196</v>
      </c>
      <c r="D136" s="585" t="s">
        <v>5231</v>
      </c>
      <c r="E136" s="362" t="s">
        <v>5366</v>
      </c>
    </row>
    <row r="137" spans="1:5" ht="13.5" customHeight="1">
      <c r="A137" s="584"/>
      <c r="B137" s="584"/>
      <c r="C137" s="585"/>
      <c r="D137" s="585"/>
      <c r="E137" s="362"/>
    </row>
    <row r="138" spans="1:5" s="587" customFormat="1" ht="13.5" customHeight="1">
      <c r="A138" s="584" t="s">
        <v>5458</v>
      </c>
      <c r="B138" s="584" t="s">
        <v>5188</v>
      </c>
      <c r="C138" s="585" t="s">
        <v>5196</v>
      </c>
      <c r="D138" s="585" t="s">
        <v>5251</v>
      </c>
      <c r="E138" s="585" t="s">
        <v>5367</v>
      </c>
    </row>
    <row r="139" spans="1:5" s="587" customFormat="1" ht="13.5" customHeight="1">
      <c r="A139" s="584" t="s">
        <v>5252</v>
      </c>
      <c r="B139" s="584" t="s">
        <v>5188</v>
      </c>
      <c r="C139" s="585" t="s">
        <v>5196</v>
      </c>
      <c r="D139" s="585" t="s">
        <v>5251</v>
      </c>
      <c r="E139" s="585" t="s">
        <v>5368</v>
      </c>
    </row>
    <row r="140" spans="1:5" s="587" customFormat="1" ht="13.5" customHeight="1">
      <c r="A140" s="584" t="s">
        <v>5253</v>
      </c>
      <c r="B140" s="584" t="s">
        <v>5188</v>
      </c>
      <c r="C140" s="585" t="s">
        <v>5196</v>
      </c>
      <c r="D140" s="585" t="s">
        <v>5251</v>
      </c>
      <c r="E140" s="585" t="s">
        <v>5369</v>
      </c>
    </row>
    <row r="141" spans="1:5" s="165" customFormat="1" ht="13.5" customHeight="1">
      <c r="A141" s="584" t="s">
        <v>5254</v>
      </c>
      <c r="B141" s="584" t="s">
        <v>5188</v>
      </c>
      <c r="C141" s="585" t="s">
        <v>5196</v>
      </c>
      <c r="D141" s="585" t="s">
        <v>5251</v>
      </c>
      <c r="E141" s="589" t="s">
        <v>5370</v>
      </c>
    </row>
    <row r="142" spans="1:5" s="165" customFormat="1" ht="13.5" customHeight="1">
      <c r="A142" s="584" t="s">
        <v>5255</v>
      </c>
      <c r="B142" s="584" t="s">
        <v>5188</v>
      </c>
      <c r="C142" s="585" t="s">
        <v>5196</v>
      </c>
      <c r="D142" s="585" t="s">
        <v>5251</v>
      </c>
      <c r="E142" s="589" t="s">
        <v>5371</v>
      </c>
    </row>
    <row r="143" spans="1:5" s="165" customFormat="1" ht="13.5" customHeight="1">
      <c r="A143" s="584" t="s">
        <v>5256</v>
      </c>
      <c r="B143" s="584" t="s">
        <v>5188</v>
      </c>
      <c r="C143" s="585" t="s">
        <v>5196</v>
      </c>
      <c r="D143" s="585" t="s">
        <v>5251</v>
      </c>
      <c r="E143" s="589" t="s">
        <v>5372</v>
      </c>
    </row>
    <row r="144" spans="1:5" s="587" customFormat="1" ht="13.5" customHeight="1">
      <c r="A144" s="584" t="s">
        <v>5257</v>
      </c>
      <c r="B144" s="584" t="s">
        <v>5188</v>
      </c>
      <c r="C144" s="585" t="s">
        <v>5196</v>
      </c>
      <c r="D144" s="585" t="s">
        <v>5251</v>
      </c>
      <c r="E144" s="585" t="s">
        <v>5373</v>
      </c>
    </row>
    <row r="145" spans="1:5" s="587" customFormat="1" ht="13.5" customHeight="1">
      <c r="A145" s="584" t="s">
        <v>5258</v>
      </c>
      <c r="B145" s="584" t="s">
        <v>5188</v>
      </c>
      <c r="C145" s="585" t="s">
        <v>5196</v>
      </c>
      <c r="D145" s="585" t="s">
        <v>5251</v>
      </c>
      <c r="E145" s="585" t="s">
        <v>5374</v>
      </c>
    </row>
    <row r="146" spans="1:5" s="587" customFormat="1" ht="13.5" customHeight="1">
      <c r="A146" s="584" t="s">
        <v>5259</v>
      </c>
      <c r="B146" s="584" t="s">
        <v>5188</v>
      </c>
      <c r="C146" s="585" t="s">
        <v>5196</v>
      </c>
      <c r="D146" s="585" t="s">
        <v>5251</v>
      </c>
      <c r="E146" s="585" t="s">
        <v>5375</v>
      </c>
    </row>
    <row r="147" spans="1:5" s="165" customFormat="1" ht="13.5" customHeight="1">
      <c r="A147" s="584" t="s">
        <v>5260</v>
      </c>
      <c r="B147" s="584" t="s">
        <v>5188</v>
      </c>
      <c r="C147" s="585" t="s">
        <v>5196</v>
      </c>
      <c r="D147" s="585" t="s">
        <v>5251</v>
      </c>
      <c r="E147" s="589" t="s">
        <v>5376</v>
      </c>
    </row>
    <row r="148" spans="1:5" ht="13.5" customHeight="1">
      <c r="A148" s="584" t="s">
        <v>5261</v>
      </c>
      <c r="B148" s="584" t="s">
        <v>5188</v>
      </c>
      <c r="C148" s="585" t="s">
        <v>5196</v>
      </c>
      <c r="D148" s="585" t="s">
        <v>5251</v>
      </c>
      <c r="E148" s="362" t="s">
        <v>5377</v>
      </c>
    </row>
    <row r="149" spans="1:5" ht="13.5" customHeight="1">
      <c r="A149" s="584" t="s">
        <v>5262</v>
      </c>
      <c r="B149" s="584" t="s">
        <v>5188</v>
      </c>
      <c r="C149" s="585" t="s">
        <v>5196</v>
      </c>
      <c r="D149" s="585" t="s">
        <v>5251</v>
      </c>
      <c r="E149" s="362" t="s">
        <v>5378</v>
      </c>
    </row>
    <row r="150" spans="1:5" ht="13.5" customHeight="1">
      <c r="A150" s="584" t="s">
        <v>5243</v>
      </c>
      <c r="B150" s="584" t="s">
        <v>5188</v>
      </c>
      <c r="C150" s="585" t="s">
        <v>5196</v>
      </c>
      <c r="D150" s="585" t="s">
        <v>5251</v>
      </c>
      <c r="E150" s="362" t="s">
        <v>5379</v>
      </c>
    </row>
    <row r="151" spans="1:5" ht="13.5" customHeight="1">
      <c r="A151" s="584" t="s">
        <v>5244</v>
      </c>
      <c r="B151" s="584" t="s">
        <v>5188</v>
      </c>
      <c r="C151" s="585" t="s">
        <v>5196</v>
      </c>
      <c r="D151" s="585" t="s">
        <v>5251</v>
      </c>
      <c r="E151" s="362" t="s">
        <v>5380</v>
      </c>
    </row>
    <row r="152" spans="1:5" ht="13.5" customHeight="1">
      <c r="A152" s="584" t="s">
        <v>5245</v>
      </c>
      <c r="B152" s="584" t="s">
        <v>5188</v>
      </c>
      <c r="C152" s="585" t="s">
        <v>5196</v>
      </c>
      <c r="D152" s="585" t="s">
        <v>5251</v>
      </c>
      <c r="E152" s="362" t="s">
        <v>5381</v>
      </c>
    </row>
    <row r="153" spans="1:5" ht="13.5" customHeight="1">
      <c r="A153" s="584" t="s">
        <v>5246</v>
      </c>
      <c r="B153" s="584" t="s">
        <v>5188</v>
      </c>
      <c r="C153" s="585" t="s">
        <v>5196</v>
      </c>
      <c r="D153" s="585" t="s">
        <v>5251</v>
      </c>
      <c r="E153" s="362" t="s">
        <v>5382</v>
      </c>
    </row>
    <row r="154" spans="1:5" ht="13.5" customHeight="1">
      <c r="A154" s="584" t="s">
        <v>5247</v>
      </c>
      <c r="B154" s="584" t="s">
        <v>5188</v>
      </c>
      <c r="C154" s="585" t="s">
        <v>5196</v>
      </c>
      <c r="D154" s="585" t="s">
        <v>5251</v>
      </c>
      <c r="E154" s="362" t="s">
        <v>5383</v>
      </c>
    </row>
    <row r="155" spans="1:5" ht="13.5" customHeight="1">
      <c r="A155" s="584" t="s">
        <v>5248</v>
      </c>
      <c r="B155" s="584" t="s">
        <v>5188</v>
      </c>
      <c r="C155" s="585" t="s">
        <v>5196</v>
      </c>
      <c r="D155" s="585" t="s">
        <v>5251</v>
      </c>
      <c r="E155" s="362" t="s">
        <v>5384</v>
      </c>
    </row>
    <row r="156" spans="1:5" ht="13.5" customHeight="1">
      <c r="A156" s="584" t="s">
        <v>5249</v>
      </c>
      <c r="B156" s="584" t="s">
        <v>5188</v>
      </c>
      <c r="C156" s="585" t="s">
        <v>5196</v>
      </c>
      <c r="D156" s="585" t="s">
        <v>5251</v>
      </c>
      <c r="E156" s="362" t="s">
        <v>5385</v>
      </c>
    </row>
    <row r="157" spans="1:5" ht="13.5" customHeight="1">
      <c r="A157" s="584" t="s">
        <v>5250</v>
      </c>
      <c r="B157" s="584" t="s">
        <v>5188</v>
      </c>
      <c r="C157" s="585" t="s">
        <v>5196</v>
      </c>
      <c r="D157" s="585" t="s">
        <v>5251</v>
      </c>
      <c r="E157" s="362" t="s">
        <v>5386</v>
      </c>
    </row>
    <row r="158" spans="1:5" ht="13.5" customHeight="1">
      <c r="A158" s="584" t="s">
        <v>5213</v>
      </c>
      <c r="B158" s="584" t="s">
        <v>5188</v>
      </c>
      <c r="C158" s="585" t="s">
        <v>5196</v>
      </c>
      <c r="D158" s="585" t="s">
        <v>5251</v>
      </c>
      <c r="E158" s="362" t="s">
        <v>5387</v>
      </c>
    </row>
    <row r="159" spans="1:5" ht="13.5" customHeight="1">
      <c r="A159" s="584" t="s">
        <v>5214</v>
      </c>
      <c r="B159" s="584" t="s">
        <v>5188</v>
      </c>
      <c r="C159" s="585" t="s">
        <v>5196</v>
      </c>
      <c r="D159" s="585" t="s">
        <v>5251</v>
      </c>
      <c r="E159" s="362" t="s">
        <v>5388</v>
      </c>
    </row>
    <row r="160" spans="1:5" ht="13.5" customHeight="1">
      <c r="A160" s="584" t="s">
        <v>5215</v>
      </c>
      <c r="B160" s="584" t="s">
        <v>5188</v>
      </c>
      <c r="C160" s="585" t="s">
        <v>5196</v>
      </c>
      <c r="D160" s="585" t="s">
        <v>5251</v>
      </c>
      <c r="E160" s="362" t="s">
        <v>5389</v>
      </c>
    </row>
    <row r="161" spans="1:5" ht="13.5" customHeight="1">
      <c r="A161" s="584" t="s">
        <v>5216</v>
      </c>
      <c r="B161" s="584" t="s">
        <v>5188</v>
      </c>
      <c r="C161" s="585" t="s">
        <v>5196</v>
      </c>
      <c r="D161" s="585" t="s">
        <v>5251</v>
      </c>
      <c r="E161" s="362" t="s">
        <v>5390</v>
      </c>
    </row>
    <row r="162" spans="1:5" ht="13.5" customHeight="1">
      <c r="A162" s="584" t="s">
        <v>5209</v>
      </c>
      <c r="B162" s="584" t="s">
        <v>5188</v>
      </c>
      <c r="C162" s="585" t="s">
        <v>5196</v>
      </c>
      <c r="D162" s="585" t="s">
        <v>5251</v>
      </c>
      <c r="E162" s="362" t="s">
        <v>5391</v>
      </c>
    </row>
    <row r="163" spans="1:5" ht="13.5" customHeight="1">
      <c r="A163" s="584" t="s">
        <v>5210</v>
      </c>
      <c r="B163" s="584" t="s">
        <v>5188</v>
      </c>
      <c r="C163" s="585" t="s">
        <v>5196</v>
      </c>
      <c r="D163" s="585" t="s">
        <v>5251</v>
      </c>
      <c r="E163" s="362" t="s">
        <v>5392</v>
      </c>
    </row>
    <row r="164" spans="1:5" ht="13.5" customHeight="1">
      <c r="A164" s="584" t="s">
        <v>5211</v>
      </c>
      <c r="B164" s="584" t="s">
        <v>5188</v>
      </c>
      <c r="C164" s="585" t="s">
        <v>5196</v>
      </c>
      <c r="D164" s="585" t="s">
        <v>5251</v>
      </c>
      <c r="E164" s="362" t="s">
        <v>5393</v>
      </c>
    </row>
    <row r="165" spans="1:5" ht="13.5" customHeight="1">
      <c r="A165" s="584" t="s">
        <v>5212</v>
      </c>
      <c r="B165" s="584" t="s">
        <v>5188</v>
      </c>
      <c r="C165" s="585" t="s">
        <v>5196</v>
      </c>
      <c r="D165" s="585" t="s">
        <v>5251</v>
      </c>
      <c r="E165" s="362" t="s">
        <v>5394</v>
      </c>
    </row>
    <row r="166" spans="1:5" ht="13.5" customHeight="1">
      <c r="A166" s="584" t="s">
        <v>5331</v>
      </c>
      <c r="B166" s="584" t="s">
        <v>5188</v>
      </c>
      <c r="C166" s="585" t="s">
        <v>5196</v>
      </c>
      <c r="D166" s="585" t="s">
        <v>5251</v>
      </c>
      <c r="E166" s="362" t="s">
        <v>5395</v>
      </c>
    </row>
    <row r="167" spans="1:5" ht="13.5" customHeight="1">
      <c r="A167" s="584" t="s">
        <v>5332</v>
      </c>
      <c r="B167" s="584" t="s">
        <v>5188</v>
      </c>
      <c r="C167" s="585" t="s">
        <v>5196</v>
      </c>
      <c r="D167" s="585" t="s">
        <v>5251</v>
      </c>
      <c r="E167" s="362" t="s">
        <v>5396</v>
      </c>
    </row>
    <row r="168" spans="1:5" ht="13.5" customHeight="1">
      <c r="A168" s="584" t="s">
        <v>5333</v>
      </c>
      <c r="B168" s="584" t="s">
        <v>5188</v>
      </c>
      <c r="C168" s="585" t="s">
        <v>5196</v>
      </c>
      <c r="D168" s="585" t="s">
        <v>5251</v>
      </c>
      <c r="E168" s="362" t="s">
        <v>5397</v>
      </c>
    </row>
    <row r="169" spans="1:5">
      <c r="A169" s="584" t="s">
        <v>5334</v>
      </c>
      <c r="B169" s="584" t="s">
        <v>5188</v>
      </c>
      <c r="C169" s="585" t="s">
        <v>5196</v>
      </c>
      <c r="D169" s="585" t="s">
        <v>5251</v>
      </c>
      <c r="E169" s="362" t="s">
        <v>5398</v>
      </c>
    </row>
    <row r="172" spans="1:5">
      <c r="A172" s="256" t="s">
        <v>5263</v>
      </c>
    </row>
    <row r="173" spans="1:5" s="586" customFormat="1" ht="15" customHeight="1">
      <c r="A173" s="1227" t="s">
        <v>5264</v>
      </c>
      <c r="B173" s="1228"/>
      <c r="C173" s="1228"/>
      <c r="D173" s="1229"/>
      <c r="E173" s="587"/>
    </row>
    <row r="174" spans="1:5" s="586" customFormat="1" ht="29.25" customHeight="1">
      <c r="A174" s="1230" t="s">
        <v>5265</v>
      </c>
      <c r="B174" s="1231"/>
      <c r="C174" s="1231"/>
      <c r="D174" s="1232"/>
      <c r="E174" s="587"/>
    </row>
    <row r="175" spans="1:5" s="586" customFormat="1" ht="15" customHeight="1">
      <c r="A175" s="584" t="s">
        <v>5266</v>
      </c>
      <c r="B175" s="584" t="s">
        <v>5267</v>
      </c>
      <c r="C175" s="585" t="s">
        <v>8418</v>
      </c>
      <c r="D175" s="584"/>
      <c r="E175" s="587"/>
    </row>
    <row r="176" spans="1:5" s="586" customFormat="1">
      <c r="A176" s="584" t="s">
        <v>5268</v>
      </c>
      <c r="B176" s="584" t="s">
        <v>5269</v>
      </c>
      <c r="C176" s="585" t="s">
        <v>8798</v>
      </c>
      <c r="D176" s="584"/>
      <c r="E176" s="587"/>
    </row>
    <row r="177" spans="1:5" s="586" customFormat="1" ht="15" customHeight="1">
      <c r="A177" s="584" t="s">
        <v>5270</v>
      </c>
      <c r="B177" s="584" t="s">
        <v>5271</v>
      </c>
      <c r="C177" s="585" t="s">
        <v>8417</v>
      </c>
      <c r="D177" s="584"/>
      <c r="E177" s="587"/>
    </row>
    <row r="178" spans="1:5" s="586" customFormat="1" ht="15" customHeight="1">
      <c r="A178" s="584" t="s">
        <v>5272</v>
      </c>
      <c r="B178" s="584" t="s">
        <v>5273</v>
      </c>
      <c r="C178" s="585" t="s">
        <v>8419</v>
      </c>
      <c r="D178" s="584"/>
      <c r="E178" s="587"/>
    </row>
    <row r="179" spans="1:5" s="586" customFormat="1" ht="15" customHeight="1">
      <c r="A179" s="584" t="s">
        <v>5274</v>
      </c>
      <c r="B179" s="584" t="s">
        <v>5275</v>
      </c>
      <c r="C179" s="585" t="s">
        <v>5627</v>
      </c>
      <c r="D179" s="584"/>
      <c r="E179" s="587"/>
    </row>
    <row r="180" spans="1:5" s="586" customFormat="1" ht="15" customHeight="1">
      <c r="A180" s="584" t="s">
        <v>5276</v>
      </c>
      <c r="B180" s="584" t="s">
        <v>5277</v>
      </c>
      <c r="C180" s="585" t="s">
        <v>8420</v>
      </c>
      <c r="D180" s="584"/>
      <c r="E180" s="587"/>
    </row>
    <row r="181" spans="1:5" s="586" customFormat="1" ht="15" customHeight="1">
      <c r="A181" s="584" t="s">
        <v>5278</v>
      </c>
      <c r="B181" s="584" t="s">
        <v>5279</v>
      </c>
      <c r="C181" s="585" t="s">
        <v>5280</v>
      </c>
      <c r="D181" s="584"/>
      <c r="E181" s="587"/>
    </row>
    <row r="182" spans="1:5" s="586" customFormat="1" ht="15" customHeight="1">
      <c r="A182" s="584" t="s">
        <v>5281</v>
      </c>
      <c r="B182" s="584" t="s">
        <v>5282</v>
      </c>
      <c r="C182" s="585" t="s">
        <v>8421</v>
      </c>
      <c r="D182" s="584"/>
      <c r="E182" s="587"/>
    </row>
    <row r="183" spans="1:5" s="586" customFormat="1" ht="15" customHeight="1">
      <c r="A183" s="584" t="s">
        <v>5283</v>
      </c>
      <c r="B183" s="584" t="s">
        <v>5284</v>
      </c>
      <c r="C183" s="585" t="s">
        <v>5628</v>
      </c>
      <c r="D183" s="584"/>
      <c r="E183" s="587"/>
    </row>
    <row r="184" spans="1:5" s="586" customFormat="1" ht="15" customHeight="1">
      <c r="A184" s="584" t="s">
        <v>5285</v>
      </c>
      <c r="B184" s="584" t="s">
        <v>5286</v>
      </c>
      <c r="C184" s="585" t="s">
        <v>8422</v>
      </c>
      <c r="D184" s="584"/>
      <c r="E184" s="587"/>
    </row>
    <row r="185" spans="1:5" s="586" customFormat="1" ht="15" customHeight="1">
      <c r="A185" s="584" t="s">
        <v>5287</v>
      </c>
      <c r="B185" s="584" t="s">
        <v>5288</v>
      </c>
      <c r="C185" s="585" t="s">
        <v>8425</v>
      </c>
      <c r="D185" s="584"/>
      <c r="E185" s="587"/>
    </row>
    <row r="186" spans="1:5" s="586" customFormat="1" ht="15" customHeight="1">
      <c r="A186" s="584" t="s">
        <v>5289</v>
      </c>
      <c r="B186" s="584" t="s">
        <v>5290</v>
      </c>
      <c r="C186" s="585" t="s">
        <v>8423</v>
      </c>
      <c r="D186" s="584"/>
      <c r="E186" s="587"/>
    </row>
    <row r="187" spans="1:5" s="586" customFormat="1" ht="15" customHeight="1">
      <c r="A187" s="584" t="s">
        <v>5291</v>
      </c>
      <c r="B187" s="584" t="s">
        <v>5292</v>
      </c>
      <c r="C187" s="585" t="s">
        <v>8424</v>
      </c>
      <c r="D187" s="584"/>
      <c r="E187" s="587"/>
    </row>
  </sheetData>
  <mergeCells count="12">
    <mergeCell ref="A174:D174"/>
    <mergeCell ref="A26:D26"/>
    <mergeCell ref="A27:D27"/>
    <mergeCell ref="A15:D15"/>
    <mergeCell ref="A16:D16"/>
    <mergeCell ref="A2:D2"/>
    <mergeCell ref="A3:D3"/>
    <mergeCell ref="A173:D173"/>
    <mergeCell ref="A31:D31"/>
    <mergeCell ref="A32:D32"/>
    <mergeCell ref="A37:D37"/>
    <mergeCell ref="A38:D38"/>
  </mergeCells>
  <phoneticPr fontId="15" type="noConversion"/>
  <conditionalFormatting sqref="E104:E1048576 E1:E91">
    <cfRule type="duplicateValues" dxfId="13" priority="5"/>
  </conditionalFormatting>
  <conditionalFormatting sqref="E92:E95">
    <cfRule type="duplicateValues" dxfId="12" priority="4"/>
  </conditionalFormatting>
  <conditionalFormatting sqref="E96:E99">
    <cfRule type="duplicateValues" dxfId="11" priority="3"/>
  </conditionalFormatting>
  <conditionalFormatting sqref="E100:E103">
    <cfRule type="duplicateValues" dxfId="10" priority="2"/>
  </conditionalFormatting>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1"/>
  <sheetViews>
    <sheetView workbookViewId="0">
      <selection activeCell="E29" sqref="E29"/>
    </sheetView>
  </sheetViews>
  <sheetFormatPr baseColWidth="10" defaultColWidth="9" defaultRowHeight="14"/>
  <cols>
    <col min="1" max="16384" width="9" style="209"/>
  </cols>
  <sheetData>
    <row r="1" spans="1:9" ht="19">
      <c r="A1" s="410" t="s">
        <v>4914</v>
      </c>
      <c r="B1" s="410"/>
      <c r="C1" s="410"/>
      <c r="F1" s="341"/>
      <c r="I1" s="341"/>
    </row>
    <row r="2" spans="1:9" ht="19">
      <c r="A2" s="410"/>
      <c r="B2" s="410"/>
      <c r="C2" s="410"/>
      <c r="F2" s="341"/>
      <c r="I2" s="341"/>
    </row>
    <row r="3" spans="1:9">
      <c r="A3" s="475" t="s">
        <v>4902</v>
      </c>
    </row>
    <row r="4" spans="1:9">
      <c r="A4" s="209" t="s">
        <v>4903</v>
      </c>
    </row>
    <row r="5" spans="1:9">
      <c r="A5" s="209" t="s">
        <v>4904</v>
      </c>
    </row>
    <row r="6" spans="1:9">
      <c r="A6" s="209" t="s">
        <v>4905</v>
      </c>
    </row>
    <row r="7" spans="1:9">
      <c r="A7" s="209" t="s">
        <v>4906</v>
      </c>
    </row>
    <row r="8" spans="1:9">
      <c r="A8" s="209" t="s">
        <v>4908</v>
      </c>
    </row>
    <row r="9" spans="1:9">
      <c r="A9" s="209" t="s">
        <v>4907</v>
      </c>
    </row>
    <row r="12" spans="1:9">
      <c r="A12" s="475" t="s">
        <v>4967</v>
      </c>
    </row>
    <row r="13" spans="1:9">
      <c r="A13" s="209" t="s">
        <v>4909</v>
      </c>
    </row>
    <row r="14" spans="1:9">
      <c r="A14" s="209" t="s">
        <v>4910</v>
      </c>
    </row>
    <row r="15" spans="1:9">
      <c r="A15" s="209" t="s">
        <v>4968</v>
      </c>
    </row>
    <row r="16" spans="1:9">
      <c r="A16" s="209" t="s">
        <v>4911</v>
      </c>
    </row>
    <row r="17" spans="1:1">
      <c r="A17" s="209" t="s">
        <v>4912</v>
      </c>
    </row>
    <row r="20" spans="1:1" ht="19">
      <c r="A20" s="410" t="s">
        <v>4913</v>
      </c>
    </row>
    <row r="21" spans="1:1">
      <c r="A21" s="209" t="s">
        <v>4915</v>
      </c>
    </row>
    <row r="22" spans="1:1">
      <c r="A22" s="209" t="s">
        <v>4916</v>
      </c>
    </row>
    <row r="23" spans="1:1">
      <c r="A23" s="326" t="s">
        <v>4922</v>
      </c>
    </row>
    <row r="24" spans="1:1">
      <c r="A24" s="592"/>
    </row>
    <row r="25" spans="1:1">
      <c r="A25" s="209" t="s">
        <v>4920</v>
      </c>
    </row>
    <row r="26" spans="1:1">
      <c r="A26" s="209" t="s">
        <v>4917</v>
      </c>
    </row>
    <row r="27" spans="1:1">
      <c r="A27" s="209" t="s">
        <v>4918</v>
      </c>
    </row>
    <row r="28" spans="1:1">
      <c r="A28" s="209" t="s">
        <v>4919</v>
      </c>
    </row>
    <row r="29" spans="1:1">
      <c r="A29" s="209" t="s">
        <v>4925</v>
      </c>
    </row>
    <row r="31" spans="1:1">
      <c r="A31" s="209" t="s">
        <v>4930</v>
      </c>
    </row>
    <row r="32" spans="1:1">
      <c r="A32" s="209" t="s">
        <v>4934</v>
      </c>
    </row>
    <row r="34" spans="1:1">
      <c r="A34" s="209" t="s">
        <v>4927</v>
      </c>
    </row>
    <row r="35" spans="1:1">
      <c r="A35" s="209" t="s">
        <v>4929</v>
      </c>
    </row>
    <row r="36" spans="1:1">
      <c r="A36" s="209" t="s">
        <v>4928</v>
      </c>
    </row>
    <row r="37" spans="1:1">
      <c r="A37" s="209" t="s">
        <v>4926</v>
      </c>
    </row>
    <row r="38" spans="1:1">
      <c r="A38" s="209" t="s">
        <v>4941</v>
      </c>
    </row>
    <row r="40" spans="1:1">
      <c r="A40" s="209" t="s">
        <v>4921</v>
      </c>
    </row>
    <row r="41" spans="1:1">
      <c r="A41" s="209" t="s">
        <v>4942</v>
      </c>
    </row>
    <row r="42" spans="1:1">
      <c r="A42" s="209" t="s">
        <v>4923</v>
      </c>
    </row>
    <row r="43" spans="1:1">
      <c r="A43" s="209" t="s">
        <v>4924</v>
      </c>
    </row>
    <row r="44" spans="1:1">
      <c r="A44" s="209" t="s">
        <v>4940</v>
      </c>
    </row>
    <row r="45" spans="1:1">
      <c r="A45" s="209" t="s">
        <v>4931</v>
      </c>
    </row>
    <row r="47" spans="1:1">
      <c r="A47" s="209" t="s">
        <v>4943</v>
      </c>
    </row>
    <row r="48" spans="1:1">
      <c r="A48" s="209" t="s">
        <v>4944</v>
      </c>
    </row>
    <row r="49" spans="1:1">
      <c r="A49" s="209" t="s">
        <v>4947</v>
      </c>
    </row>
    <row r="50" spans="1:1">
      <c r="A50" s="209" t="s">
        <v>4945</v>
      </c>
    </row>
    <row r="51" spans="1:1">
      <c r="A51" s="209" t="s">
        <v>4946</v>
      </c>
    </row>
  </sheetData>
  <phoneticPr fontId="15" type="noConversion"/>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B20" sqref="B20"/>
    </sheetView>
  </sheetViews>
  <sheetFormatPr baseColWidth="10" defaultColWidth="9" defaultRowHeight="14"/>
  <cols>
    <col min="1" max="1" width="30.1640625" style="209" customWidth="1"/>
    <col min="2" max="2" width="97.5" style="209" customWidth="1"/>
    <col min="3" max="16384" width="9" style="209"/>
  </cols>
  <sheetData>
    <row r="1" spans="1:2">
      <c r="A1" s="209" t="s">
        <v>5434</v>
      </c>
    </row>
    <row r="3" spans="1:2">
      <c r="A3" s="209" t="s">
        <v>5435</v>
      </c>
      <c r="B3" s="209" t="s">
        <v>5440</v>
      </c>
    </row>
    <row r="4" spans="1:2">
      <c r="A4" s="209" t="s">
        <v>5455</v>
      </c>
      <c r="B4" s="209" t="s">
        <v>5445</v>
      </c>
    </row>
    <row r="5" spans="1:2" ht="51" customHeight="1">
      <c r="A5" s="209" t="s">
        <v>5436</v>
      </c>
      <c r="B5" s="165" t="s">
        <v>5439</v>
      </c>
    </row>
    <row r="6" spans="1:2" ht="33.75" customHeight="1">
      <c r="A6" s="209" t="s">
        <v>5437</v>
      </c>
      <c r="B6" s="165" t="s">
        <v>5441</v>
      </c>
    </row>
    <row r="7" spans="1:2" ht="38.25" customHeight="1">
      <c r="A7" s="209" t="s">
        <v>5438</v>
      </c>
      <c r="B7" s="165" t="s">
        <v>5442</v>
      </c>
    </row>
    <row r="8" spans="1:2" ht="26.25" customHeight="1">
      <c r="A8" s="209" t="s">
        <v>5443</v>
      </c>
      <c r="B8" s="165" t="s">
        <v>5444</v>
      </c>
    </row>
    <row r="9" spans="1:2" ht="21.75" customHeight="1">
      <c r="A9" s="209" t="s">
        <v>5447</v>
      </c>
      <c r="B9" s="209" t="s">
        <v>5448</v>
      </c>
    </row>
    <row r="10" spans="1:2" ht="21" customHeight="1">
      <c r="A10" s="209" t="s">
        <v>5449</v>
      </c>
      <c r="B10" s="209" t="s">
        <v>5450</v>
      </c>
    </row>
    <row r="11" spans="1:2" ht="19.5" customHeight="1">
      <c r="A11" s="209" t="s">
        <v>5451</v>
      </c>
      <c r="B11" s="209" t="s">
        <v>5453</v>
      </c>
    </row>
    <row r="12" spans="1:2" ht="21.75" customHeight="1">
      <c r="A12" s="209" t="s">
        <v>5452</v>
      </c>
      <c r="B12" s="209" t="s">
        <v>5454</v>
      </c>
    </row>
  </sheetData>
  <phoneticPr fontId="15" type="noConversion"/>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topLeftCell="A31" workbookViewId="0">
      <selection activeCell="G47" sqref="G47"/>
    </sheetView>
  </sheetViews>
  <sheetFormatPr baseColWidth="10" defaultColWidth="9" defaultRowHeight="14"/>
  <cols>
    <col min="1" max="16384" width="9" style="219"/>
  </cols>
  <sheetData>
    <row r="1" spans="1:2" ht="19">
      <c r="A1" s="450" t="s">
        <v>6086</v>
      </c>
    </row>
    <row r="2" spans="1:2">
      <c r="A2" s="347" t="s">
        <v>12645</v>
      </c>
    </row>
    <row r="3" spans="1:2">
      <c r="A3" s="435" t="s">
        <v>11404</v>
      </c>
    </row>
    <row r="4" spans="1:2">
      <c r="A4" s="347" t="s">
        <v>12632</v>
      </c>
    </row>
    <row r="5" spans="1:2">
      <c r="A5" s="219" t="s">
        <v>12629</v>
      </c>
    </row>
    <row r="6" spans="1:2">
      <c r="A6" s="219" t="s">
        <v>12630</v>
      </c>
    </row>
    <row r="7" spans="1:2">
      <c r="A7" s="219" t="s">
        <v>12631</v>
      </c>
    </row>
    <row r="8" spans="1:2">
      <c r="A8" s="219" t="s">
        <v>12668</v>
      </c>
    </row>
    <row r="10" spans="1:2" s="209" customFormat="1"/>
    <row r="11" spans="1:2" ht="19">
      <c r="A11" s="450" t="s">
        <v>6092</v>
      </c>
    </row>
    <row r="12" spans="1:2">
      <c r="A12" s="347" t="s">
        <v>12644</v>
      </c>
    </row>
    <row r="13" spans="1:2">
      <c r="A13" s="347" t="s">
        <v>12639</v>
      </c>
    </row>
    <row r="14" spans="1:2">
      <c r="A14" s="347" t="s">
        <v>12638</v>
      </c>
    </row>
    <row r="15" spans="1:2">
      <c r="A15" s="219" t="s">
        <v>11154</v>
      </c>
    </row>
    <row r="16" spans="1:2">
      <c r="A16" s="635" t="s">
        <v>6113</v>
      </c>
      <c r="B16" s="635" t="s">
        <v>6114</v>
      </c>
    </row>
    <row r="17" spans="1:3">
      <c r="A17" s="588" t="s">
        <v>6095</v>
      </c>
      <c r="B17" s="588" t="s">
        <v>6105</v>
      </c>
      <c r="C17" s="219" t="s">
        <v>6115</v>
      </c>
    </row>
    <row r="18" spans="1:3">
      <c r="A18" s="588" t="s">
        <v>6096</v>
      </c>
      <c r="B18" s="588" t="s">
        <v>6106</v>
      </c>
    </row>
    <row r="19" spans="1:3">
      <c r="A19" s="588" t="s">
        <v>6097</v>
      </c>
      <c r="B19" s="588" t="s">
        <v>12568</v>
      </c>
    </row>
    <row r="20" spans="1:3">
      <c r="A20" s="588" t="s">
        <v>6098</v>
      </c>
      <c r="B20" s="588" t="s">
        <v>6107</v>
      </c>
    </row>
    <row r="21" spans="1:3">
      <c r="A21" s="588" t="s">
        <v>6099</v>
      </c>
      <c r="B21" s="588" t="s">
        <v>6108</v>
      </c>
    </row>
    <row r="22" spans="1:3">
      <c r="A22" s="588" t="s">
        <v>6100</v>
      </c>
      <c r="B22" s="588" t="s">
        <v>6109</v>
      </c>
    </row>
    <row r="23" spans="1:3">
      <c r="A23" s="588" t="s">
        <v>6101</v>
      </c>
      <c r="B23" s="588" t="s">
        <v>6110</v>
      </c>
    </row>
    <row r="24" spans="1:3">
      <c r="A24" s="588" t="s">
        <v>6102</v>
      </c>
      <c r="B24" s="588" t="s">
        <v>6111</v>
      </c>
    </row>
    <row r="25" spans="1:3">
      <c r="A25" s="588" t="s">
        <v>6103</v>
      </c>
      <c r="B25" s="588" t="s">
        <v>6112</v>
      </c>
    </row>
    <row r="26" spans="1:3">
      <c r="A26" s="588" t="s">
        <v>6104</v>
      </c>
      <c r="B26" s="588" t="s">
        <v>6126</v>
      </c>
    </row>
    <row r="27" spans="1:3">
      <c r="A27" s="219" t="s">
        <v>12633</v>
      </c>
    </row>
    <row r="28" spans="1:3">
      <c r="A28" s="219" t="s">
        <v>12634</v>
      </c>
    </row>
    <row r="29" spans="1:3">
      <c r="A29" s="219" t="s">
        <v>12635</v>
      </c>
    </row>
    <row r="30" spans="1:3">
      <c r="A30" s="219" t="s">
        <v>12637</v>
      </c>
    </row>
    <row r="31" spans="1:3">
      <c r="A31" s="219" t="s">
        <v>12669</v>
      </c>
    </row>
    <row r="32" spans="1:3">
      <c r="A32" s="219" t="s">
        <v>12636</v>
      </c>
    </row>
    <row r="35" spans="1:4" ht="19">
      <c r="A35" s="450" t="s">
        <v>12640</v>
      </c>
    </row>
    <row r="36" spans="1:4">
      <c r="A36" s="347" t="s">
        <v>12646</v>
      </c>
    </row>
    <row r="37" spans="1:4">
      <c r="A37" s="219" t="s">
        <v>12641</v>
      </c>
    </row>
    <row r="38" spans="1:4">
      <c r="A38" s="219" t="s">
        <v>12642</v>
      </c>
    </row>
    <row r="39" spans="1:4">
      <c r="A39" s="219" t="s">
        <v>12655</v>
      </c>
    </row>
    <row r="40" spans="1:4">
      <c r="A40" s="219" t="s">
        <v>12647</v>
      </c>
    </row>
    <row r="41" spans="1:4">
      <c r="A41" s="219" t="s">
        <v>12649</v>
      </c>
    </row>
    <row r="42" spans="1:4">
      <c r="A42" s="219" t="s">
        <v>12648</v>
      </c>
    </row>
    <row r="43" spans="1:4">
      <c r="A43" s="219" t="s">
        <v>12643</v>
      </c>
    </row>
    <row r="44" spans="1:4">
      <c r="A44" s="219" t="s">
        <v>12650</v>
      </c>
      <c r="D44" s="219" t="s">
        <v>12651</v>
      </c>
    </row>
    <row r="45" spans="1:4">
      <c r="A45" s="219" t="s">
        <v>12652</v>
      </c>
      <c r="D45" s="219" t="s">
        <v>12651</v>
      </c>
    </row>
    <row r="46" spans="1:4">
      <c r="A46" s="219" t="s">
        <v>12653</v>
      </c>
      <c r="D46" s="219" t="s">
        <v>12651</v>
      </c>
    </row>
    <row r="47" spans="1:4">
      <c r="A47" s="219" t="s">
        <v>12654</v>
      </c>
      <c r="D47" s="219" t="s">
        <v>12651</v>
      </c>
    </row>
    <row r="48" spans="1:4">
      <c r="A48" s="219" t="s">
        <v>12656</v>
      </c>
    </row>
    <row r="49" spans="1:4">
      <c r="A49" s="219" t="s">
        <v>12657</v>
      </c>
    </row>
    <row r="52" spans="1:4" ht="19">
      <c r="A52" s="450" t="s">
        <v>12658</v>
      </c>
    </row>
    <row r="53" spans="1:4">
      <c r="A53" s="347" t="s">
        <v>12662</v>
      </c>
    </row>
    <row r="54" spans="1:4">
      <c r="A54" s="219" t="s">
        <v>12671</v>
      </c>
    </row>
    <row r="55" spans="1:4">
      <c r="A55" s="219" t="s">
        <v>12664</v>
      </c>
    </row>
    <row r="56" spans="1:4">
      <c r="A56" s="219" t="s">
        <v>12670</v>
      </c>
    </row>
    <row r="57" spans="1:4">
      <c r="A57" s="219" t="s">
        <v>12663</v>
      </c>
    </row>
    <row r="58" spans="1:4">
      <c r="A58" s="219" t="s">
        <v>12649</v>
      </c>
    </row>
    <row r="59" spans="1:4">
      <c r="A59" s="219" t="s">
        <v>12643</v>
      </c>
    </row>
    <row r="60" spans="1:4">
      <c r="A60" s="219" t="s">
        <v>12665</v>
      </c>
      <c r="D60" s="219" t="s">
        <v>12666</v>
      </c>
    </row>
    <row r="61" spans="1:4">
      <c r="A61" s="219" t="s">
        <v>12667</v>
      </c>
      <c r="D61" s="219" t="s">
        <v>12666</v>
      </c>
    </row>
    <row r="62" spans="1:4">
      <c r="A62" s="219" t="s">
        <v>12656</v>
      </c>
    </row>
    <row r="63" spans="1:4">
      <c r="A63" s="219" t="s">
        <v>12657</v>
      </c>
    </row>
    <row r="66" spans="1:1" ht="19">
      <c r="A66" s="450" t="s">
        <v>12659</v>
      </c>
    </row>
    <row r="67" spans="1:1">
      <c r="A67" s="347" t="s">
        <v>12660</v>
      </c>
    </row>
    <row r="68" spans="1:1">
      <c r="A68" s="219" t="s">
        <v>12661</v>
      </c>
    </row>
  </sheetData>
  <phoneticPr fontId="15" type="noConversion"/>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
  <sheetViews>
    <sheetView topLeftCell="A29" zoomScaleNormal="100" workbookViewId="0">
      <pane xSplit="1" topLeftCell="B1" activePane="topRight" state="frozen"/>
      <selection pane="topRight" activeCell="E46" sqref="E46"/>
    </sheetView>
  </sheetViews>
  <sheetFormatPr baseColWidth="10" defaultColWidth="9" defaultRowHeight="13"/>
  <cols>
    <col min="1" max="1" width="5" style="641" customWidth="1"/>
    <col min="2" max="2" width="11" style="641" customWidth="1"/>
    <col min="3" max="3" width="7.1640625" style="641" customWidth="1"/>
    <col min="4" max="4" width="16.1640625" style="641" customWidth="1"/>
    <col min="5" max="5" width="27.33203125" style="639" customWidth="1"/>
    <col min="6" max="6" width="11.33203125" style="639" customWidth="1"/>
    <col min="7" max="7" width="18" style="639" customWidth="1"/>
    <col min="8" max="8" width="22" style="639" customWidth="1"/>
    <col min="9" max="9" width="21.33203125" style="639" customWidth="1"/>
    <col min="10" max="10" width="26.33203125" style="639" customWidth="1"/>
    <col min="11" max="11" width="30.6640625" style="639" customWidth="1"/>
    <col min="12" max="12" width="19.33203125" style="639" customWidth="1"/>
    <col min="13" max="16384" width="9" style="639"/>
  </cols>
  <sheetData>
    <row r="1" spans="1:12" s="640" customFormat="1">
      <c r="A1" s="642" t="s">
        <v>1079</v>
      </c>
      <c r="B1" s="642" t="s">
        <v>6407</v>
      </c>
      <c r="C1" s="642" t="s">
        <v>6408</v>
      </c>
      <c r="D1" s="642" t="s">
        <v>6410</v>
      </c>
      <c r="E1" s="642" t="s">
        <v>6411</v>
      </c>
      <c r="F1" s="642" t="s">
        <v>7916</v>
      </c>
      <c r="G1" s="642" t="s">
        <v>7860</v>
      </c>
      <c r="H1" s="642" t="s">
        <v>6412</v>
      </c>
      <c r="I1" s="642" t="s">
        <v>6409</v>
      </c>
      <c r="J1" s="642" t="s">
        <v>6418</v>
      </c>
      <c r="K1" s="642" t="s">
        <v>7954</v>
      </c>
      <c r="L1" s="642" t="s">
        <v>7863</v>
      </c>
    </row>
    <row r="2" spans="1:12" ht="48.75" customHeight="1">
      <c r="A2" s="643" t="s">
        <v>6413</v>
      </c>
      <c r="B2" s="643" t="s">
        <v>7856</v>
      </c>
      <c r="C2" s="643" t="s">
        <v>6415</v>
      </c>
      <c r="D2" s="643" t="s">
        <v>7979</v>
      </c>
      <c r="E2" s="644" t="s">
        <v>8007</v>
      </c>
      <c r="F2" s="765" t="s">
        <v>7917</v>
      </c>
      <c r="G2" s="644"/>
      <c r="H2" s="644" t="s">
        <v>7882</v>
      </c>
      <c r="I2" s="644" t="s">
        <v>6432</v>
      </c>
      <c r="J2" s="644" t="s">
        <v>7855</v>
      </c>
      <c r="K2" s="644" t="s">
        <v>6430</v>
      </c>
      <c r="L2" s="644" t="s">
        <v>6423</v>
      </c>
    </row>
    <row r="3" spans="1:12" ht="26.25" customHeight="1">
      <c r="A3" s="643" t="s">
        <v>6414</v>
      </c>
      <c r="B3" s="643" t="s">
        <v>6425</v>
      </c>
      <c r="C3" s="643" t="s">
        <v>6433</v>
      </c>
      <c r="D3" s="643"/>
      <c r="E3" s="644" t="s">
        <v>8008</v>
      </c>
      <c r="F3" s="765" t="s">
        <v>7918</v>
      </c>
      <c r="G3" s="644"/>
      <c r="H3" s="644" t="s">
        <v>7883</v>
      </c>
      <c r="I3" s="644"/>
      <c r="J3" s="1239" t="s">
        <v>7952</v>
      </c>
      <c r="K3" s="1239" t="s">
        <v>7947</v>
      </c>
      <c r="L3" s="1240" t="s">
        <v>7951</v>
      </c>
    </row>
    <row r="4" spans="1:12" ht="26.25" customHeight="1">
      <c r="A4" s="643" t="s">
        <v>6417</v>
      </c>
      <c r="B4" s="643" t="s">
        <v>6426</v>
      </c>
      <c r="C4" s="643"/>
      <c r="D4" s="643"/>
      <c r="E4" s="644" t="s">
        <v>7985</v>
      </c>
      <c r="F4" s="765" t="s">
        <v>7919</v>
      </c>
      <c r="G4" s="644"/>
      <c r="H4" s="644" t="s">
        <v>7981</v>
      </c>
      <c r="I4" s="644"/>
      <c r="J4" s="1239"/>
      <c r="K4" s="1239"/>
      <c r="L4" s="1241"/>
    </row>
    <row r="5" spans="1:12" ht="26.25" customHeight="1">
      <c r="A5" s="643" t="s">
        <v>6416</v>
      </c>
      <c r="B5" s="643" t="s">
        <v>6427</v>
      </c>
      <c r="C5" s="643"/>
      <c r="D5" s="643"/>
      <c r="E5" s="644" t="s">
        <v>7980</v>
      </c>
      <c r="F5" s="765" t="s">
        <v>7920</v>
      </c>
      <c r="G5" s="644"/>
      <c r="H5" s="767" t="s">
        <v>7981</v>
      </c>
      <c r="I5" s="644"/>
      <c r="J5" s="1239"/>
      <c r="K5" s="1239"/>
      <c r="L5" s="1241"/>
    </row>
    <row r="6" spans="1:12" ht="26.25" customHeight="1">
      <c r="A6" s="643" t="s">
        <v>7982</v>
      </c>
      <c r="B6" s="643" t="s">
        <v>6428</v>
      </c>
      <c r="C6" s="643"/>
      <c r="D6" s="643"/>
      <c r="E6" s="767" t="s">
        <v>7984</v>
      </c>
      <c r="F6" s="767"/>
      <c r="G6" s="767"/>
      <c r="H6" s="767" t="s">
        <v>7983</v>
      </c>
      <c r="I6" s="767"/>
      <c r="J6" s="1239"/>
      <c r="K6" s="1239"/>
      <c r="L6" s="1241"/>
    </row>
    <row r="7" spans="1:12" ht="40.5" customHeight="1">
      <c r="A7" s="643" t="s">
        <v>6419</v>
      </c>
      <c r="B7" s="643" t="s">
        <v>6429</v>
      </c>
      <c r="C7" s="643"/>
      <c r="D7" s="643" t="s">
        <v>6434</v>
      </c>
      <c r="E7" s="644" t="s">
        <v>7987</v>
      </c>
      <c r="F7" s="765" t="s">
        <v>7986</v>
      </c>
      <c r="G7" s="644"/>
      <c r="H7" s="767" t="s">
        <v>7983</v>
      </c>
      <c r="I7" s="644"/>
      <c r="J7" s="1239"/>
      <c r="K7" s="1239"/>
      <c r="L7" s="1241"/>
    </row>
    <row r="8" spans="1:12" ht="42" customHeight="1">
      <c r="A8" s="643" t="s">
        <v>6420</v>
      </c>
      <c r="B8" s="643" t="s">
        <v>7990</v>
      </c>
      <c r="C8" s="643"/>
      <c r="D8" s="643" t="s">
        <v>7989</v>
      </c>
      <c r="E8" s="644" t="s">
        <v>7988</v>
      </c>
      <c r="F8" s="765" t="s">
        <v>7993</v>
      </c>
      <c r="G8" s="644" t="s">
        <v>7991</v>
      </c>
      <c r="H8" s="644" t="s">
        <v>7992</v>
      </c>
      <c r="I8" s="644" t="s">
        <v>6436</v>
      </c>
      <c r="J8" s="1239"/>
      <c r="K8" s="1239"/>
      <c r="L8" s="1241"/>
    </row>
    <row r="9" spans="1:12" ht="60.75" customHeight="1">
      <c r="A9" s="643" t="s">
        <v>6424</v>
      </c>
      <c r="B9" s="643"/>
      <c r="C9" s="643"/>
      <c r="D9" s="643" t="s">
        <v>7997</v>
      </c>
      <c r="E9" s="644"/>
      <c r="F9" s="765" t="s">
        <v>7994</v>
      </c>
      <c r="G9" s="644" t="s">
        <v>7996</v>
      </c>
      <c r="H9" s="759"/>
      <c r="I9" s="1239" t="s">
        <v>7956</v>
      </c>
      <c r="J9" s="1239"/>
      <c r="K9" s="1239"/>
      <c r="L9" s="1241"/>
    </row>
    <row r="10" spans="1:12" ht="57" customHeight="1">
      <c r="A10" s="643" t="s">
        <v>7995</v>
      </c>
      <c r="B10" s="643"/>
      <c r="C10" s="643"/>
      <c r="D10" s="643"/>
      <c r="E10" s="767"/>
      <c r="F10" s="767" t="s">
        <v>7994</v>
      </c>
      <c r="G10" s="767" t="s">
        <v>7998</v>
      </c>
      <c r="H10" s="767"/>
      <c r="I10" s="1239"/>
      <c r="J10" s="1239"/>
      <c r="K10" s="1239"/>
      <c r="L10" s="1241"/>
    </row>
    <row r="11" spans="1:12" ht="41.25" customHeight="1">
      <c r="A11" s="643" t="s">
        <v>1084</v>
      </c>
      <c r="B11" s="643" t="s">
        <v>7857</v>
      </c>
      <c r="C11" s="643"/>
      <c r="D11" s="643"/>
      <c r="E11" s="759"/>
      <c r="F11" s="765" t="s">
        <v>7921</v>
      </c>
      <c r="G11" s="759"/>
      <c r="H11" s="767"/>
      <c r="I11" s="1239"/>
      <c r="J11" s="1239"/>
      <c r="K11" s="1239"/>
      <c r="L11" s="1241"/>
    </row>
    <row r="12" spans="1:12" ht="39" customHeight="1">
      <c r="A12" s="643" t="s">
        <v>1084</v>
      </c>
      <c r="B12" s="643" t="s">
        <v>7858</v>
      </c>
      <c r="C12" s="643"/>
      <c r="D12" s="643"/>
      <c r="E12" s="644" t="s">
        <v>8001</v>
      </c>
      <c r="F12" s="765" t="s">
        <v>7922</v>
      </c>
      <c r="G12" s="644" t="s">
        <v>8003</v>
      </c>
      <c r="H12" s="767" t="s">
        <v>8004</v>
      </c>
      <c r="I12" s="1239"/>
      <c r="J12" s="1239"/>
      <c r="K12" s="1239"/>
      <c r="L12" s="1241"/>
    </row>
    <row r="13" spans="1:12" ht="40.5" customHeight="1">
      <c r="A13" s="643" t="s">
        <v>1738</v>
      </c>
      <c r="B13" s="643" t="s">
        <v>7861</v>
      </c>
      <c r="C13" s="643"/>
      <c r="D13" s="643" t="s">
        <v>8006</v>
      </c>
      <c r="E13" s="759" t="s">
        <v>8002</v>
      </c>
      <c r="F13" s="765" t="s">
        <v>7923</v>
      </c>
      <c r="G13" s="644"/>
      <c r="H13" s="759"/>
      <c r="I13" s="1239"/>
      <c r="J13" s="1239"/>
      <c r="K13" s="1239"/>
      <c r="L13" s="1241"/>
    </row>
    <row r="14" spans="1:12" ht="40.5" customHeight="1">
      <c r="A14" s="643" t="s">
        <v>1738</v>
      </c>
      <c r="B14" s="643" t="s">
        <v>7862</v>
      </c>
      <c r="C14" s="643"/>
      <c r="D14" s="643"/>
      <c r="E14" s="759" t="s">
        <v>7929</v>
      </c>
      <c r="F14" s="765" t="s">
        <v>7924</v>
      </c>
      <c r="G14" s="759"/>
      <c r="H14" s="765" t="s">
        <v>8005</v>
      </c>
      <c r="I14" s="1239"/>
      <c r="J14" s="1239"/>
      <c r="K14" s="1239"/>
      <c r="L14" s="1241"/>
    </row>
    <row r="15" spans="1:12" ht="34.5" customHeight="1">
      <c r="A15" s="643" t="s">
        <v>1738</v>
      </c>
      <c r="B15" s="643" t="s">
        <v>7859</v>
      </c>
      <c r="C15" s="643" t="s">
        <v>6437</v>
      </c>
      <c r="D15" s="643"/>
      <c r="E15" s="644"/>
      <c r="F15" s="765" t="s">
        <v>7924</v>
      </c>
      <c r="G15" s="644"/>
      <c r="H15" s="644" t="s">
        <v>7884</v>
      </c>
      <c r="I15" s="1239"/>
      <c r="J15" s="1239"/>
      <c r="K15" s="1239"/>
      <c r="L15" s="1242"/>
    </row>
    <row r="16" spans="1:12" ht="63.75" customHeight="1">
      <c r="A16" s="643" t="s">
        <v>1083</v>
      </c>
      <c r="B16" s="643" t="s">
        <v>7864</v>
      </c>
      <c r="C16" s="643"/>
      <c r="D16" s="643" t="s">
        <v>8000</v>
      </c>
      <c r="E16" s="759" t="s">
        <v>7926</v>
      </c>
      <c r="F16" s="765" t="s">
        <v>7928</v>
      </c>
      <c r="G16" s="644" t="s">
        <v>7999</v>
      </c>
      <c r="H16" s="644"/>
      <c r="I16" s="644"/>
      <c r="J16" s="1240" t="s">
        <v>7955</v>
      </c>
      <c r="K16" s="1240" t="s">
        <v>7950</v>
      </c>
      <c r="L16" s="1240" t="s">
        <v>7953</v>
      </c>
    </row>
    <row r="17" spans="1:12" ht="30.75" customHeight="1">
      <c r="A17" s="643" t="s">
        <v>1083</v>
      </c>
      <c r="B17" s="643" t="s">
        <v>7865</v>
      </c>
      <c r="C17" s="643"/>
      <c r="D17" s="643" t="s">
        <v>8009</v>
      </c>
      <c r="E17" s="759" t="s">
        <v>7927</v>
      </c>
      <c r="F17" s="765" t="s">
        <v>7940</v>
      </c>
      <c r="G17" s="759"/>
      <c r="H17" s="759"/>
      <c r="I17" s="759"/>
      <c r="J17" s="1241"/>
      <c r="K17" s="1241"/>
      <c r="L17" s="1241"/>
    </row>
    <row r="18" spans="1:12" ht="39" customHeight="1">
      <c r="A18" s="643" t="s">
        <v>7867</v>
      </c>
      <c r="B18" s="643" t="s">
        <v>7866</v>
      </c>
      <c r="C18" s="643"/>
      <c r="D18" s="643" t="s">
        <v>7880</v>
      </c>
      <c r="E18" s="759" t="s">
        <v>7935</v>
      </c>
      <c r="F18" s="765" t="s">
        <v>7941</v>
      </c>
      <c r="G18" s="759" t="s">
        <v>7949</v>
      </c>
      <c r="H18" s="759" t="s">
        <v>7881</v>
      </c>
      <c r="I18" s="759"/>
      <c r="J18" s="1241"/>
      <c r="K18" s="1241"/>
      <c r="L18" s="1241"/>
    </row>
    <row r="19" spans="1:12" ht="30.75" customHeight="1">
      <c r="A19" s="643" t="s">
        <v>1082</v>
      </c>
      <c r="B19" s="643" t="s">
        <v>7868</v>
      </c>
      <c r="C19" s="643" t="s">
        <v>6438</v>
      </c>
      <c r="D19" s="643" t="s">
        <v>11749</v>
      </c>
      <c r="E19" s="644" t="s">
        <v>7930</v>
      </c>
      <c r="F19" s="765"/>
      <c r="G19" s="765" t="s">
        <v>7946</v>
      </c>
      <c r="H19" s="644" t="s">
        <v>7939</v>
      </c>
      <c r="I19" s="644"/>
      <c r="J19" s="1241"/>
      <c r="K19" s="1241"/>
      <c r="L19" s="1241"/>
    </row>
    <row r="20" spans="1:12" ht="30.75" customHeight="1">
      <c r="A20" s="643" t="s">
        <v>1742</v>
      </c>
      <c r="B20" s="643" t="s">
        <v>7869</v>
      </c>
      <c r="C20" s="643"/>
      <c r="D20" s="643"/>
      <c r="E20" s="765" t="s">
        <v>7930</v>
      </c>
      <c r="F20" s="765"/>
      <c r="G20" s="644"/>
      <c r="H20" s="644"/>
      <c r="I20" s="644"/>
      <c r="J20" s="1241"/>
      <c r="K20" s="1241"/>
      <c r="L20" s="1241"/>
    </row>
    <row r="21" spans="1:12" ht="38.25" customHeight="1">
      <c r="A21" s="643" t="s">
        <v>1737</v>
      </c>
      <c r="B21" s="643" t="s">
        <v>7870</v>
      </c>
      <c r="C21" s="643"/>
      <c r="D21" s="643" t="s">
        <v>6431</v>
      </c>
      <c r="E21" s="644" t="s">
        <v>7936</v>
      </c>
      <c r="F21" s="765" t="s">
        <v>7942</v>
      </c>
      <c r="G21" s="644" t="s">
        <v>7945</v>
      </c>
      <c r="H21" s="644"/>
      <c r="I21" s="644"/>
      <c r="J21" s="1241"/>
      <c r="K21" s="1241"/>
      <c r="L21" s="1241"/>
    </row>
    <row r="22" spans="1:12" ht="45.75" customHeight="1">
      <c r="A22" s="643" t="s">
        <v>1086</v>
      </c>
      <c r="B22" s="643" t="s">
        <v>7871</v>
      </c>
      <c r="C22" s="643"/>
      <c r="D22" s="643" t="s">
        <v>7854</v>
      </c>
      <c r="E22" s="765" t="s">
        <v>7932</v>
      </c>
      <c r="F22" s="765"/>
      <c r="G22" s="644"/>
      <c r="H22" s="644"/>
      <c r="I22" s="644" t="s">
        <v>7948</v>
      </c>
      <c r="J22" s="1241"/>
      <c r="K22" s="1241"/>
      <c r="L22" s="1241"/>
    </row>
    <row r="23" spans="1:12" ht="53.25" customHeight="1">
      <c r="A23" s="643" t="s">
        <v>1755</v>
      </c>
      <c r="B23" s="643" t="s">
        <v>7872</v>
      </c>
      <c r="C23" s="643"/>
      <c r="D23" s="643" t="s">
        <v>11748</v>
      </c>
      <c r="E23" s="765" t="s">
        <v>7932</v>
      </c>
      <c r="F23" s="765"/>
      <c r="G23" s="644"/>
      <c r="H23" s="645" t="s">
        <v>7938</v>
      </c>
      <c r="I23" s="644"/>
      <c r="J23" s="1241"/>
      <c r="K23" s="1241"/>
      <c r="L23" s="1241"/>
    </row>
    <row r="24" spans="1:12" ht="34.5" customHeight="1">
      <c r="A24" s="643" t="s">
        <v>1735</v>
      </c>
      <c r="B24" s="643" t="s">
        <v>7875</v>
      </c>
      <c r="C24" s="643"/>
      <c r="D24" s="643"/>
      <c r="E24" s="765" t="s">
        <v>7937</v>
      </c>
      <c r="F24" s="765" t="s">
        <v>7943</v>
      </c>
      <c r="G24" s="644"/>
      <c r="H24" s="644"/>
      <c r="I24" s="644"/>
      <c r="J24" s="1241"/>
      <c r="K24" s="1241"/>
      <c r="L24" s="1241"/>
    </row>
    <row r="25" spans="1:12" ht="34.5" customHeight="1">
      <c r="A25" s="643" t="s">
        <v>1651</v>
      </c>
      <c r="B25" s="643" t="s">
        <v>7873</v>
      </c>
      <c r="C25" s="643"/>
      <c r="D25" s="643"/>
      <c r="E25" s="765" t="s">
        <v>7931</v>
      </c>
      <c r="F25" s="765"/>
      <c r="G25" s="644"/>
      <c r="H25" s="644"/>
      <c r="I25" s="644"/>
      <c r="J25" s="1241"/>
      <c r="K25" s="1241"/>
      <c r="L25" s="1241"/>
    </row>
    <row r="26" spans="1:12" ht="34.5" customHeight="1">
      <c r="A26" s="643" t="s">
        <v>1759</v>
      </c>
      <c r="B26" s="643" t="s">
        <v>7876</v>
      </c>
      <c r="C26" s="643"/>
      <c r="D26" s="643"/>
      <c r="E26" s="765"/>
      <c r="F26" s="765"/>
      <c r="G26" s="644"/>
      <c r="H26" s="644"/>
      <c r="I26" s="644"/>
      <c r="J26" s="1241"/>
      <c r="K26" s="1241"/>
      <c r="L26" s="1241"/>
    </row>
    <row r="27" spans="1:12" ht="34.5" customHeight="1">
      <c r="A27" s="643" t="s">
        <v>6445</v>
      </c>
      <c r="B27" s="643" t="s">
        <v>7874</v>
      </c>
      <c r="C27" s="643"/>
      <c r="D27" s="643"/>
      <c r="E27" s="765" t="s">
        <v>7937</v>
      </c>
      <c r="F27" s="765" t="s">
        <v>7944</v>
      </c>
      <c r="G27" s="644"/>
      <c r="H27" s="644"/>
      <c r="I27" s="644"/>
      <c r="J27" s="1241"/>
      <c r="K27" s="1241"/>
      <c r="L27" s="1241"/>
    </row>
    <row r="28" spans="1:12" ht="37.5" customHeight="1">
      <c r="A28" s="643" t="s">
        <v>1967</v>
      </c>
      <c r="B28" s="643" t="s">
        <v>7877</v>
      </c>
      <c r="C28" s="643"/>
      <c r="D28" s="643" t="s">
        <v>6435</v>
      </c>
      <c r="E28" s="765" t="s">
        <v>7934</v>
      </c>
      <c r="F28" s="765"/>
      <c r="G28" s="645"/>
      <c r="H28" s="645"/>
      <c r="I28" s="645"/>
      <c r="J28" s="1242"/>
      <c r="K28" s="1242"/>
      <c r="L28" s="1242"/>
    </row>
    <row r="29" spans="1:12" ht="34.5" customHeight="1">
      <c r="A29" s="643" t="s">
        <v>7878</v>
      </c>
      <c r="B29" s="643"/>
      <c r="C29" s="643"/>
      <c r="D29" s="643"/>
      <c r="E29" s="765" t="s">
        <v>7933</v>
      </c>
      <c r="F29" s="765"/>
      <c r="G29" s="759"/>
      <c r="H29" s="759"/>
      <c r="I29" s="759"/>
      <c r="J29" s="760"/>
      <c r="K29" s="759"/>
      <c r="L29" s="760"/>
    </row>
    <row r="30" spans="1:12" ht="37.5" customHeight="1">
      <c r="A30" s="643" t="s">
        <v>7879</v>
      </c>
      <c r="B30" s="643"/>
      <c r="C30" s="643"/>
      <c r="D30" s="643" t="s">
        <v>7752</v>
      </c>
      <c r="E30" s="765" t="s">
        <v>7933</v>
      </c>
      <c r="F30" s="765"/>
      <c r="G30" s="759"/>
      <c r="H30" s="759"/>
      <c r="I30" s="759"/>
      <c r="J30" s="759"/>
      <c r="K30" s="759"/>
      <c r="L30" s="759"/>
    </row>
    <row r="31" spans="1:12" s="638" customFormat="1"/>
    <row r="32" spans="1:12" s="638" customFormat="1"/>
    <row r="33" spans="2:5" s="638" customFormat="1">
      <c r="B33" s="764" t="s">
        <v>7885</v>
      </c>
    </row>
    <row r="34" spans="2:5" s="638" customFormat="1"/>
    <row r="35" spans="2:5" s="638" customFormat="1">
      <c r="B35" s="764" t="s">
        <v>7906</v>
      </c>
    </row>
    <row r="36" spans="2:5" s="638" customFormat="1">
      <c r="B36" s="763" t="s">
        <v>7889</v>
      </c>
      <c r="C36" s="638" t="s">
        <v>7890</v>
      </c>
    </row>
    <row r="37" spans="2:5" s="638" customFormat="1">
      <c r="B37" s="763" t="s">
        <v>7886</v>
      </c>
      <c r="C37" s="638" t="s">
        <v>7887</v>
      </c>
      <c r="E37" s="638" t="s">
        <v>7907</v>
      </c>
    </row>
    <row r="38" spans="2:5" s="638" customFormat="1">
      <c r="B38" s="763" t="s">
        <v>7910</v>
      </c>
      <c r="C38" s="638" t="s">
        <v>7888</v>
      </c>
      <c r="E38" s="638" t="s">
        <v>7907</v>
      </c>
    </row>
    <row r="39" spans="2:5" s="638" customFormat="1">
      <c r="B39" s="763" t="s">
        <v>7891</v>
      </c>
      <c r="C39" s="638" t="s">
        <v>7892</v>
      </c>
    </row>
    <row r="40" spans="2:5" s="638" customFormat="1">
      <c r="B40" s="638" t="s">
        <v>7897</v>
      </c>
    </row>
    <row r="41" spans="2:5" s="638" customFormat="1">
      <c r="B41" s="638" t="s">
        <v>7898</v>
      </c>
    </row>
    <row r="42" spans="2:5" s="638" customFormat="1"/>
    <row r="43" spans="2:5" s="638" customFormat="1">
      <c r="B43" s="764" t="s">
        <v>7915</v>
      </c>
    </row>
    <row r="44" spans="2:5" s="638" customFormat="1">
      <c r="B44" s="638" t="s">
        <v>7896</v>
      </c>
    </row>
    <row r="45" spans="2:5" s="638" customFormat="1">
      <c r="B45" s="763" t="s">
        <v>7902</v>
      </c>
      <c r="C45" s="638" t="s">
        <v>7900</v>
      </c>
    </row>
    <row r="46" spans="2:5" s="638" customFormat="1">
      <c r="C46" s="638" t="s">
        <v>7899</v>
      </c>
    </row>
    <row r="47" spans="2:5" s="638" customFormat="1">
      <c r="C47" s="638" t="s">
        <v>7901</v>
      </c>
    </row>
    <row r="48" spans="2:5" s="638" customFormat="1">
      <c r="B48" s="763" t="s">
        <v>7903</v>
      </c>
      <c r="C48" s="638" t="s">
        <v>7905</v>
      </c>
    </row>
    <row r="49" spans="2:5" s="638" customFormat="1">
      <c r="C49" s="638" t="s">
        <v>7904</v>
      </c>
    </row>
    <row r="50" spans="2:5" s="638" customFormat="1"/>
    <row r="51" spans="2:5" s="638" customFormat="1">
      <c r="B51" s="764" t="s">
        <v>7908</v>
      </c>
    </row>
    <row r="52" spans="2:5" s="638" customFormat="1">
      <c r="B52" s="763" t="s">
        <v>7914</v>
      </c>
      <c r="C52" s="638" t="s">
        <v>7913</v>
      </c>
      <c r="E52" s="638" t="s">
        <v>7907</v>
      </c>
    </row>
    <row r="53" spans="2:5" s="638" customFormat="1">
      <c r="B53" s="763" t="s">
        <v>7909</v>
      </c>
      <c r="C53" s="638" t="s">
        <v>7912</v>
      </c>
    </row>
    <row r="54" spans="2:5" s="638" customFormat="1">
      <c r="B54" s="638" t="s">
        <v>7911</v>
      </c>
    </row>
    <row r="55" spans="2:5" s="638" customFormat="1"/>
    <row r="56" spans="2:5" s="638" customFormat="1"/>
    <row r="57" spans="2:5" s="638" customFormat="1"/>
    <row r="58" spans="2:5" s="638" customFormat="1"/>
    <row r="59" spans="2:5" s="638" customFormat="1"/>
    <row r="60" spans="2:5" s="638" customFormat="1"/>
    <row r="61" spans="2:5" s="638" customFormat="1"/>
    <row r="62" spans="2:5" s="638" customFormat="1"/>
    <row r="63" spans="2:5" s="638" customFormat="1"/>
    <row r="64" spans="2:5" s="638" customFormat="1"/>
  </sheetData>
  <mergeCells count="7">
    <mergeCell ref="J3:J15"/>
    <mergeCell ref="K3:K15"/>
    <mergeCell ref="I9:I15"/>
    <mergeCell ref="L3:L15"/>
    <mergeCell ref="J16:J28"/>
    <mergeCell ref="L16:L28"/>
    <mergeCell ref="K16:K28"/>
  </mergeCells>
  <phoneticPr fontId="15" type="noConversion"/>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6"/>
  <sheetViews>
    <sheetView topLeftCell="A7" zoomScale="85" zoomScaleNormal="85" workbookViewId="0">
      <selection activeCell="E23" sqref="E23"/>
    </sheetView>
  </sheetViews>
  <sheetFormatPr baseColWidth="10" defaultColWidth="9" defaultRowHeight="17"/>
  <cols>
    <col min="1" max="1" width="12.1640625" style="648" bestFit="1" customWidth="1"/>
    <col min="2" max="2" width="61.1640625" style="648" customWidth="1"/>
    <col min="3" max="3" width="9" style="648"/>
    <col min="4" max="4" width="26.6640625" style="648" customWidth="1"/>
    <col min="5" max="5" width="16.83203125" style="648" customWidth="1"/>
    <col min="6" max="6" width="17.5" style="648" bestFit="1" customWidth="1"/>
    <col min="7" max="7" width="15.6640625" style="649" customWidth="1"/>
    <col min="8" max="8" width="9.5" style="648" bestFit="1" customWidth="1"/>
    <col min="9" max="16384" width="9" style="648"/>
  </cols>
  <sheetData>
    <row r="1" spans="1:2">
      <c r="A1" s="648" t="s">
        <v>6489</v>
      </c>
      <c r="B1" s="648" t="s">
        <v>6490</v>
      </c>
    </row>
    <row r="2" spans="1:2">
      <c r="B2" s="650" t="s">
        <v>6491</v>
      </c>
    </row>
    <row r="3" spans="1:2">
      <c r="B3" s="648" t="s">
        <v>6492</v>
      </c>
    </row>
    <row r="4" spans="1:2">
      <c r="B4" s="651" t="s">
        <v>6493</v>
      </c>
    </row>
    <row r="5" spans="1:2">
      <c r="B5" s="651" t="s">
        <v>6494</v>
      </c>
    </row>
    <row r="6" spans="1:2">
      <c r="B6" s="651" t="s">
        <v>6495</v>
      </c>
    </row>
    <row r="7" spans="1:2">
      <c r="B7" s="651" t="s">
        <v>12616</v>
      </c>
    </row>
    <row r="8" spans="1:2">
      <c r="B8" s="651" t="s">
        <v>6496</v>
      </c>
    </row>
    <row r="9" spans="1:2">
      <c r="B9" s="651"/>
    </row>
    <row r="10" spans="1:2">
      <c r="A10" s="648" t="s">
        <v>6497</v>
      </c>
      <c r="B10" s="651"/>
    </row>
    <row r="11" spans="1:2">
      <c r="B11" s="651" t="s">
        <v>6498</v>
      </c>
    </row>
    <row r="12" spans="1:2">
      <c r="B12" s="651" t="s">
        <v>11326</v>
      </c>
    </row>
    <row r="13" spans="1:2">
      <c r="B13" s="1075" t="s">
        <v>12617</v>
      </c>
    </row>
    <row r="14" spans="1:2">
      <c r="B14" s="648" t="s">
        <v>6499</v>
      </c>
    </row>
    <row r="15" spans="1:2">
      <c r="B15" s="648" t="s">
        <v>6500</v>
      </c>
    </row>
    <row r="16" spans="1:2">
      <c r="B16" s="651" t="s">
        <v>6501</v>
      </c>
    </row>
    <row r="17" spans="1:14">
      <c r="B17" s="651"/>
      <c r="D17" s="648" t="s">
        <v>6502</v>
      </c>
      <c r="E17" s="648" t="s">
        <v>6503</v>
      </c>
      <c r="F17" s="648" t="s">
        <v>6504</v>
      </c>
    </row>
    <row r="18" spans="1:14">
      <c r="A18" s="648" t="s">
        <v>6505</v>
      </c>
      <c r="E18" s="652"/>
      <c r="F18" s="652"/>
      <c r="G18" s="653"/>
      <c r="H18" s="652"/>
      <c r="I18" s="652"/>
      <c r="J18" s="652"/>
      <c r="K18" s="652"/>
      <c r="L18" s="652"/>
      <c r="M18" s="652"/>
      <c r="N18" s="652"/>
    </row>
    <row r="19" spans="1:14">
      <c r="B19" s="654" t="s">
        <v>6506</v>
      </c>
      <c r="C19" s="655" t="s">
        <v>6507</v>
      </c>
      <c r="D19" s="655" t="s">
        <v>6508</v>
      </c>
      <c r="E19" s="655" t="s">
        <v>6509</v>
      </c>
      <c r="F19" s="655" t="s">
        <v>6510</v>
      </c>
      <c r="G19" s="655" t="s">
        <v>11031</v>
      </c>
      <c r="H19" s="652" t="s">
        <v>13087</v>
      </c>
      <c r="I19" s="652"/>
      <c r="J19" s="656"/>
      <c r="K19" s="652"/>
      <c r="L19" s="652"/>
    </row>
    <row r="20" spans="1:14">
      <c r="B20" s="1051" t="s">
        <v>11041</v>
      </c>
      <c r="C20" s="855" t="s">
        <v>6511</v>
      </c>
      <c r="D20" s="855" t="s">
        <v>11042</v>
      </c>
      <c r="E20" s="855">
        <v>20</v>
      </c>
      <c r="F20" s="855">
        <v>1</v>
      </c>
      <c r="G20" s="855"/>
      <c r="H20" s="1119">
        <f>E20/SUM(E$20:E$46)</f>
        <v>4.878048780487805E-2</v>
      </c>
      <c r="I20" s="652"/>
      <c r="J20" s="652"/>
      <c r="K20" s="652"/>
      <c r="L20" s="652"/>
    </row>
    <row r="21" spans="1:14">
      <c r="B21" s="1051" t="s">
        <v>11040</v>
      </c>
      <c r="C21" s="855" t="s">
        <v>6511</v>
      </c>
      <c r="D21" s="855" t="s">
        <v>6526</v>
      </c>
      <c r="E21" s="855">
        <v>10</v>
      </c>
      <c r="F21" s="855">
        <v>1</v>
      </c>
      <c r="G21" s="855"/>
      <c r="H21" s="1119">
        <f t="shared" ref="H21:H46" si="0">E21/SUM(E$20:E$46)</f>
        <v>2.4390243902439025E-2</v>
      </c>
      <c r="I21" s="652"/>
      <c r="J21" s="652"/>
      <c r="K21" s="652"/>
      <c r="L21" s="652"/>
    </row>
    <row r="22" spans="1:14">
      <c r="B22" s="1051" t="s">
        <v>11061</v>
      </c>
      <c r="C22" s="855" t="s">
        <v>6512</v>
      </c>
      <c r="D22" s="855" t="s">
        <v>6513</v>
      </c>
      <c r="E22" s="855">
        <v>20</v>
      </c>
      <c r="F22" s="855" t="s">
        <v>11068</v>
      </c>
      <c r="G22" s="855"/>
      <c r="H22" s="1119">
        <f t="shared" si="0"/>
        <v>4.878048780487805E-2</v>
      </c>
      <c r="I22" s="652"/>
      <c r="J22" s="652"/>
      <c r="K22" s="652"/>
      <c r="L22" s="652"/>
    </row>
    <row r="23" spans="1:14">
      <c r="B23" s="1051" t="s">
        <v>11060</v>
      </c>
      <c r="C23" s="856" t="s">
        <v>6512</v>
      </c>
      <c r="D23" s="856" t="s">
        <v>6514</v>
      </c>
      <c r="E23" s="856">
        <v>20</v>
      </c>
      <c r="F23" s="856" t="s">
        <v>6515</v>
      </c>
      <c r="G23" s="855"/>
      <c r="H23" s="1119">
        <f t="shared" si="0"/>
        <v>4.878048780487805E-2</v>
      </c>
    </row>
    <row r="24" spans="1:14">
      <c r="B24" s="1051" t="s">
        <v>11070</v>
      </c>
      <c r="C24" s="856" t="s">
        <v>6512</v>
      </c>
      <c r="D24" s="856" t="s">
        <v>11069</v>
      </c>
      <c r="E24" s="856">
        <v>20</v>
      </c>
      <c r="F24" s="856" t="s">
        <v>6515</v>
      </c>
      <c r="G24" s="855"/>
      <c r="H24" s="1119">
        <f t="shared" si="0"/>
        <v>4.878048780487805E-2</v>
      </c>
    </row>
    <row r="25" spans="1:14">
      <c r="B25" s="855" t="s">
        <v>6518</v>
      </c>
      <c r="C25" s="855" t="s">
        <v>6516</v>
      </c>
      <c r="D25" s="856" t="s">
        <v>11032</v>
      </c>
      <c r="E25" s="856">
        <v>30</v>
      </c>
      <c r="F25" s="856" t="s">
        <v>6517</v>
      </c>
      <c r="G25" s="855"/>
      <c r="H25" s="1119">
        <f t="shared" si="0"/>
        <v>7.3170731707317069E-2</v>
      </c>
    </row>
    <row r="26" spans="1:14">
      <c r="B26" s="855" t="s">
        <v>6519</v>
      </c>
      <c r="C26" s="855" t="s">
        <v>6516</v>
      </c>
      <c r="D26" s="856" t="s">
        <v>7756</v>
      </c>
      <c r="E26" s="856">
        <v>30</v>
      </c>
      <c r="F26" s="856" t="s">
        <v>6517</v>
      </c>
      <c r="G26" s="855"/>
      <c r="H26" s="1119">
        <f t="shared" si="0"/>
        <v>7.3170731707317069E-2</v>
      </c>
    </row>
    <row r="27" spans="1:14">
      <c r="B27" s="855" t="s">
        <v>6520</v>
      </c>
      <c r="C27" s="855" t="s">
        <v>6516</v>
      </c>
      <c r="D27" s="856" t="s">
        <v>8805</v>
      </c>
      <c r="E27" s="856">
        <v>30</v>
      </c>
      <c r="F27" s="856" t="s">
        <v>6517</v>
      </c>
      <c r="G27" s="855"/>
      <c r="H27" s="1119">
        <f t="shared" si="0"/>
        <v>7.3170731707317069E-2</v>
      </c>
    </row>
    <row r="28" spans="1:14">
      <c r="B28" s="855" t="s">
        <v>6521</v>
      </c>
      <c r="C28" s="855" t="s">
        <v>6516</v>
      </c>
      <c r="D28" s="856" t="s">
        <v>8806</v>
      </c>
      <c r="E28" s="856">
        <v>30</v>
      </c>
      <c r="F28" s="856" t="s">
        <v>6517</v>
      </c>
      <c r="G28" s="855"/>
      <c r="H28" s="1119">
        <f t="shared" si="0"/>
        <v>7.3170731707317069E-2</v>
      </c>
    </row>
    <row r="29" spans="1:14">
      <c r="B29" s="855" t="s">
        <v>8014</v>
      </c>
      <c r="C29" s="855" t="s">
        <v>6516</v>
      </c>
      <c r="D29" s="856" t="s">
        <v>8017</v>
      </c>
      <c r="E29" s="856">
        <v>20</v>
      </c>
      <c r="F29" s="856">
        <v>1</v>
      </c>
      <c r="G29" s="855"/>
      <c r="H29" s="1119">
        <f t="shared" si="0"/>
        <v>4.878048780487805E-2</v>
      </c>
    </row>
    <row r="30" spans="1:14">
      <c r="B30" s="855" t="s">
        <v>8015</v>
      </c>
      <c r="C30" s="855" t="s">
        <v>6516</v>
      </c>
      <c r="D30" s="856" t="s">
        <v>8018</v>
      </c>
      <c r="E30" s="856">
        <v>20</v>
      </c>
      <c r="F30" s="856">
        <v>1</v>
      </c>
      <c r="G30" s="855"/>
      <c r="H30" s="1119">
        <f t="shared" si="0"/>
        <v>4.878048780487805E-2</v>
      </c>
    </row>
    <row r="31" spans="1:14">
      <c r="B31" s="855" t="s">
        <v>8016</v>
      </c>
      <c r="C31" s="855" t="s">
        <v>6516</v>
      </c>
      <c r="D31" s="856" t="s">
        <v>8019</v>
      </c>
      <c r="E31" s="856">
        <v>10</v>
      </c>
      <c r="F31" s="856">
        <v>1</v>
      </c>
      <c r="G31" s="855"/>
      <c r="H31" s="1119">
        <f t="shared" si="0"/>
        <v>2.4390243902439025E-2</v>
      </c>
    </row>
    <row r="32" spans="1:14">
      <c r="B32" s="855" t="s">
        <v>11027</v>
      </c>
      <c r="C32" s="855" t="s">
        <v>11030</v>
      </c>
      <c r="D32" s="856" t="s">
        <v>11043</v>
      </c>
      <c r="E32" s="856">
        <v>10</v>
      </c>
      <c r="F32" s="856">
        <v>1</v>
      </c>
      <c r="G32" s="855" t="s">
        <v>11046</v>
      </c>
      <c r="H32" s="1119">
        <f t="shared" si="0"/>
        <v>2.4390243902439025E-2</v>
      </c>
    </row>
    <row r="33" spans="2:8">
      <c r="B33" s="855" t="s">
        <v>11028</v>
      </c>
      <c r="C33" s="855" t="s">
        <v>11030</v>
      </c>
      <c r="D33" s="856" t="s">
        <v>11044</v>
      </c>
      <c r="E33" s="856">
        <v>10</v>
      </c>
      <c r="F33" s="856">
        <v>1</v>
      </c>
      <c r="G33" s="855" t="s">
        <v>11047</v>
      </c>
      <c r="H33" s="1119">
        <f t="shared" si="0"/>
        <v>2.4390243902439025E-2</v>
      </c>
    </row>
    <row r="34" spans="2:8">
      <c r="B34" s="855" t="s">
        <v>11029</v>
      </c>
      <c r="C34" s="855" t="s">
        <v>11030</v>
      </c>
      <c r="D34" s="856" t="s">
        <v>11045</v>
      </c>
      <c r="E34" s="856">
        <v>10</v>
      </c>
      <c r="F34" s="856">
        <v>1</v>
      </c>
      <c r="G34" s="855" t="s">
        <v>11048</v>
      </c>
      <c r="H34" s="1119">
        <f t="shared" si="0"/>
        <v>2.4390243902439025E-2</v>
      </c>
    </row>
    <row r="35" spans="2:8">
      <c r="B35" s="855" t="s">
        <v>11033</v>
      </c>
      <c r="C35" s="855" t="s">
        <v>11039</v>
      </c>
      <c r="D35" s="855" t="s">
        <v>11049</v>
      </c>
      <c r="E35" s="856">
        <v>10</v>
      </c>
      <c r="F35" s="856">
        <v>1</v>
      </c>
      <c r="G35" s="855" t="s">
        <v>11062</v>
      </c>
      <c r="H35" s="1119">
        <f t="shared" si="0"/>
        <v>2.4390243902439025E-2</v>
      </c>
    </row>
    <row r="36" spans="2:8">
      <c r="B36" s="855" t="s">
        <v>11034</v>
      </c>
      <c r="C36" s="855" t="s">
        <v>11039</v>
      </c>
      <c r="D36" s="855" t="s">
        <v>11045</v>
      </c>
      <c r="E36" s="856">
        <v>10</v>
      </c>
      <c r="F36" s="856">
        <v>1</v>
      </c>
      <c r="G36" s="855" t="s">
        <v>11063</v>
      </c>
      <c r="H36" s="1119">
        <f t="shared" si="0"/>
        <v>2.4390243902439025E-2</v>
      </c>
    </row>
    <row r="37" spans="2:8">
      <c r="B37" s="855" t="s">
        <v>11035</v>
      </c>
      <c r="C37" s="855" t="s">
        <v>11039</v>
      </c>
      <c r="D37" s="855" t="s">
        <v>11050</v>
      </c>
      <c r="E37" s="856">
        <v>10</v>
      </c>
      <c r="F37" s="856">
        <v>1</v>
      </c>
      <c r="G37" s="855" t="s">
        <v>11064</v>
      </c>
      <c r="H37" s="1119">
        <f t="shared" si="0"/>
        <v>2.4390243902439025E-2</v>
      </c>
    </row>
    <row r="38" spans="2:8">
      <c r="B38" s="855" t="s">
        <v>11036</v>
      </c>
      <c r="C38" s="855" t="s">
        <v>11039</v>
      </c>
      <c r="D38" s="855" t="s">
        <v>11051</v>
      </c>
      <c r="E38" s="856">
        <v>10</v>
      </c>
      <c r="F38" s="856">
        <v>1</v>
      </c>
      <c r="G38" s="855" t="s">
        <v>11065</v>
      </c>
      <c r="H38" s="1119">
        <f t="shared" si="0"/>
        <v>2.4390243902439025E-2</v>
      </c>
    </row>
    <row r="39" spans="2:8">
      <c r="B39" s="855" t="s">
        <v>11037</v>
      </c>
      <c r="C39" s="855" t="s">
        <v>11039</v>
      </c>
      <c r="D39" s="855" t="s">
        <v>11052</v>
      </c>
      <c r="E39" s="856">
        <v>10</v>
      </c>
      <c r="F39" s="856">
        <v>1</v>
      </c>
      <c r="G39" s="855" t="s">
        <v>11066</v>
      </c>
      <c r="H39" s="1119">
        <f t="shared" si="0"/>
        <v>2.4390243902439025E-2</v>
      </c>
    </row>
    <row r="40" spans="2:8">
      <c r="B40" s="855" t="s">
        <v>11038</v>
      </c>
      <c r="C40" s="855" t="s">
        <v>11039</v>
      </c>
      <c r="D40" s="855" t="s">
        <v>11053</v>
      </c>
      <c r="E40" s="856">
        <v>10</v>
      </c>
      <c r="F40" s="856">
        <v>1</v>
      </c>
      <c r="G40" s="855" t="s">
        <v>11067</v>
      </c>
      <c r="H40" s="1119">
        <f t="shared" si="0"/>
        <v>2.4390243902439025E-2</v>
      </c>
    </row>
    <row r="41" spans="2:8">
      <c r="B41" s="855" t="s">
        <v>11307</v>
      </c>
      <c r="C41" s="856" t="s">
        <v>6512</v>
      </c>
      <c r="D41" s="855" t="s">
        <v>11054</v>
      </c>
      <c r="E41" s="856">
        <v>10</v>
      </c>
      <c r="F41" s="856">
        <v>1</v>
      </c>
      <c r="G41" s="855" t="s">
        <v>11062</v>
      </c>
      <c r="H41" s="1119">
        <f t="shared" si="0"/>
        <v>2.4390243902439025E-2</v>
      </c>
    </row>
    <row r="42" spans="2:8">
      <c r="B42" s="855" t="s">
        <v>11308</v>
      </c>
      <c r="C42" s="856" t="s">
        <v>6512</v>
      </c>
      <c r="D42" s="855" t="s">
        <v>11055</v>
      </c>
      <c r="E42" s="856">
        <v>10</v>
      </c>
      <c r="F42" s="856">
        <v>1</v>
      </c>
      <c r="G42" s="855" t="s">
        <v>11063</v>
      </c>
      <c r="H42" s="1119">
        <f t="shared" si="0"/>
        <v>2.4390243902439025E-2</v>
      </c>
    </row>
    <row r="43" spans="2:8">
      <c r="B43" s="855" t="s">
        <v>11309</v>
      </c>
      <c r="C43" s="856" t="s">
        <v>6512</v>
      </c>
      <c r="D43" s="855" t="s">
        <v>11056</v>
      </c>
      <c r="E43" s="856">
        <v>10</v>
      </c>
      <c r="F43" s="856">
        <v>1</v>
      </c>
      <c r="G43" s="855" t="s">
        <v>11064</v>
      </c>
      <c r="H43" s="1119">
        <f t="shared" si="0"/>
        <v>2.4390243902439025E-2</v>
      </c>
    </row>
    <row r="44" spans="2:8">
      <c r="B44" s="855" t="s">
        <v>11310</v>
      </c>
      <c r="C44" s="856" t="s">
        <v>6512</v>
      </c>
      <c r="D44" s="855" t="s">
        <v>11057</v>
      </c>
      <c r="E44" s="856">
        <v>10</v>
      </c>
      <c r="F44" s="856">
        <v>1</v>
      </c>
      <c r="G44" s="855" t="s">
        <v>11065</v>
      </c>
      <c r="H44" s="1119">
        <f t="shared" si="0"/>
        <v>2.4390243902439025E-2</v>
      </c>
    </row>
    <row r="45" spans="2:8">
      <c r="B45" s="855" t="s">
        <v>11311</v>
      </c>
      <c r="C45" s="856" t="s">
        <v>6512</v>
      </c>
      <c r="D45" s="855" t="s">
        <v>11058</v>
      </c>
      <c r="E45" s="856">
        <v>10</v>
      </c>
      <c r="F45" s="856">
        <v>1</v>
      </c>
      <c r="G45" s="855" t="s">
        <v>11066</v>
      </c>
      <c r="H45" s="1119">
        <f t="shared" si="0"/>
        <v>2.4390243902439025E-2</v>
      </c>
    </row>
    <row r="46" spans="2:8">
      <c r="B46" s="855" t="s">
        <v>11312</v>
      </c>
      <c r="C46" s="856" t="s">
        <v>6512</v>
      </c>
      <c r="D46" s="855" t="s">
        <v>11059</v>
      </c>
      <c r="E46" s="856">
        <v>10</v>
      </c>
      <c r="F46" s="856">
        <v>1</v>
      </c>
      <c r="G46" s="855" t="s">
        <v>11067</v>
      </c>
      <c r="H46" s="1119">
        <f t="shared" si="0"/>
        <v>2.4390243902439025E-2</v>
      </c>
    </row>
  </sheetData>
  <phoneticPr fontId="15" type="noConversion"/>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306"/>
  <sheetViews>
    <sheetView topLeftCell="A14" workbookViewId="0">
      <selection activeCell="I41" sqref="I41"/>
    </sheetView>
  </sheetViews>
  <sheetFormatPr baseColWidth="10" defaultColWidth="9" defaultRowHeight="14"/>
  <cols>
    <col min="1" max="8" width="9" style="659"/>
    <col min="9" max="9" width="38" style="662" customWidth="1"/>
    <col min="10" max="16384" width="9" style="659"/>
  </cols>
  <sheetData>
    <row r="1" spans="1:1" ht="15">
      <c r="A1" s="665" t="s">
        <v>6528</v>
      </c>
    </row>
    <row r="2" spans="1:1">
      <c r="A2" s="659" t="s">
        <v>6909</v>
      </c>
    </row>
    <row r="3" spans="1:1">
      <c r="A3" s="659" t="s">
        <v>6788</v>
      </c>
    </row>
    <row r="4" spans="1:1">
      <c r="A4" s="659" t="s">
        <v>6789</v>
      </c>
    </row>
    <row r="5" spans="1:1">
      <c r="A5" s="660" t="s">
        <v>6806</v>
      </c>
    </row>
    <row r="6" spans="1:1">
      <c r="A6" s="660" t="s">
        <v>6529</v>
      </c>
    </row>
    <row r="7" spans="1:1">
      <c r="A7" s="659" t="s">
        <v>6790</v>
      </c>
    </row>
    <row r="8" spans="1:1">
      <c r="A8" s="659" t="s">
        <v>7061</v>
      </c>
    </row>
    <row r="9" spans="1:1">
      <c r="A9" s="659" t="s">
        <v>7090</v>
      </c>
    </row>
    <row r="10" spans="1:1">
      <c r="A10" s="659" t="s">
        <v>7091</v>
      </c>
    </row>
    <row r="11" spans="1:1">
      <c r="A11" s="659" t="s">
        <v>6791</v>
      </c>
    </row>
    <row r="12" spans="1:1">
      <c r="A12" s="659" t="s">
        <v>6792</v>
      </c>
    </row>
    <row r="13" spans="1:1">
      <c r="A13" s="659" t="s">
        <v>6793</v>
      </c>
    </row>
    <row r="14" spans="1:1">
      <c r="A14" s="659" t="s">
        <v>6794</v>
      </c>
    </row>
    <row r="15" spans="1:1">
      <c r="A15" s="659" t="s">
        <v>7218</v>
      </c>
    </row>
    <row r="16" spans="1:1">
      <c r="A16" s="659" t="s">
        <v>7957</v>
      </c>
    </row>
    <row r="18" spans="1:9">
      <c r="A18" s="691" t="s">
        <v>6904</v>
      </c>
    </row>
    <row r="19" spans="1:9">
      <c r="A19" s="659" t="s">
        <v>7062</v>
      </c>
    </row>
    <row r="20" spans="1:9">
      <c r="A20" s="659" t="s">
        <v>6906</v>
      </c>
    </row>
    <row r="21" spans="1:9">
      <c r="A21" s="659" t="s">
        <v>7088</v>
      </c>
    </row>
    <row r="22" spans="1:9">
      <c r="A22" s="659" t="s">
        <v>7089</v>
      </c>
    </row>
    <row r="23" spans="1:9">
      <c r="A23" s="659" t="s">
        <v>7063</v>
      </c>
    </row>
    <row r="24" spans="1:9">
      <c r="A24" s="659" t="s">
        <v>6907</v>
      </c>
    </row>
    <row r="25" spans="1:9">
      <c r="A25" s="659" t="s">
        <v>6908</v>
      </c>
    </row>
    <row r="26" spans="1:9">
      <c r="A26" s="659" t="s">
        <v>6910</v>
      </c>
    </row>
    <row r="27" spans="1:9">
      <c r="A27" s="659" t="s">
        <v>7064</v>
      </c>
    </row>
    <row r="30" spans="1:9">
      <c r="A30" s="664" t="s">
        <v>6596</v>
      </c>
    </row>
    <row r="31" spans="1:9">
      <c r="A31" s="1253" t="s">
        <v>6530</v>
      </c>
      <c r="B31" s="1253" t="s">
        <v>6531</v>
      </c>
      <c r="C31" s="1253"/>
      <c r="D31" s="1253"/>
      <c r="E31" s="1253"/>
      <c r="F31" s="1253" t="s">
        <v>6532</v>
      </c>
      <c r="G31" s="1253" t="s">
        <v>6533</v>
      </c>
      <c r="H31" s="1253" t="s">
        <v>6534</v>
      </c>
      <c r="I31" s="1256" t="s">
        <v>6535</v>
      </c>
    </row>
    <row r="32" spans="1:9">
      <c r="A32" s="1253"/>
      <c r="B32" s="661" t="s">
        <v>6536</v>
      </c>
      <c r="C32" s="661" t="s">
        <v>6537</v>
      </c>
      <c r="D32" s="661" t="s">
        <v>6538</v>
      </c>
      <c r="E32" s="661" t="s">
        <v>6539</v>
      </c>
      <c r="F32" s="1253"/>
      <c r="G32" s="1253"/>
      <c r="H32" s="1253"/>
      <c r="I32" s="1256"/>
    </row>
    <row r="33" spans="1:9">
      <c r="A33" s="661">
        <v>1</v>
      </c>
      <c r="B33" s="661" t="s">
        <v>6540</v>
      </c>
      <c r="C33" s="661" t="s">
        <v>6541</v>
      </c>
      <c r="D33" s="661" t="s">
        <v>6542</v>
      </c>
      <c r="E33" s="661" t="s">
        <v>6543</v>
      </c>
      <c r="F33" s="661" t="s">
        <v>6544</v>
      </c>
      <c r="G33" s="661" t="s">
        <v>6545</v>
      </c>
      <c r="H33" s="661" t="s">
        <v>6546</v>
      </c>
      <c r="I33" s="663"/>
    </row>
    <row r="34" spans="1:9">
      <c r="A34" s="661">
        <v>2</v>
      </c>
      <c r="B34" s="661" t="s">
        <v>6547</v>
      </c>
      <c r="C34" s="661" t="s">
        <v>6548</v>
      </c>
      <c r="D34" s="661" t="s">
        <v>6549</v>
      </c>
      <c r="E34" s="661" t="s">
        <v>6550</v>
      </c>
      <c r="F34" s="661" t="s">
        <v>6551</v>
      </c>
      <c r="G34" s="661" t="s">
        <v>6552</v>
      </c>
      <c r="H34" s="661" t="s">
        <v>6546</v>
      </c>
      <c r="I34" s="663"/>
    </row>
    <row r="35" spans="1:9">
      <c r="A35" s="661">
        <v>3</v>
      </c>
      <c r="B35" s="661" t="s">
        <v>6553</v>
      </c>
      <c r="C35" s="661" t="s">
        <v>6554</v>
      </c>
      <c r="D35" s="661" t="s">
        <v>6555</v>
      </c>
      <c r="E35" s="661" t="s">
        <v>6556</v>
      </c>
      <c r="F35" s="661" t="s">
        <v>6557</v>
      </c>
      <c r="G35" s="661" t="s">
        <v>6558</v>
      </c>
      <c r="H35" s="661" t="s">
        <v>6546</v>
      </c>
      <c r="I35" s="663"/>
    </row>
    <row r="36" spans="1:9">
      <c r="A36" s="661">
        <v>4</v>
      </c>
      <c r="B36" s="661" t="s">
        <v>6559</v>
      </c>
      <c r="C36" s="661" t="s">
        <v>6560</v>
      </c>
      <c r="D36" s="661" t="s">
        <v>6561</v>
      </c>
      <c r="E36" s="661" t="s">
        <v>6562</v>
      </c>
      <c r="F36" s="661" t="s">
        <v>6563</v>
      </c>
      <c r="G36" s="661" t="s">
        <v>6564</v>
      </c>
      <c r="H36" s="661" t="s">
        <v>6546</v>
      </c>
      <c r="I36" s="663"/>
    </row>
    <row r="37" spans="1:9">
      <c r="A37" s="661">
        <v>5</v>
      </c>
      <c r="B37" s="661" t="s">
        <v>6565</v>
      </c>
      <c r="C37" s="661" t="s">
        <v>6566</v>
      </c>
      <c r="D37" s="661" t="s">
        <v>6567</v>
      </c>
      <c r="E37" s="661" t="s">
        <v>7065</v>
      </c>
      <c r="F37" s="661" t="s">
        <v>6568</v>
      </c>
      <c r="G37" s="661" t="s">
        <v>6569</v>
      </c>
      <c r="H37" s="661" t="s">
        <v>6546</v>
      </c>
      <c r="I37" s="663"/>
    </row>
    <row r="38" spans="1:9">
      <c r="A38" s="661">
        <v>6</v>
      </c>
      <c r="B38" s="661" t="s">
        <v>6570</v>
      </c>
      <c r="C38" s="661" t="s">
        <v>6571</v>
      </c>
      <c r="D38" s="661" t="s">
        <v>6572</v>
      </c>
      <c r="E38" s="661" t="s">
        <v>6573</v>
      </c>
      <c r="F38" s="661" t="s">
        <v>6574</v>
      </c>
      <c r="G38" s="661" t="s">
        <v>6575</v>
      </c>
      <c r="H38" s="661" t="s">
        <v>6546</v>
      </c>
      <c r="I38" s="663"/>
    </row>
    <row r="39" spans="1:9">
      <c r="A39" s="661">
        <v>7</v>
      </c>
      <c r="B39" s="661" t="s">
        <v>6576</v>
      </c>
      <c r="C39" s="661" t="s">
        <v>6577</v>
      </c>
      <c r="D39" s="661" t="s">
        <v>6578</v>
      </c>
      <c r="E39" s="661" t="s">
        <v>6579</v>
      </c>
      <c r="F39" s="661" t="s">
        <v>6580</v>
      </c>
      <c r="G39" s="661" t="s">
        <v>6581</v>
      </c>
      <c r="H39" s="661" t="s">
        <v>6582</v>
      </c>
      <c r="I39" s="663" t="s">
        <v>6583</v>
      </c>
    </row>
    <row r="40" spans="1:9">
      <c r="A40" s="661">
        <v>8</v>
      </c>
      <c r="B40" s="661" t="s">
        <v>6584</v>
      </c>
      <c r="C40" s="661" t="s">
        <v>6585</v>
      </c>
      <c r="D40" s="661" t="s">
        <v>6586</v>
      </c>
      <c r="E40" s="661" t="s">
        <v>6587</v>
      </c>
      <c r="F40" s="661" t="s">
        <v>6588</v>
      </c>
      <c r="G40" s="661" t="s">
        <v>6589</v>
      </c>
      <c r="H40" s="661" t="s">
        <v>6590</v>
      </c>
      <c r="I40" s="663" t="s">
        <v>6999</v>
      </c>
    </row>
    <row r="41" spans="1:9" ht="28">
      <c r="A41" s="661">
        <v>9</v>
      </c>
      <c r="B41" s="661" t="s">
        <v>6591</v>
      </c>
      <c r="C41" s="661" t="s">
        <v>6592</v>
      </c>
      <c r="D41" s="661" t="s">
        <v>6593</v>
      </c>
      <c r="E41" s="661" t="s">
        <v>6594</v>
      </c>
      <c r="F41" s="661" t="s">
        <v>6588</v>
      </c>
      <c r="G41" s="661" t="s">
        <v>6595</v>
      </c>
      <c r="H41" s="661">
        <v>1</v>
      </c>
      <c r="I41" s="590" t="s">
        <v>7066</v>
      </c>
    </row>
    <row r="42" spans="1:9">
      <c r="A42" s="706" t="s">
        <v>7234</v>
      </c>
      <c r="B42" s="706"/>
      <c r="C42" s="706"/>
      <c r="D42" s="706"/>
      <c r="E42" s="706"/>
      <c r="F42" s="706"/>
      <c r="G42" s="706"/>
      <c r="H42" s="706"/>
      <c r="I42" s="707"/>
    </row>
    <row r="43" spans="1:9">
      <c r="A43" s="659" t="s">
        <v>7232</v>
      </c>
    </row>
    <row r="44" spans="1:9">
      <c r="A44" s="659" t="s">
        <v>7233</v>
      </c>
    </row>
    <row r="46" spans="1:9" ht="15">
      <c r="A46" s="665" t="s">
        <v>6597</v>
      </c>
    </row>
    <row r="47" spans="1:9">
      <c r="A47" s="659" t="s">
        <v>6795</v>
      </c>
    </row>
    <row r="48" spans="1:9">
      <c r="A48" s="659" t="s">
        <v>7067</v>
      </c>
    </row>
    <row r="50" spans="1:6">
      <c r="A50" s="661" t="s">
        <v>6598</v>
      </c>
      <c r="B50" s="1254" t="s">
        <v>6599</v>
      </c>
      <c r="C50" s="1255"/>
      <c r="D50" s="661" t="s">
        <v>6600</v>
      </c>
      <c r="E50" s="661" t="s">
        <v>6601</v>
      </c>
      <c r="F50" s="661" t="s">
        <v>6996</v>
      </c>
    </row>
    <row r="51" spans="1:6">
      <c r="A51" s="661" t="s">
        <v>6602</v>
      </c>
      <c r="B51" s="1254" t="s">
        <v>6628</v>
      </c>
      <c r="C51" s="1255"/>
      <c r="D51" s="661" t="s">
        <v>6603</v>
      </c>
      <c r="E51" s="661" t="s">
        <v>6626</v>
      </c>
      <c r="F51" s="733" t="s">
        <v>7540</v>
      </c>
    </row>
    <row r="52" spans="1:6">
      <c r="A52" s="661" t="s">
        <v>6604</v>
      </c>
      <c r="B52" s="1254" t="s">
        <v>6605</v>
      </c>
      <c r="C52" s="1255"/>
      <c r="D52" s="661" t="s">
        <v>6603</v>
      </c>
      <c r="E52" s="661" t="s">
        <v>6627</v>
      </c>
      <c r="F52" s="733" t="s">
        <v>7540</v>
      </c>
    </row>
    <row r="53" spans="1:6">
      <c r="A53" s="661" t="s">
        <v>6606</v>
      </c>
      <c r="B53" s="1254" t="s">
        <v>6607</v>
      </c>
      <c r="C53" s="1255"/>
      <c r="D53" s="661" t="s">
        <v>6608</v>
      </c>
      <c r="E53" s="661" t="s">
        <v>6609</v>
      </c>
      <c r="F53" s="733" t="s">
        <v>7540</v>
      </c>
    </row>
    <row r="54" spans="1:6">
      <c r="A54" s="661" t="s">
        <v>6610</v>
      </c>
      <c r="B54" s="1254" t="s">
        <v>6611</v>
      </c>
      <c r="C54" s="1255"/>
      <c r="D54" s="666" t="s">
        <v>6612</v>
      </c>
      <c r="E54" s="666" t="s">
        <v>6613</v>
      </c>
      <c r="F54" s="666" t="s">
        <v>6613</v>
      </c>
    </row>
    <row r="55" spans="1:6">
      <c r="A55" s="661" t="s">
        <v>6614</v>
      </c>
      <c r="B55" s="1254" t="s">
        <v>6615</v>
      </c>
      <c r="C55" s="1255"/>
      <c r="D55" s="661" t="s">
        <v>6616</v>
      </c>
      <c r="E55" s="661" t="s">
        <v>6617</v>
      </c>
      <c r="F55" s="661" t="s">
        <v>6617</v>
      </c>
    </row>
    <row r="56" spans="1:6">
      <c r="A56" s="661" t="s">
        <v>6618</v>
      </c>
      <c r="B56" s="1254" t="s">
        <v>6619</v>
      </c>
      <c r="C56" s="1255"/>
      <c r="D56" s="661" t="s">
        <v>6620</v>
      </c>
      <c r="E56" s="661" t="s">
        <v>6621</v>
      </c>
      <c r="F56" s="661" t="s">
        <v>6621</v>
      </c>
    </row>
    <row r="57" spans="1:6">
      <c r="A57" s="661" t="s">
        <v>6622</v>
      </c>
      <c r="B57" s="1254" t="s">
        <v>6623</v>
      </c>
      <c r="C57" s="1255"/>
      <c r="D57" s="661" t="s">
        <v>6624</v>
      </c>
      <c r="E57" s="661" t="s">
        <v>6625</v>
      </c>
      <c r="F57" s="661" t="s">
        <v>6625</v>
      </c>
    </row>
    <row r="60" spans="1:6" ht="16.5" customHeight="1">
      <c r="A60" s="665" t="s">
        <v>6629</v>
      </c>
    </row>
    <row r="61" spans="1:6">
      <c r="A61" s="659" t="s">
        <v>6803</v>
      </c>
    </row>
    <row r="62" spans="1:6">
      <c r="A62" s="659" t="s">
        <v>6804</v>
      </c>
    </row>
    <row r="63" spans="1:6">
      <c r="A63" s="659" t="s">
        <v>6805</v>
      </c>
    </row>
    <row r="64" spans="1:6">
      <c r="A64" s="659" t="s">
        <v>6796</v>
      </c>
    </row>
    <row r="65" spans="1:1">
      <c r="A65" s="659" t="s">
        <v>7069</v>
      </c>
    </row>
    <row r="66" spans="1:1">
      <c r="A66" s="659" t="s">
        <v>6802</v>
      </c>
    </row>
    <row r="67" spans="1:1">
      <c r="A67" s="659" t="s">
        <v>6797</v>
      </c>
    </row>
    <row r="68" spans="1:1">
      <c r="A68" s="659" t="s">
        <v>7118</v>
      </c>
    </row>
    <row r="69" spans="1:1">
      <c r="A69" s="659" t="s">
        <v>7219</v>
      </c>
    </row>
    <row r="115" spans="1:10" ht="15">
      <c r="A115" s="665" t="s">
        <v>6807</v>
      </c>
    </row>
    <row r="116" spans="1:10">
      <c r="A116" s="659" t="s">
        <v>6810</v>
      </c>
    </row>
    <row r="117" spans="1:10">
      <c r="A117" s="659" t="s">
        <v>6808</v>
      </c>
    </row>
    <row r="118" spans="1:10">
      <c r="A118" s="659" t="s">
        <v>7244</v>
      </c>
    </row>
    <row r="119" spans="1:10">
      <c r="A119" s="659" t="s">
        <v>7245</v>
      </c>
    </row>
    <row r="120" spans="1:10">
      <c r="A120" s="659" t="s">
        <v>7070</v>
      </c>
    </row>
    <row r="121" spans="1:10">
      <c r="A121" s="659" t="s">
        <v>6809</v>
      </c>
    </row>
    <row r="122" spans="1:10">
      <c r="A122" s="659" t="s">
        <v>6903</v>
      </c>
    </row>
    <row r="123" spans="1:10">
      <c r="A123" s="659" t="s">
        <v>6811</v>
      </c>
    </row>
    <row r="124" spans="1:10">
      <c r="A124" s="659" t="s">
        <v>7242</v>
      </c>
    </row>
    <row r="125" spans="1:10">
      <c r="A125" s="659" t="s">
        <v>7243</v>
      </c>
    </row>
    <row r="126" spans="1:10">
      <c r="A126" s="659" t="s">
        <v>7533</v>
      </c>
    </row>
    <row r="128" spans="1:10">
      <c r="A128" s="1252" t="s">
        <v>6898</v>
      </c>
      <c r="B128" s="1252"/>
      <c r="C128" s="683" t="s">
        <v>6865</v>
      </c>
      <c r="D128" s="1245" t="s">
        <v>2132</v>
      </c>
      <c r="E128" s="1245"/>
      <c r="F128" s="1245"/>
      <c r="G128" s="1245"/>
      <c r="H128" s="1245" t="s">
        <v>1080</v>
      </c>
      <c r="I128" s="1245"/>
      <c r="J128" s="683" t="s">
        <v>2784</v>
      </c>
    </row>
    <row r="129" spans="1:11">
      <c r="A129" s="1244" t="s">
        <v>7138</v>
      </c>
      <c r="B129" s="1244"/>
      <c r="C129" s="768" t="s">
        <v>6813</v>
      </c>
      <c r="D129" s="1246" t="s">
        <v>6820</v>
      </c>
      <c r="E129" s="1246"/>
      <c r="F129" s="1246"/>
      <c r="G129" s="1246"/>
      <c r="H129" s="1244" t="s">
        <v>6835</v>
      </c>
      <c r="I129" s="1244"/>
      <c r="J129" s="688" t="s">
        <v>273</v>
      </c>
    </row>
    <row r="130" spans="1:11">
      <c r="A130" s="1244" t="s">
        <v>7139</v>
      </c>
      <c r="B130" s="1244"/>
      <c r="C130" s="768" t="s">
        <v>7967</v>
      </c>
      <c r="D130" s="1246" t="s">
        <v>6846</v>
      </c>
      <c r="E130" s="1246"/>
      <c r="F130" s="1246"/>
      <c r="G130" s="1246"/>
      <c r="H130" s="1244" t="s">
        <v>6835</v>
      </c>
      <c r="I130" s="1244"/>
      <c r="J130" s="688" t="s">
        <v>273</v>
      </c>
    </row>
    <row r="131" spans="1:11">
      <c r="A131" s="1244" t="s">
        <v>7140</v>
      </c>
      <c r="B131" s="1244"/>
      <c r="C131" s="768" t="s">
        <v>6855</v>
      </c>
      <c r="D131" s="1246" t="s">
        <v>6847</v>
      </c>
      <c r="E131" s="1246"/>
      <c r="F131" s="1246"/>
      <c r="G131" s="1246"/>
      <c r="H131" s="1244" t="s">
        <v>6835</v>
      </c>
      <c r="I131" s="1244"/>
      <c r="J131" s="688" t="s">
        <v>273</v>
      </c>
    </row>
    <row r="132" spans="1:11">
      <c r="A132" s="1243" t="s">
        <v>7141</v>
      </c>
      <c r="B132" s="1243"/>
      <c r="C132" s="769" t="s">
        <v>6815</v>
      </c>
      <c r="D132" s="1250" t="s">
        <v>6848</v>
      </c>
      <c r="E132" s="1250"/>
      <c r="F132" s="1250"/>
      <c r="G132" s="1250"/>
      <c r="H132" s="1243" t="s">
        <v>6836</v>
      </c>
      <c r="I132" s="1243"/>
      <c r="J132" s="689" t="s">
        <v>6839</v>
      </c>
    </row>
    <row r="133" spans="1:11">
      <c r="A133" s="1243" t="s">
        <v>7142</v>
      </c>
      <c r="B133" s="1243"/>
      <c r="C133" s="769" t="s">
        <v>7968</v>
      </c>
      <c r="D133" s="1250" t="s">
        <v>6849</v>
      </c>
      <c r="E133" s="1250"/>
      <c r="F133" s="1250"/>
      <c r="G133" s="1250"/>
      <c r="H133" s="1243" t="s">
        <v>6836</v>
      </c>
      <c r="I133" s="1243"/>
      <c r="J133" s="689" t="s">
        <v>6839</v>
      </c>
    </row>
    <row r="134" spans="1:11" ht="27" customHeight="1">
      <c r="A134" s="1243" t="s">
        <v>7156</v>
      </c>
      <c r="B134" s="1243"/>
      <c r="C134" s="769" t="s">
        <v>6856</v>
      </c>
      <c r="D134" s="1250" t="s">
        <v>6850</v>
      </c>
      <c r="E134" s="1250"/>
      <c r="F134" s="1250"/>
      <c r="G134" s="1250"/>
      <c r="H134" s="1243" t="s">
        <v>6836</v>
      </c>
      <c r="I134" s="1243"/>
      <c r="J134" s="689" t="s">
        <v>6839</v>
      </c>
    </row>
    <row r="135" spans="1:11" ht="12" customHeight="1">
      <c r="A135" s="1244" t="s">
        <v>7159</v>
      </c>
      <c r="B135" s="1244"/>
      <c r="C135" s="768" t="s">
        <v>6817</v>
      </c>
      <c r="D135" s="1247" t="s">
        <v>6883</v>
      </c>
      <c r="E135" s="1248"/>
      <c r="F135" s="1248"/>
      <c r="G135" s="1249"/>
      <c r="H135" s="1244" t="s">
        <v>6823</v>
      </c>
      <c r="I135" s="1244"/>
      <c r="J135" s="690" t="s">
        <v>4598</v>
      </c>
      <c r="K135" s="659" t="s">
        <v>6866</v>
      </c>
    </row>
    <row r="136" spans="1:11" ht="12" customHeight="1">
      <c r="A136" s="1244" t="s">
        <v>7143</v>
      </c>
      <c r="B136" s="1244"/>
      <c r="C136" s="768" t="s">
        <v>7969</v>
      </c>
      <c r="D136" s="1247" t="s">
        <v>6884</v>
      </c>
      <c r="E136" s="1248"/>
      <c r="F136" s="1248"/>
      <c r="G136" s="1249"/>
      <c r="H136" s="1244" t="s">
        <v>6823</v>
      </c>
      <c r="I136" s="1244"/>
      <c r="J136" s="690" t="s">
        <v>4598</v>
      </c>
      <c r="K136" s="659" t="s">
        <v>6866</v>
      </c>
    </row>
    <row r="137" spans="1:11" ht="12" customHeight="1">
      <c r="A137" s="1244" t="s">
        <v>7158</v>
      </c>
      <c r="B137" s="1244"/>
      <c r="C137" s="768" t="s">
        <v>6857</v>
      </c>
      <c r="D137" s="1247" t="s">
        <v>6885</v>
      </c>
      <c r="E137" s="1248"/>
      <c r="F137" s="1248"/>
      <c r="G137" s="1249"/>
      <c r="H137" s="1244" t="s">
        <v>6823</v>
      </c>
      <c r="I137" s="1244"/>
      <c r="J137" s="690" t="s">
        <v>4598</v>
      </c>
      <c r="K137" s="659" t="s">
        <v>6866</v>
      </c>
    </row>
    <row r="138" spans="1:11">
      <c r="A138" s="1243" t="s">
        <v>6925</v>
      </c>
      <c r="B138" s="1243"/>
      <c r="C138" s="769" t="s">
        <v>6819</v>
      </c>
      <c r="D138" s="1250" t="s">
        <v>6842</v>
      </c>
      <c r="E138" s="1250"/>
      <c r="F138" s="1250"/>
      <c r="G138" s="1250"/>
      <c r="H138" s="1243" t="s">
        <v>6837</v>
      </c>
      <c r="I138" s="1243"/>
      <c r="J138" s="689" t="s">
        <v>4459</v>
      </c>
    </row>
    <row r="139" spans="1:11">
      <c r="A139" s="1243" t="s">
        <v>7144</v>
      </c>
      <c r="B139" s="1243"/>
      <c r="C139" s="769" t="s">
        <v>7970</v>
      </c>
      <c r="D139" s="1250" t="s">
        <v>6843</v>
      </c>
      <c r="E139" s="1250"/>
      <c r="F139" s="1250"/>
      <c r="G139" s="1250"/>
      <c r="H139" s="1243" t="s">
        <v>6837</v>
      </c>
      <c r="I139" s="1243"/>
      <c r="J139" s="689" t="s">
        <v>4459</v>
      </c>
    </row>
    <row r="140" spans="1:11">
      <c r="A140" s="1243" t="s">
        <v>7157</v>
      </c>
      <c r="B140" s="1243"/>
      <c r="C140" s="769" t="s">
        <v>6858</v>
      </c>
      <c r="D140" s="1250" t="s">
        <v>6844</v>
      </c>
      <c r="E140" s="1250"/>
      <c r="F140" s="1250"/>
      <c r="G140" s="1250"/>
      <c r="H140" s="1243" t="s">
        <v>6837</v>
      </c>
      <c r="I140" s="1243"/>
      <c r="J140" s="689" t="s">
        <v>4459</v>
      </c>
    </row>
    <row r="141" spans="1:11" ht="12" customHeight="1">
      <c r="A141" s="1244" t="s">
        <v>6812</v>
      </c>
      <c r="B141" s="1244"/>
      <c r="C141" s="768" t="s">
        <v>6859</v>
      </c>
      <c r="D141" s="1247" t="s">
        <v>6845</v>
      </c>
      <c r="E141" s="1248"/>
      <c r="F141" s="1248"/>
      <c r="G141" s="1249"/>
      <c r="H141" s="1244" t="s">
        <v>6838</v>
      </c>
      <c r="I141" s="1244"/>
      <c r="J141" s="688" t="s">
        <v>6840</v>
      </c>
    </row>
    <row r="142" spans="1:11">
      <c r="A142" s="684"/>
      <c r="B142" s="685"/>
      <c r="C142" s="685"/>
      <c r="D142" s="687"/>
      <c r="E142" s="687"/>
      <c r="F142" s="687"/>
      <c r="G142" s="687"/>
      <c r="H142" s="685"/>
      <c r="I142" s="685"/>
      <c r="J142" s="686"/>
    </row>
    <row r="143" spans="1:11">
      <c r="A143" s="1252" t="s">
        <v>6899</v>
      </c>
      <c r="B143" s="1252"/>
      <c r="C143" s="683" t="s">
        <v>6865</v>
      </c>
      <c r="D143" s="1245" t="s">
        <v>2132</v>
      </c>
      <c r="E143" s="1245"/>
      <c r="F143" s="1245"/>
      <c r="G143" s="1245"/>
      <c r="H143" s="1245" t="s">
        <v>1080</v>
      </c>
      <c r="I143" s="1245"/>
      <c r="J143" s="683" t="s">
        <v>2784</v>
      </c>
    </row>
    <row r="144" spans="1:11" ht="12" customHeight="1">
      <c r="A144" s="1244" t="s">
        <v>7160</v>
      </c>
      <c r="B144" s="1244"/>
      <c r="C144" s="768" t="s">
        <v>6813</v>
      </c>
      <c r="D144" s="1246" t="s">
        <v>6886</v>
      </c>
      <c r="E144" s="1246"/>
      <c r="F144" s="1246"/>
      <c r="G144" s="1246"/>
      <c r="H144" s="1244" t="s">
        <v>6824</v>
      </c>
      <c r="I144" s="1244"/>
      <c r="J144" s="688" t="s">
        <v>273</v>
      </c>
    </row>
    <row r="145" spans="1:11" ht="12" customHeight="1">
      <c r="A145" s="1244" t="s">
        <v>7145</v>
      </c>
      <c r="B145" s="1244"/>
      <c r="C145" s="768" t="s">
        <v>7967</v>
      </c>
      <c r="D145" s="1246" t="s">
        <v>6888</v>
      </c>
      <c r="E145" s="1246"/>
      <c r="F145" s="1246"/>
      <c r="G145" s="1246"/>
      <c r="H145" s="1244" t="s">
        <v>6824</v>
      </c>
      <c r="I145" s="1244"/>
      <c r="J145" s="688" t="s">
        <v>273</v>
      </c>
    </row>
    <row r="146" spans="1:11" ht="26.25" customHeight="1">
      <c r="A146" s="1244" t="s">
        <v>7161</v>
      </c>
      <c r="B146" s="1244"/>
      <c r="C146" s="768" t="s">
        <v>6855</v>
      </c>
      <c r="D146" s="1246" t="s">
        <v>6887</v>
      </c>
      <c r="E146" s="1246"/>
      <c r="F146" s="1246"/>
      <c r="G146" s="1246"/>
      <c r="H146" s="1244" t="s">
        <v>6824</v>
      </c>
      <c r="I146" s="1244"/>
      <c r="J146" s="688" t="s">
        <v>273</v>
      </c>
    </row>
    <row r="147" spans="1:11" ht="12" customHeight="1">
      <c r="A147" s="1243" t="s">
        <v>7162</v>
      </c>
      <c r="B147" s="1243"/>
      <c r="C147" s="769" t="s">
        <v>6815</v>
      </c>
      <c r="D147" s="1250" t="s">
        <v>6821</v>
      </c>
      <c r="E147" s="1250"/>
      <c r="F147" s="1250"/>
      <c r="G147" s="1250"/>
      <c r="H147" s="1243" t="s">
        <v>6825</v>
      </c>
      <c r="I147" s="1243"/>
      <c r="J147" s="689" t="s">
        <v>4598</v>
      </c>
    </row>
    <row r="148" spans="1:11" ht="12" customHeight="1">
      <c r="A148" s="1243" t="s">
        <v>7146</v>
      </c>
      <c r="B148" s="1243"/>
      <c r="C148" s="769" t="s">
        <v>7968</v>
      </c>
      <c r="D148" s="1250" t="s">
        <v>6863</v>
      </c>
      <c r="E148" s="1250"/>
      <c r="F148" s="1250"/>
      <c r="G148" s="1250"/>
      <c r="H148" s="1243" t="s">
        <v>6825</v>
      </c>
      <c r="I148" s="1243"/>
      <c r="J148" s="689" t="s">
        <v>4598</v>
      </c>
    </row>
    <row r="149" spans="1:11" ht="12" customHeight="1">
      <c r="A149" s="1243" t="s">
        <v>7163</v>
      </c>
      <c r="B149" s="1243"/>
      <c r="C149" s="769" t="s">
        <v>6856</v>
      </c>
      <c r="D149" s="1250" t="s">
        <v>6864</v>
      </c>
      <c r="E149" s="1250"/>
      <c r="F149" s="1250"/>
      <c r="G149" s="1250"/>
      <c r="H149" s="1243" t="s">
        <v>6825</v>
      </c>
      <c r="I149" s="1243"/>
      <c r="J149" s="689" t="s">
        <v>4598</v>
      </c>
    </row>
    <row r="150" spans="1:11" ht="12" customHeight="1">
      <c r="A150" s="1244" t="s">
        <v>7164</v>
      </c>
      <c r="B150" s="1244"/>
      <c r="C150" s="768" t="s">
        <v>6817</v>
      </c>
      <c r="D150" s="1247" t="s">
        <v>6860</v>
      </c>
      <c r="E150" s="1248"/>
      <c r="F150" s="1248"/>
      <c r="G150" s="1249"/>
      <c r="H150" s="1244" t="s">
        <v>6826</v>
      </c>
      <c r="I150" s="1244"/>
      <c r="J150" s="690" t="s">
        <v>6841</v>
      </c>
    </row>
    <row r="151" spans="1:11" ht="12" customHeight="1">
      <c r="A151" s="1244" t="s">
        <v>7147</v>
      </c>
      <c r="B151" s="1244"/>
      <c r="C151" s="768" t="s">
        <v>7969</v>
      </c>
      <c r="D151" s="1247" t="s">
        <v>6861</v>
      </c>
      <c r="E151" s="1248"/>
      <c r="F151" s="1248"/>
      <c r="G151" s="1249"/>
      <c r="H151" s="1244" t="s">
        <v>6826</v>
      </c>
      <c r="I151" s="1244"/>
      <c r="J151" s="690" t="s">
        <v>6841</v>
      </c>
    </row>
    <row r="152" spans="1:11" ht="27" customHeight="1">
      <c r="A152" s="1244" t="s">
        <v>7165</v>
      </c>
      <c r="B152" s="1244"/>
      <c r="C152" s="768" t="s">
        <v>6857</v>
      </c>
      <c r="D152" s="1247" t="s">
        <v>6862</v>
      </c>
      <c r="E152" s="1248"/>
      <c r="F152" s="1248"/>
      <c r="G152" s="1249"/>
      <c r="H152" s="1244" t="s">
        <v>6826</v>
      </c>
      <c r="I152" s="1244"/>
      <c r="J152" s="690" t="s">
        <v>6841</v>
      </c>
      <c r="K152" s="659" t="s">
        <v>6867</v>
      </c>
    </row>
    <row r="153" spans="1:11" ht="12" customHeight="1">
      <c r="A153" s="1243" t="s">
        <v>7166</v>
      </c>
      <c r="B153" s="1243"/>
      <c r="C153" s="769" t="s">
        <v>6819</v>
      </c>
      <c r="D153" s="1250" t="s">
        <v>6851</v>
      </c>
      <c r="E153" s="1250"/>
      <c r="F153" s="1250"/>
      <c r="G153" s="1250"/>
      <c r="H153" s="1243" t="s">
        <v>6827</v>
      </c>
      <c r="I153" s="1243"/>
      <c r="J153" s="689" t="s">
        <v>4459</v>
      </c>
    </row>
    <row r="154" spans="1:11" ht="12" customHeight="1">
      <c r="A154" s="1243" t="s">
        <v>7148</v>
      </c>
      <c r="B154" s="1243"/>
      <c r="C154" s="769" t="s">
        <v>7970</v>
      </c>
      <c r="D154" s="1250" t="s">
        <v>6852</v>
      </c>
      <c r="E154" s="1250"/>
      <c r="F154" s="1250"/>
      <c r="G154" s="1250"/>
      <c r="H154" s="1243" t="s">
        <v>6827</v>
      </c>
      <c r="I154" s="1243"/>
      <c r="J154" s="689" t="s">
        <v>4459</v>
      </c>
    </row>
    <row r="155" spans="1:11" ht="12" customHeight="1">
      <c r="A155" s="1243" t="s">
        <v>7167</v>
      </c>
      <c r="B155" s="1243"/>
      <c r="C155" s="769" t="s">
        <v>6858</v>
      </c>
      <c r="D155" s="1250" t="s">
        <v>6853</v>
      </c>
      <c r="E155" s="1250"/>
      <c r="F155" s="1250"/>
      <c r="G155" s="1250"/>
      <c r="H155" s="1243" t="s">
        <v>6827</v>
      </c>
      <c r="I155" s="1243"/>
      <c r="J155" s="689" t="s">
        <v>4459</v>
      </c>
    </row>
    <row r="156" spans="1:11" ht="12" customHeight="1">
      <c r="A156" s="1244" t="s">
        <v>6876</v>
      </c>
      <c r="B156" s="1244"/>
      <c r="C156" s="768" t="s">
        <v>6859</v>
      </c>
      <c r="D156" s="1246" t="s">
        <v>6854</v>
      </c>
      <c r="E156" s="1246"/>
      <c r="F156" s="1246"/>
      <c r="G156" s="1246"/>
      <c r="H156" s="1244" t="s">
        <v>6828</v>
      </c>
      <c r="I156" s="1244"/>
      <c r="J156" s="688" t="s">
        <v>6840</v>
      </c>
    </row>
    <row r="157" spans="1:11">
      <c r="A157" s="684"/>
      <c r="B157" s="685"/>
      <c r="C157" s="685"/>
      <c r="D157" s="687"/>
      <c r="E157" s="687"/>
      <c r="F157" s="687"/>
      <c r="G157" s="687"/>
      <c r="H157" s="685"/>
      <c r="I157" s="685"/>
      <c r="J157" s="686"/>
    </row>
    <row r="158" spans="1:11">
      <c r="A158" s="1252" t="s">
        <v>7071</v>
      </c>
      <c r="B158" s="1252"/>
      <c r="C158" s="683" t="s">
        <v>6865</v>
      </c>
      <c r="D158" s="1245" t="s">
        <v>2132</v>
      </c>
      <c r="E158" s="1245"/>
      <c r="F158" s="1245"/>
      <c r="G158" s="1245"/>
      <c r="H158" s="1245" t="s">
        <v>1080</v>
      </c>
      <c r="I158" s="1245"/>
      <c r="J158" s="683" t="s">
        <v>2784</v>
      </c>
    </row>
    <row r="159" spans="1:11" ht="12" customHeight="1">
      <c r="A159" s="1244" t="s">
        <v>7168</v>
      </c>
      <c r="B159" s="1244"/>
      <c r="C159" s="768" t="s">
        <v>6813</v>
      </c>
      <c r="D159" s="1246" t="s">
        <v>6868</v>
      </c>
      <c r="E159" s="1246"/>
      <c r="F159" s="1246"/>
      <c r="G159" s="1246"/>
      <c r="H159" s="1244" t="s">
        <v>6877</v>
      </c>
      <c r="I159" s="1244"/>
      <c r="J159" s="688" t="s">
        <v>273</v>
      </c>
    </row>
    <row r="160" spans="1:11" ht="12" customHeight="1">
      <c r="A160" s="1244" t="s">
        <v>7149</v>
      </c>
      <c r="B160" s="1244"/>
      <c r="C160" s="768" t="s">
        <v>7967</v>
      </c>
      <c r="D160" s="1246" t="s">
        <v>6869</v>
      </c>
      <c r="E160" s="1246"/>
      <c r="F160" s="1246"/>
      <c r="G160" s="1246"/>
      <c r="H160" s="1244" t="s">
        <v>6877</v>
      </c>
      <c r="I160" s="1244"/>
      <c r="J160" s="688" t="s">
        <v>273</v>
      </c>
    </row>
    <row r="161" spans="1:11" ht="12" customHeight="1">
      <c r="A161" s="1244" t="s">
        <v>7169</v>
      </c>
      <c r="B161" s="1244"/>
      <c r="C161" s="768" t="s">
        <v>6855</v>
      </c>
      <c r="D161" s="1246" t="s">
        <v>6870</v>
      </c>
      <c r="E161" s="1246"/>
      <c r="F161" s="1246"/>
      <c r="G161" s="1246"/>
      <c r="H161" s="1244" t="s">
        <v>6877</v>
      </c>
      <c r="I161" s="1244"/>
      <c r="J161" s="688" t="s">
        <v>273</v>
      </c>
    </row>
    <row r="162" spans="1:11" ht="12" customHeight="1">
      <c r="A162" s="1243" t="s">
        <v>7170</v>
      </c>
      <c r="B162" s="1243"/>
      <c r="C162" s="769" t="s">
        <v>6815</v>
      </c>
      <c r="D162" s="1250" t="s">
        <v>6871</v>
      </c>
      <c r="E162" s="1250"/>
      <c r="F162" s="1250"/>
      <c r="G162" s="1250"/>
      <c r="H162" s="1243" t="s">
        <v>6878</v>
      </c>
      <c r="I162" s="1243"/>
      <c r="J162" s="689" t="s">
        <v>4598</v>
      </c>
    </row>
    <row r="163" spans="1:11" ht="12" customHeight="1">
      <c r="A163" s="1243" t="s">
        <v>7150</v>
      </c>
      <c r="B163" s="1243"/>
      <c r="C163" s="769" t="s">
        <v>7968</v>
      </c>
      <c r="D163" s="1250" t="s">
        <v>6872</v>
      </c>
      <c r="E163" s="1250"/>
      <c r="F163" s="1250"/>
      <c r="G163" s="1250"/>
      <c r="H163" s="1243" t="s">
        <v>6878</v>
      </c>
      <c r="I163" s="1243"/>
      <c r="J163" s="689" t="s">
        <v>4598</v>
      </c>
    </row>
    <row r="164" spans="1:11" ht="24.75" customHeight="1">
      <c r="A164" s="1243" t="s">
        <v>7171</v>
      </c>
      <c r="B164" s="1243"/>
      <c r="C164" s="769" t="s">
        <v>6856</v>
      </c>
      <c r="D164" s="1250" t="s">
        <v>8293</v>
      </c>
      <c r="E164" s="1250"/>
      <c r="F164" s="1250"/>
      <c r="G164" s="1250"/>
      <c r="H164" s="1243" t="s">
        <v>6878</v>
      </c>
      <c r="I164" s="1243"/>
      <c r="J164" s="689" t="s">
        <v>4598</v>
      </c>
    </row>
    <row r="165" spans="1:11" ht="12" customHeight="1">
      <c r="A165" s="1244" t="s">
        <v>7172</v>
      </c>
      <c r="B165" s="1244"/>
      <c r="C165" s="768" t="s">
        <v>6817</v>
      </c>
      <c r="D165" s="1247" t="s">
        <v>6895</v>
      </c>
      <c r="E165" s="1248"/>
      <c r="F165" s="1248"/>
      <c r="G165" s="1249"/>
      <c r="H165" s="1244" t="s">
        <v>6829</v>
      </c>
      <c r="I165" s="1244"/>
      <c r="J165" s="690" t="s">
        <v>6841</v>
      </c>
    </row>
    <row r="166" spans="1:11" ht="12" customHeight="1">
      <c r="A166" s="1244" t="s">
        <v>7151</v>
      </c>
      <c r="B166" s="1244"/>
      <c r="C166" s="768" t="s">
        <v>7969</v>
      </c>
      <c r="D166" s="1247" t="s">
        <v>6822</v>
      </c>
      <c r="E166" s="1248"/>
      <c r="F166" s="1248"/>
      <c r="G166" s="1249"/>
      <c r="H166" s="1244" t="s">
        <v>6829</v>
      </c>
      <c r="I166" s="1244"/>
      <c r="J166" s="690" t="s">
        <v>6841</v>
      </c>
    </row>
    <row r="167" spans="1:11" ht="12" customHeight="1">
      <c r="A167" s="1244" t="s">
        <v>7173</v>
      </c>
      <c r="B167" s="1244"/>
      <c r="C167" s="768" t="s">
        <v>6857</v>
      </c>
      <c r="D167" s="1247" t="s">
        <v>6896</v>
      </c>
      <c r="E167" s="1248"/>
      <c r="F167" s="1248"/>
      <c r="G167" s="1249"/>
      <c r="H167" s="1244" t="s">
        <v>6829</v>
      </c>
      <c r="I167" s="1244"/>
      <c r="J167" s="690" t="s">
        <v>6841</v>
      </c>
    </row>
    <row r="168" spans="1:11" ht="12" customHeight="1">
      <c r="A168" s="1243" t="s">
        <v>7174</v>
      </c>
      <c r="B168" s="1243"/>
      <c r="C168" s="769" t="s">
        <v>6819</v>
      </c>
      <c r="D168" s="1250" t="s">
        <v>6873</v>
      </c>
      <c r="E168" s="1250"/>
      <c r="F168" s="1250"/>
      <c r="G168" s="1250"/>
      <c r="H168" s="1243" t="s">
        <v>6879</v>
      </c>
      <c r="I168" s="1243"/>
      <c r="J168" s="689" t="s">
        <v>4459</v>
      </c>
    </row>
    <row r="169" spans="1:11" ht="12" customHeight="1">
      <c r="A169" s="1243" t="s">
        <v>7152</v>
      </c>
      <c r="B169" s="1243"/>
      <c r="C169" s="769" t="s">
        <v>7970</v>
      </c>
      <c r="D169" s="1250" t="s">
        <v>6874</v>
      </c>
      <c r="E169" s="1250"/>
      <c r="F169" s="1250"/>
      <c r="G169" s="1250"/>
      <c r="H169" s="1243" t="s">
        <v>6879</v>
      </c>
      <c r="I169" s="1243"/>
      <c r="J169" s="689" t="s">
        <v>4459</v>
      </c>
    </row>
    <row r="170" spans="1:11" ht="12" customHeight="1">
      <c r="A170" s="1243" t="s">
        <v>7175</v>
      </c>
      <c r="B170" s="1243"/>
      <c r="C170" s="769" t="s">
        <v>6858</v>
      </c>
      <c r="D170" s="1250" t="s">
        <v>6875</v>
      </c>
      <c r="E170" s="1250"/>
      <c r="F170" s="1250"/>
      <c r="G170" s="1250"/>
      <c r="H170" s="1243" t="s">
        <v>6879</v>
      </c>
      <c r="I170" s="1243"/>
      <c r="J170" s="689" t="s">
        <v>4459</v>
      </c>
    </row>
    <row r="171" spans="1:11">
      <c r="A171" s="1244" t="s">
        <v>6880</v>
      </c>
      <c r="B171" s="1244"/>
      <c r="C171" s="768" t="s">
        <v>6859</v>
      </c>
      <c r="D171" s="1246" t="s">
        <v>6902</v>
      </c>
      <c r="E171" s="1246"/>
      <c r="F171" s="1246"/>
      <c r="G171" s="1246"/>
      <c r="H171" s="1244" t="s">
        <v>6881</v>
      </c>
      <c r="I171" s="1244"/>
      <c r="J171" s="688" t="s">
        <v>6840</v>
      </c>
      <c r="K171" s="659" t="s">
        <v>6866</v>
      </c>
    </row>
    <row r="172" spans="1:11">
      <c r="A172" s="684"/>
      <c r="B172" s="685"/>
      <c r="C172" s="685"/>
      <c r="D172" s="687"/>
      <c r="E172" s="687"/>
      <c r="F172" s="687"/>
      <c r="G172" s="687"/>
      <c r="H172" s="685"/>
      <c r="I172" s="685"/>
      <c r="J172" s="686"/>
    </row>
    <row r="173" spans="1:11">
      <c r="A173" s="1252" t="s">
        <v>6900</v>
      </c>
      <c r="B173" s="1252"/>
      <c r="C173" s="683" t="s">
        <v>6865</v>
      </c>
      <c r="D173" s="1245" t="s">
        <v>2132</v>
      </c>
      <c r="E173" s="1245"/>
      <c r="F173" s="1245"/>
      <c r="G173" s="1245"/>
      <c r="H173" s="1245" t="s">
        <v>1080</v>
      </c>
      <c r="I173" s="1245"/>
      <c r="J173" s="683" t="s">
        <v>2784</v>
      </c>
    </row>
    <row r="174" spans="1:11" ht="12" customHeight="1">
      <c r="A174" s="1244" t="s">
        <v>7176</v>
      </c>
      <c r="B174" s="1244"/>
      <c r="C174" s="768" t="s">
        <v>6813</v>
      </c>
      <c r="D174" s="1246" t="s">
        <v>6889</v>
      </c>
      <c r="E174" s="1246"/>
      <c r="F174" s="1246"/>
      <c r="G174" s="1246"/>
      <c r="H174" s="1244" t="s">
        <v>6830</v>
      </c>
      <c r="I174" s="1244"/>
      <c r="J174" s="688" t="s">
        <v>273</v>
      </c>
    </row>
    <row r="175" spans="1:11" ht="12" customHeight="1">
      <c r="A175" s="1244" t="s">
        <v>7153</v>
      </c>
      <c r="B175" s="1244"/>
      <c r="C175" s="768" t="s">
        <v>7967</v>
      </c>
      <c r="D175" s="1246" t="s">
        <v>6890</v>
      </c>
      <c r="E175" s="1246"/>
      <c r="F175" s="1246"/>
      <c r="G175" s="1246"/>
      <c r="H175" s="1244" t="s">
        <v>6830</v>
      </c>
      <c r="I175" s="1244"/>
      <c r="J175" s="688" t="s">
        <v>273</v>
      </c>
    </row>
    <row r="176" spans="1:11" ht="26.25" customHeight="1">
      <c r="A176" s="1244" t="s">
        <v>7177</v>
      </c>
      <c r="B176" s="1244"/>
      <c r="C176" s="768" t="s">
        <v>6855</v>
      </c>
      <c r="D176" s="1246" t="s">
        <v>6897</v>
      </c>
      <c r="E176" s="1246"/>
      <c r="F176" s="1246"/>
      <c r="G176" s="1246"/>
      <c r="H176" s="1244" t="s">
        <v>6830</v>
      </c>
      <c r="I176" s="1244"/>
      <c r="J176" s="688" t="s">
        <v>273</v>
      </c>
    </row>
    <row r="177" spans="1:11" ht="12" customHeight="1">
      <c r="A177" s="1243" t="s">
        <v>7178</v>
      </c>
      <c r="B177" s="1243"/>
      <c r="C177" s="769" t="s">
        <v>6815</v>
      </c>
      <c r="D177" s="1250" t="s">
        <v>6891</v>
      </c>
      <c r="E177" s="1250"/>
      <c r="F177" s="1250"/>
      <c r="G177" s="1250"/>
      <c r="H177" s="1243" t="s">
        <v>6831</v>
      </c>
      <c r="I177" s="1243"/>
      <c r="J177" s="689" t="s">
        <v>4598</v>
      </c>
    </row>
    <row r="178" spans="1:11" ht="27.75" customHeight="1">
      <c r="A178" s="1243" t="s">
        <v>7154</v>
      </c>
      <c r="B178" s="1243"/>
      <c r="C178" s="769" t="s">
        <v>7968</v>
      </c>
      <c r="D178" s="1251" t="s">
        <v>7925</v>
      </c>
      <c r="E178" s="1251"/>
      <c r="F178" s="1251"/>
      <c r="G178" s="1251"/>
      <c r="H178" s="1243" t="s">
        <v>6831</v>
      </c>
      <c r="I178" s="1243"/>
      <c r="J178" s="689" t="s">
        <v>4598</v>
      </c>
    </row>
    <row r="179" spans="1:11" ht="25.5" customHeight="1">
      <c r="A179" s="1243" t="s">
        <v>7179</v>
      </c>
      <c r="B179" s="1243"/>
      <c r="C179" s="769" t="s">
        <v>6856</v>
      </c>
      <c r="D179" s="1251" t="s">
        <v>7781</v>
      </c>
      <c r="E179" s="1251"/>
      <c r="F179" s="1251"/>
      <c r="G179" s="1251"/>
      <c r="H179" s="1243" t="s">
        <v>6831</v>
      </c>
      <c r="I179" s="1243"/>
      <c r="J179" s="689" t="s">
        <v>4598</v>
      </c>
    </row>
    <row r="180" spans="1:11" ht="12" customHeight="1">
      <c r="A180" s="1244" t="s">
        <v>7180</v>
      </c>
      <c r="B180" s="1244"/>
      <c r="C180" s="768" t="s">
        <v>6817</v>
      </c>
      <c r="D180" s="1247" t="s">
        <v>6892</v>
      </c>
      <c r="E180" s="1248"/>
      <c r="F180" s="1248"/>
      <c r="G180" s="1249"/>
      <c r="H180" s="1244" t="s">
        <v>6832</v>
      </c>
      <c r="I180" s="1244"/>
      <c r="J180" s="690" t="s">
        <v>6841</v>
      </c>
    </row>
    <row r="181" spans="1:11" ht="12" customHeight="1">
      <c r="A181" s="1244" t="s">
        <v>7181</v>
      </c>
      <c r="B181" s="1244"/>
      <c r="C181" s="768" t="s">
        <v>7969</v>
      </c>
      <c r="D181" s="1247" t="s">
        <v>6893</v>
      </c>
      <c r="E181" s="1248"/>
      <c r="F181" s="1248"/>
      <c r="G181" s="1249"/>
      <c r="H181" s="1244" t="s">
        <v>6832</v>
      </c>
      <c r="I181" s="1244"/>
      <c r="J181" s="690" t="s">
        <v>6841</v>
      </c>
    </row>
    <row r="182" spans="1:11" ht="12" customHeight="1">
      <c r="A182" s="1244" t="s">
        <v>7182</v>
      </c>
      <c r="B182" s="1244"/>
      <c r="C182" s="768" t="s">
        <v>6857</v>
      </c>
      <c r="D182" s="1247" t="s">
        <v>6894</v>
      </c>
      <c r="E182" s="1248"/>
      <c r="F182" s="1248"/>
      <c r="G182" s="1249"/>
      <c r="H182" s="1244" t="s">
        <v>6832</v>
      </c>
      <c r="I182" s="1244"/>
      <c r="J182" s="690" t="s">
        <v>6841</v>
      </c>
    </row>
    <row r="183" spans="1:11" ht="12" customHeight="1">
      <c r="A183" s="1243" t="s">
        <v>7183</v>
      </c>
      <c r="B183" s="1243"/>
      <c r="C183" s="769" t="s">
        <v>6819</v>
      </c>
      <c r="D183" s="1250" t="s">
        <v>7072</v>
      </c>
      <c r="E183" s="1250"/>
      <c r="F183" s="1250"/>
      <c r="G183" s="1250"/>
      <c r="H183" s="1243" t="s">
        <v>6833</v>
      </c>
      <c r="I183" s="1243"/>
      <c r="J183" s="689" t="s">
        <v>4459</v>
      </c>
    </row>
    <row r="184" spans="1:11" ht="12" customHeight="1">
      <c r="A184" s="1243" t="s">
        <v>7155</v>
      </c>
      <c r="B184" s="1243"/>
      <c r="C184" s="769" t="s">
        <v>7970</v>
      </c>
      <c r="D184" s="1250" t="s">
        <v>7073</v>
      </c>
      <c r="E184" s="1250"/>
      <c r="F184" s="1250"/>
      <c r="G184" s="1250"/>
      <c r="H184" s="1243" t="s">
        <v>6833</v>
      </c>
      <c r="I184" s="1243"/>
      <c r="J184" s="689" t="s">
        <v>4459</v>
      </c>
    </row>
    <row r="185" spans="1:11" ht="12" customHeight="1">
      <c r="A185" s="1243" t="s">
        <v>7184</v>
      </c>
      <c r="B185" s="1243"/>
      <c r="C185" s="769" t="s">
        <v>6858</v>
      </c>
      <c r="D185" s="1250" t="s">
        <v>7074</v>
      </c>
      <c r="E185" s="1250"/>
      <c r="F185" s="1250"/>
      <c r="G185" s="1250"/>
      <c r="H185" s="1243" t="s">
        <v>6833</v>
      </c>
      <c r="I185" s="1243"/>
      <c r="J185" s="689" t="s">
        <v>4459</v>
      </c>
    </row>
    <row r="186" spans="1:11" ht="12" customHeight="1">
      <c r="A186" s="1244" t="s">
        <v>6882</v>
      </c>
      <c r="B186" s="1244"/>
      <c r="C186" s="768" t="s">
        <v>6859</v>
      </c>
      <c r="D186" s="1246" t="s">
        <v>6901</v>
      </c>
      <c r="E186" s="1246"/>
      <c r="F186" s="1246"/>
      <c r="G186" s="1246"/>
      <c r="H186" s="1244" t="s">
        <v>6834</v>
      </c>
      <c r="I186" s="1244"/>
      <c r="J186" s="688" t="s">
        <v>6840</v>
      </c>
      <c r="K186" s="659" t="s">
        <v>6866</v>
      </c>
    </row>
    <row r="190" spans="1:11" ht="15">
      <c r="A190" s="665" t="s">
        <v>6905</v>
      </c>
    </row>
    <row r="191" spans="1:11">
      <c r="A191" s="659" t="s">
        <v>6911</v>
      </c>
      <c r="I191" s="732"/>
    </row>
    <row r="192" spans="1:11">
      <c r="A192" s="659" t="s">
        <v>6912</v>
      </c>
    </row>
    <row r="193" spans="1:1">
      <c r="A193" s="659" t="s">
        <v>6913</v>
      </c>
    </row>
    <row r="194" spans="1:1">
      <c r="A194" s="659" t="s">
        <v>6914</v>
      </c>
    </row>
    <row r="195" spans="1:1">
      <c r="A195" s="659" t="s">
        <v>6915</v>
      </c>
    </row>
    <row r="196" spans="1:1">
      <c r="A196" s="659" t="s">
        <v>6916</v>
      </c>
    </row>
    <row r="197" spans="1:1">
      <c r="A197" s="659" t="s">
        <v>7247</v>
      </c>
    </row>
    <row r="198" spans="1:1">
      <c r="A198" s="659" t="s">
        <v>7568</v>
      </c>
    </row>
    <row r="199" spans="1:1">
      <c r="A199" s="659" t="s">
        <v>7470</v>
      </c>
    </row>
    <row r="200" spans="1:1">
      <c r="A200" s="659" t="s">
        <v>7248</v>
      </c>
    </row>
    <row r="201" spans="1:1">
      <c r="A201" s="659" t="s">
        <v>7471</v>
      </c>
    </row>
    <row r="202" spans="1:1">
      <c r="A202" s="659" t="s">
        <v>7475</v>
      </c>
    </row>
    <row r="204" spans="1:1" ht="15">
      <c r="A204" s="665" t="s">
        <v>6917</v>
      </c>
    </row>
    <row r="205" spans="1:1">
      <c r="A205" s="659" t="s">
        <v>6918</v>
      </c>
    </row>
    <row r="206" spans="1:1">
      <c r="A206" s="659" t="s">
        <v>6919</v>
      </c>
    </row>
    <row r="207" spans="1:1">
      <c r="A207" s="659" t="s">
        <v>6920</v>
      </c>
    </row>
    <row r="209" spans="1:9">
      <c r="A209" s="659" t="s">
        <v>6927</v>
      </c>
      <c r="I209" s="732"/>
    </row>
    <row r="210" spans="1:9">
      <c r="A210" s="692" t="s">
        <v>6921</v>
      </c>
    </row>
    <row r="211" spans="1:9">
      <c r="A211" s="659" t="s">
        <v>7121</v>
      </c>
    </row>
    <row r="212" spans="1:9">
      <c r="A212" s="659" t="s">
        <v>6926</v>
      </c>
    </row>
    <row r="213" spans="1:9">
      <c r="A213" s="692" t="s">
        <v>6922</v>
      </c>
    </row>
    <row r="214" spans="1:9">
      <c r="A214" s="659" t="s">
        <v>6928</v>
      </c>
    </row>
    <row r="215" spans="1:9">
      <c r="A215" s="659" t="s">
        <v>6924</v>
      </c>
    </row>
    <row r="216" spans="1:9">
      <c r="A216" s="692" t="s">
        <v>6923</v>
      </c>
    </row>
    <row r="217" spans="1:9">
      <c r="A217" s="659" t="s">
        <v>7238</v>
      </c>
    </row>
    <row r="218" spans="1:9">
      <c r="A218" s="692" t="s">
        <v>7708</v>
      </c>
    </row>
    <row r="219" spans="1:9">
      <c r="A219" s="659" t="s">
        <v>7703</v>
      </c>
    </row>
    <row r="220" spans="1:9">
      <c r="A220" s="692" t="s">
        <v>7709</v>
      </c>
    </row>
    <row r="221" spans="1:9">
      <c r="A221" s="659" t="s">
        <v>7702</v>
      </c>
    </row>
    <row r="222" spans="1:9">
      <c r="A222" s="692" t="s">
        <v>7710</v>
      </c>
    </row>
    <row r="223" spans="1:9">
      <c r="A223" s="659" t="s">
        <v>7704</v>
      </c>
    </row>
    <row r="224" spans="1:9">
      <c r="A224" s="692" t="s">
        <v>7711</v>
      </c>
    </row>
    <row r="225" spans="1:1">
      <c r="A225" s="659" t="s">
        <v>7707</v>
      </c>
    </row>
    <row r="226" spans="1:1">
      <c r="A226" s="692" t="s">
        <v>7712</v>
      </c>
    </row>
    <row r="227" spans="1:1">
      <c r="A227" s="659" t="s">
        <v>7705</v>
      </c>
    </row>
    <row r="228" spans="1:1">
      <c r="A228" s="692" t="s">
        <v>7713</v>
      </c>
    </row>
    <row r="229" spans="1:1">
      <c r="A229" s="659" t="s">
        <v>7706</v>
      </c>
    </row>
    <row r="230" spans="1:1">
      <c r="A230" s="692" t="s">
        <v>7714</v>
      </c>
    </row>
    <row r="231" spans="1:1">
      <c r="A231" s="659" t="s">
        <v>7754</v>
      </c>
    </row>
    <row r="232" spans="1:1">
      <c r="A232" s="692" t="s">
        <v>7715</v>
      </c>
    </row>
    <row r="233" spans="1:1">
      <c r="A233" s="659" t="s">
        <v>7755</v>
      </c>
    </row>
    <row r="234" spans="1:1">
      <c r="A234" s="692"/>
    </row>
    <row r="237" spans="1:1">
      <c r="A237" s="659" t="s">
        <v>6929</v>
      </c>
    </row>
    <row r="238" spans="1:1">
      <c r="A238" s="659" t="s">
        <v>7122</v>
      </c>
    </row>
    <row r="239" spans="1:1">
      <c r="A239" s="659" t="s">
        <v>7123</v>
      </c>
    </row>
    <row r="240" spans="1:1">
      <c r="A240" s="659" t="s">
        <v>7124</v>
      </c>
    </row>
    <row r="242" spans="1:1" ht="15">
      <c r="A242" s="665" t="s">
        <v>7235</v>
      </c>
    </row>
    <row r="243" spans="1:1">
      <c r="A243" s="659" t="s">
        <v>7236</v>
      </c>
    </row>
    <row r="244" spans="1:1">
      <c r="A244" s="659" t="s">
        <v>7237</v>
      </c>
    </row>
    <row r="247" spans="1:1" ht="15">
      <c r="A247" s="665" t="s">
        <v>7027</v>
      </c>
    </row>
    <row r="248" spans="1:1">
      <c r="A248" s="659" t="s">
        <v>7031</v>
      </c>
    </row>
    <row r="249" spans="1:1">
      <c r="A249" s="697" t="s">
        <v>7034</v>
      </c>
    </row>
    <row r="250" spans="1:1">
      <c r="A250" s="696" t="s">
        <v>7105</v>
      </c>
    </row>
    <row r="251" spans="1:1">
      <c r="A251" s="660" t="s">
        <v>7028</v>
      </c>
    </row>
    <row r="252" spans="1:1">
      <c r="A252" s="696" t="s">
        <v>7106</v>
      </c>
    </row>
    <row r="253" spans="1:1">
      <c r="A253" s="696" t="s">
        <v>7107</v>
      </c>
    </row>
    <row r="254" spans="1:1">
      <c r="A254" s="659" t="s">
        <v>7246</v>
      </c>
    </row>
    <row r="256" spans="1:1">
      <c r="A256" s="697" t="s">
        <v>7030</v>
      </c>
    </row>
    <row r="257" spans="1:3">
      <c r="A257" s="696" t="s">
        <v>7041</v>
      </c>
    </row>
    <row r="258" spans="1:3">
      <c r="A258" s="659" t="s">
        <v>7464</v>
      </c>
    </row>
    <row r="259" spans="1:3">
      <c r="A259" s="659" t="s">
        <v>7465</v>
      </c>
    </row>
    <row r="260" spans="1:3">
      <c r="A260" s="659" t="s">
        <v>7466</v>
      </c>
    </row>
    <row r="262" spans="1:3">
      <c r="A262" s="659" t="s">
        <v>7029</v>
      </c>
    </row>
    <row r="264" spans="1:3">
      <c r="A264" s="692" t="s">
        <v>7129</v>
      </c>
      <c r="C264" s="659" t="s">
        <v>7076</v>
      </c>
    </row>
    <row r="265" spans="1:3">
      <c r="A265" s="659" t="s">
        <v>7032</v>
      </c>
      <c r="B265" s="659" t="s">
        <v>7033</v>
      </c>
    </row>
    <row r="266" spans="1:3">
      <c r="A266" s="659" t="s">
        <v>7035</v>
      </c>
      <c r="B266" s="740" t="s">
        <v>7549</v>
      </c>
    </row>
    <row r="267" spans="1:3">
      <c r="A267" s="659" t="s">
        <v>7036</v>
      </c>
      <c r="B267" s="740" t="s">
        <v>7550</v>
      </c>
    </row>
    <row r="268" spans="1:3">
      <c r="A268" s="659" t="s">
        <v>7037</v>
      </c>
      <c r="B268" s="740" t="s">
        <v>7547</v>
      </c>
    </row>
    <row r="269" spans="1:3">
      <c r="A269" s="659" t="s">
        <v>7759</v>
      </c>
      <c r="B269" s="740" t="s">
        <v>7565</v>
      </c>
    </row>
    <row r="270" spans="1:3">
      <c r="A270" s="659" t="s">
        <v>7039</v>
      </c>
      <c r="B270" s="740" t="s">
        <v>7548</v>
      </c>
    </row>
    <row r="271" spans="1:3">
      <c r="A271" s="659" t="s">
        <v>7040</v>
      </c>
      <c r="B271" s="740" t="s">
        <v>7566</v>
      </c>
    </row>
    <row r="273" spans="1:3">
      <c r="A273" s="692" t="s">
        <v>7130</v>
      </c>
      <c r="C273" s="659" t="s">
        <v>7049</v>
      </c>
    </row>
    <row r="274" spans="1:3">
      <c r="A274" s="659" t="s">
        <v>7032</v>
      </c>
      <c r="B274" s="659" t="s">
        <v>7033</v>
      </c>
    </row>
    <row r="275" spans="1:3">
      <c r="A275" s="659" t="s">
        <v>7035</v>
      </c>
      <c r="B275" s="740" t="s">
        <v>7774</v>
      </c>
    </row>
    <row r="276" spans="1:3">
      <c r="A276" s="659" t="s">
        <v>7036</v>
      </c>
      <c r="B276" s="740" t="s">
        <v>7773</v>
      </c>
    </row>
    <row r="277" spans="1:3">
      <c r="A277" s="659" t="s">
        <v>7037</v>
      </c>
      <c r="B277" s="740" t="s">
        <v>7772</v>
      </c>
    </row>
    <row r="278" spans="1:3">
      <c r="A278" s="659" t="s">
        <v>7759</v>
      </c>
      <c r="B278" s="740" t="s">
        <v>7771</v>
      </c>
    </row>
    <row r="279" spans="1:3">
      <c r="A279" s="659" t="s">
        <v>7039</v>
      </c>
      <c r="B279" s="740" t="s">
        <v>7770</v>
      </c>
    </row>
    <row r="280" spans="1:3">
      <c r="A280" s="659" t="s">
        <v>7040</v>
      </c>
      <c r="B280" s="740" t="s">
        <v>7769</v>
      </c>
    </row>
    <row r="282" spans="1:3">
      <c r="A282" s="692" t="s">
        <v>7131</v>
      </c>
    </row>
    <row r="283" spans="1:3">
      <c r="A283" s="659" t="s">
        <v>7032</v>
      </c>
      <c r="B283" s="659" t="s">
        <v>7033</v>
      </c>
    </row>
    <row r="284" spans="1:3">
      <c r="A284" s="659" t="s">
        <v>7035</v>
      </c>
      <c r="B284" s="740" t="s">
        <v>7048</v>
      </c>
    </row>
    <row r="286" spans="1:3">
      <c r="A286" s="692" t="s">
        <v>7132</v>
      </c>
      <c r="C286" s="659" t="s">
        <v>7075</v>
      </c>
    </row>
    <row r="287" spans="1:3">
      <c r="A287" s="659" t="s">
        <v>7042</v>
      </c>
      <c r="B287" s="659" t="s">
        <v>7033</v>
      </c>
    </row>
    <row r="288" spans="1:3">
      <c r="A288" s="659" t="s">
        <v>7035</v>
      </c>
      <c r="B288" s="740" t="s">
        <v>7050</v>
      </c>
    </row>
    <row r="289" spans="1:2">
      <c r="A289" s="659" t="s">
        <v>7036</v>
      </c>
      <c r="B289" s="740" t="s">
        <v>7059</v>
      </c>
    </row>
    <row r="290" spans="1:2">
      <c r="A290" s="659" t="s">
        <v>7038</v>
      </c>
      <c r="B290" s="740" t="s">
        <v>7051</v>
      </c>
    </row>
    <row r="291" spans="1:2">
      <c r="A291" s="659" t="s">
        <v>7043</v>
      </c>
      <c r="B291" s="740" t="s">
        <v>7051</v>
      </c>
    </row>
    <row r="292" spans="1:2">
      <c r="A292" s="659" t="s">
        <v>6138</v>
      </c>
      <c r="B292" s="740" t="s">
        <v>7052</v>
      </c>
    </row>
    <row r="293" spans="1:2">
      <c r="A293" s="659" t="s">
        <v>6139</v>
      </c>
      <c r="B293" s="740" t="s">
        <v>7060</v>
      </c>
    </row>
    <row r="294" spans="1:2">
      <c r="A294" s="659" t="s">
        <v>6199</v>
      </c>
      <c r="B294" s="740" t="s">
        <v>7054</v>
      </c>
    </row>
    <row r="295" spans="1:2">
      <c r="A295" s="659" t="s">
        <v>7133</v>
      </c>
      <c r="B295" s="740" t="s">
        <v>7055</v>
      </c>
    </row>
    <row r="296" spans="1:2">
      <c r="A296" s="659" t="s">
        <v>7044</v>
      </c>
      <c r="B296" s="740" t="s">
        <v>7056</v>
      </c>
    </row>
    <row r="297" spans="1:2">
      <c r="A297" s="659" t="s">
        <v>7045</v>
      </c>
      <c r="B297" s="740" t="s">
        <v>7057</v>
      </c>
    </row>
    <row r="298" spans="1:2">
      <c r="A298" s="659" t="s">
        <v>7046</v>
      </c>
      <c r="B298" s="740" t="s">
        <v>7058</v>
      </c>
    </row>
    <row r="299" spans="1:2">
      <c r="A299" s="659" t="s">
        <v>7047</v>
      </c>
      <c r="B299" s="740" t="s">
        <v>7053</v>
      </c>
    </row>
    <row r="302" spans="1:2">
      <c r="A302" s="692" t="s">
        <v>7086</v>
      </c>
    </row>
    <row r="303" spans="1:2">
      <c r="A303" s="659" t="s">
        <v>7188</v>
      </c>
      <c r="B303" s="659" t="s">
        <v>7189</v>
      </c>
    </row>
    <row r="305" spans="1:2">
      <c r="A305" s="692" t="s">
        <v>7087</v>
      </c>
    </row>
    <row r="306" spans="1:2">
      <c r="A306" s="659" t="s">
        <v>7033</v>
      </c>
      <c r="B306" s="659" t="s">
        <v>7190</v>
      </c>
    </row>
  </sheetData>
  <mergeCells count="182">
    <mergeCell ref="H31:H32"/>
    <mergeCell ref="I31:I32"/>
    <mergeCell ref="D128:G128"/>
    <mergeCell ref="D129:G129"/>
    <mergeCell ref="D130:G130"/>
    <mergeCell ref="A132:B132"/>
    <mergeCell ref="A133:B133"/>
    <mergeCell ref="D132:G132"/>
    <mergeCell ref="D133:G133"/>
    <mergeCell ref="D134:G134"/>
    <mergeCell ref="D135:G135"/>
    <mergeCell ref="D136:G136"/>
    <mergeCell ref="D137:G137"/>
    <mergeCell ref="A31:A32"/>
    <mergeCell ref="B31:E31"/>
    <mergeCell ref="F31:F32"/>
    <mergeCell ref="G31:G32"/>
    <mergeCell ref="D131:G131"/>
    <mergeCell ref="B56:C56"/>
    <mergeCell ref="B57:C57"/>
    <mergeCell ref="B50:C50"/>
    <mergeCell ref="B51:C51"/>
    <mergeCell ref="B52:C52"/>
    <mergeCell ref="B53:C53"/>
    <mergeCell ref="B54:C54"/>
    <mergeCell ref="B55:C55"/>
    <mergeCell ref="A128:B128"/>
    <mergeCell ref="A129:B129"/>
    <mergeCell ref="A130:B130"/>
    <mergeCell ref="A131:B131"/>
    <mergeCell ref="A162:B162"/>
    <mergeCell ref="A151:B151"/>
    <mergeCell ref="A152:B152"/>
    <mergeCell ref="A153:B153"/>
    <mergeCell ref="A154:B154"/>
    <mergeCell ref="A155:B155"/>
    <mergeCell ref="A156:B156"/>
    <mergeCell ref="A146:B146"/>
    <mergeCell ref="A147:B147"/>
    <mergeCell ref="A148:B148"/>
    <mergeCell ref="A149:B149"/>
    <mergeCell ref="A150:B150"/>
    <mergeCell ref="A158:B158"/>
    <mergeCell ref="A159:B159"/>
    <mergeCell ref="A160:B160"/>
    <mergeCell ref="A161:B161"/>
    <mergeCell ref="A140:B140"/>
    <mergeCell ref="A141:B141"/>
    <mergeCell ref="A143:B143"/>
    <mergeCell ref="A144:B144"/>
    <mergeCell ref="A145:B145"/>
    <mergeCell ref="A134:B134"/>
    <mergeCell ref="A135:B135"/>
    <mergeCell ref="A136:B136"/>
    <mergeCell ref="A137:B137"/>
    <mergeCell ref="A138:B138"/>
    <mergeCell ref="A139:B139"/>
    <mergeCell ref="A184:B184"/>
    <mergeCell ref="A185:B185"/>
    <mergeCell ref="A186:B186"/>
    <mergeCell ref="A175:B175"/>
    <mergeCell ref="A176:B176"/>
    <mergeCell ref="A177:B177"/>
    <mergeCell ref="A178:B178"/>
    <mergeCell ref="A179:B179"/>
    <mergeCell ref="A180:B180"/>
    <mergeCell ref="A181:B181"/>
    <mergeCell ref="A182:B182"/>
    <mergeCell ref="A183:B183"/>
    <mergeCell ref="A169:B169"/>
    <mergeCell ref="A170:B170"/>
    <mergeCell ref="A171:B171"/>
    <mergeCell ref="A173:B173"/>
    <mergeCell ref="A174:B174"/>
    <mergeCell ref="A163:B163"/>
    <mergeCell ref="A164:B164"/>
    <mergeCell ref="A165:B165"/>
    <mergeCell ref="A166:B166"/>
    <mergeCell ref="A167:B167"/>
    <mergeCell ref="A168:B168"/>
    <mergeCell ref="D144:G144"/>
    <mergeCell ref="D145:G145"/>
    <mergeCell ref="D146:G146"/>
    <mergeCell ref="D147:G147"/>
    <mergeCell ref="D148:G148"/>
    <mergeCell ref="D149:G149"/>
    <mergeCell ref="D138:G138"/>
    <mergeCell ref="D139:G139"/>
    <mergeCell ref="D140:G140"/>
    <mergeCell ref="D141:G141"/>
    <mergeCell ref="D143:G143"/>
    <mergeCell ref="D156:G156"/>
    <mergeCell ref="D158:G158"/>
    <mergeCell ref="D159:G159"/>
    <mergeCell ref="D160:G160"/>
    <mergeCell ref="D161:G161"/>
    <mergeCell ref="D150:G150"/>
    <mergeCell ref="D151:G151"/>
    <mergeCell ref="D152:G152"/>
    <mergeCell ref="D153:G153"/>
    <mergeCell ref="D154:G154"/>
    <mergeCell ref="D155:G155"/>
    <mergeCell ref="D170:G170"/>
    <mergeCell ref="D171:G171"/>
    <mergeCell ref="D173:G173"/>
    <mergeCell ref="D162:G162"/>
    <mergeCell ref="D163:G163"/>
    <mergeCell ref="D164:G164"/>
    <mergeCell ref="D165:G165"/>
    <mergeCell ref="D166:G166"/>
    <mergeCell ref="D167:G167"/>
    <mergeCell ref="D186:G186"/>
    <mergeCell ref="H128:I128"/>
    <mergeCell ref="H129:I129"/>
    <mergeCell ref="H130:I130"/>
    <mergeCell ref="H131:I131"/>
    <mergeCell ref="H132:I132"/>
    <mergeCell ref="H133:I133"/>
    <mergeCell ref="H134:I134"/>
    <mergeCell ref="H135:I135"/>
    <mergeCell ref="H136:I136"/>
    <mergeCell ref="D180:G180"/>
    <mergeCell ref="D181:G181"/>
    <mergeCell ref="D182:G182"/>
    <mergeCell ref="D183:G183"/>
    <mergeCell ref="D184:G184"/>
    <mergeCell ref="D185:G185"/>
    <mergeCell ref="D174:G174"/>
    <mergeCell ref="D175:G175"/>
    <mergeCell ref="D176:G176"/>
    <mergeCell ref="D177:G177"/>
    <mergeCell ref="D178:G178"/>
    <mergeCell ref="D179:G179"/>
    <mergeCell ref="D168:G168"/>
    <mergeCell ref="D169:G169"/>
    <mergeCell ref="H143:I143"/>
    <mergeCell ref="H144:I144"/>
    <mergeCell ref="H145:I145"/>
    <mergeCell ref="H146:I146"/>
    <mergeCell ref="H147:I147"/>
    <mergeCell ref="H148:I148"/>
    <mergeCell ref="H137:I137"/>
    <mergeCell ref="H138:I138"/>
    <mergeCell ref="H139:I139"/>
    <mergeCell ref="H140:I140"/>
    <mergeCell ref="H141:I141"/>
    <mergeCell ref="H155:I155"/>
    <mergeCell ref="H156:I156"/>
    <mergeCell ref="H158:I158"/>
    <mergeCell ref="H159:I159"/>
    <mergeCell ref="H160:I160"/>
    <mergeCell ref="H149:I149"/>
    <mergeCell ref="H150:I150"/>
    <mergeCell ref="H151:I151"/>
    <mergeCell ref="H152:I152"/>
    <mergeCell ref="H153:I153"/>
    <mergeCell ref="H154:I154"/>
    <mergeCell ref="H167:I167"/>
    <mergeCell ref="H168:I168"/>
    <mergeCell ref="H169:I169"/>
    <mergeCell ref="H170:I170"/>
    <mergeCell ref="H171:I171"/>
    <mergeCell ref="H161:I161"/>
    <mergeCell ref="H162:I162"/>
    <mergeCell ref="H163:I163"/>
    <mergeCell ref="H164:I164"/>
    <mergeCell ref="H165:I165"/>
    <mergeCell ref="H166:I166"/>
    <mergeCell ref="H185:I185"/>
    <mergeCell ref="H186:I186"/>
    <mergeCell ref="H179:I179"/>
    <mergeCell ref="H180:I180"/>
    <mergeCell ref="H181:I181"/>
    <mergeCell ref="H182:I182"/>
    <mergeCell ref="H183:I183"/>
    <mergeCell ref="H184:I184"/>
    <mergeCell ref="H173:I173"/>
    <mergeCell ref="H174:I174"/>
    <mergeCell ref="H175:I175"/>
    <mergeCell ref="H176:I176"/>
    <mergeCell ref="H177:I177"/>
    <mergeCell ref="H178:I178"/>
  </mergeCells>
  <phoneticPr fontId="28" type="noConversion"/>
  <pageMargins left="0.7" right="0.7" top="0.75" bottom="0.75" header="0.3" footer="0.3"/>
  <drawing r:id="rId1"/>
  <legacy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9"/>
  <sheetViews>
    <sheetView zoomScaleNormal="100" workbookViewId="0">
      <pane ySplit="1" topLeftCell="A52" activePane="bottomLeft" state="frozen"/>
      <selection pane="bottomLeft" activeCell="A66" sqref="A66:A68"/>
    </sheetView>
  </sheetViews>
  <sheetFormatPr baseColWidth="10" defaultColWidth="8.83203125" defaultRowHeight="14"/>
  <cols>
    <col min="2" max="2" width="11.6640625" bestFit="1" customWidth="1"/>
    <col min="3" max="3" width="28.6640625" bestFit="1" customWidth="1"/>
    <col min="4" max="5" width="22.1640625" bestFit="1" customWidth="1"/>
    <col min="6" max="6" width="10" bestFit="1" customWidth="1"/>
    <col min="7" max="9" width="8.1640625" bestFit="1" customWidth="1"/>
    <col min="10" max="10" width="10" bestFit="1" customWidth="1"/>
    <col min="11" max="11" width="13.1640625" bestFit="1" customWidth="1"/>
  </cols>
  <sheetData>
    <row r="1" spans="1:11">
      <c r="A1" s="667" t="s">
        <v>6632</v>
      </c>
      <c r="B1" s="668" t="s">
        <v>6633</v>
      </c>
      <c r="C1" s="667" t="s">
        <v>6634</v>
      </c>
      <c r="D1" s="667" t="s">
        <v>6635</v>
      </c>
      <c r="E1" s="667" t="s">
        <v>6636</v>
      </c>
      <c r="F1" s="669" t="s">
        <v>6637</v>
      </c>
      <c r="G1" s="669" t="s">
        <v>6638</v>
      </c>
      <c r="H1" s="669" t="s">
        <v>6639</v>
      </c>
      <c r="I1" s="669" t="s">
        <v>6640</v>
      </c>
      <c r="J1" s="669" t="s">
        <v>6641</v>
      </c>
      <c r="K1" s="667" t="s">
        <v>6642</v>
      </c>
    </row>
    <row r="2" spans="1:11" s="681" customFormat="1">
      <c r="A2" s="680" t="s">
        <v>6643</v>
      </c>
      <c r="B2" s="671"/>
      <c r="C2" s="672"/>
      <c r="D2" s="672" t="s">
        <v>6644</v>
      </c>
      <c r="E2" s="672" t="s">
        <v>6638</v>
      </c>
      <c r="F2" s="673" t="s">
        <v>6644</v>
      </c>
      <c r="G2" s="673" t="s">
        <v>6645</v>
      </c>
      <c r="H2" s="673" t="s">
        <v>6644</v>
      </c>
      <c r="I2" s="673" t="s">
        <v>6644</v>
      </c>
      <c r="J2" s="673" t="s">
        <v>6644</v>
      </c>
      <c r="K2" s="673" t="s">
        <v>6644</v>
      </c>
    </row>
    <row r="3" spans="1:11" s="681" customFormat="1">
      <c r="A3" s="1260" t="s">
        <v>6650</v>
      </c>
      <c r="B3" s="671" t="s">
        <v>6651</v>
      </c>
      <c r="C3" s="672"/>
      <c r="D3" s="672" t="s">
        <v>6644</v>
      </c>
      <c r="E3" s="672" t="s">
        <v>6652</v>
      </c>
      <c r="F3" s="673" t="s">
        <v>6644</v>
      </c>
      <c r="G3" s="673" t="s">
        <v>6647</v>
      </c>
      <c r="H3" s="673" t="s">
        <v>6644</v>
      </c>
      <c r="I3" s="673" t="s">
        <v>6644</v>
      </c>
      <c r="J3" s="673" t="s">
        <v>6644</v>
      </c>
      <c r="K3" s="674" t="s">
        <v>6653</v>
      </c>
    </row>
    <row r="4" spans="1:11" s="681" customFormat="1">
      <c r="A4" s="1260"/>
      <c r="B4" s="671" t="s">
        <v>6654</v>
      </c>
      <c r="C4" s="672"/>
      <c r="D4" s="672" t="s">
        <v>6644</v>
      </c>
      <c r="E4" s="672" t="s">
        <v>6655</v>
      </c>
      <c r="F4" s="673" t="s">
        <v>6644</v>
      </c>
      <c r="G4" s="673" t="s">
        <v>6644</v>
      </c>
      <c r="H4" s="673" t="s">
        <v>6644</v>
      </c>
      <c r="I4" s="673" t="s">
        <v>6644</v>
      </c>
      <c r="J4" s="673" t="s">
        <v>6644</v>
      </c>
      <c r="K4" s="673" t="s">
        <v>6644</v>
      </c>
    </row>
    <row r="5" spans="1:11" s="681" customFormat="1">
      <c r="A5" s="1260"/>
      <c r="B5" s="1258" t="s">
        <v>6656</v>
      </c>
      <c r="C5" s="672" t="s">
        <v>6657</v>
      </c>
      <c r="D5" s="672" t="s">
        <v>6644</v>
      </c>
      <c r="E5" s="672" t="s">
        <v>6658</v>
      </c>
      <c r="F5" s="673" t="s">
        <v>6644</v>
      </c>
      <c r="G5" s="673" t="s">
        <v>6644</v>
      </c>
      <c r="H5" s="673" t="s">
        <v>6659</v>
      </c>
      <c r="I5" s="673" t="s">
        <v>6644</v>
      </c>
      <c r="J5" s="673" t="s">
        <v>6644</v>
      </c>
      <c r="K5" s="673" t="s">
        <v>6644</v>
      </c>
    </row>
    <row r="6" spans="1:11" s="681" customFormat="1">
      <c r="A6" s="1260"/>
      <c r="B6" s="1258"/>
      <c r="C6" s="672" t="s">
        <v>6660</v>
      </c>
      <c r="D6" s="672" t="s">
        <v>6644</v>
      </c>
      <c r="E6" s="672" t="s">
        <v>6661</v>
      </c>
      <c r="F6" s="673" t="s">
        <v>6644</v>
      </c>
      <c r="G6" s="673" t="s">
        <v>6659</v>
      </c>
      <c r="H6" s="673" t="s">
        <v>6644</v>
      </c>
      <c r="I6" s="673" t="s">
        <v>6662</v>
      </c>
      <c r="J6" s="673" t="s">
        <v>6644</v>
      </c>
      <c r="K6" s="673" t="s">
        <v>6644</v>
      </c>
    </row>
    <row r="7" spans="1:11" s="681" customFormat="1">
      <c r="A7" s="1260"/>
      <c r="B7" s="1258"/>
      <c r="C7" s="672" t="s">
        <v>6663</v>
      </c>
      <c r="D7" s="672" t="s">
        <v>6644</v>
      </c>
      <c r="E7" s="672" t="s">
        <v>6664</v>
      </c>
      <c r="F7" s="673" t="s">
        <v>6644</v>
      </c>
      <c r="G7" s="673" t="s">
        <v>6644</v>
      </c>
      <c r="H7" s="673" t="s">
        <v>6644</v>
      </c>
      <c r="I7" s="673" t="s">
        <v>6644</v>
      </c>
      <c r="J7" s="673" t="s">
        <v>6659</v>
      </c>
      <c r="K7" s="673" t="s">
        <v>6644</v>
      </c>
    </row>
    <row r="8" spans="1:11" s="681" customFormat="1">
      <c r="A8" s="1260"/>
      <c r="B8" s="1258"/>
      <c r="C8" s="672" t="s">
        <v>6665</v>
      </c>
      <c r="D8" s="672" t="s">
        <v>6644</v>
      </c>
      <c r="E8" s="672" t="s">
        <v>6652</v>
      </c>
      <c r="F8" s="673" t="s">
        <v>6644</v>
      </c>
      <c r="G8" s="673" t="s">
        <v>6666</v>
      </c>
      <c r="H8" s="673" t="s">
        <v>6644</v>
      </c>
      <c r="I8" s="673" t="s">
        <v>6644</v>
      </c>
      <c r="J8" s="673" t="s">
        <v>6644</v>
      </c>
      <c r="K8" s="673" t="s">
        <v>6644</v>
      </c>
    </row>
    <row r="9" spans="1:11" s="681" customFormat="1" ht="28">
      <c r="A9" s="1260"/>
      <c r="B9" s="1258" t="s">
        <v>6667</v>
      </c>
      <c r="C9" s="682" t="s">
        <v>6668</v>
      </c>
      <c r="D9" s="672" t="s">
        <v>6669</v>
      </c>
      <c r="E9" s="672" t="s">
        <v>6670</v>
      </c>
      <c r="F9" s="673" t="s">
        <v>6644</v>
      </c>
      <c r="G9" s="673" t="s">
        <v>6647</v>
      </c>
      <c r="H9" s="673" t="s">
        <v>6659</v>
      </c>
      <c r="I9" s="673" t="s">
        <v>6644</v>
      </c>
      <c r="J9" s="673" t="s">
        <v>6644</v>
      </c>
      <c r="K9" s="1260" t="s">
        <v>6648</v>
      </c>
    </row>
    <row r="10" spans="1:11" s="681" customFormat="1">
      <c r="A10" s="1260"/>
      <c r="B10" s="1258"/>
      <c r="C10" s="672" t="s">
        <v>6671</v>
      </c>
      <c r="D10" s="672" t="s">
        <v>6669</v>
      </c>
      <c r="E10" s="672" t="s">
        <v>6670</v>
      </c>
      <c r="F10" s="673" t="s">
        <v>6644</v>
      </c>
      <c r="G10" s="673" t="s">
        <v>6672</v>
      </c>
      <c r="H10" s="673" t="s">
        <v>6673</v>
      </c>
      <c r="I10" s="673" t="s">
        <v>6644</v>
      </c>
      <c r="J10" s="673" t="s">
        <v>6644</v>
      </c>
      <c r="K10" s="1260"/>
    </row>
    <row r="11" spans="1:11" s="681" customFormat="1">
      <c r="A11" s="1260"/>
      <c r="B11" s="1258"/>
      <c r="C11" s="672" t="s">
        <v>6674</v>
      </c>
      <c r="D11" s="672" t="s">
        <v>6669</v>
      </c>
      <c r="E11" s="672" t="s">
        <v>6670</v>
      </c>
      <c r="F11" s="673" t="s">
        <v>6644</v>
      </c>
      <c r="G11" s="673" t="s">
        <v>6675</v>
      </c>
      <c r="H11" s="673" t="s">
        <v>6676</v>
      </c>
      <c r="I11" s="673" t="s">
        <v>6644</v>
      </c>
      <c r="J11" s="673" t="s">
        <v>6644</v>
      </c>
      <c r="K11" s="1260"/>
    </row>
    <row r="12" spans="1:11" s="681" customFormat="1">
      <c r="A12" s="1260"/>
      <c r="B12" s="1258"/>
      <c r="C12" s="672" t="s">
        <v>6677</v>
      </c>
      <c r="D12" s="672" t="s">
        <v>6669</v>
      </c>
      <c r="E12" s="672" t="s">
        <v>6670</v>
      </c>
      <c r="F12" s="673" t="s">
        <v>6644</v>
      </c>
      <c r="G12" s="673" t="s">
        <v>6678</v>
      </c>
      <c r="H12" s="673" t="s">
        <v>6679</v>
      </c>
      <c r="I12" s="673" t="s">
        <v>6644</v>
      </c>
      <c r="J12" s="673" t="s">
        <v>6644</v>
      </c>
      <c r="K12" s="1260"/>
    </row>
    <row r="13" spans="1:11" s="681" customFormat="1">
      <c r="A13" s="1260"/>
      <c r="B13" s="1258"/>
      <c r="C13" s="672" t="s">
        <v>6680</v>
      </c>
      <c r="D13" s="672" t="s">
        <v>6681</v>
      </c>
      <c r="E13" s="672" t="s">
        <v>6655</v>
      </c>
      <c r="F13" s="673" t="s">
        <v>6644</v>
      </c>
      <c r="G13" s="673" t="s">
        <v>6644</v>
      </c>
      <c r="H13" s="673" t="s">
        <v>6644</v>
      </c>
      <c r="I13" s="673" t="s">
        <v>6644</v>
      </c>
      <c r="J13" s="673" t="s">
        <v>6644</v>
      </c>
      <c r="K13" s="673" t="s">
        <v>6644</v>
      </c>
    </row>
    <row r="14" spans="1:11" s="681" customFormat="1">
      <c r="A14" s="1260" t="s">
        <v>6682</v>
      </c>
      <c r="B14" s="1258" t="s">
        <v>6683</v>
      </c>
      <c r="C14" s="672" t="s">
        <v>6684</v>
      </c>
      <c r="D14" s="672" t="s">
        <v>6644</v>
      </c>
      <c r="E14" s="672" t="s">
        <v>6646</v>
      </c>
      <c r="F14" s="673" t="s">
        <v>6685</v>
      </c>
      <c r="G14" s="673" t="s">
        <v>6644</v>
      </c>
      <c r="H14" s="673" t="s">
        <v>6644</v>
      </c>
      <c r="I14" s="673" t="s">
        <v>6644</v>
      </c>
      <c r="J14" s="673" t="s">
        <v>6644</v>
      </c>
      <c r="K14" s="1260" t="s">
        <v>6648</v>
      </c>
    </row>
    <row r="15" spans="1:11" s="681" customFormat="1">
      <c r="A15" s="1260"/>
      <c r="B15" s="1258"/>
      <c r="C15" s="672" t="s">
        <v>6686</v>
      </c>
      <c r="D15" s="672" t="s">
        <v>6644</v>
      </c>
      <c r="E15" s="672" t="s">
        <v>6646</v>
      </c>
      <c r="F15" s="673" t="s">
        <v>6685</v>
      </c>
      <c r="G15" s="673" t="s">
        <v>6644</v>
      </c>
      <c r="H15" s="673" t="s">
        <v>6644</v>
      </c>
      <c r="I15" s="673" t="s">
        <v>6644</v>
      </c>
      <c r="J15" s="673" t="s">
        <v>6644</v>
      </c>
      <c r="K15" s="1260"/>
    </row>
    <row r="16" spans="1:11" s="681" customFormat="1">
      <c r="A16" s="1260" t="s">
        <v>6687</v>
      </c>
      <c r="B16" s="1258" t="s">
        <v>7026</v>
      </c>
      <c r="C16" s="675" t="s">
        <v>6688</v>
      </c>
      <c r="D16" s="675" t="s">
        <v>6689</v>
      </c>
      <c r="E16" s="675" t="s">
        <v>6652</v>
      </c>
      <c r="F16" s="676" t="s">
        <v>6630</v>
      </c>
      <c r="G16" s="676" t="s">
        <v>6647</v>
      </c>
      <c r="H16" s="676" t="s">
        <v>6644</v>
      </c>
      <c r="I16" s="676" t="s">
        <v>6644</v>
      </c>
      <c r="J16" s="676" t="s">
        <v>6644</v>
      </c>
      <c r="K16" s="676" t="s">
        <v>6648</v>
      </c>
    </row>
    <row r="17" spans="1:11" s="681" customFormat="1">
      <c r="A17" s="1260"/>
      <c r="B17" s="1258"/>
      <c r="C17" s="675" t="s">
        <v>7068</v>
      </c>
      <c r="D17" s="675" t="s">
        <v>7025</v>
      </c>
      <c r="E17" s="675" t="s">
        <v>6652</v>
      </c>
      <c r="F17" s="676" t="s">
        <v>6630</v>
      </c>
      <c r="G17" s="676" t="s">
        <v>6647</v>
      </c>
      <c r="H17" s="676" t="s">
        <v>6644</v>
      </c>
      <c r="I17" s="676" t="s">
        <v>6644</v>
      </c>
      <c r="J17" s="676" t="s">
        <v>6644</v>
      </c>
      <c r="K17" s="676" t="s">
        <v>6644</v>
      </c>
    </row>
    <row r="18" spans="1:11" s="681" customFormat="1">
      <c r="A18" s="1260"/>
      <c r="B18" s="1258" t="s">
        <v>6690</v>
      </c>
      <c r="C18" s="1259" t="s">
        <v>6691</v>
      </c>
      <c r="D18" s="675" t="s">
        <v>6692</v>
      </c>
      <c r="E18" s="675" t="s">
        <v>6652</v>
      </c>
      <c r="F18" s="676" t="s">
        <v>6630</v>
      </c>
      <c r="G18" s="676" t="s">
        <v>6647</v>
      </c>
      <c r="H18" s="676" t="s">
        <v>6644</v>
      </c>
      <c r="I18" s="676" t="s">
        <v>6644</v>
      </c>
      <c r="J18" s="676" t="s">
        <v>6644</v>
      </c>
      <c r="K18" s="1259" t="s">
        <v>6649</v>
      </c>
    </row>
    <row r="19" spans="1:11" s="681" customFormat="1">
      <c r="A19" s="1260"/>
      <c r="B19" s="1258"/>
      <c r="C19" s="1259"/>
      <c r="D19" s="675" t="s">
        <v>6693</v>
      </c>
      <c r="E19" s="675" t="s">
        <v>6652</v>
      </c>
      <c r="F19" s="676" t="s">
        <v>6630</v>
      </c>
      <c r="G19" s="676" t="s">
        <v>6647</v>
      </c>
      <c r="H19" s="676" t="s">
        <v>6644</v>
      </c>
      <c r="I19" s="676" t="s">
        <v>6644</v>
      </c>
      <c r="J19" s="676" t="s">
        <v>6644</v>
      </c>
      <c r="K19" s="1259"/>
    </row>
    <row r="20" spans="1:11" s="681" customFormat="1">
      <c r="A20" s="1260"/>
      <c r="B20" s="1258"/>
      <c r="C20" s="1259" t="s">
        <v>6694</v>
      </c>
      <c r="D20" s="675" t="s">
        <v>6692</v>
      </c>
      <c r="E20" s="675" t="s">
        <v>6670</v>
      </c>
      <c r="F20" s="676" t="s">
        <v>6630</v>
      </c>
      <c r="G20" s="676" t="s">
        <v>6659</v>
      </c>
      <c r="H20" s="676" t="s">
        <v>6647</v>
      </c>
      <c r="I20" s="676" t="s">
        <v>6644</v>
      </c>
      <c r="J20" s="676" t="s">
        <v>6644</v>
      </c>
      <c r="K20" s="676" t="s">
        <v>6649</v>
      </c>
    </row>
    <row r="21" spans="1:11" s="681" customFormat="1">
      <c r="A21" s="1260"/>
      <c r="B21" s="1258"/>
      <c r="C21" s="1259"/>
      <c r="D21" s="675" t="s">
        <v>6695</v>
      </c>
      <c r="E21" s="675" t="s">
        <v>6670</v>
      </c>
      <c r="F21" s="676" t="s">
        <v>6630</v>
      </c>
      <c r="G21" s="676" t="s">
        <v>6685</v>
      </c>
      <c r="H21" s="676" t="s">
        <v>6662</v>
      </c>
      <c r="I21" s="676" t="s">
        <v>6644</v>
      </c>
      <c r="J21" s="676" t="s">
        <v>6644</v>
      </c>
      <c r="K21" s="676" t="s">
        <v>6648</v>
      </c>
    </row>
    <row r="22" spans="1:11" s="681" customFormat="1">
      <c r="A22" s="1260"/>
      <c r="B22" s="1258"/>
      <c r="C22" s="1259" t="s">
        <v>6696</v>
      </c>
      <c r="D22" s="675" t="s">
        <v>6692</v>
      </c>
      <c r="E22" s="675" t="s">
        <v>6697</v>
      </c>
      <c r="F22" s="676" t="s">
        <v>6630</v>
      </c>
      <c r="G22" s="676" t="s">
        <v>6630</v>
      </c>
      <c r="H22" s="676" t="s">
        <v>6630</v>
      </c>
      <c r="I22" s="676" t="s">
        <v>6647</v>
      </c>
      <c r="J22" s="676" t="s">
        <v>6630</v>
      </c>
      <c r="K22" s="676" t="s">
        <v>6649</v>
      </c>
    </row>
    <row r="23" spans="1:11" s="681" customFormat="1">
      <c r="A23" s="1260"/>
      <c r="B23" s="1258"/>
      <c r="C23" s="1259"/>
      <c r="D23" s="675" t="s">
        <v>6698</v>
      </c>
      <c r="E23" s="675" t="s">
        <v>6697</v>
      </c>
      <c r="F23" s="676" t="s">
        <v>6630</v>
      </c>
      <c r="G23" s="676" t="s">
        <v>6630</v>
      </c>
      <c r="H23" s="676" t="s">
        <v>6630</v>
      </c>
      <c r="I23" s="676" t="s">
        <v>6662</v>
      </c>
      <c r="J23" s="676" t="s">
        <v>6630</v>
      </c>
      <c r="K23" s="676" t="s">
        <v>6644</v>
      </c>
    </row>
    <row r="24" spans="1:11" s="681" customFormat="1">
      <c r="A24" s="1260"/>
      <c r="B24" s="1258"/>
      <c r="C24" s="1259" t="s">
        <v>6699</v>
      </c>
      <c r="D24" s="675" t="s">
        <v>6692</v>
      </c>
      <c r="E24" s="675" t="s">
        <v>6664</v>
      </c>
      <c r="F24" s="676" t="s">
        <v>6630</v>
      </c>
      <c r="G24" s="676" t="s">
        <v>6630</v>
      </c>
      <c r="H24" s="676" t="s">
        <v>6630</v>
      </c>
      <c r="I24" s="676" t="s">
        <v>6630</v>
      </c>
      <c r="J24" s="676" t="s">
        <v>6647</v>
      </c>
      <c r="K24" s="676" t="s">
        <v>6649</v>
      </c>
    </row>
    <row r="25" spans="1:11" s="681" customFormat="1">
      <c r="A25" s="1260"/>
      <c r="B25" s="1258"/>
      <c r="C25" s="1259"/>
      <c r="D25" s="675" t="s">
        <v>6700</v>
      </c>
      <c r="E25" s="675" t="s">
        <v>6664</v>
      </c>
      <c r="F25" s="676" t="s">
        <v>6630</v>
      </c>
      <c r="G25" s="676" t="s">
        <v>6630</v>
      </c>
      <c r="H25" s="676" t="s">
        <v>6630</v>
      </c>
      <c r="I25" s="676" t="s">
        <v>6630</v>
      </c>
      <c r="J25" s="676" t="s">
        <v>6662</v>
      </c>
      <c r="K25" s="676" t="s">
        <v>6644</v>
      </c>
    </row>
    <row r="26" spans="1:11" s="681" customFormat="1">
      <c r="A26" s="1260"/>
      <c r="B26" s="1258" t="s">
        <v>6701</v>
      </c>
      <c r="C26" s="675" t="s">
        <v>6702</v>
      </c>
      <c r="D26" s="675" t="s">
        <v>6644</v>
      </c>
      <c r="E26" s="675" t="s">
        <v>6644</v>
      </c>
      <c r="F26" s="675" t="s">
        <v>6630</v>
      </c>
      <c r="G26" s="675" t="s">
        <v>6644</v>
      </c>
      <c r="H26" s="675" t="s">
        <v>6644</v>
      </c>
      <c r="I26" s="676" t="s">
        <v>6630</v>
      </c>
      <c r="J26" s="675" t="s">
        <v>6644</v>
      </c>
      <c r="K26" s="675" t="s">
        <v>6644</v>
      </c>
    </row>
    <row r="27" spans="1:11" s="681" customFormat="1">
      <c r="A27" s="1260"/>
      <c r="B27" s="1258"/>
      <c r="C27" s="675" t="s">
        <v>6703</v>
      </c>
      <c r="D27" s="675" t="s">
        <v>6644</v>
      </c>
      <c r="E27" s="675" t="s">
        <v>6697</v>
      </c>
      <c r="F27" s="676" t="s">
        <v>6630</v>
      </c>
      <c r="G27" s="676" t="s">
        <v>6630</v>
      </c>
      <c r="H27" s="676" t="s">
        <v>6630</v>
      </c>
      <c r="I27" s="676" t="s">
        <v>6645</v>
      </c>
      <c r="J27" s="676" t="s">
        <v>6630</v>
      </c>
      <c r="K27" s="676" t="s">
        <v>6630</v>
      </c>
    </row>
    <row r="28" spans="1:11" s="681" customFormat="1">
      <c r="A28" s="1260"/>
      <c r="B28" s="1258"/>
      <c r="C28" s="675" t="s">
        <v>6704</v>
      </c>
      <c r="D28" s="675" t="s">
        <v>6644</v>
      </c>
      <c r="E28" s="677" t="s">
        <v>6697</v>
      </c>
      <c r="F28" s="676" t="s">
        <v>6630</v>
      </c>
      <c r="G28" s="676" t="s">
        <v>6630</v>
      </c>
      <c r="H28" s="676" t="s">
        <v>6630</v>
      </c>
      <c r="I28" s="676" t="s">
        <v>6645</v>
      </c>
      <c r="J28" s="676" t="s">
        <v>6630</v>
      </c>
      <c r="K28" s="676" t="s">
        <v>6630</v>
      </c>
    </row>
    <row r="29" spans="1:11" s="681" customFormat="1">
      <c r="A29" s="1260"/>
      <c r="B29" s="1258"/>
      <c r="C29" s="675" t="s">
        <v>6705</v>
      </c>
      <c r="D29" s="675" t="s">
        <v>6644</v>
      </c>
      <c r="E29" s="675" t="s">
        <v>6658</v>
      </c>
      <c r="F29" s="676" t="s">
        <v>6630</v>
      </c>
      <c r="G29" s="676" t="s">
        <v>6630</v>
      </c>
      <c r="H29" s="676" t="s">
        <v>6706</v>
      </c>
      <c r="I29" s="676" t="s">
        <v>6630</v>
      </c>
      <c r="J29" s="676" t="s">
        <v>6630</v>
      </c>
      <c r="K29" s="676" t="s">
        <v>6630</v>
      </c>
    </row>
    <row r="30" spans="1:11" s="681" customFormat="1">
      <c r="A30" s="1260"/>
      <c r="B30" s="1258"/>
      <c r="C30" s="675" t="s">
        <v>6707</v>
      </c>
      <c r="D30" s="675" t="s">
        <v>6644</v>
      </c>
      <c r="E30" s="677" t="s">
        <v>6658</v>
      </c>
      <c r="F30" s="676" t="s">
        <v>6630</v>
      </c>
      <c r="G30" s="676" t="s">
        <v>6630</v>
      </c>
      <c r="H30" s="676" t="s">
        <v>6706</v>
      </c>
      <c r="I30" s="676" t="s">
        <v>6630</v>
      </c>
      <c r="J30" s="676" t="s">
        <v>6630</v>
      </c>
      <c r="K30" s="676" t="s">
        <v>6630</v>
      </c>
    </row>
    <row r="31" spans="1:11" s="681" customFormat="1">
      <c r="A31" s="1260"/>
      <c r="B31" s="1258"/>
      <c r="C31" s="675" t="s">
        <v>6708</v>
      </c>
      <c r="D31" s="675" t="s">
        <v>6644</v>
      </c>
      <c r="E31" s="677" t="s">
        <v>6658</v>
      </c>
      <c r="F31" s="676" t="s">
        <v>6630</v>
      </c>
      <c r="G31" s="676" t="s">
        <v>6630</v>
      </c>
      <c r="H31" s="676" t="s">
        <v>6709</v>
      </c>
      <c r="I31" s="676" t="s">
        <v>6630</v>
      </c>
      <c r="J31" s="676" t="s">
        <v>6630</v>
      </c>
      <c r="K31" s="676" t="s">
        <v>6630</v>
      </c>
    </row>
    <row r="32" spans="1:11" s="681" customFormat="1">
      <c r="A32" s="1260"/>
      <c r="B32" s="1258"/>
      <c r="C32" s="675" t="s">
        <v>6710</v>
      </c>
      <c r="D32" s="675" t="s">
        <v>6644</v>
      </c>
      <c r="E32" s="677" t="s">
        <v>6697</v>
      </c>
      <c r="F32" s="676" t="s">
        <v>6630</v>
      </c>
      <c r="G32" s="676" t="s">
        <v>6630</v>
      </c>
      <c r="H32" s="676" t="s">
        <v>6630</v>
      </c>
      <c r="I32" s="676" t="s">
        <v>6711</v>
      </c>
      <c r="J32" s="676" t="s">
        <v>6630</v>
      </c>
      <c r="K32" s="676" t="s">
        <v>6630</v>
      </c>
    </row>
    <row r="33" spans="1:11" s="681" customFormat="1">
      <c r="A33" s="1260"/>
      <c r="B33" s="1258" t="s">
        <v>6712</v>
      </c>
      <c r="C33" s="675" t="s">
        <v>6713</v>
      </c>
      <c r="D33" s="675" t="s">
        <v>6714</v>
      </c>
      <c r="E33" s="677" t="s">
        <v>6652</v>
      </c>
      <c r="F33" s="676" t="s">
        <v>6630</v>
      </c>
      <c r="G33" s="676" t="s">
        <v>6630</v>
      </c>
      <c r="H33" s="676" t="s">
        <v>6630</v>
      </c>
      <c r="I33" s="676" t="s">
        <v>6630</v>
      </c>
      <c r="J33" s="676" t="s">
        <v>6630</v>
      </c>
      <c r="K33" s="676" t="s">
        <v>6630</v>
      </c>
    </row>
    <row r="34" spans="1:11" s="681" customFormat="1">
      <c r="A34" s="1260"/>
      <c r="B34" s="1258"/>
      <c r="C34" s="675" t="s">
        <v>6715</v>
      </c>
      <c r="D34" s="675" t="s">
        <v>6716</v>
      </c>
      <c r="E34" s="677" t="s">
        <v>6652</v>
      </c>
      <c r="F34" s="676" t="s">
        <v>6630</v>
      </c>
      <c r="G34" s="676" t="s">
        <v>6630</v>
      </c>
      <c r="H34" s="676" t="s">
        <v>6630</v>
      </c>
      <c r="I34" s="676" t="s">
        <v>6630</v>
      </c>
      <c r="J34" s="676" t="s">
        <v>6630</v>
      </c>
      <c r="K34" s="676" t="s">
        <v>6630</v>
      </c>
    </row>
    <row r="35" spans="1:11" s="681" customFormat="1">
      <c r="A35" s="1260"/>
      <c r="B35" s="1258" t="s">
        <v>6717</v>
      </c>
      <c r="C35" s="675" t="s">
        <v>6718</v>
      </c>
      <c r="D35" s="675" t="s">
        <v>6719</v>
      </c>
      <c r="E35" s="675" t="s">
        <v>6652</v>
      </c>
      <c r="F35" s="676" t="s">
        <v>6630</v>
      </c>
      <c r="G35" s="676" t="s">
        <v>6720</v>
      </c>
      <c r="H35" s="676" t="s">
        <v>6630</v>
      </c>
      <c r="I35" s="676" t="s">
        <v>6630</v>
      </c>
      <c r="J35" s="676" t="s">
        <v>6630</v>
      </c>
      <c r="K35" s="676" t="s">
        <v>6721</v>
      </c>
    </row>
    <row r="36" spans="1:11" s="681" customFormat="1">
      <c r="A36" s="1260"/>
      <c r="B36" s="1258"/>
      <c r="C36" s="675" t="s">
        <v>6722</v>
      </c>
      <c r="D36" s="675" t="s">
        <v>6719</v>
      </c>
      <c r="E36" s="675" t="s">
        <v>6723</v>
      </c>
      <c r="F36" s="676" t="s">
        <v>6630</v>
      </c>
      <c r="G36" s="676" t="s">
        <v>6630</v>
      </c>
      <c r="H36" s="676" t="s">
        <v>6630</v>
      </c>
      <c r="I36" s="676" t="s">
        <v>6724</v>
      </c>
      <c r="J36" s="676" t="s">
        <v>6630</v>
      </c>
      <c r="K36" s="676" t="s">
        <v>6721</v>
      </c>
    </row>
    <row r="37" spans="1:11" s="681" customFormat="1">
      <c r="A37" s="1260"/>
      <c r="B37" s="1258"/>
      <c r="C37" s="675" t="s">
        <v>6725</v>
      </c>
      <c r="D37" s="675" t="s">
        <v>6719</v>
      </c>
      <c r="E37" s="675" t="s">
        <v>6726</v>
      </c>
      <c r="F37" s="676" t="s">
        <v>6630</v>
      </c>
      <c r="G37" s="676" t="s">
        <v>6630</v>
      </c>
      <c r="H37" s="676" t="s">
        <v>6630</v>
      </c>
      <c r="I37" s="676" t="s">
        <v>6630</v>
      </c>
      <c r="J37" s="676" t="s">
        <v>6724</v>
      </c>
      <c r="K37" s="676" t="s">
        <v>6721</v>
      </c>
    </row>
    <row r="38" spans="1:11" s="681" customFormat="1">
      <c r="A38" s="1260"/>
      <c r="B38" s="1258"/>
      <c r="C38" s="675" t="s">
        <v>6727</v>
      </c>
      <c r="D38" s="675" t="s">
        <v>6719</v>
      </c>
      <c r="E38" s="675" t="s">
        <v>6728</v>
      </c>
      <c r="F38" s="676" t="s">
        <v>6630</v>
      </c>
      <c r="G38" s="676" t="s">
        <v>6729</v>
      </c>
      <c r="H38" s="676" t="s">
        <v>6724</v>
      </c>
      <c r="I38" s="676" t="s">
        <v>6729</v>
      </c>
      <c r="J38" s="676" t="s">
        <v>6630</v>
      </c>
      <c r="K38" s="676" t="s">
        <v>6721</v>
      </c>
    </row>
    <row r="39" spans="1:11" s="681" customFormat="1">
      <c r="A39" s="1260"/>
      <c r="B39" s="1258"/>
      <c r="C39" s="675" t="s">
        <v>6730</v>
      </c>
      <c r="D39" s="675" t="s">
        <v>6719</v>
      </c>
      <c r="E39" s="675" t="s">
        <v>6670</v>
      </c>
      <c r="F39" s="676" t="s">
        <v>6630</v>
      </c>
      <c r="G39" s="676" t="s">
        <v>6731</v>
      </c>
      <c r="H39" s="676" t="s">
        <v>6724</v>
      </c>
      <c r="I39" s="676" t="s">
        <v>6630</v>
      </c>
      <c r="J39" s="676" t="s">
        <v>6630</v>
      </c>
      <c r="K39" s="676" t="s">
        <v>6721</v>
      </c>
    </row>
    <row r="40" spans="1:11" s="681" customFormat="1">
      <c r="A40" s="1260"/>
      <c r="B40" s="1258"/>
      <c r="C40" s="675" t="s">
        <v>6732</v>
      </c>
      <c r="D40" s="675" t="s">
        <v>6719</v>
      </c>
      <c r="E40" s="675" t="s">
        <v>6733</v>
      </c>
      <c r="F40" s="676" t="s">
        <v>6630</v>
      </c>
      <c r="G40" s="676" t="s">
        <v>6630</v>
      </c>
      <c r="H40" s="676" t="s">
        <v>6630</v>
      </c>
      <c r="I40" s="676" t="s">
        <v>6731</v>
      </c>
      <c r="J40" s="676" t="s">
        <v>6630</v>
      </c>
      <c r="K40" s="676" t="s">
        <v>6721</v>
      </c>
    </row>
    <row r="41" spans="1:11" s="681" customFormat="1">
      <c r="A41" s="1260"/>
      <c r="B41" s="1258"/>
      <c r="C41" s="675" t="s">
        <v>6734</v>
      </c>
      <c r="D41" s="675" t="s">
        <v>6719</v>
      </c>
      <c r="E41" s="675" t="s">
        <v>6735</v>
      </c>
      <c r="F41" s="676" t="s">
        <v>6630</v>
      </c>
      <c r="G41" s="676" t="s">
        <v>6630</v>
      </c>
      <c r="H41" s="676" t="s">
        <v>6630</v>
      </c>
      <c r="I41" s="676" t="s">
        <v>6630</v>
      </c>
      <c r="J41" s="676" t="s">
        <v>6731</v>
      </c>
      <c r="K41" s="676" t="s">
        <v>6721</v>
      </c>
    </row>
    <row r="42" spans="1:11" s="681" customFormat="1">
      <c r="A42" s="1260"/>
      <c r="B42" s="1258"/>
      <c r="C42" s="675" t="s">
        <v>6736</v>
      </c>
      <c r="D42" s="675" t="s">
        <v>6719</v>
      </c>
      <c r="E42" s="675" t="s">
        <v>6737</v>
      </c>
      <c r="F42" s="676" t="s">
        <v>6630</v>
      </c>
      <c r="G42" s="676" t="s">
        <v>6724</v>
      </c>
      <c r="H42" s="676" t="s">
        <v>6738</v>
      </c>
      <c r="I42" s="676" t="s">
        <v>6724</v>
      </c>
      <c r="J42" s="676" t="s">
        <v>6630</v>
      </c>
      <c r="K42" s="676" t="s">
        <v>6721</v>
      </c>
    </row>
    <row r="43" spans="1:11" s="681" customFormat="1">
      <c r="A43" s="1260"/>
      <c r="B43" s="1258"/>
      <c r="C43" s="1259" t="s">
        <v>6739</v>
      </c>
      <c r="D43" s="675" t="s">
        <v>6740</v>
      </c>
      <c r="E43" s="675" t="s">
        <v>6741</v>
      </c>
      <c r="F43" s="676" t="s">
        <v>6630</v>
      </c>
      <c r="G43" s="676" t="s">
        <v>6742</v>
      </c>
      <c r="H43" s="676"/>
      <c r="I43" s="676" t="s">
        <v>6731</v>
      </c>
      <c r="J43" s="676" t="s">
        <v>6630</v>
      </c>
      <c r="K43" s="676" t="s">
        <v>6630</v>
      </c>
    </row>
    <row r="44" spans="1:11" s="681" customFormat="1">
      <c r="A44" s="1260"/>
      <c r="B44" s="1258"/>
      <c r="C44" s="1259"/>
      <c r="D44" s="675" t="s">
        <v>6658</v>
      </c>
      <c r="E44" s="675" t="s">
        <v>6743</v>
      </c>
      <c r="F44" s="676" t="s">
        <v>6630</v>
      </c>
      <c r="G44" s="676" t="s">
        <v>6744</v>
      </c>
      <c r="H44" s="676" t="s">
        <v>6742</v>
      </c>
      <c r="I44" s="676" t="s">
        <v>6745</v>
      </c>
      <c r="J44" s="676"/>
      <c r="K44" s="676" t="s">
        <v>6746</v>
      </c>
    </row>
    <row r="45" spans="1:11" s="681" customFormat="1">
      <c r="A45" s="1260"/>
      <c r="B45" s="1258"/>
      <c r="C45" s="1259"/>
      <c r="D45" s="675" t="s">
        <v>6664</v>
      </c>
      <c r="E45" s="675" t="s">
        <v>6747</v>
      </c>
      <c r="F45" s="676" t="s">
        <v>6630</v>
      </c>
      <c r="G45" s="676" t="s">
        <v>6744</v>
      </c>
      <c r="H45" s="676" t="s">
        <v>6630</v>
      </c>
      <c r="I45" s="676"/>
      <c r="J45" s="676" t="s">
        <v>6742</v>
      </c>
      <c r="K45" s="676" t="s">
        <v>6748</v>
      </c>
    </row>
    <row r="46" spans="1:11" s="681" customFormat="1">
      <c r="A46" s="1260"/>
      <c r="B46" s="1258"/>
      <c r="C46" s="1259" t="s">
        <v>6749</v>
      </c>
      <c r="D46" s="675" t="s">
        <v>6669</v>
      </c>
      <c r="E46" s="675" t="s">
        <v>6750</v>
      </c>
      <c r="F46" s="676" t="s">
        <v>6630</v>
      </c>
      <c r="G46" s="676" t="s">
        <v>6744</v>
      </c>
      <c r="H46" s="676" t="s">
        <v>6630</v>
      </c>
      <c r="I46" s="676" t="s">
        <v>6742</v>
      </c>
      <c r="J46" s="676" t="s">
        <v>6630</v>
      </c>
      <c r="K46" s="676" t="s">
        <v>6748</v>
      </c>
    </row>
    <row r="47" spans="1:11" s="681" customFormat="1">
      <c r="A47" s="1260"/>
      <c r="B47" s="1258"/>
      <c r="C47" s="1259"/>
      <c r="D47" s="675" t="s">
        <v>6681</v>
      </c>
      <c r="E47" s="675" t="s">
        <v>6750</v>
      </c>
      <c r="F47" s="676" t="s">
        <v>6630</v>
      </c>
      <c r="G47" s="676" t="s">
        <v>6742</v>
      </c>
      <c r="H47" s="676" t="s">
        <v>6630</v>
      </c>
      <c r="I47" s="676"/>
      <c r="J47" s="676" t="s">
        <v>6630</v>
      </c>
      <c r="K47" s="679"/>
    </row>
    <row r="48" spans="1:11" s="681" customFormat="1">
      <c r="A48" s="1260"/>
      <c r="B48" s="1258"/>
      <c r="C48" s="1259" t="s">
        <v>6751</v>
      </c>
      <c r="D48" s="675" t="s">
        <v>6669</v>
      </c>
      <c r="E48" s="675" t="s">
        <v>6743</v>
      </c>
      <c r="F48" s="676" t="s">
        <v>6630</v>
      </c>
      <c r="G48" s="676" t="s">
        <v>6752</v>
      </c>
      <c r="H48" s="676" t="s">
        <v>6742</v>
      </c>
      <c r="I48" s="676" t="s">
        <v>6744</v>
      </c>
      <c r="J48" s="676" t="s">
        <v>6630</v>
      </c>
      <c r="K48" s="676" t="s">
        <v>6753</v>
      </c>
    </row>
    <row r="49" spans="1:11" s="681" customFormat="1">
      <c r="A49" s="1260"/>
      <c r="B49" s="1258"/>
      <c r="C49" s="1259"/>
      <c r="D49" s="675" t="s">
        <v>6681</v>
      </c>
      <c r="E49" s="675" t="s">
        <v>6741</v>
      </c>
      <c r="F49" s="676" t="s">
        <v>6630</v>
      </c>
      <c r="G49" s="676" t="s">
        <v>6742</v>
      </c>
      <c r="H49" s="676" t="s">
        <v>6630</v>
      </c>
      <c r="I49" s="676" t="s">
        <v>6754</v>
      </c>
      <c r="J49" s="676" t="s">
        <v>6630</v>
      </c>
      <c r="K49" s="679"/>
    </row>
    <row r="50" spans="1:11" s="681" customFormat="1">
      <c r="A50" s="1260"/>
      <c r="B50" s="1258"/>
      <c r="C50" s="1259" t="s">
        <v>6755</v>
      </c>
      <c r="D50" s="675" t="s">
        <v>6669</v>
      </c>
      <c r="E50" s="675" t="s">
        <v>6747</v>
      </c>
      <c r="F50" s="676" t="s">
        <v>6630</v>
      </c>
      <c r="G50" s="676" t="s">
        <v>6744</v>
      </c>
      <c r="H50" s="676" t="s">
        <v>6630</v>
      </c>
      <c r="I50" s="676" t="s">
        <v>6742</v>
      </c>
      <c r="J50" s="676" t="s">
        <v>6630</v>
      </c>
      <c r="K50" s="676" t="s">
        <v>6753</v>
      </c>
    </row>
    <row r="51" spans="1:11" s="681" customFormat="1">
      <c r="A51" s="1260"/>
      <c r="B51" s="1258"/>
      <c r="C51" s="1259"/>
      <c r="D51" s="675" t="s">
        <v>6681</v>
      </c>
      <c r="E51" s="675" t="s">
        <v>6652</v>
      </c>
      <c r="F51" s="676" t="s">
        <v>6630</v>
      </c>
      <c r="G51" s="676" t="s">
        <v>6742</v>
      </c>
      <c r="H51" s="676" t="s">
        <v>6630</v>
      </c>
      <c r="I51" s="676" t="s">
        <v>6630</v>
      </c>
      <c r="J51" s="676" t="s">
        <v>6630</v>
      </c>
      <c r="K51" s="676" t="s">
        <v>6630</v>
      </c>
    </row>
    <row r="52" spans="1:11" s="681" customFormat="1">
      <c r="A52" s="1260"/>
      <c r="B52" s="1258"/>
      <c r="C52" s="675" t="s">
        <v>6756</v>
      </c>
      <c r="D52" s="675" t="s">
        <v>6757</v>
      </c>
      <c r="E52" s="675" t="s">
        <v>6652</v>
      </c>
      <c r="F52" s="676" t="s">
        <v>6630</v>
      </c>
      <c r="G52" s="676" t="s">
        <v>6758</v>
      </c>
      <c r="H52" s="676" t="s">
        <v>6630</v>
      </c>
      <c r="I52" s="676" t="s">
        <v>6630</v>
      </c>
      <c r="J52" s="676" t="s">
        <v>6630</v>
      </c>
      <c r="K52" s="676" t="s">
        <v>6630</v>
      </c>
    </row>
    <row r="53" spans="1:11" s="681" customFormat="1">
      <c r="A53" s="1260"/>
      <c r="B53" s="1258"/>
      <c r="C53" s="675" t="s">
        <v>6759</v>
      </c>
      <c r="D53" s="675" t="s">
        <v>6757</v>
      </c>
      <c r="E53" s="675" t="s">
        <v>6760</v>
      </c>
      <c r="F53" s="676" t="s">
        <v>6630</v>
      </c>
      <c r="G53" s="676" t="s">
        <v>6630</v>
      </c>
      <c r="H53" s="676" t="s">
        <v>6630</v>
      </c>
      <c r="I53" s="676" t="s">
        <v>6758</v>
      </c>
      <c r="J53" s="676" t="s">
        <v>6630</v>
      </c>
      <c r="K53" s="676" t="s">
        <v>6630</v>
      </c>
    </row>
    <row r="54" spans="1:11" s="681" customFormat="1">
      <c r="A54" s="1260"/>
      <c r="B54" s="1258"/>
      <c r="C54" s="675" t="s">
        <v>6761</v>
      </c>
      <c r="D54" s="675" t="s">
        <v>6757</v>
      </c>
      <c r="E54" s="675" t="s">
        <v>6735</v>
      </c>
      <c r="F54" s="676" t="s">
        <v>6630</v>
      </c>
      <c r="G54" s="676" t="s">
        <v>6630</v>
      </c>
      <c r="H54" s="676" t="s">
        <v>6630</v>
      </c>
      <c r="I54" s="676" t="s">
        <v>6630</v>
      </c>
      <c r="J54" s="676" t="s">
        <v>6758</v>
      </c>
      <c r="K54" s="676" t="s">
        <v>6630</v>
      </c>
    </row>
    <row r="55" spans="1:11" s="681" customFormat="1">
      <c r="A55" s="1260"/>
      <c r="B55" s="1258"/>
      <c r="C55" s="675" t="s">
        <v>6762</v>
      </c>
      <c r="D55" s="675" t="s">
        <v>6757</v>
      </c>
      <c r="E55" s="675" t="s">
        <v>6763</v>
      </c>
      <c r="F55" s="676" t="s">
        <v>6630</v>
      </c>
      <c r="G55" s="676" t="s">
        <v>6644</v>
      </c>
      <c r="H55" s="676" t="s">
        <v>6758</v>
      </c>
      <c r="I55" s="676" t="s">
        <v>6630</v>
      </c>
      <c r="J55" s="676" t="s">
        <v>6630</v>
      </c>
      <c r="K55" s="676" t="s">
        <v>6630</v>
      </c>
    </row>
    <row r="56" spans="1:11" s="681" customFormat="1">
      <c r="A56" s="1260"/>
      <c r="B56" s="1258"/>
      <c r="C56" s="675" t="s">
        <v>6764</v>
      </c>
      <c r="D56" s="675" t="s">
        <v>6757</v>
      </c>
      <c r="E56" s="675" t="s">
        <v>6652</v>
      </c>
      <c r="F56" s="676" t="s">
        <v>6630</v>
      </c>
      <c r="G56" s="676" t="s">
        <v>7136</v>
      </c>
      <c r="H56" s="676" t="s">
        <v>6630</v>
      </c>
      <c r="I56" s="676" t="s">
        <v>6630</v>
      </c>
      <c r="J56" s="676" t="s">
        <v>6630</v>
      </c>
      <c r="K56" s="676" t="s">
        <v>6766</v>
      </c>
    </row>
    <row r="57" spans="1:11" s="681" customFormat="1">
      <c r="A57" s="1260"/>
      <c r="B57" s="1258"/>
      <c r="C57" s="675" t="s">
        <v>6767</v>
      </c>
      <c r="D57" s="675" t="s">
        <v>6757</v>
      </c>
      <c r="E57" s="675" t="s">
        <v>6723</v>
      </c>
      <c r="F57" s="676" t="s">
        <v>6630</v>
      </c>
      <c r="G57" s="676" t="s">
        <v>6630</v>
      </c>
      <c r="H57" s="676" t="s">
        <v>6630</v>
      </c>
      <c r="I57" s="676" t="s">
        <v>6765</v>
      </c>
      <c r="J57" s="676" t="s">
        <v>6630</v>
      </c>
      <c r="K57" s="676" t="s">
        <v>6631</v>
      </c>
    </row>
    <row r="58" spans="1:11" s="681" customFormat="1">
      <c r="A58" s="1260"/>
      <c r="B58" s="1258"/>
      <c r="C58" s="675" t="s">
        <v>6768</v>
      </c>
      <c r="D58" s="675" t="s">
        <v>6757</v>
      </c>
      <c r="E58" s="675" t="s">
        <v>6726</v>
      </c>
      <c r="F58" s="676" t="s">
        <v>6630</v>
      </c>
      <c r="G58" s="676" t="s">
        <v>6630</v>
      </c>
      <c r="H58" s="676" t="s">
        <v>6630</v>
      </c>
      <c r="I58" s="676" t="s">
        <v>6630</v>
      </c>
      <c r="J58" s="676" t="s">
        <v>6765</v>
      </c>
      <c r="K58" s="676" t="s">
        <v>6631</v>
      </c>
    </row>
    <row r="59" spans="1:11" s="681" customFormat="1">
      <c r="A59" s="1260"/>
      <c r="B59" s="1258"/>
      <c r="C59" s="675" t="s">
        <v>6769</v>
      </c>
      <c r="D59" s="675" t="s">
        <v>6757</v>
      </c>
      <c r="E59" s="675" t="s">
        <v>6770</v>
      </c>
      <c r="F59" s="676" t="s">
        <v>6630</v>
      </c>
      <c r="G59" s="676" t="s">
        <v>6758</v>
      </c>
      <c r="H59" s="676" t="s">
        <v>6765</v>
      </c>
      <c r="I59" s="676" t="s">
        <v>6630</v>
      </c>
      <c r="J59" s="676" t="s">
        <v>6630</v>
      </c>
      <c r="K59" s="676" t="s">
        <v>6631</v>
      </c>
    </row>
    <row r="60" spans="1:11" s="681" customFormat="1">
      <c r="A60" s="1260" t="s">
        <v>6771</v>
      </c>
      <c r="B60" s="671" t="s">
        <v>6772</v>
      </c>
      <c r="C60" s="672"/>
      <c r="D60" s="672" t="s">
        <v>6644</v>
      </c>
      <c r="E60" s="672" t="s">
        <v>6652</v>
      </c>
      <c r="F60" s="673" t="s">
        <v>6630</v>
      </c>
      <c r="G60" s="673" t="s">
        <v>6744</v>
      </c>
      <c r="H60" s="673" t="s">
        <v>6630</v>
      </c>
      <c r="I60" s="673" t="s">
        <v>6630</v>
      </c>
      <c r="J60" s="673" t="s">
        <v>6630</v>
      </c>
      <c r="K60" s="670" t="s">
        <v>6773</v>
      </c>
    </row>
    <row r="61" spans="1:11" s="681" customFormat="1">
      <c r="A61" s="1260"/>
      <c r="B61" s="671" t="s">
        <v>6774</v>
      </c>
      <c r="C61" s="672"/>
      <c r="D61" s="672" t="s">
        <v>6644</v>
      </c>
      <c r="E61" s="672" t="s">
        <v>6652</v>
      </c>
      <c r="F61" s="673" t="s">
        <v>6630</v>
      </c>
      <c r="G61" s="673" t="s">
        <v>6662</v>
      </c>
      <c r="H61" s="673" t="s">
        <v>6630</v>
      </c>
      <c r="I61" s="673" t="s">
        <v>6630</v>
      </c>
      <c r="J61" s="673" t="s">
        <v>6630</v>
      </c>
      <c r="K61" s="670" t="s">
        <v>6644</v>
      </c>
    </row>
    <row r="62" spans="1:11" s="681" customFormat="1">
      <c r="A62" s="1260"/>
      <c r="B62" s="671" t="s">
        <v>6775</v>
      </c>
      <c r="C62" s="672"/>
      <c r="D62" s="672" t="s">
        <v>6644</v>
      </c>
      <c r="E62" s="672" t="s">
        <v>6652</v>
      </c>
      <c r="F62" s="673" t="s">
        <v>6630</v>
      </c>
      <c r="G62" s="673" t="s">
        <v>6647</v>
      </c>
      <c r="H62" s="673" t="s">
        <v>6630</v>
      </c>
      <c r="I62" s="673" t="s">
        <v>6630</v>
      </c>
      <c r="J62" s="673" t="s">
        <v>6630</v>
      </c>
      <c r="K62" s="670" t="s">
        <v>6773</v>
      </c>
    </row>
    <row r="63" spans="1:11">
      <c r="A63" s="1257" t="s">
        <v>6787</v>
      </c>
      <c r="B63" s="1258" t="s">
        <v>6777</v>
      </c>
      <c r="C63" s="672" t="s">
        <v>6800</v>
      </c>
      <c r="D63" s="672" t="s">
        <v>6644</v>
      </c>
      <c r="E63" s="672" t="s">
        <v>6652</v>
      </c>
      <c r="F63" s="673" t="s">
        <v>6630</v>
      </c>
      <c r="G63" s="673" t="s">
        <v>6647</v>
      </c>
      <c r="H63" s="673" t="s">
        <v>6630</v>
      </c>
      <c r="I63" s="673" t="s">
        <v>6630</v>
      </c>
      <c r="J63" s="673" t="s">
        <v>6630</v>
      </c>
      <c r="K63" s="670" t="s">
        <v>6778</v>
      </c>
    </row>
    <row r="64" spans="1:11">
      <c r="A64" s="1257"/>
      <c r="B64" s="1258"/>
      <c r="C64" s="672" t="s">
        <v>6798</v>
      </c>
      <c r="D64" s="672" t="s">
        <v>6644</v>
      </c>
      <c r="E64" s="672" t="s">
        <v>6652</v>
      </c>
      <c r="F64" s="673" t="s">
        <v>6630</v>
      </c>
      <c r="G64" s="673" t="s">
        <v>6745</v>
      </c>
      <c r="H64" s="673" t="s">
        <v>6630</v>
      </c>
      <c r="I64" s="673" t="s">
        <v>6630</v>
      </c>
      <c r="J64" s="673" t="s">
        <v>6630</v>
      </c>
      <c r="K64" s="670" t="s">
        <v>6778</v>
      </c>
    </row>
    <row r="65" spans="1:11">
      <c r="A65" s="672" t="s">
        <v>6799</v>
      </c>
      <c r="B65" s="671" t="s">
        <v>6779</v>
      </c>
      <c r="C65" s="672" t="s">
        <v>6801</v>
      </c>
      <c r="D65" s="672" t="s">
        <v>6644</v>
      </c>
      <c r="E65" s="672" t="s">
        <v>6652</v>
      </c>
      <c r="F65" s="673" t="s">
        <v>6630</v>
      </c>
      <c r="G65" s="673" t="s">
        <v>6647</v>
      </c>
      <c r="H65" s="673" t="s">
        <v>6630</v>
      </c>
      <c r="I65" s="673" t="s">
        <v>6630</v>
      </c>
      <c r="J65" s="673" t="s">
        <v>6630</v>
      </c>
      <c r="K65" s="670" t="s">
        <v>6778</v>
      </c>
    </row>
    <row r="66" spans="1:11">
      <c r="A66" s="1257" t="s">
        <v>6780</v>
      </c>
      <c r="B66" s="701" t="s">
        <v>7187</v>
      </c>
      <c r="C66" s="702"/>
      <c r="D66" s="702" t="s">
        <v>6644</v>
      </c>
      <c r="E66" s="702" t="s">
        <v>6776</v>
      </c>
      <c r="F66" s="673" t="s">
        <v>6630</v>
      </c>
      <c r="G66" s="673" t="s">
        <v>6745</v>
      </c>
      <c r="H66" s="673" t="s">
        <v>6781</v>
      </c>
      <c r="I66" s="673" t="s">
        <v>6745</v>
      </c>
      <c r="J66" s="673" t="s">
        <v>6745</v>
      </c>
      <c r="K66" s="700" t="s">
        <v>6782</v>
      </c>
    </row>
    <row r="67" spans="1:11">
      <c r="A67" s="1257"/>
      <c r="B67" s="701" t="s">
        <v>7185</v>
      </c>
      <c r="C67" s="702"/>
      <c r="D67" s="702" t="s">
        <v>6644</v>
      </c>
      <c r="E67" s="702" t="s">
        <v>6776</v>
      </c>
      <c r="F67" s="673" t="s">
        <v>6630</v>
      </c>
      <c r="G67" s="673" t="s">
        <v>6783</v>
      </c>
      <c r="H67" s="673" t="s">
        <v>6783</v>
      </c>
      <c r="I67" s="673" t="s">
        <v>6783</v>
      </c>
      <c r="J67" s="673" t="s">
        <v>6783</v>
      </c>
      <c r="K67" s="700" t="s">
        <v>6782</v>
      </c>
    </row>
    <row r="68" spans="1:11">
      <c r="A68" s="1257"/>
      <c r="B68" s="701" t="s">
        <v>7186</v>
      </c>
      <c r="C68" s="702"/>
      <c r="D68" s="702" t="s">
        <v>6644</v>
      </c>
      <c r="E68" s="702" t="s">
        <v>6776</v>
      </c>
      <c r="F68" s="673" t="s">
        <v>6630</v>
      </c>
      <c r="G68" s="673" t="s">
        <v>6685</v>
      </c>
      <c r="H68" s="673" t="s">
        <v>6685</v>
      </c>
      <c r="I68" s="673" t="s">
        <v>6685</v>
      </c>
      <c r="J68" s="673" t="s">
        <v>6685</v>
      </c>
      <c r="K68" s="700" t="s">
        <v>6782</v>
      </c>
    </row>
    <row r="69" spans="1:11">
      <c r="A69" s="675" t="s">
        <v>6784</v>
      </c>
      <c r="B69" s="678" t="s">
        <v>6784</v>
      </c>
      <c r="C69" s="678"/>
      <c r="D69" s="676" t="s">
        <v>6785</v>
      </c>
      <c r="E69" s="676" t="s">
        <v>6652</v>
      </c>
      <c r="F69" s="676" t="s">
        <v>6630</v>
      </c>
      <c r="G69" s="676" t="s">
        <v>6786</v>
      </c>
      <c r="H69" s="676" t="s">
        <v>6630</v>
      </c>
      <c r="I69" s="676" t="s">
        <v>6630</v>
      </c>
      <c r="J69" s="676" t="s">
        <v>6630</v>
      </c>
      <c r="K69" s="677" t="s">
        <v>6773</v>
      </c>
    </row>
  </sheetData>
  <autoFilter ref="A1:K1"/>
  <mergeCells count="26">
    <mergeCell ref="A3:A13"/>
    <mergeCell ref="B5:B8"/>
    <mergeCell ref="B9:B13"/>
    <mergeCell ref="K9:K12"/>
    <mergeCell ref="A14:A15"/>
    <mergeCell ref="B14:B15"/>
    <mergeCell ref="K14:K15"/>
    <mergeCell ref="K18:K19"/>
    <mergeCell ref="C20:C21"/>
    <mergeCell ref="C22:C23"/>
    <mergeCell ref="C24:C25"/>
    <mergeCell ref="B26:B32"/>
    <mergeCell ref="A63:A64"/>
    <mergeCell ref="B63:B64"/>
    <mergeCell ref="A66:A68"/>
    <mergeCell ref="B35:B59"/>
    <mergeCell ref="C43:C45"/>
    <mergeCell ref="C46:C47"/>
    <mergeCell ref="C48:C49"/>
    <mergeCell ref="C50:C51"/>
    <mergeCell ref="A60:A62"/>
    <mergeCell ref="A16:A59"/>
    <mergeCell ref="B16:B17"/>
    <mergeCell ref="B18:B25"/>
    <mergeCell ref="C18:C19"/>
    <mergeCell ref="B33:B34"/>
  </mergeCells>
  <phoneticPr fontId="15" type="noConversion"/>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183"/>
  <sheetViews>
    <sheetView zoomScaleNormal="100" workbookViewId="0">
      <selection activeCell="N162" sqref="N162"/>
    </sheetView>
  </sheetViews>
  <sheetFormatPr baseColWidth="10" defaultColWidth="9" defaultRowHeight="14"/>
  <cols>
    <col min="1" max="1" width="11.83203125" style="209" customWidth="1"/>
    <col min="2" max="2" width="11" style="209" customWidth="1"/>
    <col min="3" max="7" width="9" style="209"/>
    <col min="8" max="8" width="9" style="727"/>
    <col min="9" max="9" width="12.1640625" style="727" customWidth="1"/>
    <col min="10" max="10" width="9" style="727"/>
    <col min="11" max="16384" width="9" style="209"/>
  </cols>
  <sheetData>
    <row r="1" spans="1:1" ht="17">
      <c r="A1" s="602" t="s">
        <v>7249</v>
      </c>
    </row>
    <row r="2" spans="1:1" s="727" customFormat="1">
      <c r="A2" s="727" t="s">
        <v>8010</v>
      </c>
    </row>
    <row r="3" spans="1:1" s="727" customFormat="1">
      <c r="A3" s="727" t="s">
        <v>8261</v>
      </c>
    </row>
    <row r="4" spans="1:1" s="727" customFormat="1">
      <c r="A4" s="727" t="s">
        <v>8200</v>
      </c>
    </row>
    <row r="5" spans="1:1" s="727" customFormat="1">
      <c r="A5" s="727" t="s">
        <v>7250</v>
      </c>
    </row>
    <row r="6" spans="1:1" s="727" customFormat="1">
      <c r="A6" s="727" t="s">
        <v>7251</v>
      </c>
    </row>
    <row r="7" spans="1:1" s="727" customFormat="1">
      <c r="A7" s="727" t="s">
        <v>7462</v>
      </c>
    </row>
    <row r="8" spans="1:1" s="727" customFormat="1">
      <c r="A8" s="727" t="s">
        <v>7252</v>
      </c>
    </row>
    <row r="9" spans="1:1" s="727" customFormat="1">
      <c r="A9" s="727" t="s">
        <v>8260</v>
      </c>
    </row>
    <row r="10" spans="1:1" s="727" customFormat="1">
      <c r="A10" s="727" t="s">
        <v>7439</v>
      </c>
    </row>
    <row r="11" spans="1:1" s="727" customFormat="1">
      <c r="A11" s="727" t="s">
        <v>7456</v>
      </c>
    </row>
    <row r="13" spans="1:1" ht="17">
      <c r="A13" s="602" t="s">
        <v>7254</v>
      </c>
    </row>
    <row r="14" spans="1:1" s="727" customFormat="1">
      <c r="A14" s="727" t="s">
        <v>7255</v>
      </c>
    </row>
    <row r="15" spans="1:1" s="727" customFormat="1">
      <c r="A15" s="727" t="s">
        <v>7256</v>
      </c>
    </row>
    <row r="16" spans="1:1" s="727" customFormat="1">
      <c r="A16" s="727" t="s">
        <v>7257</v>
      </c>
    </row>
    <row r="17" spans="1:6" s="727" customFormat="1">
      <c r="A17" s="727" t="s">
        <v>7258</v>
      </c>
    </row>
    <row r="19" spans="1:6" ht="56">
      <c r="A19" s="709" t="s">
        <v>7259</v>
      </c>
      <c r="B19" s="709" t="s">
        <v>7260</v>
      </c>
      <c r="C19" s="710" t="s">
        <v>7279</v>
      </c>
      <c r="D19" s="709" t="s">
        <v>7281</v>
      </c>
      <c r="E19" s="711" t="s">
        <v>7280</v>
      </c>
    </row>
    <row r="20" spans="1:6">
      <c r="A20" s="712" t="s">
        <v>7261</v>
      </c>
      <c r="B20" s="713">
        <v>1</v>
      </c>
      <c r="C20" s="714"/>
      <c r="D20" s="715">
        <v>20</v>
      </c>
      <c r="E20" s="716" t="s">
        <v>7262</v>
      </c>
      <c r="F20" s="319"/>
    </row>
    <row r="21" spans="1:6">
      <c r="A21" s="712" t="s">
        <v>7263</v>
      </c>
      <c r="B21" s="713">
        <v>1</v>
      </c>
      <c r="C21" s="734">
        <v>6</v>
      </c>
      <c r="D21" s="715">
        <v>30</v>
      </c>
      <c r="E21" s="716" t="s">
        <v>7264</v>
      </c>
      <c r="F21" s="319"/>
    </row>
    <row r="22" spans="1:6">
      <c r="A22" s="712" t="s">
        <v>7265</v>
      </c>
      <c r="B22" s="713">
        <v>1</v>
      </c>
      <c r="C22" s="734">
        <v>30</v>
      </c>
      <c r="D22" s="715">
        <v>40</v>
      </c>
      <c r="E22" s="716" t="s">
        <v>7266</v>
      </c>
      <c r="F22" s="319"/>
    </row>
    <row r="23" spans="1:6">
      <c r="A23" s="712" t="s">
        <v>7267</v>
      </c>
      <c r="B23" s="713">
        <v>1</v>
      </c>
      <c r="C23" s="734">
        <v>60</v>
      </c>
      <c r="D23" s="715">
        <v>50</v>
      </c>
      <c r="E23" s="716" t="s">
        <v>7268</v>
      </c>
      <c r="F23" s="319"/>
    </row>
    <row r="24" spans="1:6">
      <c r="A24" s="712" t="s">
        <v>7269</v>
      </c>
      <c r="B24" s="713">
        <v>2</v>
      </c>
      <c r="C24" s="734">
        <v>120</v>
      </c>
      <c r="D24" s="715">
        <v>60</v>
      </c>
      <c r="E24" s="716" t="s">
        <v>7270</v>
      </c>
      <c r="F24" s="319"/>
    </row>
    <row r="25" spans="1:6">
      <c r="A25" s="712" t="s">
        <v>7271</v>
      </c>
      <c r="B25" s="713">
        <v>2</v>
      </c>
      <c r="C25" s="734">
        <v>180</v>
      </c>
      <c r="D25" s="715">
        <v>70</v>
      </c>
      <c r="E25" s="716" t="s">
        <v>7272</v>
      </c>
      <c r="F25" s="319"/>
    </row>
    <row r="26" spans="1:6">
      <c r="A26" s="712" t="s">
        <v>7273</v>
      </c>
      <c r="B26" s="713">
        <v>2</v>
      </c>
      <c r="C26" s="734">
        <v>250</v>
      </c>
      <c r="D26" s="715">
        <v>80</v>
      </c>
      <c r="E26" s="716" t="s">
        <v>7274</v>
      </c>
      <c r="F26" s="319"/>
    </row>
    <row r="27" spans="1:6">
      <c r="A27" s="712" t="s">
        <v>7275</v>
      </c>
      <c r="B27" s="717">
        <v>2</v>
      </c>
      <c r="C27" s="734">
        <v>350</v>
      </c>
      <c r="D27" s="715">
        <v>90</v>
      </c>
      <c r="E27" s="716" t="s">
        <v>7276</v>
      </c>
      <c r="F27" s="319"/>
    </row>
    <row r="28" spans="1:6">
      <c r="A28" s="712" t="s">
        <v>7277</v>
      </c>
      <c r="B28" s="713">
        <v>3</v>
      </c>
      <c r="C28" s="734">
        <v>800</v>
      </c>
      <c r="D28" s="715">
        <v>100</v>
      </c>
      <c r="E28" s="716" t="s">
        <v>7278</v>
      </c>
      <c r="F28" s="319"/>
    </row>
    <row r="29" spans="1:6">
      <c r="A29" s="718"/>
      <c r="B29" s="719"/>
      <c r="C29" s="720"/>
      <c r="D29" s="720"/>
      <c r="E29" s="721"/>
    </row>
    <row r="30" spans="1:6" ht="17">
      <c r="A30" s="602" t="s">
        <v>7282</v>
      </c>
    </row>
    <row r="31" spans="1:6" s="727" customFormat="1">
      <c r="A31" s="727" t="s">
        <v>7283</v>
      </c>
    </row>
    <row r="32" spans="1:6" s="727" customFormat="1">
      <c r="A32" s="727" t="s">
        <v>7321</v>
      </c>
    </row>
    <row r="33" spans="1:16384" s="727" customFormat="1">
      <c r="A33" s="727" t="s">
        <v>7457</v>
      </c>
    </row>
    <row r="34" spans="1:16384" s="727" customFormat="1">
      <c r="A34" s="727" t="s">
        <v>7494</v>
      </c>
    </row>
    <row r="35" spans="1:16384" s="727" customFormat="1">
      <c r="A35" s="727" t="s">
        <v>7495</v>
      </c>
    </row>
    <row r="37" spans="1:16384" ht="28">
      <c r="A37" s="711" t="s">
        <v>7310</v>
      </c>
      <c r="B37" s="711" t="s">
        <v>7311</v>
      </c>
      <c r="C37" s="711" t="s">
        <v>7312</v>
      </c>
      <c r="D37" s="711" t="s">
        <v>7313</v>
      </c>
      <c r="E37" s="711" t="s">
        <v>7314</v>
      </c>
      <c r="F37" s="711" t="s">
        <v>7315</v>
      </c>
      <c r="G37" s="1266" t="s">
        <v>7316</v>
      </c>
      <c r="H37" s="1266"/>
      <c r="I37" s="1266"/>
    </row>
    <row r="38" spans="1:16384" ht="50.25" customHeight="1">
      <c r="A38" s="712" t="s">
        <v>7284</v>
      </c>
      <c r="B38" s="712" t="s">
        <v>7284</v>
      </c>
      <c r="C38" s="712" t="s">
        <v>6579</v>
      </c>
      <c r="D38" s="712" t="s">
        <v>6579</v>
      </c>
      <c r="E38" s="716">
        <v>1</v>
      </c>
      <c r="F38" s="716" t="s">
        <v>7453</v>
      </c>
      <c r="G38" s="1261" t="s">
        <v>8011</v>
      </c>
      <c r="H38" s="1261"/>
      <c r="I38" s="1261"/>
    </row>
    <row r="39" spans="1:16384" ht="39.75" customHeight="1">
      <c r="A39" s="712" t="s">
        <v>7285</v>
      </c>
      <c r="B39" s="712" t="s">
        <v>7285</v>
      </c>
      <c r="C39" s="712" t="s">
        <v>7286</v>
      </c>
      <c r="D39" s="712" t="s">
        <v>7286</v>
      </c>
      <c r="E39" s="716" t="s">
        <v>7287</v>
      </c>
      <c r="F39" s="716" t="s">
        <v>7454</v>
      </c>
      <c r="G39" s="1261" t="s">
        <v>7418</v>
      </c>
      <c r="H39" s="1261"/>
      <c r="I39" s="1261"/>
    </row>
    <row r="40" spans="1:16384" ht="36" customHeight="1">
      <c r="A40" s="712" t="s">
        <v>7288</v>
      </c>
      <c r="B40" s="712" t="s">
        <v>4590</v>
      </c>
      <c r="C40" s="722" t="s">
        <v>4515</v>
      </c>
      <c r="D40" s="712" t="s">
        <v>7289</v>
      </c>
      <c r="E40" s="716" t="s">
        <v>7290</v>
      </c>
      <c r="F40" s="716" t="s">
        <v>7319</v>
      </c>
      <c r="G40" s="1261" t="s">
        <v>7419</v>
      </c>
      <c r="H40" s="1261"/>
      <c r="I40" s="1261"/>
    </row>
    <row r="41" spans="1:16384" ht="42">
      <c r="A41" s="712" t="s">
        <v>7291</v>
      </c>
      <c r="B41" s="712" t="s">
        <v>7292</v>
      </c>
      <c r="C41" s="712" t="s">
        <v>7317</v>
      </c>
      <c r="D41" s="712" t="s">
        <v>7318</v>
      </c>
      <c r="E41" s="716" t="s">
        <v>7293</v>
      </c>
      <c r="F41" s="716" t="s">
        <v>7320</v>
      </c>
      <c r="G41" s="1261" t="s">
        <v>7294</v>
      </c>
      <c r="H41" s="1261"/>
      <c r="I41" s="1261"/>
    </row>
    <row r="42" spans="1:16384" ht="42">
      <c r="A42" s="712" t="s">
        <v>7295</v>
      </c>
      <c r="B42" s="712" t="s">
        <v>7296</v>
      </c>
      <c r="C42" s="712" t="s">
        <v>7297</v>
      </c>
      <c r="D42" s="712" t="s">
        <v>7298</v>
      </c>
      <c r="E42" s="712" t="s">
        <v>7299</v>
      </c>
      <c r="F42" s="712" t="s">
        <v>7450</v>
      </c>
      <c r="G42" s="1261" t="s">
        <v>7294</v>
      </c>
      <c r="H42" s="1261"/>
      <c r="I42" s="1261"/>
    </row>
    <row r="43" spans="1:16384" ht="42">
      <c r="A43" s="712" t="s">
        <v>7300</v>
      </c>
      <c r="B43" s="712" t="s">
        <v>7301</v>
      </c>
      <c r="C43" s="712" t="s">
        <v>7302</v>
      </c>
      <c r="D43" s="712" t="s">
        <v>7303</v>
      </c>
      <c r="E43" s="712" t="s">
        <v>7299</v>
      </c>
      <c r="F43" s="712" t="s">
        <v>7451</v>
      </c>
      <c r="G43" s="1261" t="s">
        <v>7304</v>
      </c>
      <c r="H43" s="1261"/>
      <c r="I43" s="1261"/>
    </row>
    <row r="44" spans="1:16384" ht="42">
      <c r="A44" s="712" t="s">
        <v>7305</v>
      </c>
      <c r="B44" s="712" t="s">
        <v>7306</v>
      </c>
      <c r="C44" s="712" t="s">
        <v>7307</v>
      </c>
      <c r="D44" s="712" t="s">
        <v>7308</v>
      </c>
      <c r="E44" s="712" t="s">
        <v>7299</v>
      </c>
      <c r="F44" s="712" t="s">
        <v>7452</v>
      </c>
      <c r="G44" s="1261" t="s">
        <v>7309</v>
      </c>
      <c r="H44" s="1261"/>
      <c r="I44" s="1261"/>
    </row>
    <row r="45" spans="1:16384">
      <c r="A45" s="727"/>
    </row>
    <row r="46" spans="1:16384" ht="17">
      <c r="A46" s="602" t="s">
        <v>7432</v>
      </c>
    </row>
    <row r="47" spans="1:16384">
      <c r="A47" s="727" t="s">
        <v>7442</v>
      </c>
    </row>
    <row r="48" spans="1:16384">
      <c r="A48" s="727" t="s">
        <v>7443</v>
      </c>
      <c r="B48" s="727"/>
      <c r="C48" s="727"/>
      <c r="D48" s="727"/>
      <c r="E48" s="727"/>
      <c r="F48" s="727"/>
      <c r="G48" s="727"/>
      <c r="K48" s="727"/>
      <c r="L48" s="727"/>
      <c r="M48" s="727"/>
      <c r="N48" s="727"/>
      <c r="O48" s="727"/>
      <c r="P48" s="727"/>
      <c r="Q48" s="727"/>
      <c r="R48" s="727"/>
      <c r="S48" s="727"/>
      <c r="T48" s="727"/>
      <c r="U48" s="727"/>
      <c r="V48" s="727"/>
      <c r="W48" s="727"/>
      <c r="X48" s="727"/>
      <c r="Y48" s="727"/>
      <c r="Z48" s="727"/>
      <c r="AA48" s="727"/>
      <c r="AB48" s="727"/>
      <c r="AC48" s="727"/>
      <c r="AD48" s="727"/>
      <c r="AE48" s="727"/>
      <c r="AF48" s="727"/>
      <c r="AG48" s="727"/>
      <c r="AH48" s="727"/>
      <c r="AI48" s="727"/>
      <c r="AJ48" s="727"/>
      <c r="AK48" s="727"/>
      <c r="AL48" s="727"/>
      <c r="AM48" s="727"/>
      <c r="AN48" s="727"/>
      <c r="AO48" s="727"/>
      <c r="AP48" s="727"/>
      <c r="AQ48" s="727"/>
      <c r="AR48" s="727"/>
      <c r="AS48" s="727"/>
      <c r="AT48" s="727"/>
      <c r="AU48" s="727"/>
      <c r="AV48" s="727"/>
      <c r="AW48" s="727"/>
      <c r="AX48" s="727"/>
      <c r="AY48" s="727"/>
      <c r="AZ48" s="727"/>
      <c r="BA48" s="727"/>
      <c r="BB48" s="727"/>
      <c r="BC48" s="727"/>
      <c r="BD48" s="727"/>
      <c r="BE48" s="727"/>
      <c r="BF48" s="727"/>
      <c r="BG48" s="727"/>
      <c r="BH48" s="727"/>
      <c r="BI48" s="727"/>
      <c r="BJ48" s="727"/>
      <c r="BK48" s="727"/>
      <c r="BL48" s="727"/>
      <c r="BM48" s="727"/>
      <c r="BN48" s="727"/>
      <c r="BO48" s="727"/>
      <c r="BP48" s="727"/>
      <c r="BQ48" s="727"/>
      <c r="BR48" s="727"/>
      <c r="BS48" s="727"/>
      <c r="BT48" s="727"/>
      <c r="BU48" s="727"/>
      <c r="BV48" s="727"/>
      <c r="BW48" s="727"/>
      <c r="BX48" s="727"/>
      <c r="BY48" s="727"/>
      <c r="BZ48" s="727"/>
      <c r="CA48" s="727"/>
      <c r="CB48" s="727"/>
      <c r="CC48" s="727"/>
      <c r="CD48" s="727"/>
      <c r="CE48" s="727"/>
      <c r="CF48" s="727"/>
      <c r="CG48" s="727"/>
      <c r="CH48" s="727"/>
      <c r="CI48" s="727"/>
      <c r="CJ48" s="727"/>
      <c r="CK48" s="727"/>
      <c r="CL48" s="727"/>
      <c r="CM48" s="727"/>
      <c r="CN48" s="727"/>
      <c r="CO48" s="727"/>
      <c r="CP48" s="727"/>
      <c r="CQ48" s="727"/>
      <c r="CR48" s="727"/>
      <c r="CS48" s="727"/>
      <c r="CT48" s="727"/>
      <c r="CU48" s="727"/>
      <c r="CV48" s="727"/>
      <c r="CW48" s="727"/>
      <c r="CX48" s="727"/>
      <c r="CY48" s="727"/>
      <c r="CZ48" s="727"/>
      <c r="DA48" s="727"/>
      <c r="DB48" s="727"/>
      <c r="DC48" s="727"/>
      <c r="DD48" s="727"/>
      <c r="DE48" s="727"/>
      <c r="DF48" s="727"/>
      <c r="DG48" s="727"/>
      <c r="DH48" s="727"/>
      <c r="DI48" s="727"/>
      <c r="DJ48" s="727"/>
      <c r="DK48" s="727"/>
      <c r="DL48" s="727"/>
      <c r="DM48" s="727"/>
      <c r="DN48" s="727"/>
      <c r="DO48" s="727"/>
      <c r="DP48" s="727"/>
      <c r="DQ48" s="727"/>
      <c r="DR48" s="727"/>
      <c r="DS48" s="727"/>
      <c r="DT48" s="727"/>
      <c r="DU48" s="727"/>
      <c r="DV48" s="727"/>
      <c r="DW48" s="727"/>
      <c r="DX48" s="727"/>
      <c r="DY48" s="727"/>
      <c r="DZ48" s="727"/>
      <c r="EA48" s="727"/>
      <c r="EB48" s="727"/>
      <c r="EC48" s="727"/>
      <c r="ED48" s="727"/>
      <c r="EE48" s="727"/>
      <c r="EF48" s="727"/>
      <c r="EG48" s="727"/>
      <c r="EH48" s="727"/>
      <c r="EI48" s="727"/>
      <c r="EJ48" s="727"/>
      <c r="EK48" s="727"/>
      <c r="EL48" s="727"/>
      <c r="EM48" s="727"/>
      <c r="EN48" s="727"/>
      <c r="EO48" s="727"/>
      <c r="EP48" s="727"/>
      <c r="EQ48" s="727"/>
      <c r="ER48" s="727"/>
      <c r="ES48" s="727"/>
      <c r="ET48" s="727"/>
      <c r="EU48" s="727"/>
      <c r="EV48" s="727"/>
      <c r="EW48" s="727"/>
      <c r="EX48" s="727"/>
      <c r="EY48" s="727"/>
      <c r="EZ48" s="727"/>
      <c r="FA48" s="727"/>
      <c r="FB48" s="727"/>
      <c r="FC48" s="727"/>
      <c r="FD48" s="727"/>
      <c r="FE48" s="727"/>
      <c r="FF48" s="727"/>
      <c r="FG48" s="727"/>
      <c r="FH48" s="727"/>
      <c r="FI48" s="727"/>
      <c r="FJ48" s="727"/>
      <c r="FK48" s="727"/>
      <c r="FL48" s="727"/>
      <c r="FM48" s="727"/>
      <c r="FN48" s="727"/>
      <c r="FO48" s="727"/>
      <c r="FP48" s="727"/>
      <c r="FQ48" s="727"/>
      <c r="FR48" s="727"/>
      <c r="FS48" s="727"/>
      <c r="FT48" s="727"/>
      <c r="FU48" s="727"/>
      <c r="FV48" s="727"/>
      <c r="FW48" s="727"/>
      <c r="FX48" s="727"/>
      <c r="FY48" s="727"/>
      <c r="FZ48" s="727"/>
      <c r="GA48" s="727"/>
      <c r="GB48" s="727"/>
      <c r="GC48" s="727"/>
      <c r="GD48" s="727"/>
      <c r="GE48" s="727"/>
      <c r="GF48" s="727"/>
      <c r="GG48" s="727"/>
      <c r="GH48" s="727"/>
      <c r="GI48" s="727"/>
      <c r="GJ48" s="727"/>
      <c r="GK48" s="727"/>
      <c r="GL48" s="727"/>
      <c r="GM48" s="727"/>
      <c r="GN48" s="727"/>
      <c r="GO48" s="727"/>
      <c r="GP48" s="727"/>
      <c r="GQ48" s="727"/>
      <c r="GR48" s="727"/>
      <c r="GS48" s="727"/>
      <c r="GT48" s="727"/>
      <c r="GU48" s="727"/>
      <c r="GV48" s="727"/>
      <c r="GW48" s="727"/>
      <c r="GX48" s="727"/>
      <c r="GY48" s="727"/>
      <c r="GZ48" s="727"/>
      <c r="HA48" s="727"/>
      <c r="HB48" s="727"/>
      <c r="HC48" s="727"/>
      <c r="HD48" s="727"/>
      <c r="HE48" s="727"/>
      <c r="HF48" s="727"/>
      <c r="HG48" s="727"/>
      <c r="HH48" s="727"/>
      <c r="HI48" s="727"/>
      <c r="HJ48" s="727"/>
      <c r="HK48" s="727"/>
      <c r="HL48" s="727"/>
      <c r="HM48" s="727"/>
      <c r="HN48" s="727"/>
      <c r="HO48" s="727"/>
      <c r="HP48" s="727"/>
      <c r="HQ48" s="727"/>
      <c r="HR48" s="727"/>
      <c r="HS48" s="727"/>
      <c r="HT48" s="727"/>
      <c r="HU48" s="727"/>
      <c r="HV48" s="727"/>
      <c r="HW48" s="727"/>
      <c r="HX48" s="727"/>
      <c r="HY48" s="727"/>
      <c r="HZ48" s="727"/>
      <c r="IA48" s="727"/>
      <c r="IB48" s="727"/>
      <c r="IC48" s="727"/>
      <c r="ID48" s="727"/>
      <c r="IE48" s="727"/>
      <c r="IF48" s="727"/>
      <c r="IG48" s="727"/>
      <c r="IH48" s="727"/>
      <c r="II48" s="727"/>
      <c r="IJ48" s="727"/>
      <c r="IK48" s="727"/>
      <c r="IL48" s="727"/>
      <c r="IM48" s="727"/>
      <c r="IN48" s="727"/>
      <c r="IO48" s="727"/>
      <c r="IP48" s="727"/>
      <c r="IQ48" s="727"/>
      <c r="IR48" s="727"/>
      <c r="IS48" s="727"/>
      <c r="IT48" s="727"/>
      <c r="IU48" s="727"/>
      <c r="IV48" s="727"/>
      <c r="IW48" s="727"/>
      <c r="IX48" s="727"/>
      <c r="IY48" s="727"/>
      <c r="IZ48" s="727"/>
      <c r="JA48" s="727"/>
      <c r="JB48" s="727"/>
      <c r="JC48" s="727"/>
      <c r="JD48" s="727"/>
      <c r="JE48" s="727"/>
      <c r="JF48" s="727"/>
      <c r="JG48" s="727"/>
      <c r="JH48" s="727"/>
      <c r="JI48" s="727"/>
      <c r="JJ48" s="727"/>
      <c r="JK48" s="727"/>
      <c r="JL48" s="727"/>
      <c r="JM48" s="727"/>
      <c r="JN48" s="727"/>
      <c r="JO48" s="727"/>
      <c r="JP48" s="727"/>
      <c r="JQ48" s="727"/>
      <c r="JR48" s="727"/>
      <c r="JS48" s="727"/>
      <c r="JT48" s="727"/>
      <c r="JU48" s="727"/>
      <c r="JV48" s="727"/>
      <c r="JW48" s="727"/>
      <c r="JX48" s="727"/>
      <c r="JY48" s="727"/>
      <c r="JZ48" s="727"/>
      <c r="KA48" s="727"/>
      <c r="KB48" s="727"/>
      <c r="KC48" s="727"/>
      <c r="KD48" s="727"/>
      <c r="KE48" s="727"/>
      <c r="KF48" s="727"/>
      <c r="KG48" s="727"/>
      <c r="KH48" s="727"/>
      <c r="KI48" s="727"/>
      <c r="KJ48" s="727"/>
      <c r="KK48" s="727"/>
      <c r="KL48" s="727"/>
      <c r="KM48" s="727"/>
      <c r="KN48" s="727"/>
      <c r="KO48" s="727"/>
      <c r="KP48" s="727"/>
      <c r="KQ48" s="727"/>
      <c r="KR48" s="727"/>
      <c r="KS48" s="727"/>
      <c r="KT48" s="727"/>
      <c r="KU48" s="727"/>
      <c r="KV48" s="727"/>
      <c r="KW48" s="727"/>
      <c r="KX48" s="727"/>
      <c r="KY48" s="727"/>
      <c r="KZ48" s="727"/>
      <c r="LA48" s="727"/>
      <c r="LB48" s="727"/>
      <c r="LC48" s="727"/>
      <c r="LD48" s="727"/>
      <c r="LE48" s="727"/>
      <c r="LF48" s="727"/>
      <c r="LG48" s="727"/>
      <c r="LH48" s="727"/>
      <c r="LI48" s="727"/>
      <c r="LJ48" s="727"/>
      <c r="LK48" s="727"/>
      <c r="LL48" s="727"/>
      <c r="LM48" s="727"/>
      <c r="LN48" s="727"/>
      <c r="LO48" s="727"/>
      <c r="LP48" s="727"/>
      <c r="LQ48" s="727"/>
      <c r="LR48" s="727"/>
      <c r="LS48" s="727"/>
      <c r="LT48" s="727"/>
      <c r="LU48" s="727"/>
      <c r="LV48" s="727"/>
      <c r="LW48" s="727"/>
      <c r="LX48" s="727"/>
      <c r="LY48" s="727"/>
      <c r="LZ48" s="727"/>
      <c r="MA48" s="727"/>
      <c r="MB48" s="727"/>
      <c r="MC48" s="727"/>
      <c r="MD48" s="727"/>
      <c r="ME48" s="727"/>
      <c r="MF48" s="727"/>
      <c r="MG48" s="727"/>
      <c r="MH48" s="727"/>
      <c r="MI48" s="727"/>
      <c r="MJ48" s="727"/>
      <c r="MK48" s="727"/>
      <c r="ML48" s="727"/>
      <c r="MM48" s="727"/>
      <c r="MN48" s="727"/>
      <c r="MO48" s="727"/>
      <c r="MP48" s="727"/>
      <c r="MQ48" s="727"/>
      <c r="MR48" s="727"/>
      <c r="MS48" s="727"/>
      <c r="MT48" s="727"/>
      <c r="MU48" s="727"/>
      <c r="MV48" s="727"/>
      <c r="MW48" s="727"/>
      <c r="MX48" s="727"/>
      <c r="MY48" s="727"/>
      <c r="MZ48" s="727"/>
      <c r="NA48" s="727"/>
      <c r="NB48" s="727"/>
      <c r="NC48" s="727"/>
      <c r="ND48" s="727"/>
      <c r="NE48" s="727"/>
      <c r="NF48" s="727"/>
      <c r="NG48" s="727"/>
      <c r="NH48" s="727"/>
      <c r="NI48" s="727"/>
      <c r="NJ48" s="727"/>
      <c r="NK48" s="727"/>
      <c r="NL48" s="727"/>
      <c r="NM48" s="727"/>
      <c r="NN48" s="727"/>
      <c r="NO48" s="727"/>
      <c r="NP48" s="727"/>
      <c r="NQ48" s="727"/>
      <c r="NR48" s="727"/>
      <c r="NS48" s="727"/>
      <c r="NT48" s="727"/>
      <c r="NU48" s="727"/>
      <c r="NV48" s="727"/>
      <c r="NW48" s="727"/>
      <c r="NX48" s="727"/>
      <c r="NY48" s="727"/>
      <c r="NZ48" s="727"/>
      <c r="OA48" s="727"/>
      <c r="OB48" s="727"/>
      <c r="OC48" s="727"/>
      <c r="OD48" s="727"/>
      <c r="OE48" s="727"/>
      <c r="OF48" s="727"/>
      <c r="OG48" s="727"/>
      <c r="OH48" s="727"/>
      <c r="OI48" s="727"/>
      <c r="OJ48" s="727"/>
      <c r="OK48" s="727"/>
      <c r="OL48" s="727"/>
      <c r="OM48" s="727"/>
      <c r="ON48" s="727"/>
      <c r="OO48" s="727"/>
      <c r="OP48" s="727"/>
      <c r="OQ48" s="727"/>
      <c r="OR48" s="727"/>
      <c r="OS48" s="727"/>
      <c r="OT48" s="727"/>
      <c r="OU48" s="727"/>
      <c r="OV48" s="727"/>
      <c r="OW48" s="727"/>
      <c r="OX48" s="727"/>
      <c r="OY48" s="727"/>
      <c r="OZ48" s="727"/>
      <c r="PA48" s="727"/>
      <c r="PB48" s="727"/>
      <c r="PC48" s="727"/>
      <c r="PD48" s="727"/>
      <c r="PE48" s="727"/>
      <c r="PF48" s="727"/>
      <c r="PG48" s="727"/>
      <c r="PH48" s="727"/>
      <c r="PI48" s="727"/>
      <c r="PJ48" s="727"/>
      <c r="PK48" s="727"/>
      <c r="PL48" s="727"/>
      <c r="PM48" s="727"/>
      <c r="PN48" s="727"/>
      <c r="PO48" s="727"/>
      <c r="PP48" s="727"/>
      <c r="PQ48" s="727"/>
      <c r="PR48" s="727"/>
      <c r="PS48" s="727"/>
      <c r="PT48" s="727"/>
      <c r="PU48" s="727"/>
      <c r="PV48" s="727"/>
      <c r="PW48" s="727"/>
      <c r="PX48" s="727"/>
      <c r="PY48" s="727"/>
      <c r="PZ48" s="727"/>
      <c r="QA48" s="727"/>
      <c r="QB48" s="727"/>
      <c r="QC48" s="727"/>
      <c r="QD48" s="727"/>
      <c r="QE48" s="727"/>
      <c r="QF48" s="727"/>
      <c r="QG48" s="727"/>
      <c r="QH48" s="727"/>
      <c r="QI48" s="727"/>
      <c r="QJ48" s="727"/>
      <c r="QK48" s="727"/>
      <c r="QL48" s="727"/>
      <c r="QM48" s="727"/>
      <c r="QN48" s="727"/>
      <c r="QO48" s="727"/>
      <c r="QP48" s="727"/>
      <c r="QQ48" s="727"/>
      <c r="QR48" s="727"/>
      <c r="QS48" s="727"/>
      <c r="QT48" s="727"/>
      <c r="QU48" s="727"/>
      <c r="QV48" s="727"/>
      <c r="QW48" s="727"/>
      <c r="QX48" s="727"/>
      <c r="QY48" s="727"/>
      <c r="QZ48" s="727"/>
      <c r="RA48" s="727"/>
      <c r="RB48" s="727"/>
      <c r="RC48" s="727"/>
      <c r="RD48" s="727"/>
      <c r="RE48" s="727"/>
      <c r="RF48" s="727"/>
      <c r="RG48" s="727"/>
      <c r="RH48" s="727"/>
      <c r="RI48" s="727"/>
      <c r="RJ48" s="727"/>
      <c r="RK48" s="727"/>
      <c r="RL48" s="727"/>
      <c r="RM48" s="727"/>
      <c r="RN48" s="727"/>
      <c r="RO48" s="727"/>
      <c r="RP48" s="727"/>
      <c r="RQ48" s="727"/>
      <c r="RR48" s="727"/>
      <c r="RS48" s="727"/>
      <c r="RT48" s="727"/>
      <c r="RU48" s="727"/>
      <c r="RV48" s="727"/>
      <c r="RW48" s="727"/>
      <c r="RX48" s="727"/>
      <c r="RY48" s="727"/>
      <c r="RZ48" s="727"/>
      <c r="SA48" s="727"/>
      <c r="SB48" s="727"/>
      <c r="SC48" s="727"/>
      <c r="SD48" s="727"/>
      <c r="SE48" s="727"/>
      <c r="SF48" s="727"/>
      <c r="SG48" s="727"/>
      <c r="SH48" s="727"/>
      <c r="SI48" s="727"/>
      <c r="SJ48" s="727"/>
      <c r="SK48" s="727"/>
      <c r="SL48" s="727"/>
      <c r="SM48" s="727"/>
      <c r="SN48" s="727"/>
      <c r="SO48" s="727"/>
      <c r="SP48" s="727"/>
      <c r="SQ48" s="727"/>
      <c r="SR48" s="727"/>
      <c r="SS48" s="727"/>
      <c r="ST48" s="727"/>
      <c r="SU48" s="727"/>
      <c r="SV48" s="727"/>
      <c r="SW48" s="727"/>
      <c r="SX48" s="727"/>
      <c r="SY48" s="727"/>
      <c r="SZ48" s="727"/>
      <c r="TA48" s="727"/>
      <c r="TB48" s="727"/>
      <c r="TC48" s="727"/>
      <c r="TD48" s="727"/>
      <c r="TE48" s="727"/>
      <c r="TF48" s="727"/>
      <c r="TG48" s="727"/>
      <c r="TH48" s="727"/>
      <c r="TI48" s="727"/>
      <c r="TJ48" s="727"/>
      <c r="TK48" s="727"/>
      <c r="TL48" s="727"/>
      <c r="TM48" s="727"/>
      <c r="TN48" s="727"/>
      <c r="TO48" s="727"/>
      <c r="TP48" s="727"/>
      <c r="TQ48" s="727"/>
      <c r="TR48" s="727"/>
      <c r="TS48" s="727"/>
      <c r="TT48" s="727"/>
      <c r="TU48" s="727"/>
      <c r="TV48" s="727"/>
      <c r="TW48" s="727"/>
      <c r="TX48" s="727"/>
      <c r="TY48" s="727"/>
      <c r="TZ48" s="727"/>
      <c r="UA48" s="727"/>
      <c r="UB48" s="727"/>
      <c r="UC48" s="727"/>
      <c r="UD48" s="727"/>
      <c r="UE48" s="727"/>
      <c r="UF48" s="727"/>
      <c r="UG48" s="727"/>
      <c r="UH48" s="727"/>
      <c r="UI48" s="727"/>
      <c r="UJ48" s="727"/>
      <c r="UK48" s="727"/>
      <c r="UL48" s="727"/>
      <c r="UM48" s="727"/>
      <c r="UN48" s="727"/>
      <c r="UO48" s="727"/>
      <c r="UP48" s="727"/>
      <c r="UQ48" s="727"/>
      <c r="UR48" s="727"/>
      <c r="US48" s="727"/>
      <c r="UT48" s="727"/>
      <c r="UU48" s="727"/>
      <c r="UV48" s="727"/>
      <c r="UW48" s="727"/>
      <c r="UX48" s="727"/>
      <c r="UY48" s="727"/>
      <c r="UZ48" s="727"/>
      <c r="VA48" s="727"/>
      <c r="VB48" s="727"/>
      <c r="VC48" s="727"/>
      <c r="VD48" s="727"/>
      <c r="VE48" s="727"/>
      <c r="VF48" s="727"/>
      <c r="VG48" s="727"/>
      <c r="VH48" s="727"/>
      <c r="VI48" s="727"/>
      <c r="VJ48" s="727"/>
      <c r="VK48" s="727"/>
      <c r="VL48" s="727"/>
      <c r="VM48" s="727"/>
      <c r="VN48" s="727"/>
      <c r="VO48" s="727"/>
      <c r="VP48" s="727"/>
      <c r="VQ48" s="727"/>
      <c r="VR48" s="727"/>
      <c r="VS48" s="727"/>
      <c r="VT48" s="727"/>
      <c r="VU48" s="727"/>
      <c r="VV48" s="727"/>
      <c r="VW48" s="727"/>
      <c r="VX48" s="727"/>
      <c r="VY48" s="727"/>
      <c r="VZ48" s="727"/>
      <c r="WA48" s="727"/>
      <c r="WB48" s="727"/>
      <c r="WC48" s="727"/>
      <c r="WD48" s="727"/>
      <c r="WE48" s="727"/>
      <c r="WF48" s="727"/>
      <c r="WG48" s="727"/>
      <c r="WH48" s="727"/>
      <c r="WI48" s="727"/>
      <c r="WJ48" s="727"/>
      <c r="WK48" s="727"/>
      <c r="WL48" s="727"/>
      <c r="WM48" s="727"/>
      <c r="WN48" s="727"/>
      <c r="WO48" s="727"/>
      <c r="WP48" s="727"/>
      <c r="WQ48" s="727"/>
      <c r="WR48" s="727"/>
      <c r="WS48" s="727"/>
      <c r="WT48" s="727"/>
      <c r="WU48" s="727"/>
      <c r="WV48" s="727"/>
      <c r="WW48" s="727"/>
      <c r="WX48" s="727"/>
      <c r="WY48" s="727"/>
      <c r="WZ48" s="727"/>
      <c r="XA48" s="727"/>
      <c r="XB48" s="727"/>
      <c r="XC48" s="727"/>
      <c r="XD48" s="727"/>
      <c r="XE48" s="727"/>
      <c r="XF48" s="727"/>
      <c r="XG48" s="727"/>
      <c r="XH48" s="727"/>
      <c r="XI48" s="727"/>
      <c r="XJ48" s="727"/>
      <c r="XK48" s="727"/>
      <c r="XL48" s="727"/>
      <c r="XM48" s="727"/>
      <c r="XN48" s="727"/>
      <c r="XO48" s="727"/>
      <c r="XP48" s="727"/>
      <c r="XQ48" s="727"/>
      <c r="XR48" s="727"/>
      <c r="XS48" s="727"/>
      <c r="XT48" s="727"/>
      <c r="XU48" s="727"/>
      <c r="XV48" s="727"/>
      <c r="XW48" s="727"/>
      <c r="XX48" s="727"/>
      <c r="XY48" s="727"/>
      <c r="XZ48" s="727"/>
      <c r="YA48" s="727"/>
      <c r="YB48" s="727"/>
      <c r="YC48" s="727"/>
      <c r="YD48" s="727"/>
      <c r="YE48" s="727"/>
      <c r="YF48" s="727"/>
      <c r="YG48" s="727"/>
      <c r="YH48" s="727"/>
      <c r="YI48" s="727"/>
      <c r="YJ48" s="727"/>
      <c r="YK48" s="727"/>
      <c r="YL48" s="727"/>
      <c r="YM48" s="727"/>
      <c r="YN48" s="727"/>
      <c r="YO48" s="727"/>
      <c r="YP48" s="727"/>
      <c r="YQ48" s="727"/>
      <c r="YR48" s="727"/>
      <c r="YS48" s="727"/>
      <c r="YT48" s="727"/>
      <c r="YU48" s="727"/>
      <c r="YV48" s="727"/>
      <c r="YW48" s="727"/>
      <c r="YX48" s="727"/>
      <c r="YY48" s="727"/>
      <c r="YZ48" s="727"/>
      <c r="ZA48" s="727"/>
      <c r="ZB48" s="727"/>
      <c r="ZC48" s="727"/>
      <c r="ZD48" s="727"/>
      <c r="ZE48" s="727"/>
      <c r="ZF48" s="727"/>
      <c r="ZG48" s="727"/>
      <c r="ZH48" s="727"/>
      <c r="ZI48" s="727"/>
      <c r="ZJ48" s="727"/>
      <c r="ZK48" s="727"/>
      <c r="ZL48" s="727"/>
      <c r="ZM48" s="727"/>
      <c r="ZN48" s="727"/>
      <c r="ZO48" s="727"/>
      <c r="ZP48" s="727"/>
      <c r="ZQ48" s="727"/>
      <c r="ZR48" s="727"/>
      <c r="ZS48" s="727"/>
      <c r="ZT48" s="727"/>
      <c r="ZU48" s="727"/>
      <c r="ZV48" s="727"/>
      <c r="ZW48" s="727"/>
      <c r="ZX48" s="727"/>
      <c r="ZY48" s="727"/>
      <c r="ZZ48" s="727"/>
      <c r="AAA48" s="727"/>
      <c r="AAB48" s="727"/>
      <c r="AAC48" s="727"/>
      <c r="AAD48" s="727"/>
      <c r="AAE48" s="727"/>
      <c r="AAF48" s="727"/>
      <c r="AAG48" s="727"/>
      <c r="AAH48" s="727"/>
      <c r="AAI48" s="727"/>
      <c r="AAJ48" s="727"/>
      <c r="AAK48" s="727"/>
      <c r="AAL48" s="727"/>
      <c r="AAM48" s="727"/>
      <c r="AAN48" s="727"/>
      <c r="AAO48" s="727"/>
      <c r="AAP48" s="727"/>
      <c r="AAQ48" s="727"/>
      <c r="AAR48" s="727"/>
      <c r="AAS48" s="727"/>
      <c r="AAT48" s="727"/>
      <c r="AAU48" s="727"/>
      <c r="AAV48" s="727"/>
      <c r="AAW48" s="727"/>
      <c r="AAX48" s="727"/>
      <c r="AAY48" s="727"/>
      <c r="AAZ48" s="727"/>
      <c r="ABA48" s="727"/>
      <c r="ABB48" s="727"/>
      <c r="ABC48" s="727"/>
      <c r="ABD48" s="727"/>
      <c r="ABE48" s="727"/>
      <c r="ABF48" s="727"/>
      <c r="ABG48" s="727"/>
      <c r="ABH48" s="727"/>
      <c r="ABI48" s="727"/>
      <c r="ABJ48" s="727"/>
      <c r="ABK48" s="727"/>
      <c r="ABL48" s="727"/>
      <c r="ABM48" s="727"/>
      <c r="ABN48" s="727"/>
      <c r="ABO48" s="727"/>
      <c r="ABP48" s="727"/>
      <c r="ABQ48" s="727"/>
      <c r="ABR48" s="727"/>
      <c r="ABS48" s="727"/>
      <c r="ABT48" s="727"/>
      <c r="ABU48" s="727"/>
      <c r="ABV48" s="727"/>
      <c r="ABW48" s="727"/>
      <c r="ABX48" s="727"/>
      <c r="ABY48" s="727"/>
      <c r="ABZ48" s="727"/>
      <c r="ACA48" s="727"/>
      <c r="ACB48" s="727"/>
      <c r="ACC48" s="727"/>
      <c r="ACD48" s="727"/>
      <c r="ACE48" s="727"/>
      <c r="ACF48" s="727"/>
      <c r="ACG48" s="727"/>
      <c r="ACH48" s="727"/>
      <c r="ACI48" s="727"/>
      <c r="ACJ48" s="727"/>
      <c r="ACK48" s="727"/>
      <c r="ACL48" s="727"/>
      <c r="ACM48" s="727"/>
      <c r="ACN48" s="727"/>
      <c r="ACO48" s="727"/>
      <c r="ACP48" s="727"/>
      <c r="ACQ48" s="727"/>
      <c r="ACR48" s="727"/>
      <c r="ACS48" s="727"/>
      <c r="ACT48" s="727"/>
      <c r="ACU48" s="727"/>
      <c r="ACV48" s="727"/>
      <c r="ACW48" s="727"/>
      <c r="ACX48" s="727"/>
      <c r="ACY48" s="727"/>
      <c r="ACZ48" s="727"/>
      <c r="ADA48" s="727"/>
      <c r="ADB48" s="727"/>
      <c r="ADC48" s="727"/>
      <c r="ADD48" s="727"/>
      <c r="ADE48" s="727"/>
      <c r="ADF48" s="727"/>
      <c r="ADG48" s="727"/>
      <c r="ADH48" s="727"/>
      <c r="ADI48" s="727"/>
      <c r="ADJ48" s="727"/>
      <c r="ADK48" s="727"/>
      <c r="ADL48" s="727"/>
      <c r="ADM48" s="727"/>
      <c r="ADN48" s="727"/>
      <c r="ADO48" s="727"/>
      <c r="ADP48" s="727"/>
      <c r="ADQ48" s="727"/>
      <c r="ADR48" s="727"/>
      <c r="ADS48" s="727"/>
      <c r="ADT48" s="727"/>
      <c r="ADU48" s="727"/>
      <c r="ADV48" s="727"/>
      <c r="ADW48" s="727"/>
      <c r="ADX48" s="727"/>
      <c r="ADY48" s="727"/>
      <c r="ADZ48" s="727"/>
      <c r="AEA48" s="727"/>
      <c r="AEB48" s="727"/>
      <c r="AEC48" s="727"/>
      <c r="AED48" s="727"/>
      <c r="AEE48" s="727"/>
      <c r="AEF48" s="727"/>
      <c r="AEG48" s="727"/>
      <c r="AEH48" s="727"/>
      <c r="AEI48" s="727"/>
      <c r="AEJ48" s="727"/>
      <c r="AEK48" s="727"/>
      <c r="AEL48" s="727"/>
      <c r="AEM48" s="727"/>
      <c r="AEN48" s="727"/>
      <c r="AEO48" s="727"/>
      <c r="AEP48" s="727"/>
      <c r="AEQ48" s="727"/>
      <c r="AER48" s="727"/>
      <c r="AES48" s="727"/>
      <c r="AET48" s="727"/>
      <c r="AEU48" s="727"/>
      <c r="AEV48" s="727"/>
      <c r="AEW48" s="727"/>
      <c r="AEX48" s="727"/>
      <c r="AEY48" s="727"/>
      <c r="AEZ48" s="727"/>
      <c r="AFA48" s="727"/>
      <c r="AFB48" s="727"/>
      <c r="AFC48" s="727"/>
      <c r="AFD48" s="727"/>
      <c r="AFE48" s="727"/>
      <c r="AFF48" s="727"/>
      <c r="AFG48" s="727"/>
      <c r="AFH48" s="727"/>
      <c r="AFI48" s="727"/>
      <c r="AFJ48" s="727"/>
      <c r="AFK48" s="727"/>
      <c r="AFL48" s="727"/>
      <c r="AFM48" s="727"/>
      <c r="AFN48" s="727"/>
      <c r="AFO48" s="727"/>
      <c r="AFP48" s="727"/>
      <c r="AFQ48" s="727"/>
      <c r="AFR48" s="727"/>
      <c r="AFS48" s="727"/>
      <c r="AFT48" s="727"/>
      <c r="AFU48" s="727"/>
      <c r="AFV48" s="727"/>
      <c r="AFW48" s="727"/>
      <c r="AFX48" s="727"/>
      <c r="AFY48" s="727"/>
      <c r="AFZ48" s="727"/>
      <c r="AGA48" s="727"/>
      <c r="AGB48" s="727"/>
      <c r="AGC48" s="727"/>
      <c r="AGD48" s="727"/>
      <c r="AGE48" s="727"/>
      <c r="AGF48" s="727"/>
      <c r="AGG48" s="727"/>
      <c r="AGH48" s="727"/>
      <c r="AGI48" s="727"/>
      <c r="AGJ48" s="727"/>
      <c r="AGK48" s="727"/>
      <c r="AGL48" s="727"/>
      <c r="AGM48" s="727"/>
      <c r="AGN48" s="727"/>
      <c r="AGO48" s="727"/>
      <c r="AGP48" s="727"/>
      <c r="AGQ48" s="727"/>
      <c r="AGR48" s="727"/>
      <c r="AGS48" s="727"/>
      <c r="AGT48" s="727"/>
      <c r="AGU48" s="727"/>
      <c r="AGV48" s="727"/>
      <c r="AGW48" s="727"/>
      <c r="AGX48" s="727"/>
      <c r="AGY48" s="727"/>
      <c r="AGZ48" s="727"/>
      <c r="AHA48" s="727"/>
      <c r="AHB48" s="727"/>
      <c r="AHC48" s="727"/>
      <c r="AHD48" s="727"/>
      <c r="AHE48" s="727"/>
      <c r="AHF48" s="727"/>
      <c r="AHG48" s="727"/>
      <c r="AHH48" s="727"/>
      <c r="AHI48" s="727"/>
      <c r="AHJ48" s="727"/>
      <c r="AHK48" s="727"/>
      <c r="AHL48" s="727"/>
      <c r="AHM48" s="727"/>
      <c r="AHN48" s="727"/>
      <c r="AHO48" s="727"/>
      <c r="AHP48" s="727"/>
      <c r="AHQ48" s="727"/>
      <c r="AHR48" s="727"/>
      <c r="AHS48" s="727"/>
      <c r="AHT48" s="727"/>
      <c r="AHU48" s="727"/>
      <c r="AHV48" s="727"/>
      <c r="AHW48" s="727"/>
      <c r="AHX48" s="727"/>
      <c r="AHY48" s="727"/>
      <c r="AHZ48" s="727"/>
      <c r="AIA48" s="727"/>
      <c r="AIB48" s="727"/>
      <c r="AIC48" s="727"/>
      <c r="AID48" s="727"/>
      <c r="AIE48" s="727"/>
      <c r="AIF48" s="727"/>
      <c r="AIG48" s="727"/>
      <c r="AIH48" s="727"/>
      <c r="AII48" s="727"/>
      <c r="AIJ48" s="727"/>
      <c r="AIK48" s="727"/>
      <c r="AIL48" s="727"/>
      <c r="AIM48" s="727"/>
      <c r="AIN48" s="727"/>
      <c r="AIO48" s="727"/>
      <c r="AIP48" s="727"/>
      <c r="AIQ48" s="727"/>
      <c r="AIR48" s="727"/>
      <c r="AIS48" s="727"/>
      <c r="AIT48" s="727"/>
      <c r="AIU48" s="727"/>
      <c r="AIV48" s="727"/>
      <c r="AIW48" s="727"/>
      <c r="AIX48" s="727"/>
      <c r="AIY48" s="727"/>
      <c r="AIZ48" s="727"/>
      <c r="AJA48" s="727"/>
      <c r="AJB48" s="727"/>
      <c r="AJC48" s="727"/>
      <c r="AJD48" s="727"/>
      <c r="AJE48" s="727"/>
      <c r="AJF48" s="727"/>
      <c r="AJG48" s="727"/>
      <c r="AJH48" s="727"/>
      <c r="AJI48" s="727"/>
      <c r="AJJ48" s="727"/>
      <c r="AJK48" s="727"/>
      <c r="AJL48" s="727"/>
      <c r="AJM48" s="727"/>
      <c r="AJN48" s="727"/>
      <c r="AJO48" s="727"/>
      <c r="AJP48" s="727"/>
      <c r="AJQ48" s="727"/>
      <c r="AJR48" s="727"/>
      <c r="AJS48" s="727"/>
      <c r="AJT48" s="727"/>
      <c r="AJU48" s="727"/>
      <c r="AJV48" s="727"/>
      <c r="AJW48" s="727"/>
      <c r="AJX48" s="727"/>
      <c r="AJY48" s="727"/>
      <c r="AJZ48" s="727"/>
      <c r="AKA48" s="727"/>
      <c r="AKB48" s="727"/>
      <c r="AKC48" s="727"/>
      <c r="AKD48" s="727"/>
      <c r="AKE48" s="727"/>
      <c r="AKF48" s="727"/>
      <c r="AKG48" s="727"/>
      <c r="AKH48" s="727"/>
      <c r="AKI48" s="727"/>
      <c r="AKJ48" s="727"/>
      <c r="AKK48" s="727"/>
      <c r="AKL48" s="727"/>
      <c r="AKM48" s="727"/>
      <c r="AKN48" s="727"/>
      <c r="AKO48" s="727"/>
      <c r="AKP48" s="727"/>
      <c r="AKQ48" s="727"/>
      <c r="AKR48" s="727"/>
      <c r="AKS48" s="727"/>
      <c r="AKT48" s="727"/>
      <c r="AKU48" s="727"/>
      <c r="AKV48" s="727"/>
      <c r="AKW48" s="727"/>
      <c r="AKX48" s="727"/>
      <c r="AKY48" s="727"/>
      <c r="AKZ48" s="727"/>
      <c r="ALA48" s="727"/>
      <c r="ALB48" s="727"/>
      <c r="ALC48" s="727"/>
      <c r="ALD48" s="727"/>
      <c r="ALE48" s="727"/>
      <c r="ALF48" s="727"/>
      <c r="ALG48" s="727"/>
      <c r="ALH48" s="727"/>
      <c r="ALI48" s="727"/>
      <c r="ALJ48" s="727"/>
      <c r="ALK48" s="727"/>
      <c r="ALL48" s="727"/>
      <c r="ALM48" s="727"/>
      <c r="ALN48" s="727"/>
      <c r="ALO48" s="727"/>
      <c r="ALP48" s="727"/>
      <c r="ALQ48" s="727"/>
      <c r="ALR48" s="727"/>
      <c r="ALS48" s="727"/>
      <c r="ALT48" s="727"/>
      <c r="ALU48" s="727"/>
      <c r="ALV48" s="727"/>
      <c r="ALW48" s="727"/>
      <c r="ALX48" s="727"/>
      <c r="ALY48" s="727"/>
      <c r="ALZ48" s="727"/>
      <c r="AMA48" s="727"/>
      <c r="AMB48" s="727"/>
      <c r="AMC48" s="727"/>
      <c r="AMD48" s="727"/>
      <c r="AME48" s="727"/>
      <c r="AMF48" s="727"/>
      <c r="AMG48" s="727"/>
      <c r="AMH48" s="727"/>
      <c r="AMI48" s="727"/>
      <c r="AMJ48" s="727"/>
      <c r="AMK48" s="727"/>
      <c r="AML48" s="727"/>
      <c r="AMM48" s="727"/>
      <c r="AMN48" s="727"/>
      <c r="AMO48" s="727"/>
      <c r="AMP48" s="727"/>
      <c r="AMQ48" s="727"/>
      <c r="AMR48" s="727"/>
      <c r="AMS48" s="727"/>
      <c r="AMT48" s="727"/>
      <c r="AMU48" s="727"/>
      <c r="AMV48" s="727"/>
      <c r="AMW48" s="727"/>
      <c r="AMX48" s="727"/>
      <c r="AMY48" s="727"/>
      <c r="AMZ48" s="727"/>
      <c r="ANA48" s="727"/>
      <c r="ANB48" s="727"/>
      <c r="ANC48" s="727"/>
      <c r="AND48" s="727"/>
      <c r="ANE48" s="727"/>
      <c r="ANF48" s="727"/>
      <c r="ANG48" s="727"/>
      <c r="ANH48" s="727"/>
      <c r="ANI48" s="727"/>
      <c r="ANJ48" s="727"/>
      <c r="ANK48" s="727"/>
      <c r="ANL48" s="727"/>
      <c r="ANM48" s="727"/>
      <c r="ANN48" s="727"/>
      <c r="ANO48" s="727"/>
      <c r="ANP48" s="727"/>
      <c r="ANQ48" s="727"/>
      <c r="ANR48" s="727"/>
      <c r="ANS48" s="727"/>
      <c r="ANT48" s="727"/>
      <c r="ANU48" s="727"/>
      <c r="ANV48" s="727"/>
      <c r="ANW48" s="727"/>
      <c r="ANX48" s="727"/>
      <c r="ANY48" s="727"/>
      <c r="ANZ48" s="727"/>
      <c r="AOA48" s="727"/>
      <c r="AOB48" s="727"/>
      <c r="AOC48" s="727"/>
      <c r="AOD48" s="727"/>
      <c r="AOE48" s="727"/>
      <c r="AOF48" s="727"/>
      <c r="AOG48" s="727"/>
      <c r="AOH48" s="727"/>
      <c r="AOI48" s="727"/>
      <c r="AOJ48" s="727"/>
      <c r="AOK48" s="727"/>
      <c r="AOL48" s="727"/>
      <c r="AOM48" s="727"/>
      <c r="AON48" s="727"/>
      <c r="AOO48" s="727"/>
      <c r="AOP48" s="727"/>
      <c r="AOQ48" s="727"/>
      <c r="AOR48" s="727"/>
      <c r="AOS48" s="727"/>
      <c r="AOT48" s="727"/>
      <c r="AOU48" s="727"/>
      <c r="AOV48" s="727"/>
      <c r="AOW48" s="727"/>
      <c r="AOX48" s="727"/>
      <c r="AOY48" s="727"/>
      <c r="AOZ48" s="727"/>
      <c r="APA48" s="727"/>
      <c r="APB48" s="727"/>
      <c r="APC48" s="727"/>
      <c r="APD48" s="727"/>
      <c r="APE48" s="727"/>
      <c r="APF48" s="727"/>
      <c r="APG48" s="727"/>
      <c r="APH48" s="727"/>
      <c r="API48" s="727"/>
      <c r="APJ48" s="727"/>
      <c r="APK48" s="727"/>
      <c r="APL48" s="727"/>
      <c r="APM48" s="727"/>
      <c r="APN48" s="727"/>
      <c r="APO48" s="727"/>
      <c r="APP48" s="727"/>
      <c r="APQ48" s="727"/>
      <c r="APR48" s="727"/>
      <c r="APS48" s="727"/>
      <c r="APT48" s="727"/>
      <c r="APU48" s="727"/>
      <c r="APV48" s="727"/>
      <c r="APW48" s="727"/>
      <c r="APX48" s="727"/>
      <c r="APY48" s="727"/>
      <c r="APZ48" s="727"/>
      <c r="AQA48" s="727"/>
      <c r="AQB48" s="727"/>
      <c r="AQC48" s="727"/>
      <c r="AQD48" s="727"/>
      <c r="AQE48" s="727"/>
      <c r="AQF48" s="727"/>
      <c r="AQG48" s="727"/>
      <c r="AQH48" s="727"/>
      <c r="AQI48" s="727"/>
      <c r="AQJ48" s="727"/>
      <c r="AQK48" s="727"/>
      <c r="AQL48" s="727"/>
      <c r="AQM48" s="727"/>
      <c r="AQN48" s="727"/>
      <c r="AQO48" s="727"/>
      <c r="AQP48" s="727"/>
      <c r="AQQ48" s="727"/>
      <c r="AQR48" s="727"/>
      <c r="AQS48" s="727"/>
      <c r="AQT48" s="727"/>
      <c r="AQU48" s="727"/>
      <c r="AQV48" s="727"/>
      <c r="AQW48" s="727"/>
      <c r="AQX48" s="727"/>
      <c r="AQY48" s="727"/>
      <c r="AQZ48" s="727"/>
      <c r="ARA48" s="727"/>
      <c r="ARB48" s="727"/>
      <c r="ARC48" s="727"/>
      <c r="ARD48" s="727"/>
      <c r="ARE48" s="727"/>
      <c r="ARF48" s="727"/>
      <c r="ARG48" s="727"/>
      <c r="ARH48" s="727"/>
      <c r="ARI48" s="727"/>
      <c r="ARJ48" s="727"/>
      <c r="ARK48" s="727"/>
      <c r="ARL48" s="727"/>
      <c r="ARM48" s="727"/>
      <c r="ARN48" s="727"/>
      <c r="ARO48" s="727"/>
      <c r="ARP48" s="727"/>
      <c r="ARQ48" s="727"/>
      <c r="ARR48" s="727"/>
      <c r="ARS48" s="727"/>
      <c r="ART48" s="727"/>
      <c r="ARU48" s="727"/>
      <c r="ARV48" s="727"/>
      <c r="ARW48" s="727"/>
      <c r="ARX48" s="727"/>
      <c r="ARY48" s="727"/>
      <c r="ARZ48" s="727"/>
      <c r="ASA48" s="727"/>
      <c r="ASB48" s="727"/>
      <c r="ASC48" s="727"/>
      <c r="ASD48" s="727"/>
      <c r="ASE48" s="727"/>
      <c r="ASF48" s="727"/>
      <c r="ASG48" s="727"/>
      <c r="ASH48" s="727"/>
      <c r="ASI48" s="727"/>
      <c r="ASJ48" s="727"/>
      <c r="ASK48" s="727"/>
      <c r="ASL48" s="727"/>
      <c r="ASM48" s="727"/>
      <c r="ASN48" s="727"/>
      <c r="ASO48" s="727"/>
      <c r="ASP48" s="727"/>
      <c r="ASQ48" s="727"/>
      <c r="ASR48" s="727"/>
      <c r="ASS48" s="727"/>
      <c r="AST48" s="727"/>
      <c r="ASU48" s="727"/>
      <c r="ASV48" s="727"/>
      <c r="ASW48" s="727"/>
      <c r="ASX48" s="727"/>
      <c r="ASY48" s="727"/>
      <c r="ASZ48" s="727"/>
      <c r="ATA48" s="727"/>
      <c r="ATB48" s="727"/>
      <c r="ATC48" s="727"/>
      <c r="ATD48" s="727"/>
      <c r="ATE48" s="727"/>
      <c r="ATF48" s="727"/>
      <c r="ATG48" s="727"/>
      <c r="ATH48" s="727"/>
      <c r="ATI48" s="727"/>
      <c r="ATJ48" s="727"/>
      <c r="ATK48" s="727"/>
      <c r="ATL48" s="727"/>
      <c r="ATM48" s="727"/>
      <c r="ATN48" s="727"/>
      <c r="ATO48" s="727"/>
      <c r="ATP48" s="727"/>
      <c r="ATQ48" s="727"/>
      <c r="ATR48" s="727"/>
      <c r="ATS48" s="727"/>
      <c r="ATT48" s="727"/>
      <c r="ATU48" s="727"/>
      <c r="ATV48" s="727"/>
      <c r="ATW48" s="727"/>
      <c r="ATX48" s="727"/>
      <c r="ATY48" s="727"/>
      <c r="ATZ48" s="727"/>
      <c r="AUA48" s="727"/>
      <c r="AUB48" s="727"/>
      <c r="AUC48" s="727"/>
      <c r="AUD48" s="727"/>
      <c r="AUE48" s="727"/>
      <c r="AUF48" s="727"/>
      <c r="AUG48" s="727"/>
      <c r="AUH48" s="727"/>
      <c r="AUI48" s="727"/>
      <c r="AUJ48" s="727"/>
      <c r="AUK48" s="727"/>
      <c r="AUL48" s="727"/>
      <c r="AUM48" s="727"/>
      <c r="AUN48" s="727"/>
      <c r="AUO48" s="727"/>
      <c r="AUP48" s="727"/>
      <c r="AUQ48" s="727"/>
      <c r="AUR48" s="727"/>
      <c r="AUS48" s="727"/>
      <c r="AUT48" s="727"/>
      <c r="AUU48" s="727"/>
      <c r="AUV48" s="727"/>
      <c r="AUW48" s="727"/>
      <c r="AUX48" s="727"/>
      <c r="AUY48" s="727"/>
      <c r="AUZ48" s="727"/>
      <c r="AVA48" s="727"/>
      <c r="AVB48" s="727"/>
      <c r="AVC48" s="727"/>
      <c r="AVD48" s="727"/>
      <c r="AVE48" s="727"/>
      <c r="AVF48" s="727"/>
      <c r="AVG48" s="727"/>
      <c r="AVH48" s="727"/>
      <c r="AVI48" s="727"/>
      <c r="AVJ48" s="727"/>
      <c r="AVK48" s="727"/>
      <c r="AVL48" s="727"/>
      <c r="AVM48" s="727"/>
      <c r="AVN48" s="727"/>
      <c r="AVO48" s="727"/>
      <c r="AVP48" s="727"/>
      <c r="AVQ48" s="727"/>
      <c r="AVR48" s="727"/>
      <c r="AVS48" s="727"/>
      <c r="AVT48" s="727"/>
      <c r="AVU48" s="727"/>
      <c r="AVV48" s="727"/>
      <c r="AVW48" s="727"/>
      <c r="AVX48" s="727"/>
      <c r="AVY48" s="727"/>
      <c r="AVZ48" s="727"/>
      <c r="AWA48" s="727"/>
      <c r="AWB48" s="727"/>
      <c r="AWC48" s="727"/>
      <c r="AWD48" s="727"/>
      <c r="AWE48" s="727"/>
      <c r="AWF48" s="727"/>
      <c r="AWG48" s="727"/>
      <c r="AWH48" s="727"/>
      <c r="AWI48" s="727"/>
      <c r="AWJ48" s="727"/>
      <c r="AWK48" s="727"/>
      <c r="AWL48" s="727"/>
      <c r="AWM48" s="727"/>
      <c r="AWN48" s="727"/>
      <c r="AWO48" s="727"/>
      <c r="AWP48" s="727"/>
      <c r="AWQ48" s="727"/>
      <c r="AWR48" s="727"/>
      <c r="AWS48" s="727"/>
      <c r="AWT48" s="727"/>
      <c r="AWU48" s="727"/>
      <c r="AWV48" s="727"/>
      <c r="AWW48" s="727"/>
      <c r="AWX48" s="727"/>
      <c r="AWY48" s="727"/>
      <c r="AWZ48" s="727"/>
      <c r="AXA48" s="727"/>
      <c r="AXB48" s="727"/>
      <c r="AXC48" s="727"/>
      <c r="AXD48" s="727"/>
      <c r="AXE48" s="727"/>
      <c r="AXF48" s="727"/>
      <c r="AXG48" s="727"/>
      <c r="AXH48" s="727"/>
      <c r="AXI48" s="727"/>
      <c r="AXJ48" s="727"/>
      <c r="AXK48" s="727"/>
      <c r="AXL48" s="727"/>
      <c r="AXM48" s="727"/>
      <c r="AXN48" s="727"/>
      <c r="AXO48" s="727"/>
      <c r="AXP48" s="727"/>
      <c r="AXQ48" s="727"/>
      <c r="AXR48" s="727"/>
      <c r="AXS48" s="727"/>
      <c r="AXT48" s="727"/>
      <c r="AXU48" s="727"/>
      <c r="AXV48" s="727"/>
      <c r="AXW48" s="727"/>
      <c r="AXX48" s="727"/>
      <c r="AXY48" s="727"/>
      <c r="AXZ48" s="727"/>
      <c r="AYA48" s="727"/>
      <c r="AYB48" s="727"/>
      <c r="AYC48" s="727"/>
      <c r="AYD48" s="727"/>
      <c r="AYE48" s="727"/>
      <c r="AYF48" s="727"/>
      <c r="AYG48" s="727"/>
      <c r="AYH48" s="727"/>
      <c r="AYI48" s="727"/>
      <c r="AYJ48" s="727"/>
      <c r="AYK48" s="727"/>
      <c r="AYL48" s="727"/>
      <c r="AYM48" s="727"/>
      <c r="AYN48" s="727"/>
      <c r="AYO48" s="727"/>
      <c r="AYP48" s="727"/>
      <c r="AYQ48" s="727"/>
      <c r="AYR48" s="727"/>
      <c r="AYS48" s="727"/>
      <c r="AYT48" s="727"/>
      <c r="AYU48" s="727"/>
      <c r="AYV48" s="727"/>
      <c r="AYW48" s="727"/>
      <c r="AYX48" s="727"/>
      <c r="AYY48" s="727"/>
      <c r="AYZ48" s="727"/>
      <c r="AZA48" s="727"/>
      <c r="AZB48" s="727"/>
      <c r="AZC48" s="727"/>
      <c r="AZD48" s="727"/>
      <c r="AZE48" s="727"/>
      <c r="AZF48" s="727"/>
      <c r="AZG48" s="727"/>
      <c r="AZH48" s="727"/>
      <c r="AZI48" s="727"/>
      <c r="AZJ48" s="727"/>
      <c r="AZK48" s="727"/>
      <c r="AZL48" s="727"/>
      <c r="AZM48" s="727"/>
      <c r="AZN48" s="727"/>
      <c r="AZO48" s="727"/>
      <c r="AZP48" s="727"/>
      <c r="AZQ48" s="727"/>
      <c r="AZR48" s="727"/>
      <c r="AZS48" s="727"/>
      <c r="AZT48" s="727"/>
      <c r="AZU48" s="727"/>
      <c r="AZV48" s="727"/>
      <c r="AZW48" s="727"/>
      <c r="AZX48" s="727"/>
      <c r="AZY48" s="727"/>
      <c r="AZZ48" s="727"/>
      <c r="BAA48" s="727"/>
      <c r="BAB48" s="727"/>
      <c r="BAC48" s="727"/>
      <c r="BAD48" s="727"/>
      <c r="BAE48" s="727"/>
      <c r="BAF48" s="727"/>
      <c r="BAG48" s="727"/>
      <c r="BAH48" s="727"/>
      <c r="BAI48" s="727"/>
      <c r="BAJ48" s="727"/>
      <c r="BAK48" s="727"/>
      <c r="BAL48" s="727"/>
      <c r="BAM48" s="727"/>
      <c r="BAN48" s="727"/>
      <c r="BAO48" s="727"/>
      <c r="BAP48" s="727"/>
      <c r="BAQ48" s="727"/>
      <c r="BAR48" s="727"/>
      <c r="BAS48" s="727"/>
      <c r="BAT48" s="727"/>
      <c r="BAU48" s="727"/>
      <c r="BAV48" s="727"/>
      <c r="BAW48" s="727"/>
      <c r="BAX48" s="727"/>
      <c r="BAY48" s="727"/>
      <c r="BAZ48" s="727"/>
      <c r="BBA48" s="727"/>
      <c r="BBB48" s="727"/>
      <c r="BBC48" s="727"/>
      <c r="BBD48" s="727"/>
      <c r="BBE48" s="727"/>
      <c r="BBF48" s="727"/>
      <c r="BBG48" s="727"/>
      <c r="BBH48" s="727"/>
      <c r="BBI48" s="727"/>
      <c r="BBJ48" s="727"/>
      <c r="BBK48" s="727"/>
      <c r="BBL48" s="727"/>
      <c r="BBM48" s="727"/>
      <c r="BBN48" s="727"/>
      <c r="BBO48" s="727"/>
      <c r="BBP48" s="727"/>
      <c r="BBQ48" s="727"/>
      <c r="BBR48" s="727"/>
      <c r="BBS48" s="727"/>
      <c r="BBT48" s="727"/>
      <c r="BBU48" s="727"/>
      <c r="BBV48" s="727"/>
      <c r="BBW48" s="727"/>
      <c r="BBX48" s="727"/>
      <c r="BBY48" s="727"/>
      <c r="BBZ48" s="727"/>
      <c r="BCA48" s="727"/>
      <c r="BCB48" s="727"/>
      <c r="BCC48" s="727"/>
      <c r="BCD48" s="727"/>
      <c r="BCE48" s="727"/>
      <c r="BCF48" s="727"/>
      <c r="BCG48" s="727"/>
      <c r="BCH48" s="727"/>
      <c r="BCI48" s="727"/>
      <c r="BCJ48" s="727"/>
      <c r="BCK48" s="727"/>
      <c r="BCL48" s="727"/>
      <c r="BCM48" s="727"/>
      <c r="BCN48" s="727"/>
      <c r="BCO48" s="727"/>
      <c r="BCP48" s="727"/>
      <c r="BCQ48" s="727"/>
      <c r="BCR48" s="727"/>
      <c r="BCS48" s="727"/>
      <c r="BCT48" s="727"/>
      <c r="BCU48" s="727"/>
      <c r="BCV48" s="727"/>
      <c r="BCW48" s="727"/>
      <c r="BCX48" s="727"/>
      <c r="BCY48" s="727"/>
      <c r="BCZ48" s="727"/>
      <c r="BDA48" s="727"/>
      <c r="BDB48" s="727"/>
      <c r="BDC48" s="727"/>
      <c r="BDD48" s="727"/>
      <c r="BDE48" s="727"/>
      <c r="BDF48" s="727"/>
      <c r="BDG48" s="727"/>
      <c r="BDH48" s="727"/>
      <c r="BDI48" s="727"/>
      <c r="BDJ48" s="727"/>
      <c r="BDK48" s="727"/>
      <c r="BDL48" s="727"/>
      <c r="BDM48" s="727"/>
      <c r="BDN48" s="727"/>
      <c r="BDO48" s="727"/>
      <c r="BDP48" s="727"/>
      <c r="BDQ48" s="727"/>
      <c r="BDR48" s="727"/>
      <c r="BDS48" s="727"/>
      <c r="BDT48" s="727"/>
      <c r="BDU48" s="727"/>
      <c r="BDV48" s="727"/>
      <c r="BDW48" s="727"/>
      <c r="BDX48" s="727"/>
      <c r="BDY48" s="727"/>
      <c r="BDZ48" s="727"/>
      <c r="BEA48" s="727"/>
      <c r="BEB48" s="727"/>
      <c r="BEC48" s="727"/>
      <c r="BED48" s="727"/>
      <c r="BEE48" s="727"/>
      <c r="BEF48" s="727"/>
      <c r="BEG48" s="727"/>
      <c r="BEH48" s="727"/>
      <c r="BEI48" s="727"/>
      <c r="BEJ48" s="727"/>
      <c r="BEK48" s="727"/>
      <c r="BEL48" s="727"/>
      <c r="BEM48" s="727"/>
      <c r="BEN48" s="727"/>
      <c r="BEO48" s="727"/>
      <c r="BEP48" s="727"/>
      <c r="BEQ48" s="727"/>
      <c r="BER48" s="727"/>
      <c r="BES48" s="727"/>
      <c r="BET48" s="727"/>
      <c r="BEU48" s="727"/>
      <c r="BEV48" s="727"/>
      <c r="BEW48" s="727"/>
      <c r="BEX48" s="727"/>
      <c r="BEY48" s="727"/>
      <c r="BEZ48" s="727"/>
      <c r="BFA48" s="727"/>
      <c r="BFB48" s="727"/>
      <c r="BFC48" s="727"/>
      <c r="BFD48" s="727"/>
      <c r="BFE48" s="727"/>
      <c r="BFF48" s="727"/>
      <c r="BFG48" s="727"/>
      <c r="BFH48" s="727"/>
      <c r="BFI48" s="727"/>
      <c r="BFJ48" s="727"/>
      <c r="BFK48" s="727"/>
      <c r="BFL48" s="727"/>
      <c r="BFM48" s="727"/>
      <c r="BFN48" s="727"/>
      <c r="BFO48" s="727"/>
      <c r="BFP48" s="727"/>
      <c r="BFQ48" s="727"/>
      <c r="BFR48" s="727"/>
      <c r="BFS48" s="727"/>
      <c r="BFT48" s="727"/>
      <c r="BFU48" s="727"/>
      <c r="BFV48" s="727"/>
      <c r="BFW48" s="727"/>
      <c r="BFX48" s="727"/>
      <c r="BFY48" s="727"/>
      <c r="BFZ48" s="727"/>
      <c r="BGA48" s="727"/>
      <c r="BGB48" s="727"/>
      <c r="BGC48" s="727"/>
      <c r="BGD48" s="727"/>
      <c r="BGE48" s="727"/>
      <c r="BGF48" s="727"/>
      <c r="BGG48" s="727"/>
      <c r="BGH48" s="727"/>
      <c r="BGI48" s="727"/>
      <c r="BGJ48" s="727"/>
      <c r="BGK48" s="727"/>
      <c r="BGL48" s="727"/>
      <c r="BGM48" s="727"/>
      <c r="BGN48" s="727"/>
      <c r="BGO48" s="727"/>
      <c r="BGP48" s="727"/>
      <c r="BGQ48" s="727"/>
      <c r="BGR48" s="727"/>
      <c r="BGS48" s="727"/>
      <c r="BGT48" s="727"/>
      <c r="BGU48" s="727"/>
      <c r="BGV48" s="727"/>
      <c r="BGW48" s="727"/>
      <c r="BGX48" s="727"/>
      <c r="BGY48" s="727"/>
      <c r="BGZ48" s="727"/>
      <c r="BHA48" s="727"/>
      <c r="BHB48" s="727"/>
      <c r="BHC48" s="727"/>
      <c r="BHD48" s="727"/>
      <c r="BHE48" s="727"/>
      <c r="BHF48" s="727"/>
      <c r="BHG48" s="727"/>
      <c r="BHH48" s="727"/>
      <c r="BHI48" s="727"/>
      <c r="BHJ48" s="727"/>
      <c r="BHK48" s="727"/>
      <c r="BHL48" s="727"/>
      <c r="BHM48" s="727"/>
      <c r="BHN48" s="727"/>
      <c r="BHO48" s="727"/>
      <c r="BHP48" s="727"/>
      <c r="BHQ48" s="727"/>
      <c r="BHR48" s="727"/>
      <c r="BHS48" s="727"/>
      <c r="BHT48" s="727"/>
      <c r="BHU48" s="727"/>
      <c r="BHV48" s="727"/>
      <c r="BHW48" s="727"/>
      <c r="BHX48" s="727"/>
      <c r="BHY48" s="727"/>
      <c r="BHZ48" s="727"/>
      <c r="BIA48" s="727"/>
      <c r="BIB48" s="727"/>
      <c r="BIC48" s="727"/>
      <c r="BID48" s="727"/>
      <c r="BIE48" s="727"/>
      <c r="BIF48" s="727"/>
      <c r="BIG48" s="727"/>
      <c r="BIH48" s="727"/>
      <c r="BII48" s="727"/>
      <c r="BIJ48" s="727"/>
      <c r="BIK48" s="727"/>
      <c r="BIL48" s="727"/>
      <c r="BIM48" s="727"/>
      <c r="BIN48" s="727"/>
      <c r="BIO48" s="727"/>
      <c r="BIP48" s="727"/>
      <c r="BIQ48" s="727"/>
      <c r="BIR48" s="727"/>
      <c r="BIS48" s="727"/>
      <c r="BIT48" s="727"/>
      <c r="BIU48" s="727"/>
      <c r="BIV48" s="727"/>
      <c r="BIW48" s="727"/>
      <c r="BIX48" s="727"/>
      <c r="BIY48" s="727"/>
      <c r="BIZ48" s="727"/>
      <c r="BJA48" s="727"/>
      <c r="BJB48" s="727"/>
      <c r="BJC48" s="727"/>
      <c r="BJD48" s="727"/>
      <c r="BJE48" s="727"/>
      <c r="BJF48" s="727"/>
      <c r="BJG48" s="727"/>
      <c r="BJH48" s="727"/>
      <c r="BJI48" s="727"/>
      <c r="BJJ48" s="727"/>
      <c r="BJK48" s="727"/>
      <c r="BJL48" s="727"/>
      <c r="BJM48" s="727"/>
      <c r="BJN48" s="727"/>
      <c r="BJO48" s="727"/>
      <c r="BJP48" s="727"/>
      <c r="BJQ48" s="727"/>
      <c r="BJR48" s="727"/>
      <c r="BJS48" s="727"/>
      <c r="BJT48" s="727"/>
      <c r="BJU48" s="727"/>
      <c r="BJV48" s="727"/>
      <c r="BJW48" s="727"/>
      <c r="BJX48" s="727"/>
      <c r="BJY48" s="727"/>
      <c r="BJZ48" s="727"/>
      <c r="BKA48" s="727"/>
      <c r="BKB48" s="727"/>
      <c r="BKC48" s="727"/>
      <c r="BKD48" s="727"/>
      <c r="BKE48" s="727"/>
      <c r="BKF48" s="727"/>
      <c r="BKG48" s="727"/>
      <c r="BKH48" s="727"/>
      <c r="BKI48" s="727"/>
      <c r="BKJ48" s="727"/>
      <c r="BKK48" s="727"/>
      <c r="BKL48" s="727"/>
      <c r="BKM48" s="727"/>
      <c r="BKN48" s="727"/>
      <c r="BKO48" s="727"/>
      <c r="BKP48" s="727"/>
      <c r="BKQ48" s="727"/>
      <c r="BKR48" s="727"/>
      <c r="BKS48" s="727"/>
      <c r="BKT48" s="727"/>
      <c r="BKU48" s="727"/>
      <c r="BKV48" s="727"/>
      <c r="BKW48" s="727"/>
      <c r="BKX48" s="727"/>
      <c r="BKY48" s="727"/>
      <c r="BKZ48" s="727"/>
      <c r="BLA48" s="727"/>
      <c r="BLB48" s="727"/>
      <c r="BLC48" s="727"/>
      <c r="BLD48" s="727"/>
      <c r="BLE48" s="727"/>
      <c r="BLF48" s="727"/>
      <c r="BLG48" s="727"/>
      <c r="BLH48" s="727"/>
      <c r="BLI48" s="727"/>
      <c r="BLJ48" s="727"/>
      <c r="BLK48" s="727"/>
      <c r="BLL48" s="727"/>
      <c r="BLM48" s="727"/>
      <c r="BLN48" s="727"/>
      <c r="BLO48" s="727"/>
      <c r="BLP48" s="727"/>
      <c r="BLQ48" s="727"/>
      <c r="BLR48" s="727"/>
      <c r="BLS48" s="727"/>
      <c r="BLT48" s="727"/>
      <c r="BLU48" s="727"/>
      <c r="BLV48" s="727"/>
      <c r="BLW48" s="727"/>
      <c r="BLX48" s="727"/>
      <c r="BLY48" s="727"/>
      <c r="BLZ48" s="727"/>
      <c r="BMA48" s="727"/>
      <c r="BMB48" s="727"/>
      <c r="BMC48" s="727"/>
      <c r="BMD48" s="727"/>
      <c r="BME48" s="727"/>
      <c r="BMF48" s="727"/>
      <c r="BMG48" s="727"/>
      <c r="BMH48" s="727"/>
      <c r="BMI48" s="727"/>
      <c r="BMJ48" s="727"/>
      <c r="BMK48" s="727"/>
      <c r="BML48" s="727"/>
      <c r="BMM48" s="727"/>
      <c r="BMN48" s="727"/>
      <c r="BMO48" s="727"/>
      <c r="BMP48" s="727"/>
      <c r="BMQ48" s="727"/>
      <c r="BMR48" s="727"/>
      <c r="BMS48" s="727"/>
      <c r="BMT48" s="727"/>
      <c r="BMU48" s="727"/>
      <c r="BMV48" s="727"/>
      <c r="BMW48" s="727"/>
      <c r="BMX48" s="727"/>
      <c r="BMY48" s="727"/>
      <c r="BMZ48" s="727"/>
      <c r="BNA48" s="727"/>
      <c r="BNB48" s="727"/>
      <c r="BNC48" s="727"/>
      <c r="BND48" s="727"/>
      <c r="BNE48" s="727"/>
      <c r="BNF48" s="727"/>
      <c r="BNG48" s="727"/>
      <c r="BNH48" s="727"/>
      <c r="BNI48" s="727"/>
      <c r="BNJ48" s="727"/>
      <c r="BNK48" s="727"/>
      <c r="BNL48" s="727"/>
      <c r="BNM48" s="727"/>
      <c r="BNN48" s="727"/>
      <c r="BNO48" s="727"/>
      <c r="BNP48" s="727"/>
      <c r="BNQ48" s="727"/>
      <c r="BNR48" s="727"/>
      <c r="BNS48" s="727"/>
      <c r="BNT48" s="727"/>
      <c r="BNU48" s="727"/>
      <c r="BNV48" s="727"/>
      <c r="BNW48" s="727"/>
      <c r="BNX48" s="727"/>
      <c r="BNY48" s="727"/>
      <c r="BNZ48" s="727"/>
      <c r="BOA48" s="727"/>
      <c r="BOB48" s="727"/>
      <c r="BOC48" s="727"/>
      <c r="BOD48" s="727"/>
      <c r="BOE48" s="727"/>
      <c r="BOF48" s="727"/>
      <c r="BOG48" s="727"/>
      <c r="BOH48" s="727"/>
      <c r="BOI48" s="727"/>
      <c r="BOJ48" s="727"/>
      <c r="BOK48" s="727"/>
      <c r="BOL48" s="727"/>
      <c r="BOM48" s="727"/>
      <c r="BON48" s="727"/>
      <c r="BOO48" s="727"/>
      <c r="BOP48" s="727"/>
      <c r="BOQ48" s="727"/>
      <c r="BOR48" s="727"/>
      <c r="BOS48" s="727"/>
      <c r="BOT48" s="727"/>
      <c r="BOU48" s="727"/>
      <c r="BOV48" s="727"/>
      <c r="BOW48" s="727"/>
      <c r="BOX48" s="727"/>
      <c r="BOY48" s="727"/>
      <c r="BOZ48" s="727"/>
      <c r="BPA48" s="727"/>
      <c r="BPB48" s="727"/>
      <c r="BPC48" s="727"/>
      <c r="BPD48" s="727"/>
      <c r="BPE48" s="727"/>
      <c r="BPF48" s="727"/>
      <c r="BPG48" s="727"/>
      <c r="BPH48" s="727"/>
      <c r="BPI48" s="727"/>
      <c r="BPJ48" s="727"/>
      <c r="BPK48" s="727"/>
      <c r="BPL48" s="727"/>
      <c r="BPM48" s="727"/>
      <c r="BPN48" s="727"/>
      <c r="BPO48" s="727"/>
      <c r="BPP48" s="727"/>
      <c r="BPQ48" s="727"/>
      <c r="BPR48" s="727"/>
      <c r="BPS48" s="727"/>
      <c r="BPT48" s="727"/>
      <c r="BPU48" s="727"/>
      <c r="BPV48" s="727"/>
      <c r="BPW48" s="727"/>
      <c r="BPX48" s="727"/>
      <c r="BPY48" s="727"/>
      <c r="BPZ48" s="727"/>
      <c r="BQA48" s="727"/>
      <c r="BQB48" s="727"/>
      <c r="BQC48" s="727"/>
      <c r="BQD48" s="727"/>
      <c r="BQE48" s="727"/>
      <c r="BQF48" s="727"/>
      <c r="BQG48" s="727"/>
      <c r="BQH48" s="727"/>
      <c r="BQI48" s="727"/>
      <c r="BQJ48" s="727"/>
      <c r="BQK48" s="727"/>
      <c r="BQL48" s="727"/>
      <c r="BQM48" s="727"/>
      <c r="BQN48" s="727"/>
      <c r="BQO48" s="727"/>
      <c r="BQP48" s="727"/>
      <c r="BQQ48" s="727"/>
      <c r="BQR48" s="727"/>
      <c r="BQS48" s="727"/>
      <c r="BQT48" s="727"/>
      <c r="BQU48" s="727"/>
      <c r="BQV48" s="727"/>
      <c r="BQW48" s="727"/>
      <c r="BQX48" s="727"/>
      <c r="BQY48" s="727"/>
      <c r="BQZ48" s="727"/>
      <c r="BRA48" s="727"/>
      <c r="BRB48" s="727"/>
      <c r="BRC48" s="727"/>
      <c r="BRD48" s="727"/>
      <c r="BRE48" s="727"/>
      <c r="BRF48" s="727"/>
      <c r="BRG48" s="727"/>
      <c r="BRH48" s="727"/>
      <c r="BRI48" s="727"/>
      <c r="BRJ48" s="727"/>
      <c r="BRK48" s="727"/>
      <c r="BRL48" s="727"/>
      <c r="BRM48" s="727"/>
      <c r="BRN48" s="727"/>
      <c r="BRO48" s="727"/>
      <c r="BRP48" s="727"/>
      <c r="BRQ48" s="727"/>
      <c r="BRR48" s="727"/>
      <c r="BRS48" s="727"/>
      <c r="BRT48" s="727"/>
      <c r="BRU48" s="727"/>
      <c r="BRV48" s="727"/>
      <c r="BRW48" s="727"/>
      <c r="BRX48" s="727"/>
      <c r="BRY48" s="727"/>
      <c r="BRZ48" s="727"/>
      <c r="BSA48" s="727"/>
      <c r="BSB48" s="727"/>
      <c r="BSC48" s="727"/>
      <c r="BSD48" s="727"/>
      <c r="BSE48" s="727"/>
      <c r="BSF48" s="727"/>
      <c r="BSG48" s="727"/>
      <c r="BSH48" s="727"/>
      <c r="BSI48" s="727"/>
      <c r="BSJ48" s="727"/>
      <c r="BSK48" s="727"/>
      <c r="BSL48" s="727"/>
      <c r="BSM48" s="727"/>
      <c r="BSN48" s="727"/>
      <c r="BSO48" s="727"/>
      <c r="BSP48" s="727"/>
      <c r="BSQ48" s="727"/>
      <c r="BSR48" s="727"/>
      <c r="BSS48" s="727"/>
      <c r="BST48" s="727"/>
      <c r="BSU48" s="727"/>
      <c r="BSV48" s="727"/>
      <c r="BSW48" s="727"/>
      <c r="BSX48" s="727"/>
      <c r="BSY48" s="727"/>
      <c r="BSZ48" s="727"/>
      <c r="BTA48" s="727"/>
      <c r="BTB48" s="727"/>
      <c r="BTC48" s="727"/>
      <c r="BTD48" s="727"/>
      <c r="BTE48" s="727"/>
      <c r="BTF48" s="727"/>
      <c r="BTG48" s="727"/>
      <c r="BTH48" s="727"/>
      <c r="BTI48" s="727"/>
      <c r="BTJ48" s="727"/>
      <c r="BTK48" s="727"/>
      <c r="BTL48" s="727"/>
      <c r="BTM48" s="727"/>
      <c r="BTN48" s="727"/>
      <c r="BTO48" s="727"/>
      <c r="BTP48" s="727"/>
      <c r="BTQ48" s="727"/>
      <c r="BTR48" s="727"/>
      <c r="BTS48" s="727"/>
      <c r="BTT48" s="727"/>
      <c r="BTU48" s="727"/>
      <c r="BTV48" s="727"/>
      <c r="BTW48" s="727"/>
      <c r="BTX48" s="727"/>
      <c r="BTY48" s="727"/>
      <c r="BTZ48" s="727"/>
      <c r="BUA48" s="727"/>
      <c r="BUB48" s="727"/>
      <c r="BUC48" s="727"/>
      <c r="BUD48" s="727"/>
      <c r="BUE48" s="727"/>
      <c r="BUF48" s="727"/>
      <c r="BUG48" s="727"/>
      <c r="BUH48" s="727"/>
      <c r="BUI48" s="727"/>
      <c r="BUJ48" s="727"/>
      <c r="BUK48" s="727"/>
      <c r="BUL48" s="727"/>
      <c r="BUM48" s="727"/>
      <c r="BUN48" s="727"/>
      <c r="BUO48" s="727"/>
      <c r="BUP48" s="727"/>
      <c r="BUQ48" s="727"/>
      <c r="BUR48" s="727"/>
      <c r="BUS48" s="727"/>
      <c r="BUT48" s="727"/>
      <c r="BUU48" s="727"/>
      <c r="BUV48" s="727"/>
      <c r="BUW48" s="727"/>
      <c r="BUX48" s="727"/>
      <c r="BUY48" s="727"/>
      <c r="BUZ48" s="727"/>
      <c r="BVA48" s="727"/>
      <c r="BVB48" s="727"/>
      <c r="BVC48" s="727"/>
      <c r="BVD48" s="727"/>
      <c r="BVE48" s="727"/>
      <c r="BVF48" s="727"/>
      <c r="BVG48" s="727"/>
      <c r="BVH48" s="727"/>
      <c r="BVI48" s="727"/>
      <c r="BVJ48" s="727"/>
      <c r="BVK48" s="727"/>
      <c r="BVL48" s="727"/>
      <c r="BVM48" s="727"/>
      <c r="BVN48" s="727"/>
      <c r="BVO48" s="727"/>
      <c r="BVP48" s="727"/>
      <c r="BVQ48" s="727"/>
      <c r="BVR48" s="727"/>
      <c r="BVS48" s="727"/>
      <c r="BVT48" s="727"/>
      <c r="BVU48" s="727"/>
      <c r="BVV48" s="727"/>
      <c r="BVW48" s="727"/>
      <c r="BVX48" s="727"/>
      <c r="BVY48" s="727"/>
      <c r="BVZ48" s="727"/>
      <c r="BWA48" s="727"/>
      <c r="BWB48" s="727"/>
      <c r="BWC48" s="727"/>
      <c r="BWD48" s="727"/>
      <c r="BWE48" s="727"/>
      <c r="BWF48" s="727"/>
      <c r="BWG48" s="727"/>
      <c r="BWH48" s="727"/>
      <c r="BWI48" s="727"/>
      <c r="BWJ48" s="727"/>
      <c r="BWK48" s="727"/>
      <c r="BWL48" s="727"/>
      <c r="BWM48" s="727"/>
      <c r="BWN48" s="727"/>
      <c r="BWO48" s="727"/>
      <c r="BWP48" s="727"/>
      <c r="BWQ48" s="727"/>
      <c r="BWR48" s="727"/>
      <c r="BWS48" s="727"/>
      <c r="BWT48" s="727"/>
      <c r="BWU48" s="727"/>
      <c r="BWV48" s="727"/>
      <c r="BWW48" s="727"/>
      <c r="BWX48" s="727"/>
      <c r="BWY48" s="727"/>
      <c r="BWZ48" s="727"/>
      <c r="BXA48" s="727"/>
      <c r="BXB48" s="727"/>
      <c r="BXC48" s="727"/>
      <c r="BXD48" s="727"/>
      <c r="BXE48" s="727"/>
      <c r="BXF48" s="727"/>
      <c r="BXG48" s="727"/>
      <c r="BXH48" s="727"/>
      <c r="BXI48" s="727"/>
      <c r="BXJ48" s="727"/>
      <c r="BXK48" s="727"/>
      <c r="BXL48" s="727"/>
      <c r="BXM48" s="727"/>
      <c r="BXN48" s="727"/>
      <c r="BXO48" s="727"/>
      <c r="BXP48" s="727"/>
      <c r="BXQ48" s="727"/>
      <c r="BXR48" s="727"/>
      <c r="BXS48" s="727"/>
      <c r="BXT48" s="727"/>
      <c r="BXU48" s="727"/>
      <c r="BXV48" s="727"/>
      <c r="BXW48" s="727"/>
      <c r="BXX48" s="727"/>
      <c r="BXY48" s="727"/>
      <c r="BXZ48" s="727"/>
      <c r="BYA48" s="727"/>
      <c r="BYB48" s="727"/>
      <c r="BYC48" s="727"/>
      <c r="BYD48" s="727"/>
      <c r="BYE48" s="727"/>
      <c r="BYF48" s="727"/>
      <c r="BYG48" s="727"/>
      <c r="BYH48" s="727"/>
      <c r="BYI48" s="727"/>
      <c r="BYJ48" s="727"/>
      <c r="BYK48" s="727"/>
      <c r="BYL48" s="727"/>
      <c r="BYM48" s="727"/>
      <c r="BYN48" s="727"/>
      <c r="BYO48" s="727"/>
      <c r="BYP48" s="727"/>
      <c r="BYQ48" s="727"/>
      <c r="BYR48" s="727"/>
      <c r="BYS48" s="727"/>
      <c r="BYT48" s="727"/>
      <c r="BYU48" s="727"/>
      <c r="BYV48" s="727"/>
      <c r="BYW48" s="727"/>
      <c r="BYX48" s="727"/>
      <c r="BYY48" s="727"/>
      <c r="BYZ48" s="727"/>
      <c r="BZA48" s="727"/>
      <c r="BZB48" s="727"/>
      <c r="BZC48" s="727"/>
      <c r="BZD48" s="727"/>
      <c r="BZE48" s="727"/>
      <c r="BZF48" s="727"/>
      <c r="BZG48" s="727"/>
      <c r="BZH48" s="727"/>
      <c r="BZI48" s="727"/>
      <c r="BZJ48" s="727"/>
      <c r="BZK48" s="727"/>
      <c r="BZL48" s="727"/>
      <c r="BZM48" s="727"/>
      <c r="BZN48" s="727"/>
      <c r="BZO48" s="727"/>
      <c r="BZP48" s="727"/>
      <c r="BZQ48" s="727"/>
      <c r="BZR48" s="727"/>
      <c r="BZS48" s="727"/>
      <c r="BZT48" s="727"/>
      <c r="BZU48" s="727"/>
      <c r="BZV48" s="727"/>
      <c r="BZW48" s="727"/>
      <c r="BZX48" s="727"/>
      <c r="BZY48" s="727"/>
      <c r="BZZ48" s="727"/>
      <c r="CAA48" s="727"/>
      <c r="CAB48" s="727"/>
      <c r="CAC48" s="727"/>
      <c r="CAD48" s="727"/>
      <c r="CAE48" s="727"/>
      <c r="CAF48" s="727"/>
      <c r="CAG48" s="727"/>
      <c r="CAH48" s="727"/>
      <c r="CAI48" s="727"/>
      <c r="CAJ48" s="727"/>
      <c r="CAK48" s="727"/>
      <c r="CAL48" s="727"/>
      <c r="CAM48" s="727"/>
      <c r="CAN48" s="727"/>
      <c r="CAO48" s="727"/>
      <c r="CAP48" s="727"/>
      <c r="CAQ48" s="727"/>
      <c r="CAR48" s="727"/>
      <c r="CAS48" s="727"/>
      <c r="CAT48" s="727"/>
      <c r="CAU48" s="727"/>
      <c r="CAV48" s="727"/>
      <c r="CAW48" s="727"/>
      <c r="CAX48" s="727"/>
      <c r="CAY48" s="727"/>
      <c r="CAZ48" s="727"/>
      <c r="CBA48" s="727"/>
      <c r="CBB48" s="727"/>
      <c r="CBC48" s="727"/>
      <c r="CBD48" s="727"/>
      <c r="CBE48" s="727"/>
      <c r="CBF48" s="727"/>
      <c r="CBG48" s="727"/>
      <c r="CBH48" s="727"/>
      <c r="CBI48" s="727"/>
      <c r="CBJ48" s="727"/>
      <c r="CBK48" s="727"/>
      <c r="CBL48" s="727"/>
      <c r="CBM48" s="727"/>
      <c r="CBN48" s="727"/>
      <c r="CBO48" s="727"/>
      <c r="CBP48" s="727"/>
      <c r="CBQ48" s="727"/>
      <c r="CBR48" s="727"/>
      <c r="CBS48" s="727"/>
      <c r="CBT48" s="727"/>
      <c r="CBU48" s="727"/>
      <c r="CBV48" s="727"/>
      <c r="CBW48" s="727"/>
      <c r="CBX48" s="727"/>
      <c r="CBY48" s="727"/>
      <c r="CBZ48" s="727"/>
      <c r="CCA48" s="727"/>
      <c r="CCB48" s="727"/>
      <c r="CCC48" s="727"/>
      <c r="CCD48" s="727"/>
      <c r="CCE48" s="727"/>
      <c r="CCF48" s="727"/>
      <c r="CCG48" s="727"/>
      <c r="CCH48" s="727"/>
      <c r="CCI48" s="727"/>
      <c r="CCJ48" s="727"/>
      <c r="CCK48" s="727"/>
      <c r="CCL48" s="727"/>
      <c r="CCM48" s="727"/>
      <c r="CCN48" s="727"/>
      <c r="CCO48" s="727"/>
      <c r="CCP48" s="727"/>
      <c r="CCQ48" s="727"/>
      <c r="CCR48" s="727"/>
      <c r="CCS48" s="727"/>
      <c r="CCT48" s="727"/>
      <c r="CCU48" s="727"/>
      <c r="CCV48" s="727"/>
      <c r="CCW48" s="727"/>
      <c r="CCX48" s="727"/>
      <c r="CCY48" s="727"/>
      <c r="CCZ48" s="727"/>
      <c r="CDA48" s="727"/>
      <c r="CDB48" s="727"/>
      <c r="CDC48" s="727"/>
      <c r="CDD48" s="727"/>
      <c r="CDE48" s="727"/>
      <c r="CDF48" s="727"/>
      <c r="CDG48" s="727"/>
      <c r="CDH48" s="727"/>
      <c r="CDI48" s="727"/>
      <c r="CDJ48" s="727"/>
      <c r="CDK48" s="727"/>
      <c r="CDL48" s="727"/>
      <c r="CDM48" s="727"/>
      <c r="CDN48" s="727"/>
      <c r="CDO48" s="727"/>
      <c r="CDP48" s="727"/>
      <c r="CDQ48" s="727"/>
      <c r="CDR48" s="727"/>
      <c r="CDS48" s="727"/>
      <c r="CDT48" s="727"/>
      <c r="CDU48" s="727"/>
      <c r="CDV48" s="727"/>
      <c r="CDW48" s="727"/>
      <c r="CDX48" s="727"/>
      <c r="CDY48" s="727"/>
      <c r="CDZ48" s="727"/>
      <c r="CEA48" s="727"/>
      <c r="CEB48" s="727"/>
      <c r="CEC48" s="727"/>
      <c r="CED48" s="727"/>
      <c r="CEE48" s="727"/>
      <c r="CEF48" s="727"/>
      <c r="CEG48" s="727"/>
      <c r="CEH48" s="727"/>
      <c r="CEI48" s="727"/>
      <c r="CEJ48" s="727"/>
      <c r="CEK48" s="727"/>
      <c r="CEL48" s="727"/>
      <c r="CEM48" s="727"/>
      <c r="CEN48" s="727"/>
      <c r="CEO48" s="727"/>
      <c r="CEP48" s="727"/>
      <c r="CEQ48" s="727"/>
      <c r="CER48" s="727"/>
      <c r="CES48" s="727"/>
      <c r="CET48" s="727"/>
      <c r="CEU48" s="727"/>
      <c r="CEV48" s="727"/>
      <c r="CEW48" s="727"/>
      <c r="CEX48" s="727"/>
      <c r="CEY48" s="727"/>
      <c r="CEZ48" s="727"/>
      <c r="CFA48" s="727"/>
      <c r="CFB48" s="727"/>
      <c r="CFC48" s="727"/>
      <c r="CFD48" s="727"/>
      <c r="CFE48" s="727"/>
      <c r="CFF48" s="727"/>
      <c r="CFG48" s="727"/>
      <c r="CFH48" s="727"/>
      <c r="CFI48" s="727"/>
      <c r="CFJ48" s="727"/>
      <c r="CFK48" s="727"/>
      <c r="CFL48" s="727"/>
      <c r="CFM48" s="727"/>
      <c r="CFN48" s="727"/>
      <c r="CFO48" s="727"/>
      <c r="CFP48" s="727"/>
      <c r="CFQ48" s="727"/>
      <c r="CFR48" s="727"/>
      <c r="CFS48" s="727"/>
      <c r="CFT48" s="727"/>
      <c r="CFU48" s="727"/>
      <c r="CFV48" s="727"/>
      <c r="CFW48" s="727"/>
      <c r="CFX48" s="727"/>
      <c r="CFY48" s="727"/>
      <c r="CFZ48" s="727"/>
      <c r="CGA48" s="727"/>
      <c r="CGB48" s="727"/>
      <c r="CGC48" s="727"/>
      <c r="CGD48" s="727"/>
      <c r="CGE48" s="727"/>
      <c r="CGF48" s="727"/>
      <c r="CGG48" s="727"/>
      <c r="CGH48" s="727"/>
      <c r="CGI48" s="727"/>
      <c r="CGJ48" s="727"/>
      <c r="CGK48" s="727"/>
      <c r="CGL48" s="727"/>
      <c r="CGM48" s="727"/>
      <c r="CGN48" s="727"/>
      <c r="CGO48" s="727"/>
      <c r="CGP48" s="727"/>
      <c r="CGQ48" s="727"/>
      <c r="CGR48" s="727"/>
      <c r="CGS48" s="727"/>
      <c r="CGT48" s="727"/>
      <c r="CGU48" s="727"/>
      <c r="CGV48" s="727"/>
      <c r="CGW48" s="727"/>
      <c r="CGX48" s="727"/>
      <c r="CGY48" s="727"/>
      <c r="CGZ48" s="727"/>
      <c r="CHA48" s="727"/>
      <c r="CHB48" s="727"/>
      <c r="CHC48" s="727"/>
      <c r="CHD48" s="727"/>
      <c r="CHE48" s="727"/>
      <c r="CHF48" s="727"/>
      <c r="CHG48" s="727"/>
      <c r="CHH48" s="727"/>
      <c r="CHI48" s="727"/>
      <c r="CHJ48" s="727"/>
      <c r="CHK48" s="727"/>
      <c r="CHL48" s="727"/>
      <c r="CHM48" s="727"/>
      <c r="CHN48" s="727"/>
      <c r="CHO48" s="727"/>
      <c r="CHP48" s="727"/>
      <c r="CHQ48" s="727"/>
      <c r="CHR48" s="727"/>
      <c r="CHS48" s="727"/>
      <c r="CHT48" s="727"/>
      <c r="CHU48" s="727"/>
      <c r="CHV48" s="727"/>
      <c r="CHW48" s="727"/>
      <c r="CHX48" s="727"/>
      <c r="CHY48" s="727"/>
      <c r="CHZ48" s="727"/>
      <c r="CIA48" s="727"/>
      <c r="CIB48" s="727"/>
      <c r="CIC48" s="727"/>
      <c r="CID48" s="727"/>
      <c r="CIE48" s="727"/>
      <c r="CIF48" s="727"/>
      <c r="CIG48" s="727"/>
      <c r="CIH48" s="727"/>
      <c r="CII48" s="727"/>
      <c r="CIJ48" s="727"/>
      <c r="CIK48" s="727"/>
      <c r="CIL48" s="727"/>
      <c r="CIM48" s="727"/>
      <c r="CIN48" s="727"/>
      <c r="CIO48" s="727"/>
      <c r="CIP48" s="727"/>
      <c r="CIQ48" s="727"/>
      <c r="CIR48" s="727"/>
      <c r="CIS48" s="727"/>
      <c r="CIT48" s="727"/>
      <c r="CIU48" s="727"/>
      <c r="CIV48" s="727"/>
      <c r="CIW48" s="727"/>
      <c r="CIX48" s="727"/>
      <c r="CIY48" s="727"/>
      <c r="CIZ48" s="727"/>
      <c r="CJA48" s="727"/>
      <c r="CJB48" s="727"/>
      <c r="CJC48" s="727"/>
      <c r="CJD48" s="727"/>
      <c r="CJE48" s="727"/>
      <c r="CJF48" s="727"/>
      <c r="CJG48" s="727"/>
      <c r="CJH48" s="727"/>
      <c r="CJI48" s="727"/>
      <c r="CJJ48" s="727"/>
      <c r="CJK48" s="727"/>
      <c r="CJL48" s="727"/>
      <c r="CJM48" s="727"/>
      <c r="CJN48" s="727"/>
      <c r="CJO48" s="727"/>
      <c r="CJP48" s="727"/>
      <c r="CJQ48" s="727"/>
      <c r="CJR48" s="727"/>
      <c r="CJS48" s="727"/>
      <c r="CJT48" s="727"/>
      <c r="CJU48" s="727"/>
      <c r="CJV48" s="727"/>
      <c r="CJW48" s="727"/>
      <c r="CJX48" s="727"/>
      <c r="CJY48" s="727"/>
      <c r="CJZ48" s="727"/>
      <c r="CKA48" s="727"/>
      <c r="CKB48" s="727"/>
      <c r="CKC48" s="727"/>
      <c r="CKD48" s="727"/>
      <c r="CKE48" s="727"/>
      <c r="CKF48" s="727"/>
      <c r="CKG48" s="727"/>
      <c r="CKH48" s="727"/>
      <c r="CKI48" s="727"/>
      <c r="CKJ48" s="727"/>
      <c r="CKK48" s="727"/>
      <c r="CKL48" s="727"/>
      <c r="CKM48" s="727"/>
      <c r="CKN48" s="727"/>
      <c r="CKO48" s="727"/>
      <c r="CKP48" s="727"/>
      <c r="CKQ48" s="727"/>
      <c r="CKR48" s="727"/>
      <c r="CKS48" s="727"/>
      <c r="CKT48" s="727"/>
      <c r="CKU48" s="727"/>
      <c r="CKV48" s="727"/>
      <c r="CKW48" s="727"/>
      <c r="CKX48" s="727"/>
      <c r="CKY48" s="727"/>
      <c r="CKZ48" s="727"/>
      <c r="CLA48" s="727"/>
      <c r="CLB48" s="727"/>
      <c r="CLC48" s="727"/>
      <c r="CLD48" s="727"/>
      <c r="CLE48" s="727"/>
      <c r="CLF48" s="727"/>
      <c r="CLG48" s="727"/>
      <c r="CLH48" s="727"/>
      <c r="CLI48" s="727"/>
      <c r="CLJ48" s="727"/>
      <c r="CLK48" s="727"/>
      <c r="CLL48" s="727"/>
      <c r="CLM48" s="727"/>
      <c r="CLN48" s="727"/>
      <c r="CLO48" s="727"/>
      <c r="CLP48" s="727"/>
      <c r="CLQ48" s="727"/>
      <c r="CLR48" s="727"/>
      <c r="CLS48" s="727"/>
      <c r="CLT48" s="727"/>
      <c r="CLU48" s="727"/>
      <c r="CLV48" s="727"/>
      <c r="CLW48" s="727"/>
      <c r="CLX48" s="727"/>
      <c r="CLY48" s="727"/>
      <c r="CLZ48" s="727"/>
      <c r="CMA48" s="727"/>
      <c r="CMB48" s="727"/>
      <c r="CMC48" s="727"/>
      <c r="CMD48" s="727"/>
      <c r="CME48" s="727"/>
      <c r="CMF48" s="727"/>
      <c r="CMG48" s="727"/>
      <c r="CMH48" s="727"/>
      <c r="CMI48" s="727"/>
      <c r="CMJ48" s="727"/>
      <c r="CMK48" s="727"/>
      <c r="CML48" s="727"/>
      <c r="CMM48" s="727"/>
      <c r="CMN48" s="727"/>
      <c r="CMO48" s="727"/>
      <c r="CMP48" s="727"/>
      <c r="CMQ48" s="727"/>
      <c r="CMR48" s="727"/>
      <c r="CMS48" s="727"/>
      <c r="CMT48" s="727"/>
      <c r="CMU48" s="727"/>
      <c r="CMV48" s="727"/>
      <c r="CMW48" s="727"/>
      <c r="CMX48" s="727"/>
      <c r="CMY48" s="727"/>
      <c r="CMZ48" s="727"/>
      <c r="CNA48" s="727"/>
      <c r="CNB48" s="727"/>
      <c r="CNC48" s="727"/>
      <c r="CND48" s="727"/>
      <c r="CNE48" s="727"/>
      <c r="CNF48" s="727"/>
      <c r="CNG48" s="727"/>
      <c r="CNH48" s="727"/>
      <c r="CNI48" s="727"/>
      <c r="CNJ48" s="727"/>
      <c r="CNK48" s="727"/>
      <c r="CNL48" s="727"/>
      <c r="CNM48" s="727"/>
      <c r="CNN48" s="727"/>
      <c r="CNO48" s="727"/>
      <c r="CNP48" s="727"/>
      <c r="CNQ48" s="727"/>
      <c r="CNR48" s="727"/>
      <c r="CNS48" s="727"/>
      <c r="CNT48" s="727"/>
      <c r="CNU48" s="727"/>
      <c r="CNV48" s="727"/>
      <c r="CNW48" s="727"/>
      <c r="CNX48" s="727"/>
      <c r="CNY48" s="727"/>
      <c r="CNZ48" s="727"/>
      <c r="COA48" s="727"/>
      <c r="COB48" s="727"/>
      <c r="COC48" s="727"/>
      <c r="COD48" s="727"/>
      <c r="COE48" s="727"/>
      <c r="COF48" s="727"/>
      <c r="COG48" s="727"/>
      <c r="COH48" s="727"/>
      <c r="COI48" s="727"/>
      <c r="COJ48" s="727"/>
      <c r="COK48" s="727"/>
      <c r="COL48" s="727"/>
      <c r="COM48" s="727"/>
      <c r="CON48" s="727"/>
      <c r="COO48" s="727"/>
      <c r="COP48" s="727"/>
      <c r="COQ48" s="727"/>
      <c r="COR48" s="727"/>
      <c r="COS48" s="727"/>
      <c r="COT48" s="727"/>
      <c r="COU48" s="727"/>
      <c r="COV48" s="727"/>
      <c r="COW48" s="727"/>
      <c r="COX48" s="727"/>
      <c r="COY48" s="727"/>
      <c r="COZ48" s="727"/>
      <c r="CPA48" s="727"/>
      <c r="CPB48" s="727"/>
      <c r="CPC48" s="727"/>
      <c r="CPD48" s="727"/>
      <c r="CPE48" s="727"/>
      <c r="CPF48" s="727"/>
      <c r="CPG48" s="727"/>
      <c r="CPH48" s="727"/>
      <c r="CPI48" s="727"/>
      <c r="CPJ48" s="727"/>
      <c r="CPK48" s="727"/>
      <c r="CPL48" s="727"/>
      <c r="CPM48" s="727"/>
      <c r="CPN48" s="727"/>
      <c r="CPO48" s="727"/>
      <c r="CPP48" s="727"/>
      <c r="CPQ48" s="727"/>
      <c r="CPR48" s="727"/>
      <c r="CPS48" s="727"/>
      <c r="CPT48" s="727"/>
      <c r="CPU48" s="727"/>
      <c r="CPV48" s="727"/>
      <c r="CPW48" s="727"/>
      <c r="CPX48" s="727"/>
      <c r="CPY48" s="727"/>
      <c r="CPZ48" s="727"/>
      <c r="CQA48" s="727"/>
      <c r="CQB48" s="727"/>
      <c r="CQC48" s="727"/>
      <c r="CQD48" s="727"/>
      <c r="CQE48" s="727"/>
      <c r="CQF48" s="727"/>
      <c r="CQG48" s="727"/>
      <c r="CQH48" s="727"/>
      <c r="CQI48" s="727"/>
      <c r="CQJ48" s="727"/>
      <c r="CQK48" s="727"/>
      <c r="CQL48" s="727"/>
      <c r="CQM48" s="727"/>
      <c r="CQN48" s="727"/>
      <c r="CQO48" s="727"/>
      <c r="CQP48" s="727"/>
      <c r="CQQ48" s="727"/>
      <c r="CQR48" s="727"/>
      <c r="CQS48" s="727"/>
      <c r="CQT48" s="727"/>
      <c r="CQU48" s="727"/>
      <c r="CQV48" s="727"/>
      <c r="CQW48" s="727"/>
      <c r="CQX48" s="727"/>
      <c r="CQY48" s="727"/>
      <c r="CQZ48" s="727"/>
      <c r="CRA48" s="727"/>
      <c r="CRB48" s="727"/>
      <c r="CRC48" s="727"/>
      <c r="CRD48" s="727"/>
      <c r="CRE48" s="727"/>
      <c r="CRF48" s="727"/>
      <c r="CRG48" s="727"/>
      <c r="CRH48" s="727"/>
      <c r="CRI48" s="727"/>
      <c r="CRJ48" s="727"/>
      <c r="CRK48" s="727"/>
      <c r="CRL48" s="727"/>
      <c r="CRM48" s="727"/>
      <c r="CRN48" s="727"/>
      <c r="CRO48" s="727"/>
      <c r="CRP48" s="727"/>
      <c r="CRQ48" s="727"/>
      <c r="CRR48" s="727"/>
      <c r="CRS48" s="727"/>
      <c r="CRT48" s="727"/>
      <c r="CRU48" s="727"/>
      <c r="CRV48" s="727"/>
      <c r="CRW48" s="727"/>
      <c r="CRX48" s="727"/>
      <c r="CRY48" s="727"/>
      <c r="CRZ48" s="727"/>
      <c r="CSA48" s="727"/>
      <c r="CSB48" s="727"/>
      <c r="CSC48" s="727"/>
      <c r="CSD48" s="727"/>
      <c r="CSE48" s="727"/>
      <c r="CSF48" s="727"/>
      <c r="CSG48" s="727"/>
      <c r="CSH48" s="727"/>
      <c r="CSI48" s="727"/>
      <c r="CSJ48" s="727"/>
      <c r="CSK48" s="727"/>
      <c r="CSL48" s="727"/>
      <c r="CSM48" s="727"/>
      <c r="CSN48" s="727"/>
      <c r="CSO48" s="727"/>
      <c r="CSP48" s="727"/>
      <c r="CSQ48" s="727"/>
      <c r="CSR48" s="727"/>
      <c r="CSS48" s="727"/>
      <c r="CST48" s="727"/>
      <c r="CSU48" s="727"/>
      <c r="CSV48" s="727"/>
      <c r="CSW48" s="727"/>
      <c r="CSX48" s="727"/>
      <c r="CSY48" s="727"/>
      <c r="CSZ48" s="727"/>
      <c r="CTA48" s="727"/>
      <c r="CTB48" s="727"/>
      <c r="CTC48" s="727"/>
      <c r="CTD48" s="727"/>
      <c r="CTE48" s="727"/>
      <c r="CTF48" s="727"/>
      <c r="CTG48" s="727"/>
      <c r="CTH48" s="727"/>
      <c r="CTI48" s="727"/>
      <c r="CTJ48" s="727"/>
      <c r="CTK48" s="727"/>
      <c r="CTL48" s="727"/>
      <c r="CTM48" s="727"/>
      <c r="CTN48" s="727"/>
      <c r="CTO48" s="727"/>
      <c r="CTP48" s="727"/>
      <c r="CTQ48" s="727"/>
      <c r="CTR48" s="727"/>
      <c r="CTS48" s="727"/>
      <c r="CTT48" s="727"/>
      <c r="CTU48" s="727"/>
      <c r="CTV48" s="727"/>
      <c r="CTW48" s="727"/>
      <c r="CTX48" s="727"/>
      <c r="CTY48" s="727"/>
      <c r="CTZ48" s="727"/>
      <c r="CUA48" s="727"/>
      <c r="CUB48" s="727"/>
      <c r="CUC48" s="727"/>
      <c r="CUD48" s="727"/>
      <c r="CUE48" s="727"/>
      <c r="CUF48" s="727"/>
      <c r="CUG48" s="727"/>
      <c r="CUH48" s="727"/>
      <c r="CUI48" s="727"/>
      <c r="CUJ48" s="727"/>
      <c r="CUK48" s="727"/>
      <c r="CUL48" s="727"/>
      <c r="CUM48" s="727"/>
      <c r="CUN48" s="727"/>
      <c r="CUO48" s="727"/>
      <c r="CUP48" s="727"/>
      <c r="CUQ48" s="727"/>
      <c r="CUR48" s="727"/>
      <c r="CUS48" s="727"/>
      <c r="CUT48" s="727"/>
      <c r="CUU48" s="727"/>
      <c r="CUV48" s="727"/>
      <c r="CUW48" s="727"/>
      <c r="CUX48" s="727"/>
      <c r="CUY48" s="727"/>
      <c r="CUZ48" s="727"/>
      <c r="CVA48" s="727"/>
      <c r="CVB48" s="727"/>
      <c r="CVC48" s="727"/>
      <c r="CVD48" s="727"/>
      <c r="CVE48" s="727"/>
      <c r="CVF48" s="727"/>
      <c r="CVG48" s="727"/>
      <c r="CVH48" s="727"/>
      <c r="CVI48" s="727"/>
      <c r="CVJ48" s="727"/>
      <c r="CVK48" s="727"/>
      <c r="CVL48" s="727"/>
      <c r="CVM48" s="727"/>
      <c r="CVN48" s="727"/>
      <c r="CVO48" s="727"/>
      <c r="CVP48" s="727"/>
      <c r="CVQ48" s="727"/>
      <c r="CVR48" s="727"/>
      <c r="CVS48" s="727"/>
      <c r="CVT48" s="727"/>
      <c r="CVU48" s="727"/>
      <c r="CVV48" s="727"/>
      <c r="CVW48" s="727"/>
      <c r="CVX48" s="727"/>
      <c r="CVY48" s="727"/>
      <c r="CVZ48" s="727"/>
      <c r="CWA48" s="727"/>
      <c r="CWB48" s="727"/>
      <c r="CWC48" s="727"/>
      <c r="CWD48" s="727"/>
      <c r="CWE48" s="727"/>
      <c r="CWF48" s="727"/>
      <c r="CWG48" s="727"/>
      <c r="CWH48" s="727"/>
      <c r="CWI48" s="727"/>
      <c r="CWJ48" s="727"/>
      <c r="CWK48" s="727"/>
      <c r="CWL48" s="727"/>
      <c r="CWM48" s="727"/>
      <c r="CWN48" s="727"/>
      <c r="CWO48" s="727"/>
      <c r="CWP48" s="727"/>
      <c r="CWQ48" s="727"/>
      <c r="CWR48" s="727"/>
      <c r="CWS48" s="727"/>
      <c r="CWT48" s="727"/>
      <c r="CWU48" s="727"/>
      <c r="CWV48" s="727"/>
      <c r="CWW48" s="727"/>
      <c r="CWX48" s="727"/>
      <c r="CWY48" s="727"/>
      <c r="CWZ48" s="727"/>
      <c r="CXA48" s="727"/>
      <c r="CXB48" s="727"/>
      <c r="CXC48" s="727"/>
      <c r="CXD48" s="727"/>
      <c r="CXE48" s="727"/>
      <c r="CXF48" s="727"/>
      <c r="CXG48" s="727"/>
      <c r="CXH48" s="727"/>
      <c r="CXI48" s="727"/>
      <c r="CXJ48" s="727"/>
      <c r="CXK48" s="727"/>
      <c r="CXL48" s="727"/>
      <c r="CXM48" s="727"/>
      <c r="CXN48" s="727"/>
      <c r="CXO48" s="727"/>
      <c r="CXP48" s="727"/>
      <c r="CXQ48" s="727"/>
      <c r="CXR48" s="727"/>
      <c r="CXS48" s="727"/>
      <c r="CXT48" s="727"/>
      <c r="CXU48" s="727"/>
      <c r="CXV48" s="727"/>
      <c r="CXW48" s="727"/>
      <c r="CXX48" s="727"/>
      <c r="CXY48" s="727"/>
      <c r="CXZ48" s="727"/>
      <c r="CYA48" s="727"/>
      <c r="CYB48" s="727"/>
      <c r="CYC48" s="727"/>
      <c r="CYD48" s="727"/>
      <c r="CYE48" s="727"/>
      <c r="CYF48" s="727"/>
      <c r="CYG48" s="727"/>
      <c r="CYH48" s="727"/>
      <c r="CYI48" s="727"/>
      <c r="CYJ48" s="727"/>
      <c r="CYK48" s="727"/>
      <c r="CYL48" s="727"/>
      <c r="CYM48" s="727"/>
      <c r="CYN48" s="727"/>
      <c r="CYO48" s="727"/>
      <c r="CYP48" s="727"/>
      <c r="CYQ48" s="727"/>
      <c r="CYR48" s="727"/>
      <c r="CYS48" s="727"/>
      <c r="CYT48" s="727"/>
      <c r="CYU48" s="727"/>
      <c r="CYV48" s="727"/>
      <c r="CYW48" s="727"/>
      <c r="CYX48" s="727"/>
      <c r="CYY48" s="727"/>
      <c r="CYZ48" s="727"/>
      <c r="CZA48" s="727"/>
      <c r="CZB48" s="727"/>
      <c r="CZC48" s="727"/>
      <c r="CZD48" s="727"/>
      <c r="CZE48" s="727"/>
      <c r="CZF48" s="727"/>
      <c r="CZG48" s="727"/>
      <c r="CZH48" s="727"/>
      <c r="CZI48" s="727"/>
      <c r="CZJ48" s="727"/>
      <c r="CZK48" s="727"/>
      <c r="CZL48" s="727"/>
      <c r="CZM48" s="727"/>
      <c r="CZN48" s="727"/>
      <c r="CZO48" s="727"/>
      <c r="CZP48" s="727"/>
      <c r="CZQ48" s="727"/>
      <c r="CZR48" s="727"/>
      <c r="CZS48" s="727"/>
      <c r="CZT48" s="727"/>
      <c r="CZU48" s="727"/>
      <c r="CZV48" s="727"/>
      <c r="CZW48" s="727"/>
      <c r="CZX48" s="727"/>
      <c r="CZY48" s="727"/>
      <c r="CZZ48" s="727"/>
      <c r="DAA48" s="727"/>
      <c r="DAB48" s="727"/>
      <c r="DAC48" s="727"/>
      <c r="DAD48" s="727"/>
      <c r="DAE48" s="727"/>
      <c r="DAF48" s="727"/>
      <c r="DAG48" s="727"/>
      <c r="DAH48" s="727"/>
      <c r="DAI48" s="727"/>
      <c r="DAJ48" s="727"/>
      <c r="DAK48" s="727"/>
      <c r="DAL48" s="727"/>
      <c r="DAM48" s="727"/>
      <c r="DAN48" s="727"/>
      <c r="DAO48" s="727"/>
      <c r="DAP48" s="727"/>
      <c r="DAQ48" s="727"/>
      <c r="DAR48" s="727"/>
      <c r="DAS48" s="727"/>
      <c r="DAT48" s="727"/>
      <c r="DAU48" s="727"/>
      <c r="DAV48" s="727"/>
      <c r="DAW48" s="727"/>
      <c r="DAX48" s="727"/>
      <c r="DAY48" s="727"/>
      <c r="DAZ48" s="727"/>
      <c r="DBA48" s="727"/>
      <c r="DBB48" s="727"/>
      <c r="DBC48" s="727"/>
      <c r="DBD48" s="727"/>
      <c r="DBE48" s="727"/>
      <c r="DBF48" s="727"/>
      <c r="DBG48" s="727"/>
      <c r="DBH48" s="727"/>
      <c r="DBI48" s="727"/>
      <c r="DBJ48" s="727"/>
      <c r="DBK48" s="727"/>
      <c r="DBL48" s="727"/>
      <c r="DBM48" s="727"/>
      <c r="DBN48" s="727"/>
      <c r="DBO48" s="727"/>
      <c r="DBP48" s="727"/>
      <c r="DBQ48" s="727"/>
      <c r="DBR48" s="727"/>
      <c r="DBS48" s="727"/>
      <c r="DBT48" s="727"/>
      <c r="DBU48" s="727"/>
      <c r="DBV48" s="727"/>
      <c r="DBW48" s="727"/>
      <c r="DBX48" s="727"/>
      <c r="DBY48" s="727"/>
      <c r="DBZ48" s="727"/>
      <c r="DCA48" s="727"/>
      <c r="DCB48" s="727"/>
      <c r="DCC48" s="727"/>
      <c r="DCD48" s="727"/>
      <c r="DCE48" s="727"/>
      <c r="DCF48" s="727"/>
      <c r="DCG48" s="727"/>
      <c r="DCH48" s="727"/>
      <c r="DCI48" s="727"/>
      <c r="DCJ48" s="727"/>
      <c r="DCK48" s="727"/>
      <c r="DCL48" s="727"/>
      <c r="DCM48" s="727"/>
      <c r="DCN48" s="727"/>
      <c r="DCO48" s="727"/>
      <c r="DCP48" s="727"/>
      <c r="DCQ48" s="727"/>
      <c r="DCR48" s="727"/>
      <c r="DCS48" s="727"/>
      <c r="DCT48" s="727"/>
      <c r="DCU48" s="727"/>
      <c r="DCV48" s="727"/>
      <c r="DCW48" s="727"/>
      <c r="DCX48" s="727"/>
      <c r="DCY48" s="727"/>
      <c r="DCZ48" s="727"/>
      <c r="DDA48" s="727"/>
      <c r="DDB48" s="727"/>
      <c r="DDC48" s="727"/>
      <c r="DDD48" s="727"/>
      <c r="DDE48" s="727"/>
      <c r="DDF48" s="727"/>
      <c r="DDG48" s="727"/>
      <c r="DDH48" s="727"/>
      <c r="DDI48" s="727"/>
      <c r="DDJ48" s="727"/>
      <c r="DDK48" s="727"/>
      <c r="DDL48" s="727"/>
      <c r="DDM48" s="727"/>
      <c r="DDN48" s="727"/>
      <c r="DDO48" s="727"/>
      <c r="DDP48" s="727"/>
      <c r="DDQ48" s="727"/>
      <c r="DDR48" s="727"/>
      <c r="DDS48" s="727"/>
      <c r="DDT48" s="727"/>
      <c r="DDU48" s="727"/>
      <c r="DDV48" s="727"/>
      <c r="DDW48" s="727"/>
      <c r="DDX48" s="727"/>
      <c r="DDY48" s="727"/>
      <c r="DDZ48" s="727"/>
      <c r="DEA48" s="727"/>
      <c r="DEB48" s="727"/>
      <c r="DEC48" s="727"/>
      <c r="DED48" s="727"/>
      <c r="DEE48" s="727"/>
      <c r="DEF48" s="727"/>
      <c r="DEG48" s="727"/>
      <c r="DEH48" s="727"/>
      <c r="DEI48" s="727"/>
      <c r="DEJ48" s="727"/>
      <c r="DEK48" s="727"/>
      <c r="DEL48" s="727"/>
      <c r="DEM48" s="727"/>
      <c r="DEN48" s="727"/>
      <c r="DEO48" s="727"/>
      <c r="DEP48" s="727"/>
      <c r="DEQ48" s="727"/>
      <c r="DER48" s="727"/>
      <c r="DES48" s="727"/>
      <c r="DET48" s="727"/>
      <c r="DEU48" s="727"/>
      <c r="DEV48" s="727"/>
      <c r="DEW48" s="727"/>
      <c r="DEX48" s="727"/>
      <c r="DEY48" s="727"/>
      <c r="DEZ48" s="727"/>
      <c r="DFA48" s="727"/>
      <c r="DFB48" s="727"/>
      <c r="DFC48" s="727"/>
      <c r="DFD48" s="727"/>
      <c r="DFE48" s="727"/>
      <c r="DFF48" s="727"/>
      <c r="DFG48" s="727"/>
      <c r="DFH48" s="727"/>
      <c r="DFI48" s="727"/>
      <c r="DFJ48" s="727"/>
      <c r="DFK48" s="727"/>
      <c r="DFL48" s="727"/>
      <c r="DFM48" s="727"/>
      <c r="DFN48" s="727"/>
      <c r="DFO48" s="727"/>
      <c r="DFP48" s="727"/>
      <c r="DFQ48" s="727"/>
      <c r="DFR48" s="727"/>
      <c r="DFS48" s="727"/>
      <c r="DFT48" s="727"/>
      <c r="DFU48" s="727"/>
      <c r="DFV48" s="727"/>
      <c r="DFW48" s="727"/>
      <c r="DFX48" s="727"/>
      <c r="DFY48" s="727"/>
      <c r="DFZ48" s="727"/>
      <c r="DGA48" s="727"/>
      <c r="DGB48" s="727"/>
      <c r="DGC48" s="727"/>
      <c r="DGD48" s="727"/>
      <c r="DGE48" s="727"/>
      <c r="DGF48" s="727"/>
      <c r="DGG48" s="727"/>
      <c r="DGH48" s="727"/>
      <c r="DGI48" s="727"/>
      <c r="DGJ48" s="727"/>
      <c r="DGK48" s="727"/>
      <c r="DGL48" s="727"/>
      <c r="DGM48" s="727"/>
      <c r="DGN48" s="727"/>
      <c r="DGO48" s="727"/>
      <c r="DGP48" s="727"/>
      <c r="DGQ48" s="727"/>
      <c r="DGR48" s="727"/>
      <c r="DGS48" s="727"/>
      <c r="DGT48" s="727"/>
      <c r="DGU48" s="727"/>
      <c r="DGV48" s="727"/>
      <c r="DGW48" s="727"/>
      <c r="DGX48" s="727"/>
      <c r="DGY48" s="727"/>
      <c r="DGZ48" s="727"/>
      <c r="DHA48" s="727"/>
      <c r="DHB48" s="727"/>
      <c r="DHC48" s="727"/>
      <c r="DHD48" s="727"/>
      <c r="DHE48" s="727"/>
      <c r="DHF48" s="727"/>
      <c r="DHG48" s="727"/>
      <c r="DHH48" s="727"/>
      <c r="DHI48" s="727"/>
      <c r="DHJ48" s="727"/>
      <c r="DHK48" s="727"/>
      <c r="DHL48" s="727"/>
      <c r="DHM48" s="727"/>
      <c r="DHN48" s="727"/>
      <c r="DHO48" s="727"/>
      <c r="DHP48" s="727"/>
      <c r="DHQ48" s="727"/>
      <c r="DHR48" s="727"/>
      <c r="DHS48" s="727"/>
      <c r="DHT48" s="727"/>
      <c r="DHU48" s="727"/>
      <c r="DHV48" s="727"/>
      <c r="DHW48" s="727"/>
      <c r="DHX48" s="727"/>
      <c r="DHY48" s="727"/>
      <c r="DHZ48" s="727"/>
      <c r="DIA48" s="727"/>
      <c r="DIB48" s="727"/>
      <c r="DIC48" s="727"/>
      <c r="DID48" s="727"/>
      <c r="DIE48" s="727"/>
      <c r="DIF48" s="727"/>
      <c r="DIG48" s="727"/>
      <c r="DIH48" s="727"/>
      <c r="DII48" s="727"/>
      <c r="DIJ48" s="727"/>
      <c r="DIK48" s="727"/>
      <c r="DIL48" s="727"/>
      <c r="DIM48" s="727"/>
      <c r="DIN48" s="727"/>
      <c r="DIO48" s="727"/>
      <c r="DIP48" s="727"/>
      <c r="DIQ48" s="727"/>
      <c r="DIR48" s="727"/>
      <c r="DIS48" s="727"/>
      <c r="DIT48" s="727"/>
      <c r="DIU48" s="727"/>
      <c r="DIV48" s="727"/>
      <c r="DIW48" s="727"/>
      <c r="DIX48" s="727"/>
      <c r="DIY48" s="727"/>
      <c r="DIZ48" s="727"/>
      <c r="DJA48" s="727"/>
      <c r="DJB48" s="727"/>
      <c r="DJC48" s="727"/>
      <c r="DJD48" s="727"/>
      <c r="DJE48" s="727"/>
      <c r="DJF48" s="727"/>
      <c r="DJG48" s="727"/>
      <c r="DJH48" s="727"/>
      <c r="DJI48" s="727"/>
      <c r="DJJ48" s="727"/>
      <c r="DJK48" s="727"/>
      <c r="DJL48" s="727"/>
      <c r="DJM48" s="727"/>
      <c r="DJN48" s="727"/>
      <c r="DJO48" s="727"/>
      <c r="DJP48" s="727"/>
      <c r="DJQ48" s="727"/>
      <c r="DJR48" s="727"/>
      <c r="DJS48" s="727"/>
      <c r="DJT48" s="727"/>
      <c r="DJU48" s="727"/>
      <c r="DJV48" s="727"/>
      <c r="DJW48" s="727"/>
      <c r="DJX48" s="727"/>
      <c r="DJY48" s="727"/>
      <c r="DJZ48" s="727"/>
      <c r="DKA48" s="727"/>
      <c r="DKB48" s="727"/>
      <c r="DKC48" s="727"/>
      <c r="DKD48" s="727"/>
      <c r="DKE48" s="727"/>
      <c r="DKF48" s="727"/>
      <c r="DKG48" s="727"/>
      <c r="DKH48" s="727"/>
      <c r="DKI48" s="727"/>
      <c r="DKJ48" s="727"/>
      <c r="DKK48" s="727"/>
      <c r="DKL48" s="727"/>
      <c r="DKM48" s="727"/>
      <c r="DKN48" s="727"/>
      <c r="DKO48" s="727"/>
      <c r="DKP48" s="727"/>
      <c r="DKQ48" s="727"/>
      <c r="DKR48" s="727"/>
      <c r="DKS48" s="727"/>
      <c r="DKT48" s="727"/>
      <c r="DKU48" s="727"/>
      <c r="DKV48" s="727"/>
      <c r="DKW48" s="727"/>
      <c r="DKX48" s="727"/>
      <c r="DKY48" s="727"/>
      <c r="DKZ48" s="727"/>
      <c r="DLA48" s="727"/>
      <c r="DLB48" s="727"/>
      <c r="DLC48" s="727"/>
      <c r="DLD48" s="727"/>
      <c r="DLE48" s="727"/>
      <c r="DLF48" s="727"/>
      <c r="DLG48" s="727"/>
      <c r="DLH48" s="727"/>
      <c r="DLI48" s="727"/>
      <c r="DLJ48" s="727"/>
      <c r="DLK48" s="727"/>
      <c r="DLL48" s="727"/>
      <c r="DLM48" s="727"/>
      <c r="DLN48" s="727"/>
      <c r="DLO48" s="727"/>
      <c r="DLP48" s="727"/>
      <c r="DLQ48" s="727"/>
      <c r="DLR48" s="727"/>
      <c r="DLS48" s="727"/>
      <c r="DLT48" s="727"/>
      <c r="DLU48" s="727"/>
      <c r="DLV48" s="727"/>
      <c r="DLW48" s="727"/>
      <c r="DLX48" s="727"/>
      <c r="DLY48" s="727"/>
      <c r="DLZ48" s="727"/>
      <c r="DMA48" s="727"/>
      <c r="DMB48" s="727"/>
      <c r="DMC48" s="727"/>
      <c r="DMD48" s="727"/>
      <c r="DME48" s="727"/>
      <c r="DMF48" s="727"/>
      <c r="DMG48" s="727"/>
      <c r="DMH48" s="727"/>
      <c r="DMI48" s="727"/>
      <c r="DMJ48" s="727"/>
      <c r="DMK48" s="727"/>
      <c r="DML48" s="727"/>
      <c r="DMM48" s="727"/>
      <c r="DMN48" s="727"/>
      <c r="DMO48" s="727"/>
      <c r="DMP48" s="727"/>
      <c r="DMQ48" s="727"/>
      <c r="DMR48" s="727"/>
      <c r="DMS48" s="727"/>
      <c r="DMT48" s="727"/>
      <c r="DMU48" s="727"/>
      <c r="DMV48" s="727"/>
      <c r="DMW48" s="727"/>
      <c r="DMX48" s="727"/>
      <c r="DMY48" s="727"/>
      <c r="DMZ48" s="727"/>
      <c r="DNA48" s="727"/>
      <c r="DNB48" s="727"/>
      <c r="DNC48" s="727"/>
      <c r="DND48" s="727"/>
      <c r="DNE48" s="727"/>
      <c r="DNF48" s="727"/>
      <c r="DNG48" s="727"/>
      <c r="DNH48" s="727"/>
      <c r="DNI48" s="727"/>
      <c r="DNJ48" s="727"/>
      <c r="DNK48" s="727"/>
      <c r="DNL48" s="727"/>
      <c r="DNM48" s="727"/>
      <c r="DNN48" s="727"/>
      <c r="DNO48" s="727"/>
      <c r="DNP48" s="727"/>
      <c r="DNQ48" s="727"/>
      <c r="DNR48" s="727"/>
      <c r="DNS48" s="727"/>
      <c r="DNT48" s="727"/>
      <c r="DNU48" s="727"/>
      <c r="DNV48" s="727"/>
      <c r="DNW48" s="727"/>
      <c r="DNX48" s="727"/>
      <c r="DNY48" s="727"/>
      <c r="DNZ48" s="727"/>
      <c r="DOA48" s="727"/>
      <c r="DOB48" s="727"/>
      <c r="DOC48" s="727"/>
      <c r="DOD48" s="727"/>
      <c r="DOE48" s="727"/>
      <c r="DOF48" s="727"/>
      <c r="DOG48" s="727"/>
      <c r="DOH48" s="727"/>
      <c r="DOI48" s="727"/>
      <c r="DOJ48" s="727"/>
      <c r="DOK48" s="727"/>
      <c r="DOL48" s="727"/>
      <c r="DOM48" s="727"/>
      <c r="DON48" s="727"/>
      <c r="DOO48" s="727"/>
      <c r="DOP48" s="727"/>
      <c r="DOQ48" s="727"/>
      <c r="DOR48" s="727"/>
      <c r="DOS48" s="727"/>
      <c r="DOT48" s="727"/>
      <c r="DOU48" s="727"/>
      <c r="DOV48" s="727"/>
      <c r="DOW48" s="727"/>
      <c r="DOX48" s="727"/>
      <c r="DOY48" s="727"/>
      <c r="DOZ48" s="727"/>
      <c r="DPA48" s="727"/>
      <c r="DPB48" s="727"/>
      <c r="DPC48" s="727"/>
      <c r="DPD48" s="727"/>
      <c r="DPE48" s="727"/>
      <c r="DPF48" s="727"/>
      <c r="DPG48" s="727"/>
      <c r="DPH48" s="727"/>
      <c r="DPI48" s="727"/>
      <c r="DPJ48" s="727"/>
      <c r="DPK48" s="727"/>
      <c r="DPL48" s="727"/>
      <c r="DPM48" s="727"/>
      <c r="DPN48" s="727"/>
      <c r="DPO48" s="727"/>
      <c r="DPP48" s="727"/>
      <c r="DPQ48" s="727"/>
      <c r="DPR48" s="727"/>
      <c r="DPS48" s="727"/>
      <c r="DPT48" s="727"/>
      <c r="DPU48" s="727"/>
      <c r="DPV48" s="727"/>
      <c r="DPW48" s="727"/>
      <c r="DPX48" s="727"/>
      <c r="DPY48" s="727"/>
      <c r="DPZ48" s="727"/>
      <c r="DQA48" s="727"/>
      <c r="DQB48" s="727"/>
      <c r="DQC48" s="727"/>
      <c r="DQD48" s="727"/>
      <c r="DQE48" s="727"/>
      <c r="DQF48" s="727"/>
      <c r="DQG48" s="727"/>
      <c r="DQH48" s="727"/>
      <c r="DQI48" s="727"/>
      <c r="DQJ48" s="727"/>
      <c r="DQK48" s="727"/>
      <c r="DQL48" s="727"/>
      <c r="DQM48" s="727"/>
      <c r="DQN48" s="727"/>
      <c r="DQO48" s="727"/>
      <c r="DQP48" s="727"/>
      <c r="DQQ48" s="727"/>
      <c r="DQR48" s="727"/>
      <c r="DQS48" s="727"/>
      <c r="DQT48" s="727"/>
      <c r="DQU48" s="727"/>
      <c r="DQV48" s="727"/>
      <c r="DQW48" s="727"/>
      <c r="DQX48" s="727"/>
      <c r="DQY48" s="727"/>
      <c r="DQZ48" s="727"/>
      <c r="DRA48" s="727"/>
      <c r="DRB48" s="727"/>
      <c r="DRC48" s="727"/>
      <c r="DRD48" s="727"/>
      <c r="DRE48" s="727"/>
      <c r="DRF48" s="727"/>
      <c r="DRG48" s="727"/>
      <c r="DRH48" s="727"/>
      <c r="DRI48" s="727"/>
      <c r="DRJ48" s="727"/>
      <c r="DRK48" s="727"/>
      <c r="DRL48" s="727"/>
      <c r="DRM48" s="727"/>
      <c r="DRN48" s="727"/>
      <c r="DRO48" s="727"/>
      <c r="DRP48" s="727"/>
      <c r="DRQ48" s="727"/>
      <c r="DRR48" s="727"/>
      <c r="DRS48" s="727"/>
      <c r="DRT48" s="727"/>
      <c r="DRU48" s="727"/>
      <c r="DRV48" s="727"/>
      <c r="DRW48" s="727"/>
      <c r="DRX48" s="727"/>
      <c r="DRY48" s="727"/>
      <c r="DRZ48" s="727"/>
      <c r="DSA48" s="727"/>
      <c r="DSB48" s="727"/>
      <c r="DSC48" s="727"/>
      <c r="DSD48" s="727"/>
      <c r="DSE48" s="727"/>
      <c r="DSF48" s="727"/>
      <c r="DSG48" s="727"/>
      <c r="DSH48" s="727"/>
      <c r="DSI48" s="727"/>
      <c r="DSJ48" s="727"/>
      <c r="DSK48" s="727"/>
      <c r="DSL48" s="727"/>
      <c r="DSM48" s="727"/>
      <c r="DSN48" s="727"/>
      <c r="DSO48" s="727"/>
      <c r="DSP48" s="727"/>
      <c r="DSQ48" s="727"/>
      <c r="DSR48" s="727"/>
      <c r="DSS48" s="727"/>
      <c r="DST48" s="727"/>
      <c r="DSU48" s="727"/>
      <c r="DSV48" s="727"/>
      <c r="DSW48" s="727"/>
      <c r="DSX48" s="727"/>
      <c r="DSY48" s="727"/>
      <c r="DSZ48" s="727"/>
      <c r="DTA48" s="727"/>
      <c r="DTB48" s="727"/>
      <c r="DTC48" s="727"/>
      <c r="DTD48" s="727"/>
      <c r="DTE48" s="727"/>
      <c r="DTF48" s="727"/>
      <c r="DTG48" s="727"/>
      <c r="DTH48" s="727"/>
      <c r="DTI48" s="727"/>
      <c r="DTJ48" s="727"/>
      <c r="DTK48" s="727"/>
      <c r="DTL48" s="727"/>
      <c r="DTM48" s="727"/>
      <c r="DTN48" s="727"/>
      <c r="DTO48" s="727"/>
      <c r="DTP48" s="727"/>
      <c r="DTQ48" s="727"/>
      <c r="DTR48" s="727"/>
      <c r="DTS48" s="727"/>
      <c r="DTT48" s="727"/>
      <c r="DTU48" s="727"/>
      <c r="DTV48" s="727"/>
      <c r="DTW48" s="727"/>
      <c r="DTX48" s="727"/>
      <c r="DTY48" s="727"/>
      <c r="DTZ48" s="727"/>
      <c r="DUA48" s="727"/>
      <c r="DUB48" s="727"/>
      <c r="DUC48" s="727"/>
      <c r="DUD48" s="727"/>
      <c r="DUE48" s="727"/>
      <c r="DUF48" s="727"/>
      <c r="DUG48" s="727"/>
      <c r="DUH48" s="727"/>
      <c r="DUI48" s="727"/>
      <c r="DUJ48" s="727"/>
      <c r="DUK48" s="727"/>
      <c r="DUL48" s="727"/>
      <c r="DUM48" s="727"/>
      <c r="DUN48" s="727"/>
      <c r="DUO48" s="727"/>
      <c r="DUP48" s="727"/>
      <c r="DUQ48" s="727"/>
      <c r="DUR48" s="727"/>
      <c r="DUS48" s="727"/>
      <c r="DUT48" s="727"/>
      <c r="DUU48" s="727"/>
      <c r="DUV48" s="727"/>
      <c r="DUW48" s="727"/>
      <c r="DUX48" s="727"/>
      <c r="DUY48" s="727"/>
      <c r="DUZ48" s="727"/>
      <c r="DVA48" s="727"/>
      <c r="DVB48" s="727"/>
      <c r="DVC48" s="727"/>
      <c r="DVD48" s="727"/>
      <c r="DVE48" s="727"/>
      <c r="DVF48" s="727"/>
      <c r="DVG48" s="727"/>
      <c r="DVH48" s="727"/>
      <c r="DVI48" s="727"/>
      <c r="DVJ48" s="727"/>
      <c r="DVK48" s="727"/>
      <c r="DVL48" s="727"/>
      <c r="DVM48" s="727"/>
      <c r="DVN48" s="727"/>
      <c r="DVO48" s="727"/>
      <c r="DVP48" s="727"/>
      <c r="DVQ48" s="727"/>
      <c r="DVR48" s="727"/>
      <c r="DVS48" s="727"/>
      <c r="DVT48" s="727"/>
      <c r="DVU48" s="727"/>
      <c r="DVV48" s="727"/>
      <c r="DVW48" s="727"/>
      <c r="DVX48" s="727"/>
      <c r="DVY48" s="727"/>
      <c r="DVZ48" s="727"/>
      <c r="DWA48" s="727"/>
      <c r="DWB48" s="727"/>
      <c r="DWC48" s="727"/>
      <c r="DWD48" s="727"/>
      <c r="DWE48" s="727"/>
      <c r="DWF48" s="727"/>
      <c r="DWG48" s="727"/>
      <c r="DWH48" s="727"/>
      <c r="DWI48" s="727"/>
      <c r="DWJ48" s="727"/>
      <c r="DWK48" s="727"/>
      <c r="DWL48" s="727"/>
      <c r="DWM48" s="727"/>
      <c r="DWN48" s="727"/>
      <c r="DWO48" s="727"/>
      <c r="DWP48" s="727"/>
      <c r="DWQ48" s="727"/>
      <c r="DWR48" s="727"/>
      <c r="DWS48" s="727"/>
      <c r="DWT48" s="727"/>
      <c r="DWU48" s="727"/>
      <c r="DWV48" s="727"/>
      <c r="DWW48" s="727"/>
      <c r="DWX48" s="727"/>
      <c r="DWY48" s="727"/>
      <c r="DWZ48" s="727"/>
      <c r="DXA48" s="727"/>
      <c r="DXB48" s="727"/>
      <c r="DXC48" s="727"/>
      <c r="DXD48" s="727"/>
      <c r="DXE48" s="727"/>
      <c r="DXF48" s="727"/>
      <c r="DXG48" s="727"/>
      <c r="DXH48" s="727"/>
      <c r="DXI48" s="727"/>
      <c r="DXJ48" s="727"/>
      <c r="DXK48" s="727"/>
      <c r="DXL48" s="727"/>
      <c r="DXM48" s="727"/>
      <c r="DXN48" s="727"/>
      <c r="DXO48" s="727"/>
      <c r="DXP48" s="727"/>
      <c r="DXQ48" s="727"/>
      <c r="DXR48" s="727"/>
      <c r="DXS48" s="727"/>
      <c r="DXT48" s="727"/>
      <c r="DXU48" s="727"/>
      <c r="DXV48" s="727"/>
      <c r="DXW48" s="727"/>
      <c r="DXX48" s="727"/>
      <c r="DXY48" s="727"/>
      <c r="DXZ48" s="727"/>
      <c r="DYA48" s="727"/>
      <c r="DYB48" s="727"/>
      <c r="DYC48" s="727"/>
      <c r="DYD48" s="727"/>
      <c r="DYE48" s="727"/>
      <c r="DYF48" s="727"/>
      <c r="DYG48" s="727"/>
      <c r="DYH48" s="727"/>
      <c r="DYI48" s="727"/>
      <c r="DYJ48" s="727"/>
      <c r="DYK48" s="727"/>
      <c r="DYL48" s="727"/>
      <c r="DYM48" s="727"/>
      <c r="DYN48" s="727"/>
      <c r="DYO48" s="727"/>
      <c r="DYP48" s="727"/>
      <c r="DYQ48" s="727"/>
      <c r="DYR48" s="727"/>
      <c r="DYS48" s="727"/>
      <c r="DYT48" s="727"/>
      <c r="DYU48" s="727"/>
      <c r="DYV48" s="727"/>
      <c r="DYW48" s="727"/>
      <c r="DYX48" s="727"/>
      <c r="DYY48" s="727"/>
      <c r="DYZ48" s="727"/>
      <c r="DZA48" s="727"/>
      <c r="DZB48" s="727"/>
      <c r="DZC48" s="727"/>
      <c r="DZD48" s="727"/>
      <c r="DZE48" s="727"/>
      <c r="DZF48" s="727"/>
      <c r="DZG48" s="727"/>
      <c r="DZH48" s="727"/>
      <c r="DZI48" s="727"/>
      <c r="DZJ48" s="727"/>
      <c r="DZK48" s="727"/>
      <c r="DZL48" s="727"/>
      <c r="DZM48" s="727"/>
      <c r="DZN48" s="727"/>
      <c r="DZO48" s="727"/>
      <c r="DZP48" s="727"/>
      <c r="DZQ48" s="727"/>
      <c r="DZR48" s="727"/>
      <c r="DZS48" s="727"/>
      <c r="DZT48" s="727"/>
      <c r="DZU48" s="727"/>
      <c r="DZV48" s="727"/>
      <c r="DZW48" s="727"/>
      <c r="DZX48" s="727"/>
      <c r="DZY48" s="727"/>
      <c r="DZZ48" s="727"/>
      <c r="EAA48" s="727"/>
      <c r="EAB48" s="727"/>
      <c r="EAC48" s="727"/>
      <c r="EAD48" s="727"/>
      <c r="EAE48" s="727"/>
      <c r="EAF48" s="727"/>
      <c r="EAG48" s="727"/>
      <c r="EAH48" s="727"/>
      <c r="EAI48" s="727"/>
      <c r="EAJ48" s="727"/>
      <c r="EAK48" s="727"/>
      <c r="EAL48" s="727"/>
      <c r="EAM48" s="727"/>
      <c r="EAN48" s="727"/>
      <c r="EAO48" s="727"/>
      <c r="EAP48" s="727"/>
      <c r="EAQ48" s="727"/>
      <c r="EAR48" s="727"/>
      <c r="EAS48" s="727"/>
      <c r="EAT48" s="727"/>
      <c r="EAU48" s="727"/>
      <c r="EAV48" s="727"/>
      <c r="EAW48" s="727"/>
      <c r="EAX48" s="727"/>
      <c r="EAY48" s="727"/>
      <c r="EAZ48" s="727"/>
      <c r="EBA48" s="727"/>
      <c r="EBB48" s="727"/>
      <c r="EBC48" s="727"/>
      <c r="EBD48" s="727"/>
      <c r="EBE48" s="727"/>
      <c r="EBF48" s="727"/>
      <c r="EBG48" s="727"/>
      <c r="EBH48" s="727"/>
      <c r="EBI48" s="727"/>
      <c r="EBJ48" s="727"/>
      <c r="EBK48" s="727"/>
      <c r="EBL48" s="727"/>
      <c r="EBM48" s="727"/>
      <c r="EBN48" s="727"/>
      <c r="EBO48" s="727"/>
      <c r="EBP48" s="727"/>
      <c r="EBQ48" s="727"/>
      <c r="EBR48" s="727"/>
      <c r="EBS48" s="727"/>
      <c r="EBT48" s="727"/>
      <c r="EBU48" s="727"/>
      <c r="EBV48" s="727"/>
      <c r="EBW48" s="727"/>
      <c r="EBX48" s="727"/>
      <c r="EBY48" s="727"/>
      <c r="EBZ48" s="727"/>
      <c r="ECA48" s="727"/>
      <c r="ECB48" s="727"/>
      <c r="ECC48" s="727"/>
      <c r="ECD48" s="727"/>
      <c r="ECE48" s="727"/>
      <c r="ECF48" s="727"/>
      <c r="ECG48" s="727"/>
      <c r="ECH48" s="727"/>
      <c r="ECI48" s="727"/>
      <c r="ECJ48" s="727"/>
      <c r="ECK48" s="727"/>
      <c r="ECL48" s="727"/>
      <c r="ECM48" s="727"/>
      <c r="ECN48" s="727"/>
      <c r="ECO48" s="727"/>
      <c r="ECP48" s="727"/>
      <c r="ECQ48" s="727"/>
      <c r="ECR48" s="727"/>
      <c r="ECS48" s="727"/>
      <c r="ECT48" s="727"/>
      <c r="ECU48" s="727"/>
      <c r="ECV48" s="727"/>
      <c r="ECW48" s="727"/>
      <c r="ECX48" s="727"/>
      <c r="ECY48" s="727"/>
      <c r="ECZ48" s="727"/>
      <c r="EDA48" s="727"/>
      <c r="EDB48" s="727"/>
      <c r="EDC48" s="727"/>
      <c r="EDD48" s="727"/>
      <c r="EDE48" s="727"/>
      <c r="EDF48" s="727"/>
      <c r="EDG48" s="727"/>
      <c r="EDH48" s="727"/>
      <c r="EDI48" s="727"/>
      <c r="EDJ48" s="727"/>
      <c r="EDK48" s="727"/>
      <c r="EDL48" s="727"/>
      <c r="EDM48" s="727"/>
      <c r="EDN48" s="727"/>
      <c r="EDO48" s="727"/>
      <c r="EDP48" s="727"/>
      <c r="EDQ48" s="727"/>
      <c r="EDR48" s="727"/>
      <c r="EDS48" s="727"/>
      <c r="EDT48" s="727"/>
      <c r="EDU48" s="727"/>
      <c r="EDV48" s="727"/>
      <c r="EDW48" s="727"/>
      <c r="EDX48" s="727"/>
      <c r="EDY48" s="727"/>
      <c r="EDZ48" s="727"/>
      <c r="EEA48" s="727"/>
      <c r="EEB48" s="727"/>
      <c r="EEC48" s="727"/>
      <c r="EED48" s="727"/>
      <c r="EEE48" s="727"/>
      <c r="EEF48" s="727"/>
      <c r="EEG48" s="727"/>
      <c r="EEH48" s="727"/>
      <c r="EEI48" s="727"/>
      <c r="EEJ48" s="727"/>
      <c r="EEK48" s="727"/>
      <c r="EEL48" s="727"/>
      <c r="EEM48" s="727"/>
      <c r="EEN48" s="727"/>
      <c r="EEO48" s="727"/>
      <c r="EEP48" s="727"/>
      <c r="EEQ48" s="727"/>
      <c r="EER48" s="727"/>
      <c r="EES48" s="727"/>
      <c r="EET48" s="727"/>
      <c r="EEU48" s="727"/>
      <c r="EEV48" s="727"/>
      <c r="EEW48" s="727"/>
      <c r="EEX48" s="727"/>
      <c r="EEY48" s="727"/>
      <c r="EEZ48" s="727"/>
      <c r="EFA48" s="727"/>
      <c r="EFB48" s="727"/>
      <c r="EFC48" s="727"/>
      <c r="EFD48" s="727"/>
      <c r="EFE48" s="727"/>
      <c r="EFF48" s="727"/>
      <c r="EFG48" s="727"/>
      <c r="EFH48" s="727"/>
      <c r="EFI48" s="727"/>
      <c r="EFJ48" s="727"/>
      <c r="EFK48" s="727"/>
      <c r="EFL48" s="727"/>
      <c r="EFM48" s="727"/>
      <c r="EFN48" s="727"/>
      <c r="EFO48" s="727"/>
      <c r="EFP48" s="727"/>
      <c r="EFQ48" s="727"/>
      <c r="EFR48" s="727"/>
      <c r="EFS48" s="727"/>
      <c r="EFT48" s="727"/>
      <c r="EFU48" s="727"/>
      <c r="EFV48" s="727"/>
      <c r="EFW48" s="727"/>
      <c r="EFX48" s="727"/>
      <c r="EFY48" s="727"/>
      <c r="EFZ48" s="727"/>
      <c r="EGA48" s="727"/>
      <c r="EGB48" s="727"/>
      <c r="EGC48" s="727"/>
      <c r="EGD48" s="727"/>
      <c r="EGE48" s="727"/>
      <c r="EGF48" s="727"/>
      <c r="EGG48" s="727"/>
      <c r="EGH48" s="727"/>
      <c r="EGI48" s="727"/>
      <c r="EGJ48" s="727"/>
      <c r="EGK48" s="727"/>
      <c r="EGL48" s="727"/>
      <c r="EGM48" s="727"/>
      <c r="EGN48" s="727"/>
      <c r="EGO48" s="727"/>
      <c r="EGP48" s="727"/>
      <c r="EGQ48" s="727"/>
      <c r="EGR48" s="727"/>
      <c r="EGS48" s="727"/>
      <c r="EGT48" s="727"/>
      <c r="EGU48" s="727"/>
      <c r="EGV48" s="727"/>
      <c r="EGW48" s="727"/>
      <c r="EGX48" s="727"/>
      <c r="EGY48" s="727"/>
      <c r="EGZ48" s="727"/>
      <c r="EHA48" s="727"/>
      <c r="EHB48" s="727"/>
      <c r="EHC48" s="727"/>
      <c r="EHD48" s="727"/>
      <c r="EHE48" s="727"/>
      <c r="EHF48" s="727"/>
      <c r="EHG48" s="727"/>
      <c r="EHH48" s="727"/>
      <c r="EHI48" s="727"/>
      <c r="EHJ48" s="727"/>
      <c r="EHK48" s="727"/>
      <c r="EHL48" s="727"/>
      <c r="EHM48" s="727"/>
      <c r="EHN48" s="727"/>
      <c r="EHO48" s="727"/>
      <c r="EHP48" s="727"/>
      <c r="EHQ48" s="727"/>
      <c r="EHR48" s="727"/>
      <c r="EHS48" s="727"/>
      <c r="EHT48" s="727"/>
      <c r="EHU48" s="727"/>
      <c r="EHV48" s="727"/>
      <c r="EHW48" s="727"/>
      <c r="EHX48" s="727"/>
      <c r="EHY48" s="727"/>
      <c r="EHZ48" s="727"/>
      <c r="EIA48" s="727"/>
      <c r="EIB48" s="727"/>
      <c r="EIC48" s="727"/>
      <c r="EID48" s="727"/>
      <c r="EIE48" s="727"/>
      <c r="EIF48" s="727"/>
      <c r="EIG48" s="727"/>
      <c r="EIH48" s="727"/>
      <c r="EII48" s="727"/>
      <c r="EIJ48" s="727"/>
      <c r="EIK48" s="727"/>
      <c r="EIL48" s="727"/>
      <c r="EIM48" s="727"/>
      <c r="EIN48" s="727"/>
      <c r="EIO48" s="727"/>
      <c r="EIP48" s="727"/>
      <c r="EIQ48" s="727"/>
      <c r="EIR48" s="727"/>
      <c r="EIS48" s="727"/>
      <c r="EIT48" s="727"/>
      <c r="EIU48" s="727"/>
      <c r="EIV48" s="727"/>
      <c r="EIW48" s="727"/>
      <c r="EIX48" s="727"/>
      <c r="EIY48" s="727"/>
      <c r="EIZ48" s="727"/>
      <c r="EJA48" s="727"/>
      <c r="EJB48" s="727"/>
      <c r="EJC48" s="727"/>
      <c r="EJD48" s="727"/>
      <c r="EJE48" s="727"/>
      <c r="EJF48" s="727"/>
      <c r="EJG48" s="727"/>
      <c r="EJH48" s="727"/>
      <c r="EJI48" s="727"/>
      <c r="EJJ48" s="727"/>
      <c r="EJK48" s="727"/>
      <c r="EJL48" s="727"/>
      <c r="EJM48" s="727"/>
      <c r="EJN48" s="727"/>
      <c r="EJO48" s="727"/>
      <c r="EJP48" s="727"/>
      <c r="EJQ48" s="727"/>
      <c r="EJR48" s="727"/>
      <c r="EJS48" s="727"/>
      <c r="EJT48" s="727"/>
      <c r="EJU48" s="727"/>
      <c r="EJV48" s="727"/>
      <c r="EJW48" s="727"/>
      <c r="EJX48" s="727"/>
      <c r="EJY48" s="727"/>
      <c r="EJZ48" s="727"/>
      <c r="EKA48" s="727"/>
      <c r="EKB48" s="727"/>
      <c r="EKC48" s="727"/>
      <c r="EKD48" s="727"/>
      <c r="EKE48" s="727"/>
      <c r="EKF48" s="727"/>
      <c r="EKG48" s="727"/>
      <c r="EKH48" s="727"/>
      <c r="EKI48" s="727"/>
      <c r="EKJ48" s="727"/>
      <c r="EKK48" s="727"/>
      <c r="EKL48" s="727"/>
      <c r="EKM48" s="727"/>
      <c r="EKN48" s="727"/>
      <c r="EKO48" s="727"/>
      <c r="EKP48" s="727"/>
      <c r="EKQ48" s="727"/>
      <c r="EKR48" s="727"/>
      <c r="EKS48" s="727"/>
      <c r="EKT48" s="727"/>
      <c r="EKU48" s="727"/>
      <c r="EKV48" s="727"/>
      <c r="EKW48" s="727"/>
      <c r="EKX48" s="727"/>
      <c r="EKY48" s="727"/>
      <c r="EKZ48" s="727"/>
      <c r="ELA48" s="727"/>
      <c r="ELB48" s="727"/>
      <c r="ELC48" s="727"/>
      <c r="ELD48" s="727"/>
      <c r="ELE48" s="727"/>
      <c r="ELF48" s="727"/>
      <c r="ELG48" s="727"/>
      <c r="ELH48" s="727"/>
      <c r="ELI48" s="727"/>
      <c r="ELJ48" s="727"/>
      <c r="ELK48" s="727"/>
      <c r="ELL48" s="727"/>
      <c r="ELM48" s="727"/>
      <c r="ELN48" s="727"/>
      <c r="ELO48" s="727"/>
      <c r="ELP48" s="727"/>
      <c r="ELQ48" s="727"/>
      <c r="ELR48" s="727"/>
      <c r="ELS48" s="727"/>
      <c r="ELT48" s="727"/>
      <c r="ELU48" s="727"/>
      <c r="ELV48" s="727"/>
      <c r="ELW48" s="727"/>
      <c r="ELX48" s="727"/>
      <c r="ELY48" s="727"/>
      <c r="ELZ48" s="727"/>
      <c r="EMA48" s="727"/>
      <c r="EMB48" s="727"/>
      <c r="EMC48" s="727"/>
      <c r="EMD48" s="727"/>
      <c r="EME48" s="727"/>
      <c r="EMF48" s="727"/>
      <c r="EMG48" s="727"/>
      <c r="EMH48" s="727"/>
      <c r="EMI48" s="727"/>
      <c r="EMJ48" s="727"/>
      <c r="EMK48" s="727"/>
      <c r="EML48" s="727"/>
      <c r="EMM48" s="727"/>
      <c r="EMN48" s="727"/>
      <c r="EMO48" s="727"/>
      <c r="EMP48" s="727"/>
      <c r="EMQ48" s="727"/>
      <c r="EMR48" s="727"/>
      <c r="EMS48" s="727"/>
      <c r="EMT48" s="727"/>
      <c r="EMU48" s="727"/>
      <c r="EMV48" s="727"/>
      <c r="EMW48" s="727"/>
      <c r="EMX48" s="727"/>
      <c r="EMY48" s="727"/>
      <c r="EMZ48" s="727"/>
      <c r="ENA48" s="727"/>
      <c r="ENB48" s="727"/>
      <c r="ENC48" s="727"/>
      <c r="END48" s="727"/>
      <c r="ENE48" s="727"/>
      <c r="ENF48" s="727"/>
      <c r="ENG48" s="727"/>
      <c r="ENH48" s="727"/>
      <c r="ENI48" s="727"/>
      <c r="ENJ48" s="727"/>
      <c r="ENK48" s="727"/>
      <c r="ENL48" s="727"/>
      <c r="ENM48" s="727"/>
      <c r="ENN48" s="727"/>
      <c r="ENO48" s="727"/>
      <c r="ENP48" s="727"/>
      <c r="ENQ48" s="727"/>
      <c r="ENR48" s="727"/>
      <c r="ENS48" s="727"/>
      <c r="ENT48" s="727"/>
      <c r="ENU48" s="727"/>
      <c r="ENV48" s="727"/>
      <c r="ENW48" s="727"/>
      <c r="ENX48" s="727"/>
      <c r="ENY48" s="727"/>
      <c r="ENZ48" s="727"/>
      <c r="EOA48" s="727"/>
      <c r="EOB48" s="727"/>
      <c r="EOC48" s="727"/>
      <c r="EOD48" s="727"/>
      <c r="EOE48" s="727"/>
      <c r="EOF48" s="727"/>
      <c r="EOG48" s="727"/>
      <c r="EOH48" s="727"/>
      <c r="EOI48" s="727"/>
      <c r="EOJ48" s="727"/>
      <c r="EOK48" s="727"/>
      <c r="EOL48" s="727"/>
      <c r="EOM48" s="727"/>
      <c r="EON48" s="727"/>
      <c r="EOO48" s="727"/>
      <c r="EOP48" s="727"/>
      <c r="EOQ48" s="727"/>
      <c r="EOR48" s="727"/>
      <c r="EOS48" s="727"/>
      <c r="EOT48" s="727"/>
      <c r="EOU48" s="727"/>
      <c r="EOV48" s="727"/>
      <c r="EOW48" s="727"/>
      <c r="EOX48" s="727"/>
      <c r="EOY48" s="727"/>
      <c r="EOZ48" s="727"/>
      <c r="EPA48" s="727"/>
      <c r="EPB48" s="727"/>
      <c r="EPC48" s="727"/>
      <c r="EPD48" s="727"/>
      <c r="EPE48" s="727"/>
      <c r="EPF48" s="727"/>
      <c r="EPG48" s="727"/>
      <c r="EPH48" s="727"/>
      <c r="EPI48" s="727"/>
      <c r="EPJ48" s="727"/>
      <c r="EPK48" s="727"/>
      <c r="EPL48" s="727"/>
      <c r="EPM48" s="727"/>
      <c r="EPN48" s="727"/>
      <c r="EPO48" s="727"/>
      <c r="EPP48" s="727"/>
      <c r="EPQ48" s="727"/>
      <c r="EPR48" s="727"/>
      <c r="EPS48" s="727"/>
      <c r="EPT48" s="727"/>
      <c r="EPU48" s="727"/>
      <c r="EPV48" s="727"/>
      <c r="EPW48" s="727"/>
      <c r="EPX48" s="727"/>
      <c r="EPY48" s="727"/>
      <c r="EPZ48" s="727"/>
      <c r="EQA48" s="727"/>
      <c r="EQB48" s="727"/>
      <c r="EQC48" s="727"/>
      <c r="EQD48" s="727"/>
      <c r="EQE48" s="727"/>
      <c r="EQF48" s="727"/>
      <c r="EQG48" s="727"/>
      <c r="EQH48" s="727"/>
      <c r="EQI48" s="727"/>
      <c r="EQJ48" s="727"/>
      <c r="EQK48" s="727"/>
      <c r="EQL48" s="727"/>
      <c r="EQM48" s="727"/>
      <c r="EQN48" s="727"/>
      <c r="EQO48" s="727"/>
      <c r="EQP48" s="727"/>
      <c r="EQQ48" s="727"/>
      <c r="EQR48" s="727"/>
      <c r="EQS48" s="727"/>
      <c r="EQT48" s="727"/>
      <c r="EQU48" s="727"/>
      <c r="EQV48" s="727"/>
      <c r="EQW48" s="727"/>
      <c r="EQX48" s="727"/>
      <c r="EQY48" s="727"/>
      <c r="EQZ48" s="727"/>
      <c r="ERA48" s="727"/>
      <c r="ERB48" s="727"/>
      <c r="ERC48" s="727"/>
      <c r="ERD48" s="727"/>
      <c r="ERE48" s="727"/>
      <c r="ERF48" s="727"/>
      <c r="ERG48" s="727"/>
      <c r="ERH48" s="727"/>
      <c r="ERI48" s="727"/>
      <c r="ERJ48" s="727"/>
      <c r="ERK48" s="727"/>
      <c r="ERL48" s="727"/>
      <c r="ERM48" s="727"/>
      <c r="ERN48" s="727"/>
      <c r="ERO48" s="727"/>
      <c r="ERP48" s="727"/>
      <c r="ERQ48" s="727"/>
      <c r="ERR48" s="727"/>
      <c r="ERS48" s="727"/>
      <c r="ERT48" s="727"/>
      <c r="ERU48" s="727"/>
      <c r="ERV48" s="727"/>
      <c r="ERW48" s="727"/>
      <c r="ERX48" s="727"/>
      <c r="ERY48" s="727"/>
      <c r="ERZ48" s="727"/>
      <c r="ESA48" s="727"/>
      <c r="ESB48" s="727"/>
      <c r="ESC48" s="727"/>
      <c r="ESD48" s="727"/>
      <c r="ESE48" s="727"/>
      <c r="ESF48" s="727"/>
      <c r="ESG48" s="727"/>
      <c r="ESH48" s="727"/>
      <c r="ESI48" s="727"/>
      <c r="ESJ48" s="727"/>
      <c r="ESK48" s="727"/>
      <c r="ESL48" s="727"/>
      <c r="ESM48" s="727"/>
      <c r="ESN48" s="727"/>
      <c r="ESO48" s="727"/>
      <c r="ESP48" s="727"/>
      <c r="ESQ48" s="727"/>
      <c r="ESR48" s="727"/>
      <c r="ESS48" s="727"/>
      <c r="EST48" s="727"/>
      <c r="ESU48" s="727"/>
      <c r="ESV48" s="727"/>
      <c r="ESW48" s="727"/>
      <c r="ESX48" s="727"/>
      <c r="ESY48" s="727"/>
      <c r="ESZ48" s="727"/>
      <c r="ETA48" s="727"/>
      <c r="ETB48" s="727"/>
      <c r="ETC48" s="727"/>
      <c r="ETD48" s="727"/>
      <c r="ETE48" s="727"/>
      <c r="ETF48" s="727"/>
      <c r="ETG48" s="727"/>
      <c r="ETH48" s="727"/>
      <c r="ETI48" s="727"/>
      <c r="ETJ48" s="727"/>
      <c r="ETK48" s="727"/>
      <c r="ETL48" s="727"/>
      <c r="ETM48" s="727"/>
      <c r="ETN48" s="727"/>
      <c r="ETO48" s="727"/>
      <c r="ETP48" s="727"/>
      <c r="ETQ48" s="727"/>
      <c r="ETR48" s="727"/>
      <c r="ETS48" s="727"/>
      <c r="ETT48" s="727"/>
      <c r="ETU48" s="727"/>
      <c r="ETV48" s="727"/>
      <c r="ETW48" s="727"/>
      <c r="ETX48" s="727"/>
      <c r="ETY48" s="727"/>
      <c r="ETZ48" s="727"/>
      <c r="EUA48" s="727"/>
      <c r="EUB48" s="727"/>
      <c r="EUC48" s="727"/>
      <c r="EUD48" s="727"/>
      <c r="EUE48" s="727"/>
      <c r="EUF48" s="727"/>
      <c r="EUG48" s="727"/>
      <c r="EUH48" s="727"/>
      <c r="EUI48" s="727"/>
      <c r="EUJ48" s="727"/>
      <c r="EUK48" s="727"/>
      <c r="EUL48" s="727"/>
      <c r="EUM48" s="727"/>
      <c r="EUN48" s="727"/>
      <c r="EUO48" s="727"/>
      <c r="EUP48" s="727"/>
      <c r="EUQ48" s="727"/>
      <c r="EUR48" s="727"/>
      <c r="EUS48" s="727"/>
      <c r="EUT48" s="727"/>
      <c r="EUU48" s="727"/>
      <c r="EUV48" s="727"/>
      <c r="EUW48" s="727"/>
      <c r="EUX48" s="727"/>
      <c r="EUY48" s="727"/>
      <c r="EUZ48" s="727"/>
      <c r="EVA48" s="727"/>
      <c r="EVB48" s="727"/>
      <c r="EVC48" s="727"/>
      <c r="EVD48" s="727"/>
      <c r="EVE48" s="727"/>
      <c r="EVF48" s="727"/>
      <c r="EVG48" s="727"/>
      <c r="EVH48" s="727"/>
      <c r="EVI48" s="727"/>
      <c r="EVJ48" s="727"/>
      <c r="EVK48" s="727"/>
      <c r="EVL48" s="727"/>
      <c r="EVM48" s="727"/>
      <c r="EVN48" s="727"/>
      <c r="EVO48" s="727"/>
      <c r="EVP48" s="727"/>
      <c r="EVQ48" s="727"/>
      <c r="EVR48" s="727"/>
      <c r="EVS48" s="727"/>
      <c r="EVT48" s="727"/>
      <c r="EVU48" s="727"/>
      <c r="EVV48" s="727"/>
      <c r="EVW48" s="727"/>
      <c r="EVX48" s="727"/>
      <c r="EVY48" s="727"/>
      <c r="EVZ48" s="727"/>
      <c r="EWA48" s="727"/>
      <c r="EWB48" s="727"/>
      <c r="EWC48" s="727"/>
      <c r="EWD48" s="727"/>
      <c r="EWE48" s="727"/>
      <c r="EWF48" s="727"/>
      <c r="EWG48" s="727"/>
      <c r="EWH48" s="727"/>
      <c r="EWI48" s="727"/>
      <c r="EWJ48" s="727"/>
      <c r="EWK48" s="727"/>
      <c r="EWL48" s="727"/>
      <c r="EWM48" s="727"/>
      <c r="EWN48" s="727"/>
      <c r="EWO48" s="727"/>
      <c r="EWP48" s="727"/>
      <c r="EWQ48" s="727"/>
      <c r="EWR48" s="727"/>
      <c r="EWS48" s="727"/>
      <c r="EWT48" s="727"/>
      <c r="EWU48" s="727"/>
      <c r="EWV48" s="727"/>
      <c r="EWW48" s="727"/>
      <c r="EWX48" s="727"/>
      <c r="EWY48" s="727"/>
      <c r="EWZ48" s="727"/>
      <c r="EXA48" s="727"/>
      <c r="EXB48" s="727"/>
      <c r="EXC48" s="727"/>
      <c r="EXD48" s="727"/>
      <c r="EXE48" s="727"/>
      <c r="EXF48" s="727"/>
      <c r="EXG48" s="727"/>
      <c r="EXH48" s="727"/>
      <c r="EXI48" s="727"/>
      <c r="EXJ48" s="727"/>
      <c r="EXK48" s="727"/>
      <c r="EXL48" s="727"/>
      <c r="EXM48" s="727"/>
      <c r="EXN48" s="727"/>
      <c r="EXO48" s="727"/>
      <c r="EXP48" s="727"/>
      <c r="EXQ48" s="727"/>
      <c r="EXR48" s="727"/>
      <c r="EXS48" s="727"/>
      <c r="EXT48" s="727"/>
      <c r="EXU48" s="727"/>
      <c r="EXV48" s="727"/>
      <c r="EXW48" s="727"/>
      <c r="EXX48" s="727"/>
      <c r="EXY48" s="727"/>
      <c r="EXZ48" s="727"/>
      <c r="EYA48" s="727"/>
      <c r="EYB48" s="727"/>
      <c r="EYC48" s="727"/>
      <c r="EYD48" s="727"/>
      <c r="EYE48" s="727"/>
      <c r="EYF48" s="727"/>
      <c r="EYG48" s="727"/>
      <c r="EYH48" s="727"/>
      <c r="EYI48" s="727"/>
      <c r="EYJ48" s="727"/>
      <c r="EYK48" s="727"/>
      <c r="EYL48" s="727"/>
      <c r="EYM48" s="727"/>
      <c r="EYN48" s="727"/>
      <c r="EYO48" s="727"/>
      <c r="EYP48" s="727"/>
      <c r="EYQ48" s="727"/>
      <c r="EYR48" s="727"/>
      <c r="EYS48" s="727"/>
      <c r="EYT48" s="727"/>
      <c r="EYU48" s="727"/>
      <c r="EYV48" s="727"/>
      <c r="EYW48" s="727"/>
      <c r="EYX48" s="727"/>
      <c r="EYY48" s="727"/>
      <c r="EYZ48" s="727"/>
      <c r="EZA48" s="727"/>
      <c r="EZB48" s="727"/>
      <c r="EZC48" s="727"/>
      <c r="EZD48" s="727"/>
      <c r="EZE48" s="727"/>
      <c r="EZF48" s="727"/>
      <c r="EZG48" s="727"/>
      <c r="EZH48" s="727"/>
      <c r="EZI48" s="727"/>
      <c r="EZJ48" s="727"/>
      <c r="EZK48" s="727"/>
      <c r="EZL48" s="727"/>
      <c r="EZM48" s="727"/>
      <c r="EZN48" s="727"/>
      <c r="EZO48" s="727"/>
      <c r="EZP48" s="727"/>
      <c r="EZQ48" s="727"/>
      <c r="EZR48" s="727"/>
      <c r="EZS48" s="727"/>
      <c r="EZT48" s="727"/>
      <c r="EZU48" s="727"/>
      <c r="EZV48" s="727"/>
      <c r="EZW48" s="727"/>
      <c r="EZX48" s="727"/>
      <c r="EZY48" s="727"/>
      <c r="EZZ48" s="727"/>
      <c r="FAA48" s="727"/>
      <c r="FAB48" s="727"/>
      <c r="FAC48" s="727"/>
      <c r="FAD48" s="727"/>
      <c r="FAE48" s="727"/>
      <c r="FAF48" s="727"/>
      <c r="FAG48" s="727"/>
      <c r="FAH48" s="727"/>
      <c r="FAI48" s="727"/>
      <c r="FAJ48" s="727"/>
      <c r="FAK48" s="727"/>
      <c r="FAL48" s="727"/>
      <c r="FAM48" s="727"/>
      <c r="FAN48" s="727"/>
      <c r="FAO48" s="727"/>
      <c r="FAP48" s="727"/>
      <c r="FAQ48" s="727"/>
      <c r="FAR48" s="727"/>
      <c r="FAS48" s="727"/>
      <c r="FAT48" s="727"/>
      <c r="FAU48" s="727"/>
      <c r="FAV48" s="727"/>
      <c r="FAW48" s="727"/>
      <c r="FAX48" s="727"/>
      <c r="FAY48" s="727"/>
      <c r="FAZ48" s="727"/>
      <c r="FBA48" s="727"/>
      <c r="FBB48" s="727"/>
      <c r="FBC48" s="727"/>
      <c r="FBD48" s="727"/>
      <c r="FBE48" s="727"/>
      <c r="FBF48" s="727"/>
      <c r="FBG48" s="727"/>
      <c r="FBH48" s="727"/>
      <c r="FBI48" s="727"/>
      <c r="FBJ48" s="727"/>
      <c r="FBK48" s="727"/>
      <c r="FBL48" s="727"/>
      <c r="FBM48" s="727"/>
      <c r="FBN48" s="727"/>
      <c r="FBO48" s="727"/>
      <c r="FBP48" s="727"/>
      <c r="FBQ48" s="727"/>
      <c r="FBR48" s="727"/>
      <c r="FBS48" s="727"/>
      <c r="FBT48" s="727"/>
      <c r="FBU48" s="727"/>
      <c r="FBV48" s="727"/>
      <c r="FBW48" s="727"/>
      <c r="FBX48" s="727"/>
      <c r="FBY48" s="727"/>
      <c r="FBZ48" s="727"/>
      <c r="FCA48" s="727"/>
      <c r="FCB48" s="727"/>
      <c r="FCC48" s="727"/>
      <c r="FCD48" s="727"/>
      <c r="FCE48" s="727"/>
      <c r="FCF48" s="727"/>
      <c r="FCG48" s="727"/>
      <c r="FCH48" s="727"/>
      <c r="FCI48" s="727"/>
      <c r="FCJ48" s="727"/>
      <c r="FCK48" s="727"/>
      <c r="FCL48" s="727"/>
      <c r="FCM48" s="727"/>
      <c r="FCN48" s="727"/>
      <c r="FCO48" s="727"/>
      <c r="FCP48" s="727"/>
      <c r="FCQ48" s="727"/>
      <c r="FCR48" s="727"/>
      <c r="FCS48" s="727"/>
      <c r="FCT48" s="727"/>
      <c r="FCU48" s="727"/>
      <c r="FCV48" s="727"/>
      <c r="FCW48" s="727"/>
      <c r="FCX48" s="727"/>
      <c r="FCY48" s="727"/>
      <c r="FCZ48" s="727"/>
      <c r="FDA48" s="727"/>
      <c r="FDB48" s="727"/>
      <c r="FDC48" s="727"/>
      <c r="FDD48" s="727"/>
      <c r="FDE48" s="727"/>
      <c r="FDF48" s="727"/>
      <c r="FDG48" s="727"/>
      <c r="FDH48" s="727"/>
      <c r="FDI48" s="727"/>
      <c r="FDJ48" s="727"/>
      <c r="FDK48" s="727"/>
      <c r="FDL48" s="727"/>
      <c r="FDM48" s="727"/>
      <c r="FDN48" s="727"/>
      <c r="FDO48" s="727"/>
      <c r="FDP48" s="727"/>
      <c r="FDQ48" s="727"/>
      <c r="FDR48" s="727"/>
      <c r="FDS48" s="727"/>
      <c r="FDT48" s="727"/>
      <c r="FDU48" s="727"/>
      <c r="FDV48" s="727"/>
      <c r="FDW48" s="727"/>
      <c r="FDX48" s="727"/>
      <c r="FDY48" s="727"/>
      <c r="FDZ48" s="727"/>
      <c r="FEA48" s="727"/>
      <c r="FEB48" s="727"/>
      <c r="FEC48" s="727"/>
      <c r="FED48" s="727"/>
      <c r="FEE48" s="727"/>
      <c r="FEF48" s="727"/>
      <c r="FEG48" s="727"/>
      <c r="FEH48" s="727"/>
      <c r="FEI48" s="727"/>
      <c r="FEJ48" s="727"/>
      <c r="FEK48" s="727"/>
      <c r="FEL48" s="727"/>
      <c r="FEM48" s="727"/>
      <c r="FEN48" s="727"/>
      <c r="FEO48" s="727"/>
      <c r="FEP48" s="727"/>
      <c r="FEQ48" s="727"/>
      <c r="FER48" s="727"/>
      <c r="FES48" s="727"/>
      <c r="FET48" s="727"/>
      <c r="FEU48" s="727"/>
      <c r="FEV48" s="727"/>
      <c r="FEW48" s="727"/>
      <c r="FEX48" s="727"/>
      <c r="FEY48" s="727"/>
      <c r="FEZ48" s="727"/>
      <c r="FFA48" s="727"/>
      <c r="FFB48" s="727"/>
      <c r="FFC48" s="727"/>
      <c r="FFD48" s="727"/>
      <c r="FFE48" s="727"/>
      <c r="FFF48" s="727"/>
      <c r="FFG48" s="727"/>
      <c r="FFH48" s="727"/>
      <c r="FFI48" s="727"/>
      <c r="FFJ48" s="727"/>
      <c r="FFK48" s="727"/>
      <c r="FFL48" s="727"/>
      <c r="FFM48" s="727"/>
      <c r="FFN48" s="727"/>
      <c r="FFO48" s="727"/>
      <c r="FFP48" s="727"/>
      <c r="FFQ48" s="727"/>
      <c r="FFR48" s="727"/>
      <c r="FFS48" s="727"/>
      <c r="FFT48" s="727"/>
      <c r="FFU48" s="727"/>
      <c r="FFV48" s="727"/>
      <c r="FFW48" s="727"/>
      <c r="FFX48" s="727"/>
      <c r="FFY48" s="727"/>
      <c r="FFZ48" s="727"/>
      <c r="FGA48" s="727"/>
      <c r="FGB48" s="727"/>
      <c r="FGC48" s="727"/>
      <c r="FGD48" s="727"/>
      <c r="FGE48" s="727"/>
      <c r="FGF48" s="727"/>
      <c r="FGG48" s="727"/>
      <c r="FGH48" s="727"/>
      <c r="FGI48" s="727"/>
      <c r="FGJ48" s="727"/>
      <c r="FGK48" s="727"/>
      <c r="FGL48" s="727"/>
      <c r="FGM48" s="727"/>
      <c r="FGN48" s="727"/>
      <c r="FGO48" s="727"/>
      <c r="FGP48" s="727"/>
      <c r="FGQ48" s="727"/>
      <c r="FGR48" s="727"/>
      <c r="FGS48" s="727"/>
      <c r="FGT48" s="727"/>
      <c r="FGU48" s="727"/>
      <c r="FGV48" s="727"/>
      <c r="FGW48" s="727"/>
      <c r="FGX48" s="727"/>
      <c r="FGY48" s="727"/>
      <c r="FGZ48" s="727"/>
      <c r="FHA48" s="727"/>
      <c r="FHB48" s="727"/>
      <c r="FHC48" s="727"/>
      <c r="FHD48" s="727"/>
      <c r="FHE48" s="727"/>
      <c r="FHF48" s="727"/>
      <c r="FHG48" s="727"/>
      <c r="FHH48" s="727"/>
      <c r="FHI48" s="727"/>
      <c r="FHJ48" s="727"/>
      <c r="FHK48" s="727"/>
      <c r="FHL48" s="727"/>
      <c r="FHM48" s="727"/>
      <c r="FHN48" s="727"/>
      <c r="FHO48" s="727"/>
      <c r="FHP48" s="727"/>
      <c r="FHQ48" s="727"/>
      <c r="FHR48" s="727"/>
      <c r="FHS48" s="727"/>
      <c r="FHT48" s="727"/>
      <c r="FHU48" s="727"/>
      <c r="FHV48" s="727"/>
      <c r="FHW48" s="727"/>
      <c r="FHX48" s="727"/>
      <c r="FHY48" s="727"/>
      <c r="FHZ48" s="727"/>
      <c r="FIA48" s="727"/>
      <c r="FIB48" s="727"/>
      <c r="FIC48" s="727"/>
      <c r="FID48" s="727"/>
      <c r="FIE48" s="727"/>
      <c r="FIF48" s="727"/>
      <c r="FIG48" s="727"/>
      <c r="FIH48" s="727"/>
      <c r="FII48" s="727"/>
      <c r="FIJ48" s="727"/>
      <c r="FIK48" s="727"/>
      <c r="FIL48" s="727"/>
      <c r="FIM48" s="727"/>
      <c r="FIN48" s="727"/>
      <c r="FIO48" s="727"/>
      <c r="FIP48" s="727"/>
      <c r="FIQ48" s="727"/>
      <c r="FIR48" s="727"/>
      <c r="FIS48" s="727"/>
      <c r="FIT48" s="727"/>
      <c r="FIU48" s="727"/>
      <c r="FIV48" s="727"/>
      <c r="FIW48" s="727"/>
      <c r="FIX48" s="727"/>
      <c r="FIY48" s="727"/>
      <c r="FIZ48" s="727"/>
      <c r="FJA48" s="727"/>
      <c r="FJB48" s="727"/>
      <c r="FJC48" s="727"/>
      <c r="FJD48" s="727"/>
      <c r="FJE48" s="727"/>
      <c r="FJF48" s="727"/>
      <c r="FJG48" s="727"/>
      <c r="FJH48" s="727"/>
      <c r="FJI48" s="727"/>
      <c r="FJJ48" s="727"/>
      <c r="FJK48" s="727"/>
      <c r="FJL48" s="727"/>
      <c r="FJM48" s="727"/>
      <c r="FJN48" s="727"/>
      <c r="FJO48" s="727"/>
      <c r="FJP48" s="727"/>
      <c r="FJQ48" s="727"/>
      <c r="FJR48" s="727"/>
      <c r="FJS48" s="727"/>
      <c r="FJT48" s="727"/>
      <c r="FJU48" s="727"/>
      <c r="FJV48" s="727"/>
      <c r="FJW48" s="727"/>
      <c r="FJX48" s="727"/>
      <c r="FJY48" s="727"/>
      <c r="FJZ48" s="727"/>
      <c r="FKA48" s="727"/>
      <c r="FKB48" s="727"/>
      <c r="FKC48" s="727"/>
      <c r="FKD48" s="727"/>
      <c r="FKE48" s="727"/>
      <c r="FKF48" s="727"/>
      <c r="FKG48" s="727"/>
      <c r="FKH48" s="727"/>
      <c r="FKI48" s="727"/>
      <c r="FKJ48" s="727"/>
      <c r="FKK48" s="727"/>
      <c r="FKL48" s="727"/>
      <c r="FKM48" s="727"/>
      <c r="FKN48" s="727"/>
      <c r="FKO48" s="727"/>
      <c r="FKP48" s="727"/>
      <c r="FKQ48" s="727"/>
      <c r="FKR48" s="727"/>
      <c r="FKS48" s="727"/>
      <c r="FKT48" s="727"/>
      <c r="FKU48" s="727"/>
      <c r="FKV48" s="727"/>
      <c r="FKW48" s="727"/>
      <c r="FKX48" s="727"/>
      <c r="FKY48" s="727"/>
      <c r="FKZ48" s="727"/>
      <c r="FLA48" s="727"/>
      <c r="FLB48" s="727"/>
      <c r="FLC48" s="727"/>
      <c r="FLD48" s="727"/>
      <c r="FLE48" s="727"/>
      <c r="FLF48" s="727"/>
      <c r="FLG48" s="727"/>
      <c r="FLH48" s="727"/>
      <c r="FLI48" s="727"/>
      <c r="FLJ48" s="727"/>
      <c r="FLK48" s="727"/>
      <c r="FLL48" s="727"/>
      <c r="FLM48" s="727"/>
      <c r="FLN48" s="727"/>
      <c r="FLO48" s="727"/>
      <c r="FLP48" s="727"/>
      <c r="FLQ48" s="727"/>
      <c r="FLR48" s="727"/>
      <c r="FLS48" s="727"/>
      <c r="FLT48" s="727"/>
      <c r="FLU48" s="727"/>
      <c r="FLV48" s="727"/>
      <c r="FLW48" s="727"/>
      <c r="FLX48" s="727"/>
      <c r="FLY48" s="727"/>
      <c r="FLZ48" s="727"/>
      <c r="FMA48" s="727"/>
      <c r="FMB48" s="727"/>
      <c r="FMC48" s="727"/>
      <c r="FMD48" s="727"/>
      <c r="FME48" s="727"/>
      <c r="FMF48" s="727"/>
      <c r="FMG48" s="727"/>
      <c r="FMH48" s="727"/>
      <c r="FMI48" s="727"/>
      <c r="FMJ48" s="727"/>
      <c r="FMK48" s="727"/>
      <c r="FML48" s="727"/>
      <c r="FMM48" s="727"/>
      <c r="FMN48" s="727"/>
      <c r="FMO48" s="727"/>
      <c r="FMP48" s="727"/>
      <c r="FMQ48" s="727"/>
      <c r="FMR48" s="727"/>
      <c r="FMS48" s="727"/>
      <c r="FMT48" s="727"/>
      <c r="FMU48" s="727"/>
      <c r="FMV48" s="727"/>
      <c r="FMW48" s="727"/>
      <c r="FMX48" s="727"/>
      <c r="FMY48" s="727"/>
      <c r="FMZ48" s="727"/>
      <c r="FNA48" s="727"/>
      <c r="FNB48" s="727"/>
      <c r="FNC48" s="727"/>
      <c r="FND48" s="727"/>
      <c r="FNE48" s="727"/>
      <c r="FNF48" s="727"/>
      <c r="FNG48" s="727"/>
      <c r="FNH48" s="727"/>
      <c r="FNI48" s="727"/>
      <c r="FNJ48" s="727"/>
      <c r="FNK48" s="727"/>
      <c r="FNL48" s="727"/>
      <c r="FNM48" s="727"/>
      <c r="FNN48" s="727"/>
      <c r="FNO48" s="727"/>
      <c r="FNP48" s="727"/>
      <c r="FNQ48" s="727"/>
      <c r="FNR48" s="727"/>
      <c r="FNS48" s="727"/>
      <c r="FNT48" s="727"/>
      <c r="FNU48" s="727"/>
      <c r="FNV48" s="727"/>
      <c r="FNW48" s="727"/>
      <c r="FNX48" s="727"/>
      <c r="FNY48" s="727"/>
      <c r="FNZ48" s="727"/>
      <c r="FOA48" s="727"/>
      <c r="FOB48" s="727"/>
      <c r="FOC48" s="727"/>
      <c r="FOD48" s="727"/>
      <c r="FOE48" s="727"/>
      <c r="FOF48" s="727"/>
      <c r="FOG48" s="727"/>
      <c r="FOH48" s="727"/>
      <c r="FOI48" s="727"/>
      <c r="FOJ48" s="727"/>
      <c r="FOK48" s="727"/>
      <c r="FOL48" s="727"/>
      <c r="FOM48" s="727"/>
      <c r="FON48" s="727"/>
      <c r="FOO48" s="727"/>
      <c r="FOP48" s="727"/>
      <c r="FOQ48" s="727"/>
      <c r="FOR48" s="727"/>
      <c r="FOS48" s="727"/>
      <c r="FOT48" s="727"/>
      <c r="FOU48" s="727"/>
      <c r="FOV48" s="727"/>
      <c r="FOW48" s="727"/>
      <c r="FOX48" s="727"/>
      <c r="FOY48" s="727"/>
      <c r="FOZ48" s="727"/>
      <c r="FPA48" s="727"/>
      <c r="FPB48" s="727"/>
      <c r="FPC48" s="727"/>
      <c r="FPD48" s="727"/>
      <c r="FPE48" s="727"/>
      <c r="FPF48" s="727"/>
      <c r="FPG48" s="727"/>
      <c r="FPH48" s="727"/>
      <c r="FPI48" s="727"/>
      <c r="FPJ48" s="727"/>
      <c r="FPK48" s="727"/>
      <c r="FPL48" s="727"/>
      <c r="FPM48" s="727"/>
      <c r="FPN48" s="727"/>
      <c r="FPO48" s="727"/>
      <c r="FPP48" s="727"/>
      <c r="FPQ48" s="727"/>
      <c r="FPR48" s="727"/>
      <c r="FPS48" s="727"/>
      <c r="FPT48" s="727"/>
      <c r="FPU48" s="727"/>
      <c r="FPV48" s="727"/>
      <c r="FPW48" s="727"/>
      <c r="FPX48" s="727"/>
      <c r="FPY48" s="727"/>
      <c r="FPZ48" s="727"/>
      <c r="FQA48" s="727"/>
      <c r="FQB48" s="727"/>
      <c r="FQC48" s="727"/>
      <c r="FQD48" s="727"/>
      <c r="FQE48" s="727"/>
      <c r="FQF48" s="727"/>
      <c r="FQG48" s="727"/>
      <c r="FQH48" s="727"/>
      <c r="FQI48" s="727"/>
      <c r="FQJ48" s="727"/>
      <c r="FQK48" s="727"/>
      <c r="FQL48" s="727"/>
      <c r="FQM48" s="727"/>
      <c r="FQN48" s="727"/>
      <c r="FQO48" s="727"/>
      <c r="FQP48" s="727"/>
      <c r="FQQ48" s="727"/>
      <c r="FQR48" s="727"/>
      <c r="FQS48" s="727"/>
      <c r="FQT48" s="727"/>
      <c r="FQU48" s="727"/>
      <c r="FQV48" s="727"/>
      <c r="FQW48" s="727"/>
      <c r="FQX48" s="727"/>
      <c r="FQY48" s="727"/>
      <c r="FQZ48" s="727"/>
      <c r="FRA48" s="727"/>
      <c r="FRB48" s="727"/>
      <c r="FRC48" s="727"/>
      <c r="FRD48" s="727"/>
      <c r="FRE48" s="727"/>
      <c r="FRF48" s="727"/>
      <c r="FRG48" s="727"/>
      <c r="FRH48" s="727"/>
      <c r="FRI48" s="727"/>
      <c r="FRJ48" s="727"/>
      <c r="FRK48" s="727"/>
      <c r="FRL48" s="727"/>
      <c r="FRM48" s="727"/>
      <c r="FRN48" s="727"/>
      <c r="FRO48" s="727"/>
      <c r="FRP48" s="727"/>
      <c r="FRQ48" s="727"/>
      <c r="FRR48" s="727"/>
      <c r="FRS48" s="727"/>
      <c r="FRT48" s="727"/>
      <c r="FRU48" s="727"/>
      <c r="FRV48" s="727"/>
      <c r="FRW48" s="727"/>
      <c r="FRX48" s="727"/>
      <c r="FRY48" s="727"/>
      <c r="FRZ48" s="727"/>
      <c r="FSA48" s="727"/>
      <c r="FSB48" s="727"/>
      <c r="FSC48" s="727"/>
      <c r="FSD48" s="727"/>
      <c r="FSE48" s="727"/>
      <c r="FSF48" s="727"/>
      <c r="FSG48" s="727"/>
      <c r="FSH48" s="727"/>
      <c r="FSI48" s="727"/>
      <c r="FSJ48" s="727"/>
      <c r="FSK48" s="727"/>
      <c r="FSL48" s="727"/>
      <c r="FSM48" s="727"/>
      <c r="FSN48" s="727"/>
      <c r="FSO48" s="727"/>
      <c r="FSP48" s="727"/>
      <c r="FSQ48" s="727"/>
      <c r="FSR48" s="727"/>
      <c r="FSS48" s="727"/>
      <c r="FST48" s="727"/>
      <c r="FSU48" s="727"/>
      <c r="FSV48" s="727"/>
      <c r="FSW48" s="727"/>
      <c r="FSX48" s="727"/>
      <c r="FSY48" s="727"/>
      <c r="FSZ48" s="727"/>
      <c r="FTA48" s="727"/>
      <c r="FTB48" s="727"/>
      <c r="FTC48" s="727"/>
      <c r="FTD48" s="727"/>
      <c r="FTE48" s="727"/>
      <c r="FTF48" s="727"/>
      <c r="FTG48" s="727"/>
      <c r="FTH48" s="727"/>
      <c r="FTI48" s="727"/>
      <c r="FTJ48" s="727"/>
      <c r="FTK48" s="727"/>
      <c r="FTL48" s="727"/>
      <c r="FTM48" s="727"/>
      <c r="FTN48" s="727"/>
      <c r="FTO48" s="727"/>
      <c r="FTP48" s="727"/>
      <c r="FTQ48" s="727"/>
      <c r="FTR48" s="727"/>
      <c r="FTS48" s="727"/>
      <c r="FTT48" s="727"/>
      <c r="FTU48" s="727"/>
      <c r="FTV48" s="727"/>
      <c r="FTW48" s="727"/>
      <c r="FTX48" s="727"/>
      <c r="FTY48" s="727"/>
      <c r="FTZ48" s="727"/>
      <c r="FUA48" s="727"/>
      <c r="FUB48" s="727"/>
      <c r="FUC48" s="727"/>
      <c r="FUD48" s="727"/>
      <c r="FUE48" s="727"/>
      <c r="FUF48" s="727"/>
      <c r="FUG48" s="727"/>
      <c r="FUH48" s="727"/>
      <c r="FUI48" s="727"/>
      <c r="FUJ48" s="727"/>
      <c r="FUK48" s="727"/>
      <c r="FUL48" s="727"/>
      <c r="FUM48" s="727"/>
      <c r="FUN48" s="727"/>
      <c r="FUO48" s="727"/>
      <c r="FUP48" s="727"/>
      <c r="FUQ48" s="727"/>
      <c r="FUR48" s="727"/>
      <c r="FUS48" s="727"/>
      <c r="FUT48" s="727"/>
      <c r="FUU48" s="727"/>
      <c r="FUV48" s="727"/>
      <c r="FUW48" s="727"/>
      <c r="FUX48" s="727"/>
      <c r="FUY48" s="727"/>
      <c r="FUZ48" s="727"/>
      <c r="FVA48" s="727"/>
      <c r="FVB48" s="727"/>
      <c r="FVC48" s="727"/>
      <c r="FVD48" s="727"/>
      <c r="FVE48" s="727"/>
      <c r="FVF48" s="727"/>
      <c r="FVG48" s="727"/>
      <c r="FVH48" s="727"/>
      <c r="FVI48" s="727"/>
      <c r="FVJ48" s="727"/>
      <c r="FVK48" s="727"/>
      <c r="FVL48" s="727"/>
      <c r="FVM48" s="727"/>
      <c r="FVN48" s="727"/>
      <c r="FVO48" s="727"/>
      <c r="FVP48" s="727"/>
      <c r="FVQ48" s="727"/>
      <c r="FVR48" s="727"/>
      <c r="FVS48" s="727"/>
      <c r="FVT48" s="727"/>
      <c r="FVU48" s="727"/>
      <c r="FVV48" s="727"/>
      <c r="FVW48" s="727"/>
      <c r="FVX48" s="727"/>
      <c r="FVY48" s="727"/>
      <c r="FVZ48" s="727"/>
      <c r="FWA48" s="727"/>
      <c r="FWB48" s="727"/>
      <c r="FWC48" s="727"/>
      <c r="FWD48" s="727"/>
      <c r="FWE48" s="727"/>
      <c r="FWF48" s="727"/>
      <c r="FWG48" s="727"/>
      <c r="FWH48" s="727"/>
      <c r="FWI48" s="727"/>
      <c r="FWJ48" s="727"/>
      <c r="FWK48" s="727"/>
      <c r="FWL48" s="727"/>
      <c r="FWM48" s="727"/>
      <c r="FWN48" s="727"/>
      <c r="FWO48" s="727"/>
      <c r="FWP48" s="727"/>
      <c r="FWQ48" s="727"/>
      <c r="FWR48" s="727"/>
      <c r="FWS48" s="727"/>
      <c r="FWT48" s="727"/>
      <c r="FWU48" s="727"/>
      <c r="FWV48" s="727"/>
      <c r="FWW48" s="727"/>
      <c r="FWX48" s="727"/>
      <c r="FWY48" s="727"/>
      <c r="FWZ48" s="727"/>
      <c r="FXA48" s="727"/>
      <c r="FXB48" s="727"/>
      <c r="FXC48" s="727"/>
      <c r="FXD48" s="727"/>
      <c r="FXE48" s="727"/>
      <c r="FXF48" s="727"/>
      <c r="FXG48" s="727"/>
      <c r="FXH48" s="727"/>
      <c r="FXI48" s="727"/>
      <c r="FXJ48" s="727"/>
      <c r="FXK48" s="727"/>
      <c r="FXL48" s="727"/>
      <c r="FXM48" s="727"/>
      <c r="FXN48" s="727"/>
      <c r="FXO48" s="727"/>
      <c r="FXP48" s="727"/>
      <c r="FXQ48" s="727"/>
      <c r="FXR48" s="727"/>
      <c r="FXS48" s="727"/>
      <c r="FXT48" s="727"/>
      <c r="FXU48" s="727"/>
      <c r="FXV48" s="727"/>
      <c r="FXW48" s="727"/>
      <c r="FXX48" s="727"/>
      <c r="FXY48" s="727"/>
      <c r="FXZ48" s="727"/>
      <c r="FYA48" s="727"/>
      <c r="FYB48" s="727"/>
      <c r="FYC48" s="727"/>
      <c r="FYD48" s="727"/>
      <c r="FYE48" s="727"/>
      <c r="FYF48" s="727"/>
      <c r="FYG48" s="727"/>
      <c r="FYH48" s="727"/>
      <c r="FYI48" s="727"/>
      <c r="FYJ48" s="727"/>
      <c r="FYK48" s="727"/>
      <c r="FYL48" s="727"/>
      <c r="FYM48" s="727"/>
      <c r="FYN48" s="727"/>
      <c r="FYO48" s="727"/>
      <c r="FYP48" s="727"/>
      <c r="FYQ48" s="727"/>
      <c r="FYR48" s="727"/>
      <c r="FYS48" s="727"/>
      <c r="FYT48" s="727"/>
      <c r="FYU48" s="727"/>
      <c r="FYV48" s="727"/>
      <c r="FYW48" s="727"/>
      <c r="FYX48" s="727"/>
      <c r="FYY48" s="727"/>
      <c r="FYZ48" s="727"/>
      <c r="FZA48" s="727"/>
      <c r="FZB48" s="727"/>
      <c r="FZC48" s="727"/>
      <c r="FZD48" s="727"/>
      <c r="FZE48" s="727"/>
      <c r="FZF48" s="727"/>
      <c r="FZG48" s="727"/>
      <c r="FZH48" s="727"/>
      <c r="FZI48" s="727"/>
      <c r="FZJ48" s="727"/>
      <c r="FZK48" s="727"/>
      <c r="FZL48" s="727"/>
      <c r="FZM48" s="727"/>
      <c r="FZN48" s="727"/>
      <c r="FZO48" s="727"/>
      <c r="FZP48" s="727"/>
      <c r="FZQ48" s="727"/>
      <c r="FZR48" s="727"/>
      <c r="FZS48" s="727"/>
      <c r="FZT48" s="727"/>
      <c r="FZU48" s="727"/>
      <c r="FZV48" s="727"/>
      <c r="FZW48" s="727"/>
      <c r="FZX48" s="727"/>
      <c r="FZY48" s="727"/>
      <c r="FZZ48" s="727"/>
      <c r="GAA48" s="727"/>
      <c r="GAB48" s="727"/>
      <c r="GAC48" s="727"/>
      <c r="GAD48" s="727"/>
      <c r="GAE48" s="727"/>
      <c r="GAF48" s="727"/>
      <c r="GAG48" s="727"/>
      <c r="GAH48" s="727"/>
      <c r="GAI48" s="727"/>
      <c r="GAJ48" s="727"/>
      <c r="GAK48" s="727"/>
      <c r="GAL48" s="727"/>
      <c r="GAM48" s="727"/>
      <c r="GAN48" s="727"/>
      <c r="GAO48" s="727"/>
      <c r="GAP48" s="727"/>
      <c r="GAQ48" s="727"/>
      <c r="GAR48" s="727"/>
      <c r="GAS48" s="727"/>
      <c r="GAT48" s="727"/>
      <c r="GAU48" s="727"/>
      <c r="GAV48" s="727"/>
      <c r="GAW48" s="727"/>
      <c r="GAX48" s="727"/>
      <c r="GAY48" s="727"/>
      <c r="GAZ48" s="727"/>
      <c r="GBA48" s="727"/>
      <c r="GBB48" s="727"/>
      <c r="GBC48" s="727"/>
      <c r="GBD48" s="727"/>
      <c r="GBE48" s="727"/>
      <c r="GBF48" s="727"/>
      <c r="GBG48" s="727"/>
      <c r="GBH48" s="727"/>
      <c r="GBI48" s="727"/>
      <c r="GBJ48" s="727"/>
      <c r="GBK48" s="727"/>
      <c r="GBL48" s="727"/>
      <c r="GBM48" s="727"/>
      <c r="GBN48" s="727"/>
      <c r="GBO48" s="727"/>
      <c r="GBP48" s="727"/>
      <c r="GBQ48" s="727"/>
      <c r="GBR48" s="727"/>
      <c r="GBS48" s="727"/>
      <c r="GBT48" s="727"/>
      <c r="GBU48" s="727"/>
      <c r="GBV48" s="727"/>
      <c r="GBW48" s="727"/>
      <c r="GBX48" s="727"/>
      <c r="GBY48" s="727"/>
      <c r="GBZ48" s="727"/>
      <c r="GCA48" s="727"/>
      <c r="GCB48" s="727"/>
      <c r="GCC48" s="727"/>
      <c r="GCD48" s="727"/>
      <c r="GCE48" s="727"/>
      <c r="GCF48" s="727"/>
      <c r="GCG48" s="727"/>
      <c r="GCH48" s="727"/>
      <c r="GCI48" s="727"/>
      <c r="GCJ48" s="727"/>
      <c r="GCK48" s="727"/>
      <c r="GCL48" s="727"/>
      <c r="GCM48" s="727"/>
      <c r="GCN48" s="727"/>
      <c r="GCO48" s="727"/>
      <c r="GCP48" s="727"/>
      <c r="GCQ48" s="727"/>
      <c r="GCR48" s="727"/>
      <c r="GCS48" s="727"/>
      <c r="GCT48" s="727"/>
      <c r="GCU48" s="727"/>
      <c r="GCV48" s="727"/>
      <c r="GCW48" s="727"/>
      <c r="GCX48" s="727"/>
      <c r="GCY48" s="727"/>
      <c r="GCZ48" s="727"/>
      <c r="GDA48" s="727"/>
      <c r="GDB48" s="727"/>
      <c r="GDC48" s="727"/>
      <c r="GDD48" s="727"/>
      <c r="GDE48" s="727"/>
      <c r="GDF48" s="727"/>
      <c r="GDG48" s="727"/>
      <c r="GDH48" s="727"/>
      <c r="GDI48" s="727"/>
      <c r="GDJ48" s="727"/>
      <c r="GDK48" s="727"/>
      <c r="GDL48" s="727"/>
      <c r="GDM48" s="727"/>
      <c r="GDN48" s="727"/>
      <c r="GDO48" s="727"/>
      <c r="GDP48" s="727"/>
      <c r="GDQ48" s="727"/>
      <c r="GDR48" s="727"/>
      <c r="GDS48" s="727"/>
      <c r="GDT48" s="727"/>
      <c r="GDU48" s="727"/>
      <c r="GDV48" s="727"/>
      <c r="GDW48" s="727"/>
      <c r="GDX48" s="727"/>
      <c r="GDY48" s="727"/>
      <c r="GDZ48" s="727"/>
      <c r="GEA48" s="727"/>
      <c r="GEB48" s="727"/>
      <c r="GEC48" s="727"/>
      <c r="GED48" s="727"/>
      <c r="GEE48" s="727"/>
      <c r="GEF48" s="727"/>
      <c r="GEG48" s="727"/>
      <c r="GEH48" s="727"/>
      <c r="GEI48" s="727"/>
      <c r="GEJ48" s="727"/>
      <c r="GEK48" s="727"/>
      <c r="GEL48" s="727"/>
      <c r="GEM48" s="727"/>
      <c r="GEN48" s="727"/>
      <c r="GEO48" s="727"/>
      <c r="GEP48" s="727"/>
      <c r="GEQ48" s="727"/>
      <c r="GER48" s="727"/>
      <c r="GES48" s="727"/>
      <c r="GET48" s="727"/>
      <c r="GEU48" s="727"/>
      <c r="GEV48" s="727"/>
      <c r="GEW48" s="727"/>
      <c r="GEX48" s="727"/>
      <c r="GEY48" s="727"/>
      <c r="GEZ48" s="727"/>
      <c r="GFA48" s="727"/>
      <c r="GFB48" s="727"/>
      <c r="GFC48" s="727"/>
      <c r="GFD48" s="727"/>
      <c r="GFE48" s="727"/>
      <c r="GFF48" s="727"/>
      <c r="GFG48" s="727"/>
      <c r="GFH48" s="727"/>
      <c r="GFI48" s="727"/>
      <c r="GFJ48" s="727"/>
      <c r="GFK48" s="727"/>
      <c r="GFL48" s="727"/>
      <c r="GFM48" s="727"/>
      <c r="GFN48" s="727"/>
      <c r="GFO48" s="727"/>
      <c r="GFP48" s="727"/>
      <c r="GFQ48" s="727"/>
      <c r="GFR48" s="727"/>
      <c r="GFS48" s="727"/>
      <c r="GFT48" s="727"/>
      <c r="GFU48" s="727"/>
      <c r="GFV48" s="727"/>
      <c r="GFW48" s="727"/>
      <c r="GFX48" s="727"/>
      <c r="GFY48" s="727"/>
      <c r="GFZ48" s="727"/>
      <c r="GGA48" s="727"/>
      <c r="GGB48" s="727"/>
      <c r="GGC48" s="727"/>
      <c r="GGD48" s="727"/>
      <c r="GGE48" s="727"/>
      <c r="GGF48" s="727"/>
      <c r="GGG48" s="727"/>
      <c r="GGH48" s="727"/>
      <c r="GGI48" s="727"/>
      <c r="GGJ48" s="727"/>
      <c r="GGK48" s="727"/>
      <c r="GGL48" s="727"/>
      <c r="GGM48" s="727"/>
      <c r="GGN48" s="727"/>
      <c r="GGO48" s="727"/>
      <c r="GGP48" s="727"/>
      <c r="GGQ48" s="727"/>
      <c r="GGR48" s="727"/>
      <c r="GGS48" s="727"/>
      <c r="GGT48" s="727"/>
      <c r="GGU48" s="727"/>
      <c r="GGV48" s="727"/>
      <c r="GGW48" s="727"/>
      <c r="GGX48" s="727"/>
      <c r="GGY48" s="727"/>
      <c r="GGZ48" s="727"/>
      <c r="GHA48" s="727"/>
      <c r="GHB48" s="727"/>
      <c r="GHC48" s="727"/>
      <c r="GHD48" s="727"/>
      <c r="GHE48" s="727"/>
      <c r="GHF48" s="727"/>
      <c r="GHG48" s="727"/>
      <c r="GHH48" s="727"/>
      <c r="GHI48" s="727"/>
      <c r="GHJ48" s="727"/>
      <c r="GHK48" s="727"/>
      <c r="GHL48" s="727"/>
      <c r="GHM48" s="727"/>
      <c r="GHN48" s="727"/>
      <c r="GHO48" s="727"/>
      <c r="GHP48" s="727"/>
      <c r="GHQ48" s="727"/>
      <c r="GHR48" s="727"/>
      <c r="GHS48" s="727"/>
      <c r="GHT48" s="727"/>
      <c r="GHU48" s="727"/>
      <c r="GHV48" s="727"/>
      <c r="GHW48" s="727"/>
      <c r="GHX48" s="727"/>
      <c r="GHY48" s="727"/>
      <c r="GHZ48" s="727"/>
      <c r="GIA48" s="727"/>
      <c r="GIB48" s="727"/>
      <c r="GIC48" s="727"/>
      <c r="GID48" s="727"/>
      <c r="GIE48" s="727"/>
      <c r="GIF48" s="727"/>
      <c r="GIG48" s="727"/>
      <c r="GIH48" s="727"/>
      <c r="GII48" s="727"/>
      <c r="GIJ48" s="727"/>
      <c r="GIK48" s="727"/>
      <c r="GIL48" s="727"/>
      <c r="GIM48" s="727"/>
      <c r="GIN48" s="727"/>
      <c r="GIO48" s="727"/>
      <c r="GIP48" s="727"/>
      <c r="GIQ48" s="727"/>
      <c r="GIR48" s="727"/>
      <c r="GIS48" s="727"/>
      <c r="GIT48" s="727"/>
      <c r="GIU48" s="727"/>
      <c r="GIV48" s="727"/>
      <c r="GIW48" s="727"/>
      <c r="GIX48" s="727"/>
      <c r="GIY48" s="727"/>
      <c r="GIZ48" s="727"/>
      <c r="GJA48" s="727"/>
      <c r="GJB48" s="727"/>
      <c r="GJC48" s="727"/>
      <c r="GJD48" s="727"/>
      <c r="GJE48" s="727"/>
      <c r="GJF48" s="727"/>
      <c r="GJG48" s="727"/>
      <c r="GJH48" s="727"/>
      <c r="GJI48" s="727"/>
      <c r="GJJ48" s="727"/>
      <c r="GJK48" s="727"/>
      <c r="GJL48" s="727"/>
      <c r="GJM48" s="727"/>
      <c r="GJN48" s="727"/>
      <c r="GJO48" s="727"/>
      <c r="GJP48" s="727"/>
      <c r="GJQ48" s="727"/>
      <c r="GJR48" s="727"/>
      <c r="GJS48" s="727"/>
      <c r="GJT48" s="727"/>
      <c r="GJU48" s="727"/>
      <c r="GJV48" s="727"/>
      <c r="GJW48" s="727"/>
      <c r="GJX48" s="727"/>
      <c r="GJY48" s="727"/>
      <c r="GJZ48" s="727"/>
      <c r="GKA48" s="727"/>
      <c r="GKB48" s="727"/>
      <c r="GKC48" s="727"/>
      <c r="GKD48" s="727"/>
      <c r="GKE48" s="727"/>
      <c r="GKF48" s="727"/>
      <c r="GKG48" s="727"/>
      <c r="GKH48" s="727"/>
      <c r="GKI48" s="727"/>
      <c r="GKJ48" s="727"/>
      <c r="GKK48" s="727"/>
      <c r="GKL48" s="727"/>
      <c r="GKM48" s="727"/>
      <c r="GKN48" s="727"/>
      <c r="GKO48" s="727"/>
      <c r="GKP48" s="727"/>
      <c r="GKQ48" s="727"/>
      <c r="GKR48" s="727"/>
      <c r="GKS48" s="727"/>
      <c r="GKT48" s="727"/>
      <c r="GKU48" s="727"/>
      <c r="GKV48" s="727"/>
      <c r="GKW48" s="727"/>
      <c r="GKX48" s="727"/>
      <c r="GKY48" s="727"/>
      <c r="GKZ48" s="727"/>
      <c r="GLA48" s="727"/>
      <c r="GLB48" s="727"/>
      <c r="GLC48" s="727"/>
      <c r="GLD48" s="727"/>
      <c r="GLE48" s="727"/>
      <c r="GLF48" s="727"/>
      <c r="GLG48" s="727"/>
      <c r="GLH48" s="727"/>
      <c r="GLI48" s="727"/>
      <c r="GLJ48" s="727"/>
      <c r="GLK48" s="727"/>
      <c r="GLL48" s="727"/>
      <c r="GLM48" s="727"/>
      <c r="GLN48" s="727"/>
      <c r="GLO48" s="727"/>
      <c r="GLP48" s="727"/>
      <c r="GLQ48" s="727"/>
      <c r="GLR48" s="727"/>
      <c r="GLS48" s="727"/>
      <c r="GLT48" s="727"/>
      <c r="GLU48" s="727"/>
      <c r="GLV48" s="727"/>
      <c r="GLW48" s="727"/>
      <c r="GLX48" s="727"/>
      <c r="GLY48" s="727"/>
      <c r="GLZ48" s="727"/>
      <c r="GMA48" s="727"/>
      <c r="GMB48" s="727"/>
      <c r="GMC48" s="727"/>
      <c r="GMD48" s="727"/>
      <c r="GME48" s="727"/>
      <c r="GMF48" s="727"/>
      <c r="GMG48" s="727"/>
      <c r="GMH48" s="727"/>
      <c r="GMI48" s="727"/>
      <c r="GMJ48" s="727"/>
      <c r="GMK48" s="727"/>
      <c r="GML48" s="727"/>
      <c r="GMM48" s="727"/>
      <c r="GMN48" s="727"/>
      <c r="GMO48" s="727"/>
      <c r="GMP48" s="727"/>
      <c r="GMQ48" s="727"/>
      <c r="GMR48" s="727"/>
      <c r="GMS48" s="727"/>
      <c r="GMT48" s="727"/>
      <c r="GMU48" s="727"/>
      <c r="GMV48" s="727"/>
      <c r="GMW48" s="727"/>
      <c r="GMX48" s="727"/>
      <c r="GMY48" s="727"/>
      <c r="GMZ48" s="727"/>
      <c r="GNA48" s="727"/>
      <c r="GNB48" s="727"/>
      <c r="GNC48" s="727"/>
      <c r="GND48" s="727"/>
      <c r="GNE48" s="727"/>
      <c r="GNF48" s="727"/>
      <c r="GNG48" s="727"/>
      <c r="GNH48" s="727"/>
      <c r="GNI48" s="727"/>
      <c r="GNJ48" s="727"/>
      <c r="GNK48" s="727"/>
      <c r="GNL48" s="727"/>
      <c r="GNM48" s="727"/>
      <c r="GNN48" s="727"/>
      <c r="GNO48" s="727"/>
      <c r="GNP48" s="727"/>
      <c r="GNQ48" s="727"/>
      <c r="GNR48" s="727"/>
      <c r="GNS48" s="727"/>
      <c r="GNT48" s="727"/>
      <c r="GNU48" s="727"/>
      <c r="GNV48" s="727"/>
      <c r="GNW48" s="727"/>
      <c r="GNX48" s="727"/>
      <c r="GNY48" s="727"/>
      <c r="GNZ48" s="727"/>
      <c r="GOA48" s="727"/>
      <c r="GOB48" s="727"/>
      <c r="GOC48" s="727"/>
      <c r="GOD48" s="727"/>
      <c r="GOE48" s="727"/>
      <c r="GOF48" s="727"/>
      <c r="GOG48" s="727"/>
      <c r="GOH48" s="727"/>
      <c r="GOI48" s="727"/>
      <c r="GOJ48" s="727"/>
      <c r="GOK48" s="727"/>
      <c r="GOL48" s="727"/>
      <c r="GOM48" s="727"/>
      <c r="GON48" s="727"/>
      <c r="GOO48" s="727"/>
      <c r="GOP48" s="727"/>
      <c r="GOQ48" s="727"/>
      <c r="GOR48" s="727"/>
      <c r="GOS48" s="727"/>
      <c r="GOT48" s="727"/>
      <c r="GOU48" s="727"/>
      <c r="GOV48" s="727"/>
      <c r="GOW48" s="727"/>
      <c r="GOX48" s="727"/>
      <c r="GOY48" s="727"/>
      <c r="GOZ48" s="727"/>
      <c r="GPA48" s="727"/>
      <c r="GPB48" s="727"/>
      <c r="GPC48" s="727"/>
      <c r="GPD48" s="727"/>
      <c r="GPE48" s="727"/>
      <c r="GPF48" s="727"/>
      <c r="GPG48" s="727"/>
      <c r="GPH48" s="727"/>
      <c r="GPI48" s="727"/>
      <c r="GPJ48" s="727"/>
      <c r="GPK48" s="727"/>
      <c r="GPL48" s="727"/>
      <c r="GPM48" s="727"/>
      <c r="GPN48" s="727"/>
      <c r="GPO48" s="727"/>
      <c r="GPP48" s="727"/>
      <c r="GPQ48" s="727"/>
      <c r="GPR48" s="727"/>
      <c r="GPS48" s="727"/>
      <c r="GPT48" s="727"/>
      <c r="GPU48" s="727"/>
      <c r="GPV48" s="727"/>
      <c r="GPW48" s="727"/>
      <c r="GPX48" s="727"/>
      <c r="GPY48" s="727"/>
      <c r="GPZ48" s="727"/>
      <c r="GQA48" s="727"/>
      <c r="GQB48" s="727"/>
      <c r="GQC48" s="727"/>
      <c r="GQD48" s="727"/>
      <c r="GQE48" s="727"/>
      <c r="GQF48" s="727"/>
      <c r="GQG48" s="727"/>
      <c r="GQH48" s="727"/>
      <c r="GQI48" s="727"/>
      <c r="GQJ48" s="727"/>
      <c r="GQK48" s="727"/>
      <c r="GQL48" s="727"/>
      <c r="GQM48" s="727"/>
      <c r="GQN48" s="727"/>
      <c r="GQO48" s="727"/>
      <c r="GQP48" s="727"/>
      <c r="GQQ48" s="727"/>
      <c r="GQR48" s="727"/>
      <c r="GQS48" s="727"/>
      <c r="GQT48" s="727"/>
      <c r="GQU48" s="727"/>
      <c r="GQV48" s="727"/>
      <c r="GQW48" s="727"/>
      <c r="GQX48" s="727"/>
      <c r="GQY48" s="727"/>
      <c r="GQZ48" s="727"/>
      <c r="GRA48" s="727"/>
      <c r="GRB48" s="727"/>
      <c r="GRC48" s="727"/>
      <c r="GRD48" s="727"/>
      <c r="GRE48" s="727"/>
      <c r="GRF48" s="727"/>
      <c r="GRG48" s="727"/>
      <c r="GRH48" s="727"/>
      <c r="GRI48" s="727"/>
      <c r="GRJ48" s="727"/>
      <c r="GRK48" s="727"/>
      <c r="GRL48" s="727"/>
      <c r="GRM48" s="727"/>
      <c r="GRN48" s="727"/>
      <c r="GRO48" s="727"/>
      <c r="GRP48" s="727"/>
      <c r="GRQ48" s="727"/>
      <c r="GRR48" s="727"/>
      <c r="GRS48" s="727"/>
      <c r="GRT48" s="727"/>
      <c r="GRU48" s="727"/>
      <c r="GRV48" s="727"/>
      <c r="GRW48" s="727"/>
      <c r="GRX48" s="727"/>
      <c r="GRY48" s="727"/>
      <c r="GRZ48" s="727"/>
      <c r="GSA48" s="727"/>
      <c r="GSB48" s="727"/>
      <c r="GSC48" s="727"/>
      <c r="GSD48" s="727"/>
      <c r="GSE48" s="727"/>
      <c r="GSF48" s="727"/>
      <c r="GSG48" s="727"/>
      <c r="GSH48" s="727"/>
      <c r="GSI48" s="727"/>
      <c r="GSJ48" s="727"/>
      <c r="GSK48" s="727"/>
      <c r="GSL48" s="727"/>
      <c r="GSM48" s="727"/>
      <c r="GSN48" s="727"/>
      <c r="GSO48" s="727"/>
      <c r="GSP48" s="727"/>
      <c r="GSQ48" s="727"/>
      <c r="GSR48" s="727"/>
      <c r="GSS48" s="727"/>
      <c r="GST48" s="727"/>
      <c r="GSU48" s="727"/>
      <c r="GSV48" s="727"/>
      <c r="GSW48" s="727"/>
      <c r="GSX48" s="727"/>
      <c r="GSY48" s="727"/>
      <c r="GSZ48" s="727"/>
      <c r="GTA48" s="727"/>
      <c r="GTB48" s="727"/>
      <c r="GTC48" s="727"/>
      <c r="GTD48" s="727"/>
      <c r="GTE48" s="727"/>
      <c r="GTF48" s="727"/>
      <c r="GTG48" s="727"/>
      <c r="GTH48" s="727"/>
      <c r="GTI48" s="727"/>
      <c r="GTJ48" s="727"/>
      <c r="GTK48" s="727"/>
      <c r="GTL48" s="727"/>
      <c r="GTM48" s="727"/>
      <c r="GTN48" s="727"/>
      <c r="GTO48" s="727"/>
      <c r="GTP48" s="727"/>
      <c r="GTQ48" s="727"/>
      <c r="GTR48" s="727"/>
      <c r="GTS48" s="727"/>
      <c r="GTT48" s="727"/>
      <c r="GTU48" s="727"/>
      <c r="GTV48" s="727"/>
      <c r="GTW48" s="727"/>
      <c r="GTX48" s="727"/>
      <c r="GTY48" s="727"/>
      <c r="GTZ48" s="727"/>
      <c r="GUA48" s="727"/>
      <c r="GUB48" s="727"/>
      <c r="GUC48" s="727"/>
      <c r="GUD48" s="727"/>
      <c r="GUE48" s="727"/>
      <c r="GUF48" s="727"/>
      <c r="GUG48" s="727"/>
      <c r="GUH48" s="727"/>
      <c r="GUI48" s="727"/>
      <c r="GUJ48" s="727"/>
      <c r="GUK48" s="727"/>
      <c r="GUL48" s="727"/>
      <c r="GUM48" s="727"/>
      <c r="GUN48" s="727"/>
      <c r="GUO48" s="727"/>
      <c r="GUP48" s="727"/>
      <c r="GUQ48" s="727"/>
      <c r="GUR48" s="727"/>
      <c r="GUS48" s="727"/>
      <c r="GUT48" s="727"/>
      <c r="GUU48" s="727"/>
      <c r="GUV48" s="727"/>
      <c r="GUW48" s="727"/>
      <c r="GUX48" s="727"/>
      <c r="GUY48" s="727"/>
      <c r="GUZ48" s="727"/>
      <c r="GVA48" s="727"/>
      <c r="GVB48" s="727"/>
      <c r="GVC48" s="727"/>
      <c r="GVD48" s="727"/>
      <c r="GVE48" s="727"/>
      <c r="GVF48" s="727"/>
      <c r="GVG48" s="727"/>
      <c r="GVH48" s="727"/>
      <c r="GVI48" s="727"/>
      <c r="GVJ48" s="727"/>
      <c r="GVK48" s="727"/>
      <c r="GVL48" s="727"/>
      <c r="GVM48" s="727"/>
      <c r="GVN48" s="727"/>
      <c r="GVO48" s="727"/>
      <c r="GVP48" s="727"/>
      <c r="GVQ48" s="727"/>
      <c r="GVR48" s="727"/>
      <c r="GVS48" s="727"/>
      <c r="GVT48" s="727"/>
      <c r="GVU48" s="727"/>
      <c r="GVV48" s="727"/>
      <c r="GVW48" s="727"/>
      <c r="GVX48" s="727"/>
      <c r="GVY48" s="727"/>
      <c r="GVZ48" s="727"/>
      <c r="GWA48" s="727"/>
      <c r="GWB48" s="727"/>
      <c r="GWC48" s="727"/>
      <c r="GWD48" s="727"/>
      <c r="GWE48" s="727"/>
      <c r="GWF48" s="727"/>
      <c r="GWG48" s="727"/>
      <c r="GWH48" s="727"/>
      <c r="GWI48" s="727"/>
      <c r="GWJ48" s="727"/>
      <c r="GWK48" s="727"/>
      <c r="GWL48" s="727"/>
      <c r="GWM48" s="727"/>
      <c r="GWN48" s="727"/>
      <c r="GWO48" s="727"/>
      <c r="GWP48" s="727"/>
      <c r="GWQ48" s="727"/>
      <c r="GWR48" s="727"/>
      <c r="GWS48" s="727"/>
      <c r="GWT48" s="727"/>
      <c r="GWU48" s="727"/>
      <c r="GWV48" s="727"/>
      <c r="GWW48" s="727"/>
      <c r="GWX48" s="727"/>
      <c r="GWY48" s="727"/>
      <c r="GWZ48" s="727"/>
      <c r="GXA48" s="727"/>
      <c r="GXB48" s="727"/>
      <c r="GXC48" s="727"/>
      <c r="GXD48" s="727"/>
      <c r="GXE48" s="727"/>
      <c r="GXF48" s="727"/>
      <c r="GXG48" s="727"/>
      <c r="GXH48" s="727"/>
      <c r="GXI48" s="727"/>
      <c r="GXJ48" s="727"/>
      <c r="GXK48" s="727"/>
      <c r="GXL48" s="727"/>
      <c r="GXM48" s="727"/>
      <c r="GXN48" s="727"/>
      <c r="GXO48" s="727"/>
      <c r="GXP48" s="727"/>
      <c r="GXQ48" s="727"/>
      <c r="GXR48" s="727"/>
      <c r="GXS48" s="727"/>
      <c r="GXT48" s="727"/>
      <c r="GXU48" s="727"/>
      <c r="GXV48" s="727"/>
      <c r="GXW48" s="727"/>
      <c r="GXX48" s="727"/>
      <c r="GXY48" s="727"/>
      <c r="GXZ48" s="727"/>
      <c r="GYA48" s="727"/>
      <c r="GYB48" s="727"/>
      <c r="GYC48" s="727"/>
      <c r="GYD48" s="727"/>
      <c r="GYE48" s="727"/>
      <c r="GYF48" s="727"/>
      <c r="GYG48" s="727"/>
      <c r="GYH48" s="727"/>
      <c r="GYI48" s="727"/>
      <c r="GYJ48" s="727"/>
      <c r="GYK48" s="727"/>
      <c r="GYL48" s="727"/>
      <c r="GYM48" s="727"/>
      <c r="GYN48" s="727"/>
      <c r="GYO48" s="727"/>
      <c r="GYP48" s="727"/>
      <c r="GYQ48" s="727"/>
      <c r="GYR48" s="727"/>
      <c r="GYS48" s="727"/>
      <c r="GYT48" s="727"/>
      <c r="GYU48" s="727"/>
      <c r="GYV48" s="727"/>
      <c r="GYW48" s="727"/>
      <c r="GYX48" s="727"/>
      <c r="GYY48" s="727"/>
      <c r="GYZ48" s="727"/>
      <c r="GZA48" s="727"/>
      <c r="GZB48" s="727"/>
      <c r="GZC48" s="727"/>
      <c r="GZD48" s="727"/>
      <c r="GZE48" s="727"/>
      <c r="GZF48" s="727"/>
      <c r="GZG48" s="727"/>
      <c r="GZH48" s="727"/>
      <c r="GZI48" s="727"/>
      <c r="GZJ48" s="727"/>
      <c r="GZK48" s="727"/>
      <c r="GZL48" s="727"/>
      <c r="GZM48" s="727"/>
      <c r="GZN48" s="727"/>
      <c r="GZO48" s="727"/>
      <c r="GZP48" s="727"/>
      <c r="GZQ48" s="727"/>
      <c r="GZR48" s="727"/>
      <c r="GZS48" s="727"/>
      <c r="GZT48" s="727"/>
      <c r="GZU48" s="727"/>
      <c r="GZV48" s="727"/>
      <c r="GZW48" s="727"/>
      <c r="GZX48" s="727"/>
      <c r="GZY48" s="727"/>
      <c r="GZZ48" s="727"/>
      <c r="HAA48" s="727"/>
      <c r="HAB48" s="727"/>
      <c r="HAC48" s="727"/>
      <c r="HAD48" s="727"/>
      <c r="HAE48" s="727"/>
      <c r="HAF48" s="727"/>
      <c r="HAG48" s="727"/>
      <c r="HAH48" s="727"/>
      <c r="HAI48" s="727"/>
      <c r="HAJ48" s="727"/>
      <c r="HAK48" s="727"/>
      <c r="HAL48" s="727"/>
      <c r="HAM48" s="727"/>
      <c r="HAN48" s="727"/>
      <c r="HAO48" s="727"/>
      <c r="HAP48" s="727"/>
      <c r="HAQ48" s="727"/>
      <c r="HAR48" s="727"/>
      <c r="HAS48" s="727"/>
      <c r="HAT48" s="727"/>
      <c r="HAU48" s="727"/>
      <c r="HAV48" s="727"/>
      <c r="HAW48" s="727"/>
      <c r="HAX48" s="727"/>
      <c r="HAY48" s="727"/>
      <c r="HAZ48" s="727"/>
      <c r="HBA48" s="727"/>
      <c r="HBB48" s="727"/>
      <c r="HBC48" s="727"/>
      <c r="HBD48" s="727"/>
      <c r="HBE48" s="727"/>
      <c r="HBF48" s="727"/>
      <c r="HBG48" s="727"/>
      <c r="HBH48" s="727"/>
      <c r="HBI48" s="727"/>
      <c r="HBJ48" s="727"/>
      <c r="HBK48" s="727"/>
      <c r="HBL48" s="727"/>
      <c r="HBM48" s="727"/>
      <c r="HBN48" s="727"/>
      <c r="HBO48" s="727"/>
      <c r="HBP48" s="727"/>
      <c r="HBQ48" s="727"/>
      <c r="HBR48" s="727"/>
      <c r="HBS48" s="727"/>
      <c r="HBT48" s="727"/>
      <c r="HBU48" s="727"/>
      <c r="HBV48" s="727"/>
      <c r="HBW48" s="727"/>
      <c r="HBX48" s="727"/>
      <c r="HBY48" s="727"/>
      <c r="HBZ48" s="727"/>
      <c r="HCA48" s="727"/>
      <c r="HCB48" s="727"/>
      <c r="HCC48" s="727"/>
      <c r="HCD48" s="727"/>
      <c r="HCE48" s="727"/>
      <c r="HCF48" s="727"/>
      <c r="HCG48" s="727"/>
      <c r="HCH48" s="727"/>
      <c r="HCI48" s="727"/>
      <c r="HCJ48" s="727"/>
      <c r="HCK48" s="727"/>
      <c r="HCL48" s="727"/>
      <c r="HCM48" s="727"/>
      <c r="HCN48" s="727"/>
      <c r="HCO48" s="727"/>
      <c r="HCP48" s="727"/>
      <c r="HCQ48" s="727"/>
      <c r="HCR48" s="727"/>
      <c r="HCS48" s="727"/>
      <c r="HCT48" s="727"/>
      <c r="HCU48" s="727"/>
      <c r="HCV48" s="727"/>
      <c r="HCW48" s="727"/>
      <c r="HCX48" s="727"/>
      <c r="HCY48" s="727"/>
      <c r="HCZ48" s="727"/>
      <c r="HDA48" s="727"/>
      <c r="HDB48" s="727"/>
      <c r="HDC48" s="727"/>
      <c r="HDD48" s="727"/>
      <c r="HDE48" s="727"/>
      <c r="HDF48" s="727"/>
      <c r="HDG48" s="727"/>
      <c r="HDH48" s="727"/>
      <c r="HDI48" s="727"/>
      <c r="HDJ48" s="727"/>
      <c r="HDK48" s="727"/>
      <c r="HDL48" s="727"/>
      <c r="HDM48" s="727"/>
      <c r="HDN48" s="727"/>
      <c r="HDO48" s="727"/>
      <c r="HDP48" s="727"/>
      <c r="HDQ48" s="727"/>
      <c r="HDR48" s="727"/>
      <c r="HDS48" s="727"/>
      <c r="HDT48" s="727"/>
      <c r="HDU48" s="727"/>
      <c r="HDV48" s="727"/>
      <c r="HDW48" s="727"/>
      <c r="HDX48" s="727"/>
      <c r="HDY48" s="727"/>
      <c r="HDZ48" s="727"/>
      <c r="HEA48" s="727"/>
      <c r="HEB48" s="727"/>
      <c r="HEC48" s="727"/>
      <c r="HED48" s="727"/>
      <c r="HEE48" s="727"/>
      <c r="HEF48" s="727"/>
      <c r="HEG48" s="727"/>
      <c r="HEH48" s="727"/>
      <c r="HEI48" s="727"/>
      <c r="HEJ48" s="727"/>
      <c r="HEK48" s="727"/>
      <c r="HEL48" s="727"/>
      <c r="HEM48" s="727"/>
      <c r="HEN48" s="727"/>
      <c r="HEO48" s="727"/>
      <c r="HEP48" s="727"/>
      <c r="HEQ48" s="727"/>
      <c r="HER48" s="727"/>
      <c r="HES48" s="727"/>
      <c r="HET48" s="727"/>
      <c r="HEU48" s="727"/>
      <c r="HEV48" s="727"/>
      <c r="HEW48" s="727"/>
      <c r="HEX48" s="727"/>
      <c r="HEY48" s="727"/>
      <c r="HEZ48" s="727"/>
      <c r="HFA48" s="727"/>
      <c r="HFB48" s="727"/>
      <c r="HFC48" s="727"/>
      <c r="HFD48" s="727"/>
      <c r="HFE48" s="727"/>
      <c r="HFF48" s="727"/>
      <c r="HFG48" s="727"/>
      <c r="HFH48" s="727"/>
      <c r="HFI48" s="727"/>
      <c r="HFJ48" s="727"/>
      <c r="HFK48" s="727"/>
      <c r="HFL48" s="727"/>
      <c r="HFM48" s="727"/>
      <c r="HFN48" s="727"/>
      <c r="HFO48" s="727"/>
      <c r="HFP48" s="727"/>
      <c r="HFQ48" s="727"/>
      <c r="HFR48" s="727"/>
      <c r="HFS48" s="727"/>
      <c r="HFT48" s="727"/>
      <c r="HFU48" s="727"/>
      <c r="HFV48" s="727"/>
      <c r="HFW48" s="727"/>
      <c r="HFX48" s="727"/>
      <c r="HFY48" s="727"/>
      <c r="HFZ48" s="727"/>
      <c r="HGA48" s="727"/>
      <c r="HGB48" s="727"/>
      <c r="HGC48" s="727"/>
      <c r="HGD48" s="727"/>
      <c r="HGE48" s="727"/>
      <c r="HGF48" s="727"/>
      <c r="HGG48" s="727"/>
      <c r="HGH48" s="727"/>
      <c r="HGI48" s="727"/>
      <c r="HGJ48" s="727"/>
      <c r="HGK48" s="727"/>
      <c r="HGL48" s="727"/>
      <c r="HGM48" s="727"/>
      <c r="HGN48" s="727"/>
      <c r="HGO48" s="727"/>
      <c r="HGP48" s="727"/>
      <c r="HGQ48" s="727"/>
      <c r="HGR48" s="727"/>
      <c r="HGS48" s="727"/>
      <c r="HGT48" s="727"/>
      <c r="HGU48" s="727"/>
      <c r="HGV48" s="727"/>
      <c r="HGW48" s="727"/>
      <c r="HGX48" s="727"/>
      <c r="HGY48" s="727"/>
      <c r="HGZ48" s="727"/>
      <c r="HHA48" s="727"/>
      <c r="HHB48" s="727"/>
      <c r="HHC48" s="727"/>
      <c r="HHD48" s="727"/>
      <c r="HHE48" s="727"/>
      <c r="HHF48" s="727"/>
      <c r="HHG48" s="727"/>
      <c r="HHH48" s="727"/>
      <c r="HHI48" s="727"/>
      <c r="HHJ48" s="727"/>
      <c r="HHK48" s="727"/>
      <c r="HHL48" s="727"/>
      <c r="HHM48" s="727"/>
      <c r="HHN48" s="727"/>
      <c r="HHO48" s="727"/>
      <c r="HHP48" s="727"/>
      <c r="HHQ48" s="727"/>
      <c r="HHR48" s="727"/>
      <c r="HHS48" s="727"/>
      <c r="HHT48" s="727"/>
      <c r="HHU48" s="727"/>
      <c r="HHV48" s="727"/>
      <c r="HHW48" s="727"/>
      <c r="HHX48" s="727"/>
      <c r="HHY48" s="727"/>
      <c r="HHZ48" s="727"/>
      <c r="HIA48" s="727"/>
      <c r="HIB48" s="727"/>
      <c r="HIC48" s="727"/>
      <c r="HID48" s="727"/>
      <c r="HIE48" s="727"/>
      <c r="HIF48" s="727"/>
      <c r="HIG48" s="727"/>
      <c r="HIH48" s="727"/>
      <c r="HII48" s="727"/>
      <c r="HIJ48" s="727"/>
      <c r="HIK48" s="727"/>
      <c r="HIL48" s="727"/>
      <c r="HIM48" s="727"/>
      <c r="HIN48" s="727"/>
      <c r="HIO48" s="727"/>
      <c r="HIP48" s="727"/>
      <c r="HIQ48" s="727"/>
      <c r="HIR48" s="727"/>
      <c r="HIS48" s="727"/>
      <c r="HIT48" s="727"/>
      <c r="HIU48" s="727"/>
      <c r="HIV48" s="727"/>
      <c r="HIW48" s="727"/>
      <c r="HIX48" s="727"/>
      <c r="HIY48" s="727"/>
      <c r="HIZ48" s="727"/>
      <c r="HJA48" s="727"/>
      <c r="HJB48" s="727"/>
      <c r="HJC48" s="727"/>
      <c r="HJD48" s="727"/>
      <c r="HJE48" s="727"/>
      <c r="HJF48" s="727"/>
      <c r="HJG48" s="727"/>
      <c r="HJH48" s="727"/>
      <c r="HJI48" s="727"/>
      <c r="HJJ48" s="727"/>
      <c r="HJK48" s="727"/>
      <c r="HJL48" s="727"/>
      <c r="HJM48" s="727"/>
      <c r="HJN48" s="727"/>
      <c r="HJO48" s="727"/>
      <c r="HJP48" s="727"/>
      <c r="HJQ48" s="727"/>
      <c r="HJR48" s="727"/>
      <c r="HJS48" s="727"/>
      <c r="HJT48" s="727"/>
      <c r="HJU48" s="727"/>
      <c r="HJV48" s="727"/>
      <c r="HJW48" s="727"/>
      <c r="HJX48" s="727"/>
      <c r="HJY48" s="727"/>
      <c r="HJZ48" s="727"/>
      <c r="HKA48" s="727"/>
      <c r="HKB48" s="727"/>
      <c r="HKC48" s="727"/>
      <c r="HKD48" s="727"/>
      <c r="HKE48" s="727"/>
      <c r="HKF48" s="727"/>
      <c r="HKG48" s="727"/>
      <c r="HKH48" s="727"/>
      <c r="HKI48" s="727"/>
      <c r="HKJ48" s="727"/>
      <c r="HKK48" s="727"/>
      <c r="HKL48" s="727"/>
      <c r="HKM48" s="727"/>
      <c r="HKN48" s="727"/>
      <c r="HKO48" s="727"/>
      <c r="HKP48" s="727"/>
      <c r="HKQ48" s="727"/>
      <c r="HKR48" s="727"/>
      <c r="HKS48" s="727"/>
      <c r="HKT48" s="727"/>
      <c r="HKU48" s="727"/>
      <c r="HKV48" s="727"/>
      <c r="HKW48" s="727"/>
      <c r="HKX48" s="727"/>
      <c r="HKY48" s="727"/>
      <c r="HKZ48" s="727"/>
      <c r="HLA48" s="727"/>
      <c r="HLB48" s="727"/>
      <c r="HLC48" s="727"/>
      <c r="HLD48" s="727"/>
      <c r="HLE48" s="727"/>
      <c r="HLF48" s="727"/>
      <c r="HLG48" s="727"/>
      <c r="HLH48" s="727"/>
      <c r="HLI48" s="727"/>
      <c r="HLJ48" s="727"/>
      <c r="HLK48" s="727"/>
      <c r="HLL48" s="727"/>
      <c r="HLM48" s="727"/>
      <c r="HLN48" s="727"/>
      <c r="HLO48" s="727"/>
      <c r="HLP48" s="727"/>
      <c r="HLQ48" s="727"/>
      <c r="HLR48" s="727"/>
      <c r="HLS48" s="727"/>
      <c r="HLT48" s="727"/>
      <c r="HLU48" s="727"/>
      <c r="HLV48" s="727"/>
      <c r="HLW48" s="727"/>
      <c r="HLX48" s="727"/>
      <c r="HLY48" s="727"/>
      <c r="HLZ48" s="727"/>
      <c r="HMA48" s="727"/>
      <c r="HMB48" s="727"/>
      <c r="HMC48" s="727"/>
      <c r="HMD48" s="727"/>
      <c r="HME48" s="727"/>
      <c r="HMF48" s="727"/>
      <c r="HMG48" s="727"/>
      <c r="HMH48" s="727"/>
      <c r="HMI48" s="727"/>
      <c r="HMJ48" s="727"/>
      <c r="HMK48" s="727"/>
      <c r="HML48" s="727"/>
      <c r="HMM48" s="727"/>
      <c r="HMN48" s="727"/>
      <c r="HMO48" s="727"/>
      <c r="HMP48" s="727"/>
      <c r="HMQ48" s="727"/>
      <c r="HMR48" s="727"/>
      <c r="HMS48" s="727"/>
      <c r="HMT48" s="727"/>
      <c r="HMU48" s="727"/>
      <c r="HMV48" s="727"/>
      <c r="HMW48" s="727"/>
      <c r="HMX48" s="727"/>
      <c r="HMY48" s="727"/>
      <c r="HMZ48" s="727"/>
      <c r="HNA48" s="727"/>
      <c r="HNB48" s="727"/>
      <c r="HNC48" s="727"/>
      <c r="HND48" s="727"/>
      <c r="HNE48" s="727"/>
      <c r="HNF48" s="727"/>
      <c r="HNG48" s="727"/>
      <c r="HNH48" s="727"/>
      <c r="HNI48" s="727"/>
      <c r="HNJ48" s="727"/>
      <c r="HNK48" s="727"/>
      <c r="HNL48" s="727"/>
      <c r="HNM48" s="727"/>
      <c r="HNN48" s="727"/>
      <c r="HNO48" s="727"/>
      <c r="HNP48" s="727"/>
      <c r="HNQ48" s="727"/>
      <c r="HNR48" s="727"/>
      <c r="HNS48" s="727"/>
      <c r="HNT48" s="727"/>
      <c r="HNU48" s="727"/>
      <c r="HNV48" s="727"/>
      <c r="HNW48" s="727"/>
      <c r="HNX48" s="727"/>
      <c r="HNY48" s="727"/>
      <c r="HNZ48" s="727"/>
      <c r="HOA48" s="727"/>
      <c r="HOB48" s="727"/>
      <c r="HOC48" s="727"/>
      <c r="HOD48" s="727"/>
      <c r="HOE48" s="727"/>
      <c r="HOF48" s="727"/>
      <c r="HOG48" s="727"/>
      <c r="HOH48" s="727"/>
      <c r="HOI48" s="727"/>
      <c r="HOJ48" s="727"/>
      <c r="HOK48" s="727"/>
      <c r="HOL48" s="727"/>
      <c r="HOM48" s="727"/>
      <c r="HON48" s="727"/>
      <c r="HOO48" s="727"/>
      <c r="HOP48" s="727"/>
      <c r="HOQ48" s="727"/>
      <c r="HOR48" s="727"/>
      <c r="HOS48" s="727"/>
      <c r="HOT48" s="727"/>
      <c r="HOU48" s="727"/>
      <c r="HOV48" s="727"/>
      <c r="HOW48" s="727"/>
      <c r="HOX48" s="727"/>
      <c r="HOY48" s="727"/>
      <c r="HOZ48" s="727"/>
      <c r="HPA48" s="727"/>
      <c r="HPB48" s="727"/>
      <c r="HPC48" s="727"/>
      <c r="HPD48" s="727"/>
      <c r="HPE48" s="727"/>
      <c r="HPF48" s="727"/>
      <c r="HPG48" s="727"/>
      <c r="HPH48" s="727"/>
      <c r="HPI48" s="727"/>
      <c r="HPJ48" s="727"/>
      <c r="HPK48" s="727"/>
      <c r="HPL48" s="727"/>
      <c r="HPM48" s="727"/>
      <c r="HPN48" s="727"/>
      <c r="HPO48" s="727"/>
      <c r="HPP48" s="727"/>
      <c r="HPQ48" s="727"/>
      <c r="HPR48" s="727"/>
      <c r="HPS48" s="727"/>
      <c r="HPT48" s="727"/>
      <c r="HPU48" s="727"/>
      <c r="HPV48" s="727"/>
      <c r="HPW48" s="727"/>
      <c r="HPX48" s="727"/>
      <c r="HPY48" s="727"/>
      <c r="HPZ48" s="727"/>
      <c r="HQA48" s="727"/>
      <c r="HQB48" s="727"/>
      <c r="HQC48" s="727"/>
      <c r="HQD48" s="727"/>
      <c r="HQE48" s="727"/>
      <c r="HQF48" s="727"/>
      <c r="HQG48" s="727"/>
      <c r="HQH48" s="727"/>
      <c r="HQI48" s="727"/>
      <c r="HQJ48" s="727"/>
      <c r="HQK48" s="727"/>
      <c r="HQL48" s="727"/>
      <c r="HQM48" s="727"/>
      <c r="HQN48" s="727"/>
      <c r="HQO48" s="727"/>
      <c r="HQP48" s="727"/>
      <c r="HQQ48" s="727"/>
      <c r="HQR48" s="727"/>
      <c r="HQS48" s="727"/>
      <c r="HQT48" s="727"/>
      <c r="HQU48" s="727"/>
      <c r="HQV48" s="727"/>
      <c r="HQW48" s="727"/>
      <c r="HQX48" s="727"/>
      <c r="HQY48" s="727"/>
      <c r="HQZ48" s="727"/>
      <c r="HRA48" s="727"/>
      <c r="HRB48" s="727"/>
      <c r="HRC48" s="727"/>
      <c r="HRD48" s="727"/>
      <c r="HRE48" s="727"/>
      <c r="HRF48" s="727"/>
      <c r="HRG48" s="727"/>
      <c r="HRH48" s="727"/>
      <c r="HRI48" s="727"/>
      <c r="HRJ48" s="727"/>
      <c r="HRK48" s="727"/>
      <c r="HRL48" s="727"/>
      <c r="HRM48" s="727"/>
      <c r="HRN48" s="727"/>
      <c r="HRO48" s="727"/>
      <c r="HRP48" s="727"/>
      <c r="HRQ48" s="727"/>
      <c r="HRR48" s="727"/>
      <c r="HRS48" s="727"/>
      <c r="HRT48" s="727"/>
      <c r="HRU48" s="727"/>
      <c r="HRV48" s="727"/>
      <c r="HRW48" s="727"/>
      <c r="HRX48" s="727"/>
      <c r="HRY48" s="727"/>
      <c r="HRZ48" s="727"/>
      <c r="HSA48" s="727"/>
      <c r="HSB48" s="727"/>
      <c r="HSC48" s="727"/>
      <c r="HSD48" s="727"/>
      <c r="HSE48" s="727"/>
      <c r="HSF48" s="727"/>
      <c r="HSG48" s="727"/>
      <c r="HSH48" s="727"/>
      <c r="HSI48" s="727"/>
      <c r="HSJ48" s="727"/>
      <c r="HSK48" s="727"/>
      <c r="HSL48" s="727"/>
      <c r="HSM48" s="727"/>
      <c r="HSN48" s="727"/>
      <c r="HSO48" s="727"/>
      <c r="HSP48" s="727"/>
      <c r="HSQ48" s="727"/>
      <c r="HSR48" s="727"/>
      <c r="HSS48" s="727"/>
      <c r="HST48" s="727"/>
      <c r="HSU48" s="727"/>
      <c r="HSV48" s="727"/>
      <c r="HSW48" s="727"/>
      <c r="HSX48" s="727"/>
      <c r="HSY48" s="727"/>
      <c r="HSZ48" s="727"/>
      <c r="HTA48" s="727"/>
      <c r="HTB48" s="727"/>
      <c r="HTC48" s="727"/>
      <c r="HTD48" s="727"/>
      <c r="HTE48" s="727"/>
      <c r="HTF48" s="727"/>
      <c r="HTG48" s="727"/>
      <c r="HTH48" s="727"/>
      <c r="HTI48" s="727"/>
      <c r="HTJ48" s="727"/>
      <c r="HTK48" s="727"/>
      <c r="HTL48" s="727"/>
      <c r="HTM48" s="727"/>
      <c r="HTN48" s="727"/>
      <c r="HTO48" s="727"/>
      <c r="HTP48" s="727"/>
      <c r="HTQ48" s="727"/>
      <c r="HTR48" s="727"/>
      <c r="HTS48" s="727"/>
      <c r="HTT48" s="727"/>
      <c r="HTU48" s="727"/>
      <c r="HTV48" s="727"/>
      <c r="HTW48" s="727"/>
      <c r="HTX48" s="727"/>
      <c r="HTY48" s="727"/>
      <c r="HTZ48" s="727"/>
      <c r="HUA48" s="727"/>
      <c r="HUB48" s="727"/>
      <c r="HUC48" s="727"/>
      <c r="HUD48" s="727"/>
      <c r="HUE48" s="727"/>
      <c r="HUF48" s="727"/>
      <c r="HUG48" s="727"/>
      <c r="HUH48" s="727"/>
      <c r="HUI48" s="727"/>
      <c r="HUJ48" s="727"/>
      <c r="HUK48" s="727"/>
      <c r="HUL48" s="727"/>
      <c r="HUM48" s="727"/>
      <c r="HUN48" s="727"/>
      <c r="HUO48" s="727"/>
      <c r="HUP48" s="727"/>
      <c r="HUQ48" s="727"/>
      <c r="HUR48" s="727"/>
      <c r="HUS48" s="727"/>
      <c r="HUT48" s="727"/>
      <c r="HUU48" s="727"/>
      <c r="HUV48" s="727"/>
      <c r="HUW48" s="727"/>
      <c r="HUX48" s="727"/>
      <c r="HUY48" s="727"/>
      <c r="HUZ48" s="727"/>
      <c r="HVA48" s="727"/>
      <c r="HVB48" s="727"/>
      <c r="HVC48" s="727"/>
      <c r="HVD48" s="727"/>
      <c r="HVE48" s="727"/>
      <c r="HVF48" s="727"/>
      <c r="HVG48" s="727"/>
      <c r="HVH48" s="727"/>
      <c r="HVI48" s="727"/>
      <c r="HVJ48" s="727"/>
      <c r="HVK48" s="727"/>
      <c r="HVL48" s="727"/>
      <c r="HVM48" s="727"/>
      <c r="HVN48" s="727"/>
      <c r="HVO48" s="727"/>
      <c r="HVP48" s="727"/>
      <c r="HVQ48" s="727"/>
      <c r="HVR48" s="727"/>
      <c r="HVS48" s="727"/>
      <c r="HVT48" s="727"/>
      <c r="HVU48" s="727"/>
      <c r="HVV48" s="727"/>
      <c r="HVW48" s="727"/>
      <c r="HVX48" s="727"/>
      <c r="HVY48" s="727"/>
      <c r="HVZ48" s="727"/>
      <c r="HWA48" s="727"/>
      <c r="HWB48" s="727"/>
      <c r="HWC48" s="727"/>
      <c r="HWD48" s="727"/>
      <c r="HWE48" s="727"/>
      <c r="HWF48" s="727"/>
      <c r="HWG48" s="727"/>
      <c r="HWH48" s="727"/>
      <c r="HWI48" s="727"/>
      <c r="HWJ48" s="727"/>
      <c r="HWK48" s="727"/>
      <c r="HWL48" s="727"/>
      <c r="HWM48" s="727"/>
      <c r="HWN48" s="727"/>
      <c r="HWO48" s="727"/>
      <c r="HWP48" s="727"/>
      <c r="HWQ48" s="727"/>
      <c r="HWR48" s="727"/>
      <c r="HWS48" s="727"/>
      <c r="HWT48" s="727"/>
      <c r="HWU48" s="727"/>
      <c r="HWV48" s="727"/>
      <c r="HWW48" s="727"/>
      <c r="HWX48" s="727"/>
      <c r="HWY48" s="727"/>
      <c r="HWZ48" s="727"/>
      <c r="HXA48" s="727"/>
      <c r="HXB48" s="727"/>
      <c r="HXC48" s="727"/>
      <c r="HXD48" s="727"/>
      <c r="HXE48" s="727"/>
      <c r="HXF48" s="727"/>
      <c r="HXG48" s="727"/>
      <c r="HXH48" s="727"/>
      <c r="HXI48" s="727"/>
      <c r="HXJ48" s="727"/>
      <c r="HXK48" s="727"/>
      <c r="HXL48" s="727"/>
      <c r="HXM48" s="727"/>
      <c r="HXN48" s="727"/>
      <c r="HXO48" s="727"/>
      <c r="HXP48" s="727"/>
      <c r="HXQ48" s="727"/>
      <c r="HXR48" s="727"/>
      <c r="HXS48" s="727"/>
      <c r="HXT48" s="727"/>
      <c r="HXU48" s="727"/>
      <c r="HXV48" s="727"/>
      <c r="HXW48" s="727"/>
      <c r="HXX48" s="727"/>
      <c r="HXY48" s="727"/>
      <c r="HXZ48" s="727"/>
      <c r="HYA48" s="727"/>
      <c r="HYB48" s="727"/>
      <c r="HYC48" s="727"/>
      <c r="HYD48" s="727"/>
      <c r="HYE48" s="727"/>
      <c r="HYF48" s="727"/>
      <c r="HYG48" s="727"/>
      <c r="HYH48" s="727"/>
      <c r="HYI48" s="727"/>
      <c r="HYJ48" s="727"/>
      <c r="HYK48" s="727"/>
      <c r="HYL48" s="727"/>
      <c r="HYM48" s="727"/>
      <c r="HYN48" s="727"/>
      <c r="HYO48" s="727"/>
      <c r="HYP48" s="727"/>
      <c r="HYQ48" s="727"/>
      <c r="HYR48" s="727"/>
      <c r="HYS48" s="727"/>
      <c r="HYT48" s="727"/>
      <c r="HYU48" s="727"/>
      <c r="HYV48" s="727"/>
      <c r="HYW48" s="727"/>
      <c r="HYX48" s="727"/>
      <c r="HYY48" s="727"/>
      <c r="HYZ48" s="727"/>
      <c r="HZA48" s="727"/>
      <c r="HZB48" s="727"/>
      <c r="HZC48" s="727"/>
      <c r="HZD48" s="727"/>
      <c r="HZE48" s="727"/>
      <c r="HZF48" s="727"/>
      <c r="HZG48" s="727"/>
      <c r="HZH48" s="727"/>
      <c r="HZI48" s="727"/>
      <c r="HZJ48" s="727"/>
      <c r="HZK48" s="727"/>
      <c r="HZL48" s="727"/>
      <c r="HZM48" s="727"/>
      <c r="HZN48" s="727"/>
      <c r="HZO48" s="727"/>
      <c r="HZP48" s="727"/>
      <c r="HZQ48" s="727"/>
      <c r="HZR48" s="727"/>
      <c r="HZS48" s="727"/>
      <c r="HZT48" s="727"/>
      <c r="HZU48" s="727"/>
      <c r="HZV48" s="727"/>
      <c r="HZW48" s="727"/>
      <c r="HZX48" s="727"/>
      <c r="HZY48" s="727"/>
      <c r="HZZ48" s="727"/>
      <c r="IAA48" s="727"/>
      <c r="IAB48" s="727"/>
      <c r="IAC48" s="727"/>
      <c r="IAD48" s="727"/>
      <c r="IAE48" s="727"/>
      <c r="IAF48" s="727"/>
      <c r="IAG48" s="727"/>
      <c r="IAH48" s="727"/>
      <c r="IAI48" s="727"/>
      <c r="IAJ48" s="727"/>
      <c r="IAK48" s="727"/>
      <c r="IAL48" s="727"/>
      <c r="IAM48" s="727"/>
      <c r="IAN48" s="727"/>
      <c r="IAO48" s="727"/>
      <c r="IAP48" s="727"/>
      <c r="IAQ48" s="727"/>
      <c r="IAR48" s="727"/>
      <c r="IAS48" s="727"/>
      <c r="IAT48" s="727"/>
      <c r="IAU48" s="727"/>
      <c r="IAV48" s="727"/>
      <c r="IAW48" s="727"/>
      <c r="IAX48" s="727"/>
      <c r="IAY48" s="727"/>
      <c r="IAZ48" s="727"/>
      <c r="IBA48" s="727"/>
      <c r="IBB48" s="727"/>
      <c r="IBC48" s="727"/>
      <c r="IBD48" s="727"/>
      <c r="IBE48" s="727"/>
      <c r="IBF48" s="727"/>
      <c r="IBG48" s="727"/>
      <c r="IBH48" s="727"/>
      <c r="IBI48" s="727"/>
      <c r="IBJ48" s="727"/>
      <c r="IBK48" s="727"/>
      <c r="IBL48" s="727"/>
      <c r="IBM48" s="727"/>
      <c r="IBN48" s="727"/>
      <c r="IBO48" s="727"/>
      <c r="IBP48" s="727"/>
      <c r="IBQ48" s="727"/>
      <c r="IBR48" s="727"/>
      <c r="IBS48" s="727"/>
      <c r="IBT48" s="727"/>
      <c r="IBU48" s="727"/>
      <c r="IBV48" s="727"/>
      <c r="IBW48" s="727"/>
      <c r="IBX48" s="727"/>
      <c r="IBY48" s="727"/>
      <c r="IBZ48" s="727"/>
      <c r="ICA48" s="727"/>
      <c r="ICB48" s="727"/>
      <c r="ICC48" s="727"/>
      <c r="ICD48" s="727"/>
      <c r="ICE48" s="727"/>
      <c r="ICF48" s="727"/>
      <c r="ICG48" s="727"/>
      <c r="ICH48" s="727"/>
      <c r="ICI48" s="727"/>
      <c r="ICJ48" s="727"/>
      <c r="ICK48" s="727"/>
      <c r="ICL48" s="727"/>
      <c r="ICM48" s="727"/>
      <c r="ICN48" s="727"/>
      <c r="ICO48" s="727"/>
      <c r="ICP48" s="727"/>
      <c r="ICQ48" s="727"/>
      <c r="ICR48" s="727"/>
      <c r="ICS48" s="727"/>
      <c r="ICT48" s="727"/>
      <c r="ICU48" s="727"/>
      <c r="ICV48" s="727"/>
      <c r="ICW48" s="727"/>
      <c r="ICX48" s="727"/>
      <c r="ICY48" s="727"/>
      <c r="ICZ48" s="727"/>
      <c r="IDA48" s="727"/>
      <c r="IDB48" s="727"/>
      <c r="IDC48" s="727"/>
      <c r="IDD48" s="727"/>
      <c r="IDE48" s="727"/>
      <c r="IDF48" s="727"/>
      <c r="IDG48" s="727"/>
      <c r="IDH48" s="727"/>
      <c r="IDI48" s="727"/>
      <c r="IDJ48" s="727"/>
      <c r="IDK48" s="727"/>
      <c r="IDL48" s="727"/>
      <c r="IDM48" s="727"/>
      <c r="IDN48" s="727"/>
      <c r="IDO48" s="727"/>
      <c r="IDP48" s="727"/>
      <c r="IDQ48" s="727"/>
      <c r="IDR48" s="727"/>
      <c r="IDS48" s="727"/>
      <c r="IDT48" s="727"/>
      <c r="IDU48" s="727"/>
      <c r="IDV48" s="727"/>
      <c r="IDW48" s="727"/>
      <c r="IDX48" s="727"/>
      <c r="IDY48" s="727"/>
      <c r="IDZ48" s="727"/>
      <c r="IEA48" s="727"/>
      <c r="IEB48" s="727"/>
      <c r="IEC48" s="727"/>
      <c r="IED48" s="727"/>
      <c r="IEE48" s="727"/>
      <c r="IEF48" s="727"/>
      <c r="IEG48" s="727"/>
      <c r="IEH48" s="727"/>
      <c r="IEI48" s="727"/>
      <c r="IEJ48" s="727"/>
      <c r="IEK48" s="727"/>
      <c r="IEL48" s="727"/>
      <c r="IEM48" s="727"/>
      <c r="IEN48" s="727"/>
      <c r="IEO48" s="727"/>
      <c r="IEP48" s="727"/>
      <c r="IEQ48" s="727"/>
      <c r="IER48" s="727"/>
      <c r="IES48" s="727"/>
      <c r="IET48" s="727"/>
      <c r="IEU48" s="727"/>
      <c r="IEV48" s="727"/>
      <c r="IEW48" s="727"/>
      <c r="IEX48" s="727"/>
      <c r="IEY48" s="727"/>
      <c r="IEZ48" s="727"/>
      <c r="IFA48" s="727"/>
      <c r="IFB48" s="727"/>
      <c r="IFC48" s="727"/>
      <c r="IFD48" s="727"/>
      <c r="IFE48" s="727"/>
      <c r="IFF48" s="727"/>
      <c r="IFG48" s="727"/>
      <c r="IFH48" s="727"/>
      <c r="IFI48" s="727"/>
      <c r="IFJ48" s="727"/>
      <c r="IFK48" s="727"/>
      <c r="IFL48" s="727"/>
      <c r="IFM48" s="727"/>
      <c r="IFN48" s="727"/>
      <c r="IFO48" s="727"/>
      <c r="IFP48" s="727"/>
      <c r="IFQ48" s="727"/>
      <c r="IFR48" s="727"/>
      <c r="IFS48" s="727"/>
      <c r="IFT48" s="727"/>
      <c r="IFU48" s="727"/>
      <c r="IFV48" s="727"/>
      <c r="IFW48" s="727"/>
      <c r="IFX48" s="727"/>
      <c r="IFY48" s="727"/>
      <c r="IFZ48" s="727"/>
      <c r="IGA48" s="727"/>
      <c r="IGB48" s="727"/>
      <c r="IGC48" s="727"/>
      <c r="IGD48" s="727"/>
      <c r="IGE48" s="727"/>
      <c r="IGF48" s="727"/>
      <c r="IGG48" s="727"/>
      <c r="IGH48" s="727"/>
      <c r="IGI48" s="727"/>
      <c r="IGJ48" s="727"/>
      <c r="IGK48" s="727"/>
      <c r="IGL48" s="727"/>
      <c r="IGM48" s="727"/>
      <c r="IGN48" s="727"/>
      <c r="IGO48" s="727"/>
      <c r="IGP48" s="727"/>
      <c r="IGQ48" s="727"/>
      <c r="IGR48" s="727"/>
      <c r="IGS48" s="727"/>
      <c r="IGT48" s="727"/>
      <c r="IGU48" s="727"/>
      <c r="IGV48" s="727"/>
      <c r="IGW48" s="727"/>
      <c r="IGX48" s="727"/>
      <c r="IGY48" s="727"/>
      <c r="IGZ48" s="727"/>
      <c r="IHA48" s="727"/>
      <c r="IHB48" s="727"/>
      <c r="IHC48" s="727"/>
      <c r="IHD48" s="727"/>
      <c r="IHE48" s="727"/>
      <c r="IHF48" s="727"/>
      <c r="IHG48" s="727"/>
      <c r="IHH48" s="727"/>
      <c r="IHI48" s="727"/>
      <c r="IHJ48" s="727"/>
      <c r="IHK48" s="727"/>
      <c r="IHL48" s="727"/>
      <c r="IHM48" s="727"/>
      <c r="IHN48" s="727"/>
      <c r="IHO48" s="727"/>
      <c r="IHP48" s="727"/>
      <c r="IHQ48" s="727"/>
      <c r="IHR48" s="727"/>
      <c r="IHS48" s="727"/>
      <c r="IHT48" s="727"/>
      <c r="IHU48" s="727"/>
      <c r="IHV48" s="727"/>
      <c r="IHW48" s="727"/>
      <c r="IHX48" s="727"/>
      <c r="IHY48" s="727"/>
      <c r="IHZ48" s="727"/>
      <c r="IIA48" s="727"/>
      <c r="IIB48" s="727"/>
      <c r="IIC48" s="727"/>
      <c r="IID48" s="727"/>
      <c r="IIE48" s="727"/>
      <c r="IIF48" s="727"/>
      <c r="IIG48" s="727"/>
      <c r="IIH48" s="727"/>
      <c r="III48" s="727"/>
      <c r="IIJ48" s="727"/>
      <c r="IIK48" s="727"/>
      <c r="IIL48" s="727"/>
      <c r="IIM48" s="727"/>
      <c r="IIN48" s="727"/>
      <c r="IIO48" s="727"/>
      <c r="IIP48" s="727"/>
      <c r="IIQ48" s="727"/>
      <c r="IIR48" s="727"/>
      <c r="IIS48" s="727"/>
      <c r="IIT48" s="727"/>
      <c r="IIU48" s="727"/>
      <c r="IIV48" s="727"/>
      <c r="IIW48" s="727"/>
      <c r="IIX48" s="727"/>
      <c r="IIY48" s="727"/>
      <c r="IIZ48" s="727"/>
      <c r="IJA48" s="727"/>
      <c r="IJB48" s="727"/>
      <c r="IJC48" s="727"/>
      <c r="IJD48" s="727"/>
      <c r="IJE48" s="727"/>
      <c r="IJF48" s="727"/>
      <c r="IJG48" s="727"/>
      <c r="IJH48" s="727"/>
      <c r="IJI48" s="727"/>
      <c r="IJJ48" s="727"/>
      <c r="IJK48" s="727"/>
      <c r="IJL48" s="727"/>
      <c r="IJM48" s="727"/>
      <c r="IJN48" s="727"/>
      <c r="IJO48" s="727"/>
      <c r="IJP48" s="727"/>
      <c r="IJQ48" s="727"/>
      <c r="IJR48" s="727"/>
      <c r="IJS48" s="727"/>
      <c r="IJT48" s="727"/>
      <c r="IJU48" s="727"/>
      <c r="IJV48" s="727"/>
      <c r="IJW48" s="727"/>
      <c r="IJX48" s="727"/>
      <c r="IJY48" s="727"/>
      <c r="IJZ48" s="727"/>
      <c r="IKA48" s="727"/>
      <c r="IKB48" s="727"/>
      <c r="IKC48" s="727"/>
      <c r="IKD48" s="727"/>
      <c r="IKE48" s="727"/>
      <c r="IKF48" s="727"/>
      <c r="IKG48" s="727"/>
      <c r="IKH48" s="727"/>
      <c r="IKI48" s="727"/>
      <c r="IKJ48" s="727"/>
      <c r="IKK48" s="727"/>
      <c r="IKL48" s="727"/>
      <c r="IKM48" s="727"/>
      <c r="IKN48" s="727"/>
      <c r="IKO48" s="727"/>
      <c r="IKP48" s="727"/>
      <c r="IKQ48" s="727"/>
      <c r="IKR48" s="727"/>
      <c r="IKS48" s="727"/>
      <c r="IKT48" s="727"/>
      <c r="IKU48" s="727"/>
      <c r="IKV48" s="727"/>
      <c r="IKW48" s="727"/>
      <c r="IKX48" s="727"/>
      <c r="IKY48" s="727"/>
      <c r="IKZ48" s="727"/>
      <c r="ILA48" s="727"/>
      <c r="ILB48" s="727"/>
      <c r="ILC48" s="727"/>
      <c r="ILD48" s="727"/>
      <c r="ILE48" s="727"/>
      <c r="ILF48" s="727"/>
      <c r="ILG48" s="727"/>
      <c r="ILH48" s="727"/>
      <c r="ILI48" s="727"/>
      <c r="ILJ48" s="727"/>
      <c r="ILK48" s="727"/>
      <c r="ILL48" s="727"/>
      <c r="ILM48" s="727"/>
      <c r="ILN48" s="727"/>
      <c r="ILO48" s="727"/>
      <c r="ILP48" s="727"/>
      <c r="ILQ48" s="727"/>
      <c r="ILR48" s="727"/>
      <c r="ILS48" s="727"/>
      <c r="ILT48" s="727"/>
      <c r="ILU48" s="727"/>
      <c r="ILV48" s="727"/>
      <c r="ILW48" s="727"/>
      <c r="ILX48" s="727"/>
      <c r="ILY48" s="727"/>
      <c r="ILZ48" s="727"/>
      <c r="IMA48" s="727"/>
      <c r="IMB48" s="727"/>
      <c r="IMC48" s="727"/>
      <c r="IMD48" s="727"/>
      <c r="IME48" s="727"/>
      <c r="IMF48" s="727"/>
      <c r="IMG48" s="727"/>
      <c r="IMH48" s="727"/>
      <c r="IMI48" s="727"/>
      <c r="IMJ48" s="727"/>
      <c r="IMK48" s="727"/>
      <c r="IML48" s="727"/>
      <c r="IMM48" s="727"/>
      <c r="IMN48" s="727"/>
      <c r="IMO48" s="727"/>
      <c r="IMP48" s="727"/>
      <c r="IMQ48" s="727"/>
      <c r="IMR48" s="727"/>
      <c r="IMS48" s="727"/>
      <c r="IMT48" s="727"/>
      <c r="IMU48" s="727"/>
      <c r="IMV48" s="727"/>
      <c r="IMW48" s="727"/>
      <c r="IMX48" s="727"/>
      <c r="IMY48" s="727"/>
      <c r="IMZ48" s="727"/>
      <c r="INA48" s="727"/>
      <c r="INB48" s="727"/>
      <c r="INC48" s="727"/>
      <c r="IND48" s="727"/>
      <c r="INE48" s="727"/>
      <c r="INF48" s="727"/>
      <c r="ING48" s="727"/>
      <c r="INH48" s="727"/>
      <c r="INI48" s="727"/>
      <c r="INJ48" s="727"/>
      <c r="INK48" s="727"/>
      <c r="INL48" s="727"/>
      <c r="INM48" s="727"/>
      <c r="INN48" s="727"/>
      <c r="INO48" s="727"/>
      <c r="INP48" s="727"/>
      <c r="INQ48" s="727"/>
      <c r="INR48" s="727"/>
      <c r="INS48" s="727"/>
      <c r="INT48" s="727"/>
      <c r="INU48" s="727"/>
      <c r="INV48" s="727"/>
      <c r="INW48" s="727"/>
      <c r="INX48" s="727"/>
      <c r="INY48" s="727"/>
      <c r="INZ48" s="727"/>
      <c r="IOA48" s="727"/>
      <c r="IOB48" s="727"/>
      <c r="IOC48" s="727"/>
      <c r="IOD48" s="727"/>
      <c r="IOE48" s="727"/>
      <c r="IOF48" s="727"/>
      <c r="IOG48" s="727"/>
      <c r="IOH48" s="727"/>
      <c r="IOI48" s="727"/>
      <c r="IOJ48" s="727"/>
      <c r="IOK48" s="727"/>
      <c r="IOL48" s="727"/>
      <c r="IOM48" s="727"/>
      <c r="ION48" s="727"/>
      <c r="IOO48" s="727"/>
      <c r="IOP48" s="727"/>
      <c r="IOQ48" s="727"/>
      <c r="IOR48" s="727"/>
      <c r="IOS48" s="727"/>
      <c r="IOT48" s="727"/>
      <c r="IOU48" s="727"/>
      <c r="IOV48" s="727"/>
      <c r="IOW48" s="727"/>
      <c r="IOX48" s="727"/>
      <c r="IOY48" s="727"/>
      <c r="IOZ48" s="727"/>
      <c r="IPA48" s="727"/>
      <c r="IPB48" s="727"/>
      <c r="IPC48" s="727"/>
      <c r="IPD48" s="727"/>
      <c r="IPE48" s="727"/>
      <c r="IPF48" s="727"/>
      <c r="IPG48" s="727"/>
      <c r="IPH48" s="727"/>
      <c r="IPI48" s="727"/>
      <c r="IPJ48" s="727"/>
      <c r="IPK48" s="727"/>
      <c r="IPL48" s="727"/>
      <c r="IPM48" s="727"/>
      <c r="IPN48" s="727"/>
      <c r="IPO48" s="727"/>
      <c r="IPP48" s="727"/>
      <c r="IPQ48" s="727"/>
      <c r="IPR48" s="727"/>
      <c r="IPS48" s="727"/>
      <c r="IPT48" s="727"/>
      <c r="IPU48" s="727"/>
      <c r="IPV48" s="727"/>
      <c r="IPW48" s="727"/>
      <c r="IPX48" s="727"/>
      <c r="IPY48" s="727"/>
      <c r="IPZ48" s="727"/>
      <c r="IQA48" s="727"/>
      <c r="IQB48" s="727"/>
      <c r="IQC48" s="727"/>
      <c r="IQD48" s="727"/>
      <c r="IQE48" s="727"/>
      <c r="IQF48" s="727"/>
      <c r="IQG48" s="727"/>
      <c r="IQH48" s="727"/>
      <c r="IQI48" s="727"/>
      <c r="IQJ48" s="727"/>
      <c r="IQK48" s="727"/>
      <c r="IQL48" s="727"/>
      <c r="IQM48" s="727"/>
      <c r="IQN48" s="727"/>
      <c r="IQO48" s="727"/>
      <c r="IQP48" s="727"/>
      <c r="IQQ48" s="727"/>
      <c r="IQR48" s="727"/>
      <c r="IQS48" s="727"/>
      <c r="IQT48" s="727"/>
      <c r="IQU48" s="727"/>
      <c r="IQV48" s="727"/>
      <c r="IQW48" s="727"/>
      <c r="IQX48" s="727"/>
      <c r="IQY48" s="727"/>
      <c r="IQZ48" s="727"/>
      <c r="IRA48" s="727"/>
      <c r="IRB48" s="727"/>
      <c r="IRC48" s="727"/>
      <c r="IRD48" s="727"/>
      <c r="IRE48" s="727"/>
      <c r="IRF48" s="727"/>
      <c r="IRG48" s="727"/>
      <c r="IRH48" s="727"/>
      <c r="IRI48" s="727"/>
      <c r="IRJ48" s="727"/>
      <c r="IRK48" s="727"/>
      <c r="IRL48" s="727"/>
      <c r="IRM48" s="727"/>
      <c r="IRN48" s="727"/>
      <c r="IRO48" s="727"/>
      <c r="IRP48" s="727"/>
      <c r="IRQ48" s="727"/>
      <c r="IRR48" s="727"/>
      <c r="IRS48" s="727"/>
      <c r="IRT48" s="727"/>
      <c r="IRU48" s="727"/>
      <c r="IRV48" s="727"/>
      <c r="IRW48" s="727"/>
      <c r="IRX48" s="727"/>
      <c r="IRY48" s="727"/>
      <c r="IRZ48" s="727"/>
      <c r="ISA48" s="727"/>
      <c r="ISB48" s="727"/>
      <c r="ISC48" s="727"/>
      <c r="ISD48" s="727"/>
      <c r="ISE48" s="727"/>
      <c r="ISF48" s="727"/>
      <c r="ISG48" s="727"/>
      <c r="ISH48" s="727"/>
      <c r="ISI48" s="727"/>
      <c r="ISJ48" s="727"/>
      <c r="ISK48" s="727"/>
      <c r="ISL48" s="727"/>
      <c r="ISM48" s="727"/>
      <c r="ISN48" s="727"/>
      <c r="ISO48" s="727"/>
      <c r="ISP48" s="727"/>
      <c r="ISQ48" s="727"/>
      <c r="ISR48" s="727"/>
      <c r="ISS48" s="727"/>
      <c r="IST48" s="727"/>
      <c r="ISU48" s="727"/>
      <c r="ISV48" s="727"/>
      <c r="ISW48" s="727"/>
      <c r="ISX48" s="727"/>
      <c r="ISY48" s="727"/>
      <c r="ISZ48" s="727"/>
      <c r="ITA48" s="727"/>
      <c r="ITB48" s="727"/>
      <c r="ITC48" s="727"/>
      <c r="ITD48" s="727"/>
      <c r="ITE48" s="727"/>
      <c r="ITF48" s="727"/>
      <c r="ITG48" s="727"/>
      <c r="ITH48" s="727"/>
      <c r="ITI48" s="727"/>
      <c r="ITJ48" s="727"/>
      <c r="ITK48" s="727"/>
      <c r="ITL48" s="727"/>
      <c r="ITM48" s="727"/>
      <c r="ITN48" s="727"/>
      <c r="ITO48" s="727"/>
      <c r="ITP48" s="727"/>
      <c r="ITQ48" s="727"/>
      <c r="ITR48" s="727"/>
      <c r="ITS48" s="727"/>
      <c r="ITT48" s="727"/>
      <c r="ITU48" s="727"/>
      <c r="ITV48" s="727"/>
      <c r="ITW48" s="727"/>
      <c r="ITX48" s="727"/>
      <c r="ITY48" s="727"/>
      <c r="ITZ48" s="727"/>
      <c r="IUA48" s="727"/>
      <c r="IUB48" s="727"/>
      <c r="IUC48" s="727"/>
      <c r="IUD48" s="727"/>
      <c r="IUE48" s="727"/>
      <c r="IUF48" s="727"/>
      <c r="IUG48" s="727"/>
      <c r="IUH48" s="727"/>
      <c r="IUI48" s="727"/>
      <c r="IUJ48" s="727"/>
      <c r="IUK48" s="727"/>
      <c r="IUL48" s="727"/>
      <c r="IUM48" s="727"/>
      <c r="IUN48" s="727"/>
      <c r="IUO48" s="727"/>
      <c r="IUP48" s="727"/>
      <c r="IUQ48" s="727"/>
      <c r="IUR48" s="727"/>
      <c r="IUS48" s="727"/>
      <c r="IUT48" s="727"/>
      <c r="IUU48" s="727"/>
      <c r="IUV48" s="727"/>
      <c r="IUW48" s="727"/>
      <c r="IUX48" s="727"/>
      <c r="IUY48" s="727"/>
      <c r="IUZ48" s="727"/>
      <c r="IVA48" s="727"/>
      <c r="IVB48" s="727"/>
      <c r="IVC48" s="727"/>
      <c r="IVD48" s="727"/>
      <c r="IVE48" s="727"/>
      <c r="IVF48" s="727"/>
      <c r="IVG48" s="727"/>
      <c r="IVH48" s="727"/>
      <c r="IVI48" s="727"/>
      <c r="IVJ48" s="727"/>
      <c r="IVK48" s="727"/>
      <c r="IVL48" s="727"/>
      <c r="IVM48" s="727"/>
      <c r="IVN48" s="727"/>
      <c r="IVO48" s="727"/>
      <c r="IVP48" s="727"/>
      <c r="IVQ48" s="727"/>
      <c r="IVR48" s="727"/>
      <c r="IVS48" s="727"/>
      <c r="IVT48" s="727"/>
      <c r="IVU48" s="727"/>
      <c r="IVV48" s="727"/>
      <c r="IVW48" s="727"/>
      <c r="IVX48" s="727"/>
      <c r="IVY48" s="727"/>
      <c r="IVZ48" s="727"/>
      <c r="IWA48" s="727"/>
      <c r="IWB48" s="727"/>
      <c r="IWC48" s="727"/>
      <c r="IWD48" s="727"/>
      <c r="IWE48" s="727"/>
      <c r="IWF48" s="727"/>
      <c r="IWG48" s="727"/>
      <c r="IWH48" s="727"/>
      <c r="IWI48" s="727"/>
      <c r="IWJ48" s="727"/>
      <c r="IWK48" s="727"/>
      <c r="IWL48" s="727"/>
      <c r="IWM48" s="727"/>
      <c r="IWN48" s="727"/>
      <c r="IWO48" s="727"/>
      <c r="IWP48" s="727"/>
      <c r="IWQ48" s="727"/>
      <c r="IWR48" s="727"/>
      <c r="IWS48" s="727"/>
      <c r="IWT48" s="727"/>
      <c r="IWU48" s="727"/>
      <c r="IWV48" s="727"/>
      <c r="IWW48" s="727"/>
      <c r="IWX48" s="727"/>
      <c r="IWY48" s="727"/>
      <c r="IWZ48" s="727"/>
      <c r="IXA48" s="727"/>
      <c r="IXB48" s="727"/>
      <c r="IXC48" s="727"/>
      <c r="IXD48" s="727"/>
      <c r="IXE48" s="727"/>
      <c r="IXF48" s="727"/>
      <c r="IXG48" s="727"/>
      <c r="IXH48" s="727"/>
      <c r="IXI48" s="727"/>
      <c r="IXJ48" s="727"/>
      <c r="IXK48" s="727"/>
      <c r="IXL48" s="727"/>
      <c r="IXM48" s="727"/>
      <c r="IXN48" s="727"/>
      <c r="IXO48" s="727"/>
      <c r="IXP48" s="727"/>
      <c r="IXQ48" s="727"/>
      <c r="IXR48" s="727"/>
      <c r="IXS48" s="727"/>
      <c r="IXT48" s="727"/>
      <c r="IXU48" s="727"/>
      <c r="IXV48" s="727"/>
      <c r="IXW48" s="727"/>
      <c r="IXX48" s="727"/>
      <c r="IXY48" s="727"/>
      <c r="IXZ48" s="727"/>
      <c r="IYA48" s="727"/>
      <c r="IYB48" s="727"/>
      <c r="IYC48" s="727"/>
      <c r="IYD48" s="727"/>
      <c r="IYE48" s="727"/>
      <c r="IYF48" s="727"/>
      <c r="IYG48" s="727"/>
      <c r="IYH48" s="727"/>
      <c r="IYI48" s="727"/>
      <c r="IYJ48" s="727"/>
      <c r="IYK48" s="727"/>
      <c r="IYL48" s="727"/>
      <c r="IYM48" s="727"/>
      <c r="IYN48" s="727"/>
      <c r="IYO48" s="727"/>
      <c r="IYP48" s="727"/>
      <c r="IYQ48" s="727"/>
      <c r="IYR48" s="727"/>
      <c r="IYS48" s="727"/>
      <c r="IYT48" s="727"/>
      <c r="IYU48" s="727"/>
      <c r="IYV48" s="727"/>
      <c r="IYW48" s="727"/>
      <c r="IYX48" s="727"/>
      <c r="IYY48" s="727"/>
      <c r="IYZ48" s="727"/>
      <c r="IZA48" s="727"/>
      <c r="IZB48" s="727"/>
      <c r="IZC48" s="727"/>
      <c r="IZD48" s="727"/>
      <c r="IZE48" s="727"/>
      <c r="IZF48" s="727"/>
      <c r="IZG48" s="727"/>
      <c r="IZH48" s="727"/>
      <c r="IZI48" s="727"/>
      <c r="IZJ48" s="727"/>
      <c r="IZK48" s="727"/>
      <c r="IZL48" s="727"/>
      <c r="IZM48" s="727"/>
      <c r="IZN48" s="727"/>
      <c r="IZO48" s="727"/>
      <c r="IZP48" s="727"/>
      <c r="IZQ48" s="727"/>
      <c r="IZR48" s="727"/>
      <c r="IZS48" s="727"/>
      <c r="IZT48" s="727"/>
      <c r="IZU48" s="727"/>
      <c r="IZV48" s="727"/>
      <c r="IZW48" s="727"/>
      <c r="IZX48" s="727"/>
      <c r="IZY48" s="727"/>
      <c r="IZZ48" s="727"/>
      <c r="JAA48" s="727"/>
      <c r="JAB48" s="727"/>
      <c r="JAC48" s="727"/>
      <c r="JAD48" s="727"/>
      <c r="JAE48" s="727"/>
      <c r="JAF48" s="727"/>
      <c r="JAG48" s="727"/>
      <c r="JAH48" s="727"/>
      <c r="JAI48" s="727"/>
      <c r="JAJ48" s="727"/>
      <c r="JAK48" s="727"/>
      <c r="JAL48" s="727"/>
      <c r="JAM48" s="727"/>
      <c r="JAN48" s="727"/>
      <c r="JAO48" s="727"/>
      <c r="JAP48" s="727"/>
      <c r="JAQ48" s="727"/>
      <c r="JAR48" s="727"/>
      <c r="JAS48" s="727"/>
      <c r="JAT48" s="727"/>
      <c r="JAU48" s="727"/>
      <c r="JAV48" s="727"/>
      <c r="JAW48" s="727"/>
      <c r="JAX48" s="727"/>
      <c r="JAY48" s="727"/>
      <c r="JAZ48" s="727"/>
      <c r="JBA48" s="727"/>
      <c r="JBB48" s="727"/>
      <c r="JBC48" s="727"/>
      <c r="JBD48" s="727"/>
      <c r="JBE48" s="727"/>
      <c r="JBF48" s="727"/>
      <c r="JBG48" s="727"/>
      <c r="JBH48" s="727"/>
      <c r="JBI48" s="727"/>
      <c r="JBJ48" s="727"/>
      <c r="JBK48" s="727"/>
      <c r="JBL48" s="727"/>
      <c r="JBM48" s="727"/>
      <c r="JBN48" s="727"/>
      <c r="JBO48" s="727"/>
      <c r="JBP48" s="727"/>
      <c r="JBQ48" s="727"/>
      <c r="JBR48" s="727"/>
      <c r="JBS48" s="727"/>
      <c r="JBT48" s="727"/>
      <c r="JBU48" s="727"/>
      <c r="JBV48" s="727"/>
      <c r="JBW48" s="727"/>
      <c r="JBX48" s="727"/>
      <c r="JBY48" s="727"/>
      <c r="JBZ48" s="727"/>
      <c r="JCA48" s="727"/>
      <c r="JCB48" s="727"/>
      <c r="JCC48" s="727"/>
      <c r="JCD48" s="727"/>
      <c r="JCE48" s="727"/>
      <c r="JCF48" s="727"/>
      <c r="JCG48" s="727"/>
      <c r="JCH48" s="727"/>
      <c r="JCI48" s="727"/>
      <c r="JCJ48" s="727"/>
      <c r="JCK48" s="727"/>
      <c r="JCL48" s="727"/>
      <c r="JCM48" s="727"/>
      <c r="JCN48" s="727"/>
      <c r="JCO48" s="727"/>
      <c r="JCP48" s="727"/>
      <c r="JCQ48" s="727"/>
      <c r="JCR48" s="727"/>
      <c r="JCS48" s="727"/>
      <c r="JCT48" s="727"/>
      <c r="JCU48" s="727"/>
      <c r="JCV48" s="727"/>
      <c r="JCW48" s="727"/>
      <c r="JCX48" s="727"/>
      <c r="JCY48" s="727"/>
      <c r="JCZ48" s="727"/>
      <c r="JDA48" s="727"/>
      <c r="JDB48" s="727"/>
      <c r="JDC48" s="727"/>
      <c r="JDD48" s="727"/>
      <c r="JDE48" s="727"/>
      <c r="JDF48" s="727"/>
      <c r="JDG48" s="727"/>
      <c r="JDH48" s="727"/>
      <c r="JDI48" s="727"/>
      <c r="JDJ48" s="727"/>
      <c r="JDK48" s="727"/>
      <c r="JDL48" s="727"/>
      <c r="JDM48" s="727"/>
      <c r="JDN48" s="727"/>
      <c r="JDO48" s="727"/>
      <c r="JDP48" s="727"/>
      <c r="JDQ48" s="727"/>
      <c r="JDR48" s="727"/>
      <c r="JDS48" s="727"/>
      <c r="JDT48" s="727"/>
      <c r="JDU48" s="727"/>
      <c r="JDV48" s="727"/>
      <c r="JDW48" s="727"/>
      <c r="JDX48" s="727"/>
      <c r="JDY48" s="727"/>
      <c r="JDZ48" s="727"/>
      <c r="JEA48" s="727"/>
      <c r="JEB48" s="727"/>
      <c r="JEC48" s="727"/>
      <c r="JED48" s="727"/>
      <c r="JEE48" s="727"/>
      <c r="JEF48" s="727"/>
      <c r="JEG48" s="727"/>
      <c r="JEH48" s="727"/>
      <c r="JEI48" s="727"/>
      <c r="JEJ48" s="727"/>
      <c r="JEK48" s="727"/>
      <c r="JEL48" s="727"/>
      <c r="JEM48" s="727"/>
      <c r="JEN48" s="727"/>
      <c r="JEO48" s="727"/>
      <c r="JEP48" s="727"/>
      <c r="JEQ48" s="727"/>
      <c r="JER48" s="727"/>
      <c r="JES48" s="727"/>
      <c r="JET48" s="727"/>
      <c r="JEU48" s="727"/>
      <c r="JEV48" s="727"/>
      <c r="JEW48" s="727"/>
      <c r="JEX48" s="727"/>
      <c r="JEY48" s="727"/>
      <c r="JEZ48" s="727"/>
      <c r="JFA48" s="727"/>
      <c r="JFB48" s="727"/>
      <c r="JFC48" s="727"/>
      <c r="JFD48" s="727"/>
      <c r="JFE48" s="727"/>
      <c r="JFF48" s="727"/>
      <c r="JFG48" s="727"/>
      <c r="JFH48" s="727"/>
      <c r="JFI48" s="727"/>
      <c r="JFJ48" s="727"/>
      <c r="JFK48" s="727"/>
      <c r="JFL48" s="727"/>
      <c r="JFM48" s="727"/>
      <c r="JFN48" s="727"/>
      <c r="JFO48" s="727"/>
      <c r="JFP48" s="727"/>
      <c r="JFQ48" s="727"/>
      <c r="JFR48" s="727"/>
      <c r="JFS48" s="727"/>
      <c r="JFT48" s="727"/>
      <c r="JFU48" s="727"/>
      <c r="JFV48" s="727"/>
      <c r="JFW48" s="727"/>
      <c r="JFX48" s="727"/>
      <c r="JFY48" s="727"/>
      <c r="JFZ48" s="727"/>
      <c r="JGA48" s="727"/>
      <c r="JGB48" s="727"/>
      <c r="JGC48" s="727"/>
      <c r="JGD48" s="727"/>
      <c r="JGE48" s="727"/>
      <c r="JGF48" s="727"/>
      <c r="JGG48" s="727"/>
      <c r="JGH48" s="727"/>
      <c r="JGI48" s="727"/>
      <c r="JGJ48" s="727"/>
      <c r="JGK48" s="727"/>
      <c r="JGL48" s="727"/>
      <c r="JGM48" s="727"/>
      <c r="JGN48" s="727"/>
      <c r="JGO48" s="727"/>
      <c r="JGP48" s="727"/>
      <c r="JGQ48" s="727"/>
      <c r="JGR48" s="727"/>
      <c r="JGS48" s="727"/>
      <c r="JGT48" s="727"/>
      <c r="JGU48" s="727"/>
      <c r="JGV48" s="727"/>
      <c r="JGW48" s="727"/>
      <c r="JGX48" s="727"/>
      <c r="JGY48" s="727"/>
      <c r="JGZ48" s="727"/>
      <c r="JHA48" s="727"/>
      <c r="JHB48" s="727"/>
      <c r="JHC48" s="727"/>
      <c r="JHD48" s="727"/>
      <c r="JHE48" s="727"/>
      <c r="JHF48" s="727"/>
      <c r="JHG48" s="727"/>
      <c r="JHH48" s="727"/>
      <c r="JHI48" s="727"/>
      <c r="JHJ48" s="727"/>
      <c r="JHK48" s="727"/>
      <c r="JHL48" s="727"/>
      <c r="JHM48" s="727"/>
      <c r="JHN48" s="727"/>
      <c r="JHO48" s="727"/>
      <c r="JHP48" s="727"/>
      <c r="JHQ48" s="727"/>
      <c r="JHR48" s="727"/>
      <c r="JHS48" s="727"/>
      <c r="JHT48" s="727"/>
      <c r="JHU48" s="727"/>
      <c r="JHV48" s="727"/>
      <c r="JHW48" s="727"/>
      <c r="JHX48" s="727"/>
      <c r="JHY48" s="727"/>
      <c r="JHZ48" s="727"/>
      <c r="JIA48" s="727"/>
      <c r="JIB48" s="727"/>
      <c r="JIC48" s="727"/>
      <c r="JID48" s="727"/>
      <c r="JIE48" s="727"/>
      <c r="JIF48" s="727"/>
      <c r="JIG48" s="727"/>
      <c r="JIH48" s="727"/>
      <c r="JII48" s="727"/>
      <c r="JIJ48" s="727"/>
      <c r="JIK48" s="727"/>
      <c r="JIL48" s="727"/>
      <c r="JIM48" s="727"/>
      <c r="JIN48" s="727"/>
      <c r="JIO48" s="727"/>
      <c r="JIP48" s="727"/>
      <c r="JIQ48" s="727"/>
      <c r="JIR48" s="727"/>
      <c r="JIS48" s="727"/>
      <c r="JIT48" s="727"/>
      <c r="JIU48" s="727"/>
      <c r="JIV48" s="727"/>
      <c r="JIW48" s="727"/>
      <c r="JIX48" s="727"/>
      <c r="JIY48" s="727"/>
      <c r="JIZ48" s="727"/>
      <c r="JJA48" s="727"/>
      <c r="JJB48" s="727"/>
      <c r="JJC48" s="727"/>
      <c r="JJD48" s="727"/>
      <c r="JJE48" s="727"/>
      <c r="JJF48" s="727"/>
      <c r="JJG48" s="727"/>
      <c r="JJH48" s="727"/>
      <c r="JJI48" s="727"/>
      <c r="JJJ48" s="727"/>
      <c r="JJK48" s="727"/>
      <c r="JJL48" s="727"/>
      <c r="JJM48" s="727"/>
      <c r="JJN48" s="727"/>
      <c r="JJO48" s="727"/>
      <c r="JJP48" s="727"/>
      <c r="JJQ48" s="727"/>
      <c r="JJR48" s="727"/>
      <c r="JJS48" s="727"/>
      <c r="JJT48" s="727"/>
      <c r="JJU48" s="727"/>
      <c r="JJV48" s="727"/>
      <c r="JJW48" s="727"/>
      <c r="JJX48" s="727"/>
      <c r="JJY48" s="727"/>
      <c r="JJZ48" s="727"/>
      <c r="JKA48" s="727"/>
      <c r="JKB48" s="727"/>
      <c r="JKC48" s="727"/>
      <c r="JKD48" s="727"/>
      <c r="JKE48" s="727"/>
      <c r="JKF48" s="727"/>
      <c r="JKG48" s="727"/>
      <c r="JKH48" s="727"/>
      <c r="JKI48" s="727"/>
      <c r="JKJ48" s="727"/>
      <c r="JKK48" s="727"/>
      <c r="JKL48" s="727"/>
      <c r="JKM48" s="727"/>
      <c r="JKN48" s="727"/>
      <c r="JKO48" s="727"/>
      <c r="JKP48" s="727"/>
      <c r="JKQ48" s="727"/>
      <c r="JKR48" s="727"/>
      <c r="JKS48" s="727"/>
      <c r="JKT48" s="727"/>
      <c r="JKU48" s="727"/>
      <c r="JKV48" s="727"/>
      <c r="JKW48" s="727"/>
      <c r="JKX48" s="727"/>
      <c r="JKY48" s="727"/>
      <c r="JKZ48" s="727"/>
      <c r="JLA48" s="727"/>
      <c r="JLB48" s="727"/>
      <c r="JLC48" s="727"/>
      <c r="JLD48" s="727"/>
      <c r="JLE48" s="727"/>
      <c r="JLF48" s="727"/>
      <c r="JLG48" s="727"/>
      <c r="JLH48" s="727"/>
      <c r="JLI48" s="727"/>
      <c r="JLJ48" s="727"/>
      <c r="JLK48" s="727"/>
      <c r="JLL48" s="727"/>
      <c r="JLM48" s="727"/>
      <c r="JLN48" s="727"/>
      <c r="JLO48" s="727"/>
      <c r="JLP48" s="727"/>
      <c r="JLQ48" s="727"/>
      <c r="JLR48" s="727"/>
      <c r="JLS48" s="727"/>
      <c r="JLT48" s="727"/>
      <c r="JLU48" s="727"/>
      <c r="JLV48" s="727"/>
      <c r="JLW48" s="727"/>
      <c r="JLX48" s="727"/>
      <c r="JLY48" s="727"/>
      <c r="JLZ48" s="727"/>
      <c r="JMA48" s="727"/>
      <c r="JMB48" s="727"/>
      <c r="JMC48" s="727"/>
      <c r="JMD48" s="727"/>
      <c r="JME48" s="727"/>
      <c r="JMF48" s="727"/>
      <c r="JMG48" s="727"/>
      <c r="JMH48" s="727"/>
      <c r="JMI48" s="727"/>
      <c r="JMJ48" s="727"/>
      <c r="JMK48" s="727"/>
      <c r="JML48" s="727"/>
      <c r="JMM48" s="727"/>
      <c r="JMN48" s="727"/>
      <c r="JMO48" s="727"/>
      <c r="JMP48" s="727"/>
      <c r="JMQ48" s="727"/>
      <c r="JMR48" s="727"/>
      <c r="JMS48" s="727"/>
      <c r="JMT48" s="727"/>
      <c r="JMU48" s="727"/>
      <c r="JMV48" s="727"/>
      <c r="JMW48" s="727"/>
      <c r="JMX48" s="727"/>
      <c r="JMY48" s="727"/>
      <c r="JMZ48" s="727"/>
      <c r="JNA48" s="727"/>
      <c r="JNB48" s="727"/>
      <c r="JNC48" s="727"/>
      <c r="JND48" s="727"/>
      <c r="JNE48" s="727"/>
      <c r="JNF48" s="727"/>
      <c r="JNG48" s="727"/>
      <c r="JNH48" s="727"/>
      <c r="JNI48" s="727"/>
      <c r="JNJ48" s="727"/>
      <c r="JNK48" s="727"/>
      <c r="JNL48" s="727"/>
      <c r="JNM48" s="727"/>
      <c r="JNN48" s="727"/>
      <c r="JNO48" s="727"/>
      <c r="JNP48" s="727"/>
      <c r="JNQ48" s="727"/>
      <c r="JNR48" s="727"/>
      <c r="JNS48" s="727"/>
      <c r="JNT48" s="727"/>
      <c r="JNU48" s="727"/>
      <c r="JNV48" s="727"/>
      <c r="JNW48" s="727"/>
      <c r="JNX48" s="727"/>
      <c r="JNY48" s="727"/>
      <c r="JNZ48" s="727"/>
      <c r="JOA48" s="727"/>
      <c r="JOB48" s="727"/>
      <c r="JOC48" s="727"/>
      <c r="JOD48" s="727"/>
      <c r="JOE48" s="727"/>
      <c r="JOF48" s="727"/>
      <c r="JOG48" s="727"/>
      <c r="JOH48" s="727"/>
      <c r="JOI48" s="727"/>
      <c r="JOJ48" s="727"/>
      <c r="JOK48" s="727"/>
      <c r="JOL48" s="727"/>
      <c r="JOM48" s="727"/>
      <c r="JON48" s="727"/>
      <c r="JOO48" s="727"/>
      <c r="JOP48" s="727"/>
      <c r="JOQ48" s="727"/>
      <c r="JOR48" s="727"/>
      <c r="JOS48" s="727"/>
      <c r="JOT48" s="727"/>
      <c r="JOU48" s="727"/>
      <c r="JOV48" s="727"/>
      <c r="JOW48" s="727"/>
      <c r="JOX48" s="727"/>
      <c r="JOY48" s="727"/>
      <c r="JOZ48" s="727"/>
      <c r="JPA48" s="727"/>
      <c r="JPB48" s="727"/>
      <c r="JPC48" s="727"/>
      <c r="JPD48" s="727"/>
      <c r="JPE48" s="727"/>
      <c r="JPF48" s="727"/>
      <c r="JPG48" s="727"/>
      <c r="JPH48" s="727"/>
      <c r="JPI48" s="727"/>
      <c r="JPJ48" s="727"/>
      <c r="JPK48" s="727"/>
      <c r="JPL48" s="727"/>
      <c r="JPM48" s="727"/>
      <c r="JPN48" s="727"/>
      <c r="JPO48" s="727"/>
      <c r="JPP48" s="727"/>
      <c r="JPQ48" s="727"/>
      <c r="JPR48" s="727"/>
      <c r="JPS48" s="727"/>
      <c r="JPT48" s="727"/>
      <c r="JPU48" s="727"/>
      <c r="JPV48" s="727"/>
      <c r="JPW48" s="727"/>
      <c r="JPX48" s="727"/>
      <c r="JPY48" s="727"/>
      <c r="JPZ48" s="727"/>
      <c r="JQA48" s="727"/>
      <c r="JQB48" s="727"/>
      <c r="JQC48" s="727"/>
      <c r="JQD48" s="727"/>
      <c r="JQE48" s="727"/>
      <c r="JQF48" s="727"/>
      <c r="JQG48" s="727"/>
      <c r="JQH48" s="727"/>
      <c r="JQI48" s="727"/>
      <c r="JQJ48" s="727"/>
      <c r="JQK48" s="727"/>
      <c r="JQL48" s="727"/>
      <c r="JQM48" s="727"/>
      <c r="JQN48" s="727"/>
      <c r="JQO48" s="727"/>
      <c r="JQP48" s="727"/>
      <c r="JQQ48" s="727"/>
      <c r="JQR48" s="727"/>
      <c r="JQS48" s="727"/>
      <c r="JQT48" s="727"/>
      <c r="JQU48" s="727"/>
      <c r="JQV48" s="727"/>
      <c r="JQW48" s="727"/>
      <c r="JQX48" s="727"/>
      <c r="JQY48" s="727"/>
      <c r="JQZ48" s="727"/>
      <c r="JRA48" s="727"/>
      <c r="JRB48" s="727"/>
      <c r="JRC48" s="727"/>
      <c r="JRD48" s="727"/>
      <c r="JRE48" s="727"/>
      <c r="JRF48" s="727"/>
      <c r="JRG48" s="727"/>
      <c r="JRH48" s="727"/>
      <c r="JRI48" s="727"/>
      <c r="JRJ48" s="727"/>
      <c r="JRK48" s="727"/>
      <c r="JRL48" s="727"/>
      <c r="JRM48" s="727"/>
      <c r="JRN48" s="727"/>
      <c r="JRO48" s="727"/>
      <c r="JRP48" s="727"/>
      <c r="JRQ48" s="727"/>
      <c r="JRR48" s="727"/>
      <c r="JRS48" s="727"/>
      <c r="JRT48" s="727"/>
      <c r="JRU48" s="727"/>
      <c r="JRV48" s="727"/>
      <c r="JRW48" s="727"/>
      <c r="JRX48" s="727"/>
      <c r="JRY48" s="727"/>
      <c r="JRZ48" s="727"/>
      <c r="JSA48" s="727"/>
      <c r="JSB48" s="727"/>
      <c r="JSC48" s="727"/>
      <c r="JSD48" s="727"/>
      <c r="JSE48" s="727"/>
      <c r="JSF48" s="727"/>
      <c r="JSG48" s="727"/>
      <c r="JSH48" s="727"/>
      <c r="JSI48" s="727"/>
      <c r="JSJ48" s="727"/>
      <c r="JSK48" s="727"/>
      <c r="JSL48" s="727"/>
      <c r="JSM48" s="727"/>
      <c r="JSN48" s="727"/>
      <c r="JSO48" s="727"/>
      <c r="JSP48" s="727"/>
      <c r="JSQ48" s="727"/>
      <c r="JSR48" s="727"/>
      <c r="JSS48" s="727"/>
      <c r="JST48" s="727"/>
      <c r="JSU48" s="727"/>
      <c r="JSV48" s="727"/>
      <c r="JSW48" s="727"/>
      <c r="JSX48" s="727"/>
      <c r="JSY48" s="727"/>
      <c r="JSZ48" s="727"/>
      <c r="JTA48" s="727"/>
      <c r="JTB48" s="727"/>
      <c r="JTC48" s="727"/>
      <c r="JTD48" s="727"/>
      <c r="JTE48" s="727"/>
      <c r="JTF48" s="727"/>
      <c r="JTG48" s="727"/>
      <c r="JTH48" s="727"/>
      <c r="JTI48" s="727"/>
      <c r="JTJ48" s="727"/>
      <c r="JTK48" s="727"/>
      <c r="JTL48" s="727"/>
      <c r="JTM48" s="727"/>
      <c r="JTN48" s="727"/>
      <c r="JTO48" s="727"/>
      <c r="JTP48" s="727"/>
      <c r="JTQ48" s="727"/>
      <c r="JTR48" s="727"/>
      <c r="JTS48" s="727"/>
      <c r="JTT48" s="727"/>
      <c r="JTU48" s="727"/>
      <c r="JTV48" s="727"/>
      <c r="JTW48" s="727"/>
      <c r="JTX48" s="727"/>
      <c r="JTY48" s="727"/>
      <c r="JTZ48" s="727"/>
      <c r="JUA48" s="727"/>
      <c r="JUB48" s="727"/>
      <c r="JUC48" s="727"/>
      <c r="JUD48" s="727"/>
      <c r="JUE48" s="727"/>
      <c r="JUF48" s="727"/>
      <c r="JUG48" s="727"/>
      <c r="JUH48" s="727"/>
      <c r="JUI48" s="727"/>
      <c r="JUJ48" s="727"/>
      <c r="JUK48" s="727"/>
      <c r="JUL48" s="727"/>
      <c r="JUM48" s="727"/>
      <c r="JUN48" s="727"/>
      <c r="JUO48" s="727"/>
      <c r="JUP48" s="727"/>
      <c r="JUQ48" s="727"/>
      <c r="JUR48" s="727"/>
      <c r="JUS48" s="727"/>
      <c r="JUT48" s="727"/>
      <c r="JUU48" s="727"/>
      <c r="JUV48" s="727"/>
      <c r="JUW48" s="727"/>
      <c r="JUX48" s="727"/>
      <c r="JUY48" s="727"/>
      <c r="JUZ48" s="727"/>
      <c r="JVA48" s="727"/>
      <c r="JVB48" s="727"/>
      <c r="JVC48" s="727"/>
      <c r="JVD48" s="727"/>
      <c r="JVE48" s="727"/>
      <c r="JVF48" s="727"/>
      <c r="JVG48" s="727"/>
      <c r="JVH48" s="727"/>
      <c r="JVI48" s="727"/>
      <c r="JVJ48" s="727"/>
      <c r="JVK48" s="727"/>
      <c r="JVL48" s="727"/>
      <c r="JVM48" s="727"/>
      <c r="JVN48" s="727"/>
      <c r="JVO48" s="727"/>
      <c r="JVP48" s="727"/>
      <c r="JVQ48" s="727"/>
      <c r="JVR48" s="727"/>
      <c r="JVS48" s="727"/>
      <c r="JVT48" s="727"/>
      <c r="JVU48" s="727"/>
      <c r="JVV48" s="727"/>
      <c r="JVW48" s="727"/>
      <c r="JVX48" s="727"/>
      <c r="JVY48" s="727"/>
      <c r="JVZ48" s="727"/>
      <c r="JWA48" s="727"/>
      <c r="JWB48" s="727"/>
      <c r="JWC48" s="727"/>
      <c r="JWD48" s="727"/>
      <c r="JWE48" s="727"/>
      <c r="JWF48" s="727"/>
      <c r="JWG48" s="727"/>
      <c r="JWH48" s="727"/>
      <c r="JWI48" s="727"/>
      <c r="JWJ48" s="727"/>
      <c r="JWK48" s="727"/>
      <c r="JWL48" s="727"/>
      <c r="JWM48" s="727"/>
      <c r="JWN48" s="727"/>
      <c r="JWO48" s="727"/>
      <c r="JWP48" s="727"/>
      <c r="JWQ48" s="727"/>
      <c r="JWR48" s="727"/>
      <c r="JWS48" s="727"/>
      <c r="JWT48" s="727"/>
      <c r="JWU48" s="727"/>
      <c r="JWV48" s="727"/>
      <c r="JWW48" s="727"/>
      <c r="JWX48" s="727"/>
      <c r="JWY48" s="727"/>
      <c r="JWZ48" s="727"/>
      <c r="JXA48" s="727"/>
      <c r="JXB48" s="727"/>
      <c r="JXC48" s="727"/>
      <c r="JXD48" s="727"/>
      <c r="JXE48" s="727"/>
      <c r="JXF48" s="727"/>
      <c r="JXG48" s="727"/>
      <c r="JXH48" s="727"/>
      <c r="JXI48" s="727"/>
      <c r="JXJ48" s="727"/>
      <c r="JXK48" s="727"/>
      <c r="JXL48" s="727"/>
      <c r="JXM48" s="727"/>
      <c r="JXN48" s="727"/>
      <c r="JXO48" s="727"/>
      <c r="JXP48" s="727"/>
      <c r="JXQ48" s="727"/>
      <c r="JXR48" s="727"/>
      <c r="JXS48" s="727"/>
      <c r="JXT48" s="727"/>
      <c r="JXU48" s="727"/>
      <c r="JXV48" s="727"/>
      <c r="JXW48" s="727"/>
      <c r="JXX48" s="727"/>
      <c r="JXY48" s="727"/>
      <c r="JXZ48" s="727"/>
      <c r="JYA48" s="727"/>
      <c r="JYB48" s="727"/>
      <c r="JYC48" s="727"/>
      <c r="JYD48" s="727"/>
      <c r="JYE48" s="727"/>
      <c r="JYF48" s="727"/>
      <c r="JYG48" s="727"/>
      <c r="JYH48" s="727"/>
      <c r="JYI48" s="727"/>
      <c r="JYJ48" s="727"/>
      <c r="JYK48" s="727"/>
      <c r="JYL48" s="727"/>
      <c r="JYM48" s="727"/>
      <c r="JYN48" s="727"/>
      <c r="JYO48" s="727"/>
      <c r="JYP48" s="727"/>
      <c r="JYQ48" s="727"/>
      <c r="JYR48" s="727"/>
      <c r="JYS48" s="727"/>
      <c r="JYT48" s="727"/>
      <c r="JYU48" s="727"/>
      <c r="JYV48" s="727"/>
      <c r="JYW48" s="727"/>
      <c r="JYX48" s="727"/>
      <c r="JYY48" s="727"/>
      <c r="JYZ48" s="727"/>
      <c r="JZA48" s="727"/>
      <c r="JZB48" s="727"/>
      <c r="JZC48" s="727"/>
      <c r="JZD48" s="727"/>
      <c r="JZE48" s="727"/>
      <c r="JZF48" s="727"/>
      <c r="JZG48" s="727"/>
      <c r="JZH48" s="727"/>
      <c r="JZI48" s="727"/>
      <c r="JZJ48" s="727"/>
      <c r="JZK48" s="727"/>
      <c r="JZL48" s="727"/>
      <c r="JZM48" s="727"/>
      <c r="JZN48" s="727"/>
      <c r="JZO48" s="727"/>
      <c r="JZP48" s="727"/>
      <c r="JZQ48" s="727"/>
      <c r="JZR48" s="727"/>
      <c r="JZS48" s="727"/>
      <c r="JZT48" s="727"/>
      <c r="JZU48" s="727"/>
      <c r="JZV48" s="727"/>
      <c r="JZW48" s="727"/>
      <c r="JZX48" s="727"/>
      <c r="JZY48" s="727"/>
      <c r="JZZ48" s="727"/>
      <c r="KAA48" s="727"/>
      <c r="KAB48" s="727"/>
      <c r="KAC48" s="727"/>
      <c r="KAD48" s="727"/>
      <c r="KAE48" s="727"/>
      <c r="KAF48" s="727"/>
      <c r="KAG48" s="727"/>
      <c r="KAH48" s="727"/>
      <c r="KAI48" s="727"/>
      <c r="KAJ48" s="727"/>
      <c r="KAK48" s="727"/>
      <c r="KAL48" s="727"/>
      <c r="KAM48" s="727"/>
      <c r="KAN48" s="727"/>
      <c r="KAO48" s="727"/>
      <c r="KAP48" s="727"/>
      <c r="KAQ48" s="727"/>
      <c r="KAR48" s="727"/>
      <c r="KAS48" s="727"/>
      <c r="KAT48" s="727"/>
      <c r="KAU48" s="727"/>
      <c r="KAV48" s="727"/>
      <c r="KAW48" s="727"/>
      <c r="KAX48" s="727"/>
      <c r="KAY48" s="727"/>
      <c r="KAZ48" s="727"/>
      <c r="KBA48" s="727"/>
      <c r="KBB48" s="727"/>
      <c r="KBC48" s="727"/>
      <c r="KBD48" s="727"/>
      <c r="KBE48" s="727"/>
      <c r="KBF48" s="727"/>
      <c r="KBG48" s="727"/>
      <c r="KBH48" s="727"/>
      <c r="KBI48" s="727"/>
      <c r="KBJ48" s="727"/>
      <c r="KBK48" s="727"/>
      <c r="KBL48" s="727"/>
      <c r="KBM48" s="727"/>
      <c r="KBN48" s="727"/>
      <c r="KBO48" s="727"/>
      <c r="KBP48" s="727"/>
      <c r="KBQ48" s="727"/>
      <c r="KBR48" s="727"/>
      <c r="KBS48" s="727"/>
      <c r="KBT48" s="727"/>
      <c r="KBU48" s="727"/>
      <c r="KBV48" s="727"/>
      <c r="KBW48" s="727"/>
      <c r="KBX48" s="727"/>
      <c r="KBY48" s="727"/>
      <c r="KBZ48" s="727"/>
      <c r="KCA48" s="727"/>
      <c r="KCB48" s="727"/>
      <c r="KCC48" s="727"/>
      <c r="KCD48" s="727"/>
      <c r="KCE48" s="727"/>
      <c r="KCF48" s="727"/>
      <c r="KCG48" s="727"/>
      <c r="KCH48" s="727"/>
      <c r="KCI48" s="727"/>
      <c r="KCJ48" s="727"/>
      <c r="KCK48" s="727"/>
      <c r="KCL48" s="727"/>
      <c r="KCM48" s="727"/>
      <c r="KCN48" s="727"/>
      <c r="KCO48" s="727"/>
      <c r="KCP48" s="727"/>
      <c r="KCQ48" s="727"/>
      <c r="KCR48" s="727"/>
      <c r="KCS48" s="727"/>
      <c r="KCT48" s="727"/>
      <c r="KCU48" s="727"/>
      <c r="KCV48" s="727"/>
      <c r="KCW48" s="727"/>
      <c r="KCX48" s="727"/>
      <c r="KCY48" s="727"/>
      <c r="KCZ48" s="727"/>
      <c r="KDA48" s="727"/>
      <c r="KDB48" s="727"/>
      <c r="KDC48" s="727"/>
      <c r="KDD48" s="727"/>
      <c r="KDE48" s="727"/>
      <c r="KDF48" s="727"/>
      <c r="KDG48" s="727"/>
      <c r="KDH48" s="727"/>
      <c r="KDI48" s="727"/>
      <c r="KDJ48" s="727"/>
      <c r="KDK48" s="727"/>
      <c r="KDL48" s="727"/>
      <c r="KDM48" s="727"/>
      <c r="KDN48" s="727"/>
      <c r="KDO48" s="727"/>
      <c r="KDP48" s="727"/>
      <c r="KDQ48" s="727"/>
      <c r="KDR48" s="727"/>
      <c r="KDS48" s="727"/>
      <c r="KDT48" s="727"/>
      <c r="KDU48" s="727"/>
      <c r="KDV48" s="727"/>
      <c r="KDW48" s="727"/>
      <c r="KDX48" s="727"/>
      <c r="KDY48" s="727"/>
      <c r="KDZ48" s="727"/>
      <c r="KEA48" s="727"/>
      <c r="KEB48" s="727"/>
      <c r="KEC48" s="727"/>
      <c r="KED48" s="727"/>
      <c r="KEE48" s="727"/>
      <c r="KEF48" s="727"/>
      <c r="KEG48" s="727"/>
      <c r="KEH48" s="727"/>
      <c r="KEI48" s="727"/>
      <c r="KEJ48" s="727"/>
      <c r="KEK48" s="727"/>
      <c r="KEL48" s="727"/>
      <c r="KEM48" s="727"/>
      <c r="KEN48" s="727"/>
      <c r="KEO48" s="727"/>
      <c r="KEP48" s="727"/>
      <c r="KEQ48" s="727"/>
      <c r="KER48" s="727"/>
      <c r="KES48" s="727"/>
      <c r="KET48" s="727"/>
      <c r="KEU48" s="727"/>
      <c r="KEV48" s="727"/>
      <c r="KEW48" s="727"/>
      <c r="KEX48" s="727"/>
      <c r="KEY48" s="727"/>
      <c r="KEZ48" s="727"/>
      <c r="KFA48" s="727"/>
      <c r="KFB48" s="727"/>
      <c r="KFC48" s="727"/>
      <c r="KFD48" s="727"/>
      <c r="KFE48" s="727"/>
      <c r="KFF48" s="727"/>
      <c r="KFG48" s="727"/>
      <c r="KFH48" s="727"/>
      <c r="KFI48" s="727"/>
      <c r="KFJ48" s="727"/>
      <c r="KFK48" s="727"/>
      <c r="KFL48" s="727"/>
      <c r="KFM48" s="727"/>
      <c r="KFN48" s="727"/>
      <c r="KFO48" s="727"/>
      <c r="KFP48" s="727"/>
      <c r="KFQ48" s="727"/>
      <c r="KFR48" s="727"/>
      <c r="KFS48" s="727"/>
      <c r="KFT48" s="727"/>
      <c r="KFU48" s="727"/>
      <c r="KFV48" s="727"/>
      <c r="KFW48" s="727"/>
      <c r="KFX48" s="727"/>
      <c r="KFY48" s="727"/>
      <c r="KFZ48" s="727"/>
      <c r="KGA48" s="727"/>
      <c r="KGB48" s="727"/>
      <c r="KGC48" s="727"/>
      <c r="KGD48" s="727"/>
      <c r="KGE48" s="727"/>
      <c r="KGF48" s="727"/>
      <c r="KGG48" s="727"/>
      <c r="KGH48" s="727"/>
      <c r="KGI48" s="727"/>
      <c r="KGJ48" s="727"/>
      <c r="KGK48" s="727"/>
      <c r="KGL48" s="727"/>
      <c r="KGM48" s="727"/>
      <c r="KGN48" s="727"/>
      <c r="KGO48" s="727"/>
      <c r="KGP48" s="727"/>
      <c r="KGQ48" s="727"/>
      <c r="KGR48" s="727"/>
      <c r="KGS48" s="727"/>
      <c r="KGT48" s="727"/>
      <c r="KGU48" s="727"/>
      <c r="KGV48" s="727"/>
      <c r="KGW48" s="727"/>
      <c r="KGX48" s="727"/>
      <c r="KGY48" s="727"/>
      <c r="KGZ48" s="727"/>
      <c r="KHA48" s="727"/>
      <c r="KHB48" s="727"/>
      <c r="KHC48" s="727"/>
      <c r="KHD48" s="727"/>
      <c r="KHE48" s="727"/>
      <c r="KHF48" s="727"/>
      <c r="KHG48" s="727"/>
      <c r="KHH48" s="727"/>
      <c r="KHI48" s="727"/>
      <c r="KHJ48" s="727"/>
      <c r="KHK48" s="727"/>
      <c r="KHL48" s="727"/>
      <c r="KHM48" s="727"/>
      <c r="KHN48" s="727"/>
      <c r="KHO48" s="727"/>
      <c r="KHP48" s="727"/>
      <c r="KHQ48" s="727"/>
      <c r="KHR48" s="727"/>
      <c r="KHS48" s="727"/>
      <c r="KHT48" s="727"/>
      <c r="KHU48" s="727"/>
      <c r="KHV48" s="727"/>
      <c r="KHW48" s="727"/>
      <c r="KHX48" s="727"/>
      <c r="KHY48" s="727"/>
      <c r="KHZ48" s="727"/>
      <c r="KIA48" s="727"/>
      <c r="KIB48" s="727"/>
      <c r="KIC48" s="727"/>
      <c r="KID48" s="727"/>
      <c r="KIE48" s="727"/>
      <c r="KIF48" s="727"/>
      <c r="KIG48" s="727"/>
      <c r="KIH48" s="727"/>
      <c r="KII48" s="727"/>
      <c r="KIJ48" s="727"/>
      <c r="KIK48" s="727"/>
      <c r="KIL48" s="727"/>
      <c r="KIM48" s="727"/>
      <c r="KIN48" s="727"/>
      <c r="KIO48" s="727"/>
      <c r="KIP48" s="727"/>
      <c r="KIQ48" s="727"/>
      <c r="KIR48" s="727"/>
      <c r="KIS48" s="727"/>
      <c r="KIT48" s="727"/>
      <c r="KIU48" s="727"/>
      <c r="KIV48" s="727"/>
      <c r="KIW48" s="727"/>
      <c r="KIX48" s="727"/>
      <c r="KIY48" s="727"/>
      <c r="KIZ48" s="727"/>
      <c r="KJA48" s="727"/>
      <c r="KJB48" s="727"/>
      <c r="KJC48" s="727"/>
      <c r="KJD48" s="727"/>
      <c r="KJE48" s="727"/>
      <c r="KJF48" s="727"/>
      <c r="KJG48" s="727"/>
      <c r="KJH48" s="727"/>
      <c r="KJI48" s="727"/>
      <c r="KJJ48" s="727"/>
      <c r="KJK48" s="727"/>
      <c r="KJL48" s="727"/>
      <c r="KJM48" s="727"/>
      <c r="KJN48" s="727"/>
      <c r="KJO48" s="727"/>
      <c r="KJP48" s="727"/>
      <c r="KJQ48" s="727"/>
      <c r="KJR48" s="727"/>
      <c r="KJS48" s="727"/>
      <c r="KJT48" s="727"/>
      <c r="KJU48" s="727"/>
      <c r="KJV48" s="727"/>
      <c r="KJW48" s="727"/>
      <c r="KJX48" s="727"/>
      <c r="KJY48" s="727"/>
      <c r="KJZ48" s="727"/>
      <c r="KKA48" s="727"/>
      <c r="KKB48" s="727"/>
      <c r="KKC48" s="727"/>
      <c r="KKD48" s="727"/>
      <c r="KKE48" s="727"/>
      <c r="KKF48" s="727"/>
      <c r="KKG48" s="727"/>
      <c r="KKH48" s="727"/>
      <c r="KKI48" s="727"/>
      <c r="KKJ48" s="727"/>
      <c r="KKK48" s="727"/>
      <c r="KKL48" s="727"/>
      <c r="KKM48" s="727"/>
      <c r="KKN48" s="727"/>
      <c r="KKO48" s="727"/>
      <c r="KKP48" s="727"/>
      <c r="KKQ48" s="727"/>
      <c r="KKR48" s="727"/>
      <c r="KKS48" s="727"/>
      <c r="KKT48" s="727"/>
      <c r="KKU48" s="727"/>
      <c r="KKV48" s="727"/>
      <c r="KKW48" s="727"/>
      <c r="KKX48" s="727"/>
      <c r="KKY48" s="727"/>
      <c r="KKZ48" s="727"/>
      <c r="KLA48" s="727"/>
      <c r="KLB48" s="727"/>
      <c r="KLC48" s="727"/>
      <c r="KLD48" s="727"/>
      <c r="KLE48" s="727"/>
      <c r="KLF48" s="727"/>
      <c r="KLG48" s="727"/>
      <c r="KLH48" s="727"/>
      <c r="KLI48" s="727"/>
      <c r="KLJ48" s="727"/>
      <c r="KLK48" s="727"/>
      <c r="KLL48" s="727"/>
      <c r="KLM48" s="727"/>
      <c r="KLN48" s="727"/>
      <c r="KLO48" s="727"/>
      <c r="KLP48" s="727"/>
      <c r="KLQ48" s="727"/>
      <c r="KLR48" s="727"/>
      <c r="KLS48" s="727"/>
      <c r="KLT48" s="727"/>
      <c r="KLU48" s="727"/>
      <c r="KLV48" s="727"/>
      <c r="KLW48" s="727"/>
      <c r="KLX48" s="727"/>
      <c r="KLY48" s="727"/>
      <c r="KLZ48" s="727"/>
      <c r="KMA48" s="727"/>
      <c r="KMB48" s="727"/>
      <c r="KMC48" s="727"/>
      <c r="KMD48" s="727"/>
      <c r="KME48" s="727"/>
      <c r="KMF48" s="727"/>
      <c r="KMG48" s="727"/>
      <c r="KMH48" s="727"/>
      <c r="KMI48" s="727"/>
      <c r="KMJ48" s="727"/>
      <c r="KMK48" s="727"/>
      <c r="KML48" s="727"/>
      <c r="KMM48" s="727"/>
      <c r="KMN48" s="727"/>
      <c r="KMO48" s="727"/>
      <c r="KMP48" s="727"/>
      <c r="KMQ48" s="727"/>
      <c r="KMR48" s="727"/>
      <c r="KMS48" s="727"/>
      <c r="KMT48" s="727"/>
      <c r="KMU48" s="727"/>
      <c r="KMV48" s="727"/>
      <c r="KMW48" s="727"/>
      <c r="KMX48" s="727"/>
      <c r="KMY48" s="727"/>
      <c r="KMZ48" s="727"/>
      <c r="KNA48" s="727"/>
      <c r="KNB48" s="727"/>
      <c r="KNC48" s="727"/>
      <c r="KND48" s="727"/>
      <c r="KNE48" s="727"/>
      <c r="KNF48" s="727"/>
      <c r="KNG48" s="727"/>
      <c r="KNH48" s="727"/>
      <c r="KNI48" s="727"/>
      <c r="KNJ48" s="727"/>
      <c r="KNK48" s="727"/>
      <c r="KNL48" s="727"/>
      <c r="KNM48" s="727"/>
      <c r="KNN48" s="727"/>
      <c r="KNO48" s="727"/>
      <c r="KNP48" s="727"/>
      <c r="KNQ48" s="727"/>
      <c r="KNR48" s="727"/>
      <c r="KNS48" s="727"/>
      <c r="KNT48" s="727"/>
      <c r="KNU48" s="727"/>
      <c r="KNV48" s="727"/>
      <c r="KNW48" s="727"/>
      <c r="KNX48" s="727"/>
      <c r="KNY48" s="727"/>
      <c r="KNZ48" s="727"/>
      <c r="KOA48" s="727"/>
      <c r="KOB48" s="727"/>
      <c r="KOC48" s="727"/>
      <c r="KOD48" s="727"/>
      <c r="KOE48" s="727"/>
      <c r="KOF48" s="727"/>
      <c r="KOG48" s="727"/>
      <c r="KOH48" s="727"/>
      <c r="KOI48" s="727"/>
      <c r="KOJ48" s="727"/>
      <c r="KOK48" s="727"/>
      <c r="KOL48" s="727"/>
      <c r="KOM48" s="727"/>
      <c r="KON48" s="727"/>
      <c r="KOO48" s="727"/>
      <c r="KOP48" s="727"/>
      <c r="KOQ48" s="727"/>
      <c r="KOR48" s="727"/>
      <c r="KOS48" s="727"/>
      <c r="KOT48" s="727"/>
      <c r="KOU48" s="727"/>
      <c r="KOV48" s="727"/>
      <c r="KOW48" s="727"/>
      <c r="KOX48" s="727"/>
      <c r="KOY48" s="727"/>
      <c r="KOZ48" s="727"/>
      <c r="KPA48" s="727"/>
      <c r="KPB48" s="727"/>
      <c r="KPC48" s="727"/>
      <c r="KPD48" s="727"/>
      <c r="KPE48" s="727"/>
      <c r="KPF48" s="727"/>
      <c r="KPG48" s="727"/>
      <c r="KPH48" s="727"/>
      <c r="KPI48" s="727"/>
      <c r="KPJ48" s="727"/>
      <c r="KPK48" s="727"/>
      <c r="KPL48" s="727"/>
      <c r="KPM48" s="727"/>
      <c r="KPN48" s="727"/>
      <c r="KPO48" s="727"/>
      <c r="KPP48" s="727"/>
      <c r="KPQ48" s="727"/>
      <c r="KPR48" s="727"/>
      <c r="KPS48" s="727"/>
      <c r="KPT48" s="727"/>
      <c r="KPU48" s="727"/>
      <c r="KPV48" s="727"/>
      <c r="KPW48" s="727"/>
      <c r="KPX48" s="727"/>
      <c r="KPY48" s="727"/>
      <c r="KPZ48" s="727"/>
      <c r="KQA48" s="727"/>
      <c r="KQB48" s="727"/>
      <c r="KQC48" s="727"/>
      <c r="KQD48" s="727"/>
      <c r="KQE48" s="727"/>
      <c r="KQF48" s="727"/>
      <c r="KQG48" s="727"/>
      <c r="KQH48" s="727"/>
      <c r="KQI48" s="727"/>
      <c r="KQJ48" s="727"/>
      <c r="KQK48" s="727"/>
      <c r="KQL48" s="727"/>
      <c r="KQM48" s="727"/>
      <c r="KQN48" s="727"/>
      <c r="KQO48" s="727"/>
      <c r="KQP48" s="727"/>
      <c r="KQQ48" s="727"/>
      <c r="KQR48" s="727"/>
      <c r="KQS48" s="727"/>
      <c r="KQT48" s="727"/>
      <c r="KQU48" s="727"/>
      <c r="KQV48" s="727"/>
      <c r="KQW48" s="727"/>
      <c r="KQX48" s="727"/>
      <c r="KQY48" s="727"/>
      <c r="KQZ48" s="727"/>
      <c r="KRA48" s="727"/>
      <c r="KRB48" s="727"/>
      <c r="KRC48" s="727"/>
      <c r="KRD48" s="727"/>
      <c r="KRE48" s="727"/>
      <c r="KRF48" s="727"/>
      <c r="KRG48" s="727"/>
      <c r="KRH48" s="727"/>
      <c r="KRI48" s="727"/>
      <c r="KRJ48" s="727"/>
      <c r="KRK48" s="727"/>
      <c r="KRL48" s="727"/>
      <c r="KRM48" s="727"/>
      <c r="KRN48" s="727"/>
      <c r="KRO48" s="727"/>
      <c r="KRP48" s="727"/>
      <c r="KRQ48" s="727"/>
      <c r="KRR48" s="727"/>
      <c r="KRS48" s="727"/>
      <c r="KRT48" s="727"/>
      <c r="KRU48" s="727"/>
      <c r="KRV48" s="727"/>
      <c r="KRW48" s="727"/>
      <c r="KRX48" s="727"/>
      <c r="KRY48" s="727"/>
      <c r="KRZ48" s="727"/>
      <c r="KSA48" s="727"/>
      <c r="KSB48" s="727"/>
      <c r="KSC48" s="727"/>
      <c r="KSD48" s="727"/>
      <c r="KSE48" s="727"/>
      <c r="KSF48" s="727"/>
      <c r="KSG48" s="727"/>
      <c r="KSH48" s="727"/>
      <c r="KSI48" s="727"/>
      <c r="KSJ48" s="727"/>
      <c r="KSK48" s="727"/>
      <c r="KSL48" s="727"/>
      <c r="KSM48" s="727"/>
      <c r="KSN48" s="727"/>
      <c r="KSO48" s="727"/>
      <c r="KSP48" s="727"/>
      <c r="KSQ48" s="727"/>
      <c r="KSR48" s="727"/>
      <c r="KSS48" s="727"/>
      <c r="KST48" s="727"/>
      <c r="KSU48" s="727"/>
      <c r="KSV48" s="727"/>
      <c r="KSW48" s="727"/>
      <c r="KSX48" s="727"/>
      <c r="KSY48" s="727"/>
      <c r="KSZ48" s="727"/>
      <c r="KTA48" s="727"/>
      <c r="KTB48" s="727"/>
      <c r="KTC48" s="727"/>
      <c r="KTD48" s="727"/>
      <c r="KTE48" s="727"/>
      <c r="KTF48" s="727"/>
      <c r="KTG48" s="727"/>
      <c r="KTH48" s="727"/>
      <c r="KTI48" s="727"/>
      <c r="KTJ48" s="727"/>
      <c r="KTK48" s="727"/>
      <c r="KTL48" s="727"/>
      <c r="KTM48" s="727"/>
      <c r="KTN48" s="727"/>
      <c r="KTO48" s="727"/>
      <c r="KTP48" s="727"/>
      <c r="KTQ48" s="727"/>
      <c r="KTR48" s="727"/>
      <c r="KTS48" s="727"/>
      <c r="KTT48" s="727"/>
      <c r="KTU48" s="727"/>
      <c r="KTV48" s="727"/>
      <c r="KTW48" s="727"/>
      <c r="KTX48" s="727"/>
      <c r="KTY48" s="727"/>
      <c r="KTZ48" s="727"/>
      <c r="KUA48" s="727"/>
      <c r="KUB48" s="727"/>
      <c r="KUC48" s="727"/>
      <c r="KUD48" s="727"/>
      <c r="KUE48" s="727"/>
      <c r="KUF48" s="727"/>
      <c r="KUG48" s="727"/>
      <c r="KUH48" s="727"/>
      <c r="KUI48" s="727"/>
      <c r="KUJ48" s="727"/>
      <c r="KUK48" s="727"/>
      <c r="KUL48" s="727"/>
      <c r="KUM48" s="727"/>
      <c r="KUN48" s="727"/>
      <c r="KUO48" s="727"/>
      <c r="KUP48" s="727"/>
      <c r="KUQ48" s="727"/>
      <c r="KUR48" s="727"/>
      <c r="KUS48" s="727"/>
      <c r="KUT48" s="727"/>
      <c r="KUU48" s="727"/>
      <c r="KUV48" s="727"/>
      <c r="KUW48" s="727"/>
      <c r="KUX48" s="727"/>
      <c r="KUY48" s="727"/>
      <c r="KUZ48" s="727"/>
      <c r="KVA48" s="727"/>
      <c r="KVB48" s="727"/>
      <c r="KVC48" s="727"/>
      <c r="KVD48" s="727"/>
      <c r="KVE48" s="727"/>
      <c r="KVF48" s="727"/>
      <c r="KVG48" s="727"/>
      <c r="KVH48" s="727"/>
      <c r="KVI48" s="727"/>
      <c r="KVJ48" s="727"/>
      <c r="KVK48" s="727"/>
      <c r="KVL48" s="727"/>
      <c r="KVM48" s="727"/>
      <c r="KVN48" s="727"/>
      <c r="KVO48" s="727"/>
      <c r="KVP48" s="727"/>
      <c r="KVQ48" s="727"/>
      <c r="KVR48" s="727"/>
      <c r="KVS48" s="727"/>
      <c r="KVT48" s="727"/>
      <c r="KVU48" s="727"/>
      <c r="KVV48" s="727"/>
      <c r="KVW48" s="727"/>
      <c r="KVX48" s="727"/>
      <c r="KVY48" s="727"/>
      <c r="KVZ48" s="727"/>
      <c r="KWA48" s="727"/>
      <c r="KWB48" s="727"/>
      <c r="KWC48" s="727"/>
      <c r="KWD48" s="727"/>
      <c r="KWE48" s="727"/>
      <c r="KWF48" s="727"/>
      <c r="KWG48" s="727"/>
      <c r="KWH48" s="727"/>
      <c r="KWI48" s="727"/>
      <c r="KWJ48" s="727"/>
      <c r="KWK48" s="727"/>
      <c r="KWL48" s="727"/>
      <c r="KWM48" s="727"/>
      <c r="KWN48" s="727"/>
      <c r="KWO48" s="727"/>
      <c r="KWP48" s="727"/>
      <c r="KWQ48" s="727"/>
      <c r="KWR48" s="727"/>
      <c r="KWS48" s="727"/>
      <c r="KWT48" s="727"/>
      <c r="KWU48" s="727"/>
      <c r="KWV48" s="727"/>
      <c r="KWW48" s="727"/>
      <c r="KWX48" s="727"/>
      <c r="KWY48" s="727"/>
      <c r="KWZ48" s="727"/>
      <c r="KXA48" s="727"/>
      <c r="KXB48" s="727"/>
      <c r="KXC48" s="727"/>
      <c r="KXD48" s="727"/>
      <c r="KXE48" s="727"/>
      <c r="KXF48" s="727"/>
      <c r="KXG48" s="727"/>
      <c r="KXH48" s="727"/>
      <c r="KXI48" s="727"/>
      <c r="KXJ48" s="727"/>
      <c r="KXK48" s="727"/>
      <c r="KXL48" s="727"/>
      <c r="KXM48" s="727"/>
      <c r="KXN48" s="727"/>
      <c r="KXO48" s="727"/>
      <c r="KXP48" s="727"/>
      <c r="KXQ48" s="727"/>
      <c r="KXR48" s="727"/>
      <c r="KXS48" s="727"/>
      <c r="KXT48" s="727"/>
      <c r="KXU48" s="727"/>
      <c r="KXV48" s="727"/>
      <c r="KXW48" s="727"/>
      <c r="KXX48" s="727"/>
      <c r="KXY48" s="727"/>
      <c r="KXZ48" s="727"/>
      <c r="KYA48" s="727"/>
      <c r="KYB48" s="727"/>
      <c r="KYC48" s="727"/>
      <c r="KYD48" s="727"/>
      <c r="KYE48" s="727"/>
      <c r="KYF48" s="727"/>
      <c r="KYG48" s="727"/>
      <c r="KYH48" s="727"/>
      <c r="KYI48" s="727"/>
      <c r="KYJ48" s="727"/>
      <c r="KYK48" s="727"/>
      <c r="KYL48" s="727"/>
      <c r="KYM48" s="727"/>
      <c r="KYN48" s="727"/>
      <c r="KYO48" s="727"/>
      <c r="KYP48" s="727"/>
      <c r="KYQ48" s="727"/>
      <c r="KYR48" s="727"/>
      <c r="KYS48" s="727"/>
      <c r="KYT48" s="727"/>
      <c r="KYU48" s="727"/>
      <c r="KYV48" s="727"/>
      <c r="KYW48" s="727"/>
      <c r="KYX48" s="727"/>
      <c r="KYY48" s="727"/>
      <c r="KYZ48" s="727"/>
      <c r="KZA48" s="727"/>
      <c r="KZB48" s="727"/>
      <c r="KZC48" s="727"/>
      <c r="KZD48" s="727"/>
      <c r="KZE48" s="727"/>
      <c r="KZF48" s="727"/>
      <c r="KZG48" s="727"/>
      <c r="KZH48" s="727"/>
      <c r="KZI48" s="727"/>
      <c r="KZJ48" s="727"/>
      <c r="KZK48" s="727"/>
      <c r="KZL48" s="727"/>
      <c r="KZM48" s="727"/>
      <c r="KZN48" s="727"/>
      <c r="KZO48" s="727"/>
      <c r="KZP48" s="727"/>
      <c r="KZQ48" s="727"/>
      <c r="KZR48" s="727"/>
      <c r="KZS48" s="727"/>
      <c r="KZT48" s="727"/>
      <c r="KZU48" s="727"/>
      <c r="KZV48" s="727"/>
      <c r="KZW48" s="727"/>
      <c r="KZX48" s="727"/>
      <c r="KZY48" s="727"/>
      <c r="KZZ48" s="727"/>
      <c r="LAA48" s="727"/>
      <c r="LAB48" s="727"/>
      <c r="LAC48" s="727"/>
      <c r="LAD48" s="727"/>
      <c r="LAE48" s="727"/>
      <c r="LAF48" s="727"/>
      <c r="LAG48" s="727"/>
      <c r="LAH48" s="727"/>
      <c r="LAI48" s="727"/>
      <c r="LAJ48" s="727"/>
      <c r="LAK48" s="727"/>
      <c r="LAL48" s="727"/>
      <c r="LAM48" s="727"/>
      <c r="LAN48" s="727"/>
      <c r="LAO48" s="727"/>
      <c r="LAP48" s="727"/>
      <c r="LAQ48" s="727"/>
      <c r="LAR48" s="727"/>
      <c r="LAS48" s="727"/>
      <c r="LAT48" s="727"/>
      <c r="LAU48" s="727"/>
      <c r="LAV48" s="727"/>
      <c r="LAW48" s="727"/>
      <c r="LAX48" s="727"/>
      <c r="LAY48" s="727"/>
      <c r="LAZ48" s="727"/>
      <c r="LBA48" s="727"/>
      <c r="LBB48" s="727"/>
      <c r="LBC48" s="727"/>
      <c r="LBD48" s="727"/>
      <c r="LBE48" s="727"/>
      <c r="LBF48" s="727"/>
      <c r="LBG48" s="727"/>
      <c r="LBH48" s="727"/>
      <c r="LBI48" s="727"/>
      <c r="LBJ48" s="727"/>
      <c r="LBK48" s="727"/>
      <c r="LBL48" s="727"/>
      <c r="LBM48" s="727"/>
      <c r="LBN48" s="727"/>
      <c r="LBO48" s="727"/>
      <c r="LBP48" s="727"/>
      <c r="LBQ48" s="727"/>
      <c r="LBR48" s="727"/>
      <c r="LBS48" s="727"/>
      <c r="LBT48" s="727"/>
      <c r="LBU48" s="727"/>
      <c r="LBV48" s="727"/>
      <c r="LBW48" s="727"/>
      <c r="LBX48" s="727"/>
      <c r="LBY48" s="727"/>
      <c r="LBZ48" s="727"/>
      <c r="LCA48" s="727"/>
      <c r="LCB48" s="727"/>
      <c r="LCC48" s="727"/>
      <c r="LCD48" s="727"/>
      <c r="LCE48" s="727"/>
      <c r="LCF48" s="727"/>
      <c r="LCG48" s="727"/>
      <c r="LCH48" s="727"/>
      <c r="LCI48" s="727"/>
      <c r="LCJ48" s="727"/>
      <c r="LCK48" s="727"/>
      <c r="LCL48" s="727"/>
      <c r="LCM48" s="727"/>
      <c r="LCN48" s="727"/>
      <c r="LCO48" s="727"/>
      <c r="LCP48" s="727"/>
      <c r="LCQ48" s="727"/>
      <c r="LCR48" s="727"/>
      <c r="LCS48" s="727"/>
      <c r="LCT48" s="727"/>
      <c r="LCU48" s="727"/>
      <c r="LCV48" s="727"/>
      <c r="LCW48" s="727"/>
      <c r="LCX48" s="727"/>
      <c r="LCY48" s="727"/>
      <c r="LCZ48" s="727"/>
      <c r="LDA48" s="727"/>
      <c r="LDB48" s="727"/>
      <c r="LDC48" s="727"/>
      <c r="LDD48" s="727"/>
      <c r="LDE48" s="727"/>
      <c r="LDF48" s="727"/>
      <c r="LDG48" s="727"/>
      <c r="LDH48" s="727"/>
      <c r="LDI48" s="727"/>
      <c r="LDJ48" s="727"/>
      <c r="LDK48" s="727"/>
      <c r="LDL48" s="727"/>
      <c r="LDM48" s="727"/>
      <c r="LDN48" s="727"/>
      <c r="LDO48" s="727"/>
      <c r="LDP48" s="727"/>
      <c r="LDQ48" s="727"/>
      <c r="LDR48" s="727"/>
      <c r="LDS48" s="727"/>
      <c r="LDT48" s="727"/>
      <c r="LDU48" s="727"/>
      <c r="LDV48" s="727"/>
      <c r="LDW48" s="727"/>
      <c r="LDX48" s="727"/>
      <c r="LDY48" s="727"/>
      <c r="LDZ48" s="727"/>
      <c r="LEA48" s="727"/>
      <c r="LEB48" s="727"/>
      <c r="LEC48" s="727"/>
      <c r="LED48" s="727"/>
      <c r="LEE48" s="727"/>
      <c r="LEF48" s="727"/>
      <c r="LEG48" s="727"/>
      <c r="LEH48" s="727"/>
      <c r="LEI48" s="727"/>
      <c r="LEJ48" s="727"/>
      <c r="LEK48" s="727"/>
      <c r="LEL48" s="727"/>
      <c r="LEM48" s="727"/>
      <c r="LEN48" s="727"/>
      <c r="LEO48" s="727"/>
      <c r="LEP48" s="727"/>
      <c r="LEQ48" s="727"/>
      <c r="LER48" s="727"/>
      <c r="LES48" s="727"/>
      <c r="LET48" s="727"/>
      <c r="LEU48" s="727"/>
      <c r="LEV48" s="727"/>
      <c r="LEW48" s="727"/>
      <c r="LEX48" s="727"/>
      <c r="LEY48" s="727"/>
      <c r="LEZ48" s="727"/>
      <c r="LFA48" s="727"/>
      <c r="LFB48" s="727"/>
      <c r="LFC48" s="727"/>
      <c r="LFD48" s="727"/>
      <c r="LFE48" s="727"/>
      <c r="LFF48" s="727"/>
      <c r="LFG48" s="727"/>
      <c r="LFH48" s="727"/>
      <c r="LFI48" s="727"/>
      <c r="LFJ48" s="727"/>
      <c r="LFK48" s="727"/>
      <c r="LFL48" s="727"/>
      <c r="LFM48" s="727"/>
      <c r="LFN48" s="727"/>
      <c r="LFO48" s="727"/>
      <c r="LFP48" s="727"/>
      <c r="LFQ48" s="727"/>
      <c r="LFR48" s="727"/>
      <c r="LFS48" s="727"/>
      <c r="LFT48" s="727"/>
      <c r="LFU48" s="727"/>
      <c r="LFV48" s="727"/>
      <c r="LFW48" s="727"/>
      <c r="LFX48" s="727"/>
      <c r="LFY48" s="727"/>
      <c r="LFZ48" s="727"/>
      <c r="LGA48" s="727"/>
      <c r="LGB48" s="727"/>
      <c r="LGC48" s="727"/>
      <c r="LGD48" s="727"/>
      <c r="LGE48" s="727"/>
      <c r="LGF48" s="727"/>
      <c r="LGG48" s="727"/>
      <c r="LGH48" s="727"/>
      <c r="LGI48" s="727"/>
      <c r="LGJ48" s="727"/>
      <c r="LGK48" s="727"/>
      <c r="LGL48" s="727"/>
      <c r="LGM48" s="727"/>
      <c r="LGN48" s="727"/>
      <c r="LGO48" s="727"/>
      <c r="LGP48" s="727"/>
      <c r="LGQ48" s="727"/>
      <c r="LGR48" s="727"/>
      <c r="LGS48" s="727"/>
      <c r="LGT48" s="727"/>
      <c r="LGU48" s="727"/>
      <c r="LGV48" s="727"/>
      <c r="LGW48" s="727"/>
      <c r="LGX48" s="727"/>
      <c r="LGY48" s="727"/>
      <c r="LGZ48" s="727"/>
      <c r="LHA48" s="727"/>
      <c r="LHB48" s="727"/>
      <c r="LHC48" s="727"/>
      <c r="LHD48" s="727"/>
      <c r="LHE48" s="727"/>
      <c r="LHF48" s="727"/>
      <c r="LHG48" s="727"/>
      <c r="LHH48" s="727"/>
      <c r="LHI48" s="727"/>
      <c r="LHJ48" s="727"/>
      <c r="LHK48" s="727"/>
      <c r="LHL48" s="727"/>
      <c r="LHM48" s="727"/>
      <c r="LHN48" s="727"/>
      <c r="LHO48" s="727"/>
      <c r="LHP48" s="727"/>
      <c r="LHQ48" s="727"/>
      <c r="LHR48" s="727"/>
      <c r="LHS48" s="727"/>
      <c r="LHT48" s="727"/>
      <c r="LHU48" s="727"/>
      <c r="LHV48" s="727"/>
      <c r="LHW48" s="727"/>
      <c r="LHX48" s="727"/>
      <c r="LHY48" s="727"/>
      <c r="LHZ48" s="727"/>
      <c r="LIA48" s="727"/>
      <c r="LIB48" s="727"/>
      <c r="LIC48" s="727"/>
      <c r="LID48" s="727"/>
      <c r="LIE48" s="727"/>
      <c r="LIF48" s="727"/>
      <c r="LIG48" s="727"/>
      <c r="LIH48" s="727"/>
      <c r="LII48" s="727"/>
      <c r="LIJ48" s="727"/>
      <c r="LIK48" s="727"/>
      <c r="LIL48" s="727"/>
      <c r="LIM48" s="727"/>
      <c r="LIN48" s="727"/>
      <c r="LIO48" s="727"/>
      <c r="LIP48" s="727"/>
      <c r="LIQ48" s="727"/>
      <c r="LIR48" s="727"/>
      <c r="LIS48" s="727"/>
      <c r="LIT48" s="727"/>
      <c r="LIU48" s="727"/>
      <c r="LIV48" s="727"/>
      <c r="LIW48" s="727"/>
      <c r="LIX48" s="727"/>
      <c r="LIY48" s="727"/>
      <c r="LIZ48" s="727"/>
      <c r="LJA48" s="727"/>
      <c r="LJB48" s="727"/>
      <c r="LJC48" s="727"/>
      <c r="LJD48" s="727"/>
      <c r="LJE48" s="727"/>
      <c r="LJF48" s="727"/>
      <c r="LJG48" s="727"/>
      <c r="LJH48" s="727"/>
      <c r="LJI48" s="727"/>
      <c r="LJJ48" s="727"/>
      <c r="LJK48" s="727"/>
      <c r="LJL48" s="727"/>
      <c r="LJM48" s="727"/>
      <c r="LJN48" s="727"/>
      <c r="LJO48" s="727"/>
      <c r="LJP48" s="727"/>
      <c r="LJQ48" s="727"/>
      <c r="LJR48" s="727"/>
      <c r="LJS48" s="727"/>
      <c r="LJT48" s="727"/>
      <c r="LJU48" s="727"/>
      <c r="LJV48" s="727"/>
      <c r="LJW48" s="727"/>
      <c r="LJX48" s="727"/>
      <c r="LJY48" s="727"/>
      <c r="LJZ48" s="727"/>
      <c r="LKA48" s="727"/>
      <c r="LKB48" s="727"/>
      <c r="LKC48" s="727"/>
      <c r="LKD48" s="727"/>
      <c r="LKE48" s="727"/>
      <c r="LKF48" s="727"/>
      <c r="LKG48" s="727"/>
      <c r="LKH48" s="727"/>
      <c r="LKI48" s="727"/>
      <c r="LKJ48" s="727"/>
      <c r="LKK48" s="727"/>
      <c r="LKL48" s="727"/>
      <c r="LKM48" s="727"/>
      <c r="LKN48" s="727"/>
      <c r="LKO48" s="727"/>
      <c r="LKP48" s="727"/>
      <c r="LKQ48" s="727"/>
      <c r="LKR48" s="727"/>
      <c r="LKS48" s="727"/>
      <c r="LKT48" s="727"/>
      <c r="LKU48" s="727"/>
      <c r="LKV48" s="727"/>
      <c r="LKW48" s="727"/>
      <c r="LKX48" s="727"/>
      <c r="LKY48" s="727"/>
      <c r="LKZ48" s="727"/>
      <c r="LLA48" s="727"/>
      <c r="LLB48" s="727"/>
      <c r="LLC48" s="727"/>
      <c r="LLD48" s="727"/>
      <c r="LLE48" s="727"/>
      <c r="LLF48" s="727"/>
      <c r="LLG48" s="727"/>
      <c r="LLH48" s="727"/>
      <c r="LLI48" s="727"/>
      <c r="LLJ48" s="727"/>
      <c r="LLK48" s="727"/>
      <c r="LLL48" s="727"/>
      <c r="LLM48" s="727"/>
      <c r="LLN48" s="727"/>
      <c r="LLO48" s="727"/>
      <c r="LLP48" s="727"/>
      <c r="LLQ48" s="727"/>
      <c r="LLR48" s="727"/>
      <c r="LLS48" s="727"/>
      <c r="LLT48" s="727"/>
      <c r="LLU48" s="727"/>
      <c r="LLV48" s="727"/>
      <c r="LLW48" s="727"/>
      <c r="LLX48" s="727"/>
      <c r="LLY48" s="727"/>
      <c r="LLZ48" s="727"/>
      <c r="LMA48" s="727"/>
      <c r="LMB48" s="727"/>
      <c r="LMC48" s="727"/>
      <c r="LMD48" s="727"/>
      <c r="LME48" s="727"/>
      <c r="LMF48" s="727"/>
      <c r="LMG48" s="727"/>
      <c r="LMH48" s="727"/>
      <c r="LMI48" s="727"/>
      <c r="LMJ48" s="727"/>
      <c r="LMK48" s="727"/>
      <c r="LML48" s="727"/>
      <c r="LMM48" s="727"/>
      <c r="LMN48" s="727"/>
      <c r="LMO48" s="727"/>
      <c r="LMP48" s="727"/>
      <c r="LMQ48" s="727"/>
      <c r="LMR48" s="727"/>
      <c r="LMS48" s="727"/>
      <c r="LMT48" s="727"/>
      <c r="LMU48" s="727"/>
      <c r="LMV48" s="727"/>
      <c r="LMW48" s="727"/>
      <c r="LMX48" s="727"/>
      <c r="LMY48" s="727"/>
      <c r="LMZ48" s="727"/>
      <c r="LNA48" s="727"/>
      <c r="LNB48" s="727"/>
      <c r="LNC48" s="727"/>
      <c r="LND48" s="727"/>
      <c r="LNE48" s="727"/>
      <c r="LNF48" s="727"/>
      <c r="LNG48" s="727"/>
      <c r="LNH48" s="727"/>
      <c r="LNI48" s="727"/>
      <c r="LNJ48" s="727"/>
      <c r="LNK48" s="727"/>
      <c r="LNL48" s="727"/>
      <c r="LNM48" s="727"/>
      <c r="LNN48" s="727"/>
      <c r="LNO48" s="727"/>
      <c r="LNP48" s="727"/>
      <c r="LNQ48" s="727"/>
      <c r="LNR48" s="727"/>
      <c r="LNS48" s="727"/>
      <c r="LNT48" s="727"/>
      <c r="LNU48" s="727"/>
      <c r="LNV48" s="727"/>
      <c r="LNW48" s="727"/>
      <c r="LNX48" s="727"/>
      <c r="LNY48" s="727"/>
      <c r="LNZ48" s="727"/>
      <c r="LOA48" s="727"/>
      <c r="LOB48" s="727"/>
      <c r="LOC48" s="727"/>
      <c r="LOD48" s="727"/>
      <c r="LOE48" s="727"/>
      <c r="LOF48" s="727"/>
      <c r="LOG48" s="727"/>
      <c r="LOH48" s="727"/>
      <c r="LOI48" s="727"/>
      <c r="LOJ48" s="727"/>
      <c r="LOK48" s="727"/>
      <c r="LOL48" s="727"/>
      <c r="LOM48" s="727"/>
      <c r="LON48" s="727"/>
      <c r="LOO48" s="727"/>
      <c r="LOP48" s="727"/>
      <c r="LOQ48" s="727"/>
      <c r="LOR48" s="727"/>
      <c r="LOS48" s="727"/>
      <c r="LOT48" s="727"/>
      <c r="LOU48" s="727"/>
      <c r="LOV48" s="727"/>
      <c r="LOW48" s="727"/>
      <c r="LOX48" s="727"/>
      <c r="LOY48" s="727"/>
      <c r="LOZ48" s="727"/>
      <c r="LPA48" s="727"/>
      <c r="LPB48" s="727"/>
      <c r="LPC48" s="727"/>
      <c r="LPD48" s="727"/>
      <c r="LPE48" s="727"/>
      <c r="LPF48" s="727"/>
      <c r="LPG48" s="727"/>
      <c r="LPH48" s="727"/>
      <c r="LPI48" s="727"/>
      <c r="LPJ48" s="727"/>
      <c r="LPK48" s="727"/>
      <c r="LPL48" s="727"/>
      <c r="LPM48" s="727"/>
      <c r="LPN48" s="727"/>
      <c r="LPO48" s="727"/>
      <c r="LPP48" s="727"/>
      <c r="LPQ48" s="727"/>
      <c r="LPR48" s="727"/>
      <c r="LPS48" s="727"/>
      <c r="LPT48" s="727"/>
      <c r="LPU48" s="727"/>
      <c r="LPV48" s="727"/>
      <c r="LPW48" s="727"/>
      <c r="LPX48" s="727"/>
      <c r="LPY48" s="727"/>
      <c r="LPZ48" s="727"/>
      <c r="LQA48" s="727"/>
      <c r="LQB48" s="727"/>
      <c r="LQC48" s="727"/>
      <c r="LQD48" s="727"/>
      <c r="LQE48" s="727"/>
      <c r="LQF48" s="727"/>
      <c r="LQG48" s="727"/>
      <c r="LQH48" s="727"/>
      <c r="LQI48" s="727"/>
      <c r="LQJ48" s="727"/>
      <c r="LQK48" s="727"/>
      <c r="LQL48" s="727"/>
      <c r="LQM48" s="727"/>
      <c r="LQN48" s="727"/>
      <c r="LQO48" s="727"/>
      <c r="LQP48" s="727"/>
      <c r="LQQ48" s="727"/>
      <c r="LQR48" s="727"/>
      <c r="LQS48" s="727"/>
      <c r="LQT48" s="727"/>
      <c r="LQU48" s="727"/>
      <c r="LQV48" s="727"/>
      <c r="LQW48" s="727"/>
      <c r="LQX48" s="727"/>
      <c r="LQY48" s="727"/>
      <c r="LQZ48" s="727"/>
      <c r="LRA48" s="727"/>
      <c r="LRB48" s="727"/>
      <c r="LRC48" s="727"/>
      <c r="LRD48" s="727"/>
      <c r="LRE48" s="727"/>
      <c r="LRF48" s="727"/>
      <c r="LRG48" s="727"/>
      <c r="LRH48" s="727"/>
      <c r="LRI48" s="727"/>
      <c r="LRJ48" s="727"/>
      <c r="LRK48" s="727"/>
      <c r="LRL48" s="727"/>
      <c r="LRM48" s="727"/>
      <c r="LRN48" s="727"/>
      <c r="LRO48" s="727"/>
      <c r="LRP48" s="727"/>
      <c r="LRQ48" s="727"/>
      <c r="LRR48" s="727"/>
      <c r="LRS48" s="727"/>
      <c r="LRT48" s="727"/>
      <c r="LRU48" s="727"/>
      <c r="LRV48" s="727"/>
      <c r="LRW48" s="727"/>
      <c r="LRX48" s="727"/>
      <c r="LRY48" s="727"/>
      <c r="LRZ48" s="727"/>
      <c r="LSA48" s="727"/>
      <c r="LSB48" s="727"/>
      <c r="LSC48" s="727"/>
      <c r="LSD48" s="727"/>
      <c r="LSE48" s="727"/>
      <c r="LSF48" s="727"/>
      <c r="LSG48" s="727"/>
      <c r="LSH48" s="727"/>
      <c r="LSI48" s="727"/>
      <c r="LSJ48" s="727"/>
      <c r="LSK48" s="727"/>
      <c r="LSL48" s="727"/>
      <c r="LSM48" s="727"/>
      <c r="LSN48" s="727"/>
      <c r="LSO48" s="727"/>
      <c r="LSP48" s="727"/>
      <c r="LSQ48" s="727"/>
      <c r="LSR48" s="727"/>
      <c r="LSS48" s="727"/>
      <c r="LST48" s="727"/>
      <c r="LSU48" s="727"/>
      <c r="LSV48" s="727"/>
      <c r="LSW48" s="727"/>
      <c r="LSX48" s="727"/>
      <c r="LSY48" s="727"/>
      <c r="LSZ48" s="727"/>
      <c r="LTA48" s="727"/>
      <c r="LTB48" s="727"/>
      <c r="LTC48" s="727"/>
      <c r="LTD48" s="727"/>
      <c r="LTE48" s="727"/>
      <c r="LTF48" s="727"/>
      <c r="LTG48" s="727"/>
      <c r="LTH48" s="727"/>
      <c r="LTI48" s="727"/>
      <c r="LTJ48" s="727"/>
      <c r="LTK48" s="727"/>
      <c r="LTL48" s="727"/>
      <c r="LTM48" s="727"/>
      <c r="LTN48" s="727"/>
      <c r="LTO48" s="727"/>
      <c r="LTP48" s="727"/>
      <c r="LTQ48" s="727"/>
      <c r="LTR48" s="727"/>
      <c r="LTS48" s="727"/>
      <c r="LTT48" s="727"/>
      <c r="LTU48" s="727"/>
      <c r="LTV48" s="727"/>
      <c r="LTW48" s="727"/>
      <c r="LTX48" s="727"/>
      <c r="LTY48" s="727"/>
      <c r="LTZ48" s="727"/>
      <c r="LUA48" s="727"/>
      <c r="LUB48" s="727"/>
      <c r="LUC48" s="727"/>
      <c r="LUD48" s="727"/>
      <c r="LUE48" s="727"/>
      <c r="LUF48" s="727"/>
      <c r="LUG48" s="727"/>
      <c r="LUH48" s="727"/>
      <c r="LUI48" s="727"/>
      <c r="LUJ48" s="727"/>
      <c r="LUK48" s="727"/>
      <c r="LUL48" s="727"/>
      <c r="LUM48" s="727"/>
      <c r="LUN48" s="727"/>
      <c r="LUO48" s="727"/>
      <c r="LUP48" s="727"/>
      <c r="LUQ48" s="727"/>
      <c r="LUR48" s="727"/>
      <c r="LUS48" s="727"/>
      <c r="LUT48" s="727"/>
      <c r="LUU48" s="727"/>
      <c r="LUV48" s="727"/>
      <c r="LUW48" s="727"/>
      <c r="LUX48" s="727"/>
      <c r="LUY48" s="727"/>
      <c r="LUZ48" s="727"/>
      <c r="LVA48" s="727"/>
      <c r="LVB48" s="727"/>
      <c r="LVC48" s="727"/>
      <c r="LVD48" s="727"/>
      <c r="LVE48" s="727"/>
      <c r="LVF48" s="727"/>
      <c r="LVG48" s="727"/>
      <c r="LVH48" s="727"/>
      <c r="LVI48" s="727"/>
      <c r="LVJ48" s="727"/>
      <c r="LVK48" s="727"/>
      <c r="LVL48" s="727"/>
      <c r="LVM48" s="727"/>
      <c r="LVN48" s="727"/>
      <c r="LVO48" s="727"/>
      <c r="LVP48" s="727"/>
      <c r="LVQ48" s="727"/>
      <c r="LVR48" s="727"/>
      <c r="LVS48" s="727"/>
      <c r="LVT48" s="727"/>
      <c r="LVU48" s="727"/>
      <c r="LVV48" s="727"/>
      <c r="LVW48" s="727"/>
      <c r="LVX48" s="727"/>
      <c r="LVY48" s="727"/>
      <c r="LVZ48" s="727"/>
      <c r="LWA48" s="727"/>
      <c r="LWB48" s="727"/>
      <c r="LWC48" s="727"/>
      <c r="LWD48" s="727"/>
      <c r="LWE48" s="727"/>
      <c r="LWF48" s="727"/>
      <c r="LWG48" s="727"/>
      <c r="LWH48" s="727"/>
      <c r="LWI48" s="727"/>
      <c r="LWJ48" s="727"/>
      <c r="LWK48" s="727"/>
      <c r="LWL48" s="727"/>
      <c r="LWM48" s="727"/>
      <c r="LWN48" s="727"/>
      <c r="LWO48" s="727"/>
      <c r="LWP48" s="727"/>
      <c r="LWQ48" s="727"/>
      <c r="LWR48" s="727"/>
      <c r="LWS48" s="727"/>
      <c r="LWT48" s="727"/>
      <c r="LWU48" s="727"/>
      <c r="LWV48" s="727"/>
      <c r="LWW48" s="727"/>
      <c r="LWX48" s="727"/>
      <c r="LWY48" s="727"/>
      <c r="LWZ48" s="727"/>
      <c r="LXA48" s="727"/>
      <c r="LXB48" s="727"/>
      <c r="LXC48" s="727"/>
      <c r="LXD48" s="727"/>
      <c r="LXE48" s="727"/>
      <c r="LXF48" s="727"/>
      <c r="LXG48" s="727"/>
      <c r="LXH48" s="727"/>
      <c r="LXI48" s="727"/>
      <c r="LXJ48" s="727"/>
      <c r="LXK48" s="727"/>
      <c r="LXL48" s="727"/>
      <c r="LXM48" s="727"/>
      <c r="LXN48" s="727"/>
      <c r="LXO48" s="727"/>
      <c r="LXP48" s="727"/>
      <c r="LXQ48" s="727"/>
      <c r="LXR48" s="727"/>
      <c r="LXS48" s="727"/>
      <c r="LXT48" s="727"/>
      <c r="LXU48" s="727"/>
      <c r="LXV48" s="727"/>
      <c r="LXW48" s="727"/>
      <c r="LXX48" s="727"/>
      <c r="LXY48" s="727"/>
      <c r="LXZ48" s="727"/>
      <c r="LYA48" s="727"/>
      <c r="LYB48" s="727"/>
      <c r="LYC48" s="727"/>
      <c r="LYD48" s="727"/>
      <c r="LYE48" s="727"/>
      <c r="LYF48" s="727"/>
      <c r="LYG48" s="727"/>
      <c r="LYH48" s="727"/>
      <c r="LYI48" s="727"/>
      <c r="LYJ48" s="727"/>
      <c r="LYK48" s="727"/>
      <c r="LYL48" s="727"/>
      <c r="LYM48" s="727"/>
      <c r="LYN48" s="727"/>
      <c r="LYO48" s="727"/>
      <c r="LYP48" s="727"/>
      <c r="LYQ48" s="727"/>
      <c r="LYR48" s="727"/>
      <c r="LYS48" s="727"/>
      <c r="LYT48" s="727"/>
      <c r="LYU48" s="727"/>
      <c r="LYV48" s="727"/>
      <c r="LYW48" s="727"/>
      <c r="LYX48" s="727"/>
      <c r="LYY48" s="727"/>
      <c r="LYZ48" s="727"/>
      <c r="LZA48" s="727"/>
      <c r="LZB48" s="727"/>
      <c r="LZC48" s="727"/>
      <c r="LZD48" s="727"/>
      <c r="LZE48" s="727"/>
      <c r="LZF48" s="727"/>
      <c r="LZG48" s="727"/>
      <c r="LZH48" s="727"/>
      <c r="LZI48" s="727"/>
      <c r="LZJ48" s="727"/>
      <c r="LZK48" s="727"/>
      <c r="LZL48" s="727"/>
      <c r="LZM48" s="727"/>
      <c r="LZN48" s="727"/>
      <c r="LZO48" s="727"/>
      <c r="LZP48" s="727"/>
      <c r="LZQ48" s="727"/>
      <c r="LZR48" s="727"/>
      <c r="LZS48" s="727"/>
      <c r="LZT48" s="727"/>
      <c r="LZU48" s="727"/>
      <c r="LZV48" s="727"/>
      <c r="LZW48" s="727"/>
      <c r="LZX48" s="727"/>
      <c r="LZY48" s="727"/>
      <c r="LZZ48" s="727"/>
      <c r="MAA48" s="727"/>
      <c r="MAB48" s="727"/>
      <c r="MAC48" s="727"/>
      <c r="MAD48" s="727"/>
      <c r="MAE48" s="727"/>
      <c r="MAF48" s="727"/>
      <c r="MAG48" s="727"/>
      <c r="MAH48" s="727"/>
      <c r="MAI48" s="727"/>
      <c r="MAJ48" s="727"/>
      <c r="MAK48" s="727"/>
      <c r="MAL48" s="727"/>
      <c r="MAM48" s="727"/>
      <c r="MAN48" s="727"/>
      <c r="MAO48" s="727"/>
      <c r="MAP48" s="727"/>
      <c r="MAQ48" s="727"/>
      <c r="MAR48" s="727"/>
      <c r="MAS48" s="727"/>
      <c r="MAT48" s="727"/>
      <c r="MAU48" s="727"/>
      <c r="MAV48" s="727"/>
      <c r="MAW48" s="727"/>
      <c r="MAX48" s="727"/>
      <c r="MAY48" s="727"/>
      <c r="MAZ48" s="727"/>
      <c r="MBA48" s="727"/>
      <c r="MBB48" s="727"/>
      <c r="MBC48" s="727"/>
      <c r="MBD48" s="727"/>
      <c r="MBE48" s="727"/>
      <c r="MBF48" s="727"/>
      <c r="MBG48" s="727"/>
      <c r="MBH48" s="727"/>
      <c r="MBI48" s="727"/>
      <c r="MBJ48" s="727"/>
      <c r="MBK48" s="727"/>
      <c r="MBL48" s="727"/>
      <c r="MBM48" s="727"/>
      <c r="MBN48" s="727"/>
      <c r="MBO48" s="727"/>
      <c r="MBP48" s="727"/>
      <c r="MBQ48" s="727"/>
      <c r="MBR48" s="727"/>
      <c r="MBS48" s="727"/>
      <c r="MBT48" s="727"/>
      <c r="MBU48" s="727"/>
      <c r="MBV48" s="727"/>
      <c r="MBW48" s="727"/>
      <c r="MBX48" s="727"/>
      <c r="MBY48" s="727"/>
      <c r="MBZ48" s="727"/>
      <c r="MCA48" s="727"/>
      <c r="MCB48" s="727"/>
      <c r="MCC48" s="727"/>
      <c r="MCD48" s="727"/>
      <c r="MCE48" s="727"/>
      <c r="MCF48" s="727"/>
      <c r="MCG48" s="727"/>
      <c r="MCH48" s="727"/>
      <c r="MCI48" s="727"/>
      <c r="MCJ48" s="727"/>
      <c r="MCK48" s="727"/>
      <c r="MCL48" s="727"/>
      <c r="MCM48" s="727"/>
      <c r="MCN48" s="727"/>
      <c r="MCO48" s="727"/>
      <c r="MCP48" s="727"/>
      <c r="MCQ48" s="727"/>
      <c r="MCR48" s="727"/>
      <c r="MCS48" s="727"/>
      <c r="MCT48" s="727"/>
      <c r="MCU48" s="727"/>
      <c r="MCV48" s="727"/>
      <c r="MCW48" s="727"/>
      <c r="MCX48" s="727"/>
      <c r="MCY48" s="727"/>
      <c r="MCZ48" s="727"/>
      <c r="MDA48" s="727"/>
      <c r="MDB48" s="727"/>
      <c r="MDC48" s="727"/>
      <c r="MDD48" s="727"/>
      <c r="MDE48" s="727"/>
      <c r="MDF48" s="727"/>
      <c r="MDG48" s="727"/>
      <c r="MDH48" s="727"/>
      <c r="MDI48" s="727"/>
      <c r="MDJ48" s="727"/>
      <c r="MDK48" s="727"/>
      <c r="MDL48" s="727"/>
      <c r="MDM48" s="727"/>
      <c r="MDN48" s="727"/>
      <c r="MDO48" s="727"/>
      <c r="MDP48" s="727"/>
      <c r="MDQ48" s="727"/>
      <c r="MDR48" s="727"/>
      <c r="MDS48" s="727"/>
      <c r="MDT48" s="727"/>
      <c r="MDU48" s="727"/>
      <c r="MDV48" s="727"/>
      <c r="MDW48" s="727"/>
      <c r="MDX48" s="727"/>
      <c r="MDY48" s="727"/>
      <c r="MDZ48" s="727"/>
      <c r="MEA48" s="727"/>
      <c r="MEB48" s="727"/>
      <c r="MEC48" s="727"/>
      <c r="MED48" s="727"/>
      <c r="MEE48" s="727"/>
      <c r="MEF48" s="727"/>
      <c r="MEG48" s="727"/>
      <c r="MEH48" s="727"/>
      <c r="MEI48" s="727"/>
      <c r="MEJ48" s="727"/>
      <c r="MEK48" s="727"/>
      <c r="MEL48" s="727"/>
      <c r="MEM48" s="727"/>
      <c r="MEN48" s="727"/>
      <c r="MEO48" s="727"/>
      <c r="MEP48" s="727"/>
      <c r="MEQ48" s="727"/>
      <c r="MER48" s="727"/>
      <c r="MES48" s="727"/>
      <c r="MET48" s="727"/>
      <c r="MEU48" s="727"/>
      <c r="MEV48" s="727"/>
      <c r="MEW48" s="727"/>
      <c r="MEX48" s="727"/>
      <c r="MEY48" s="727"/>
      <c r="MEZ48" s="727"/>
      <c r="MFA48" s="727"/>
      <c r="MFB48" s="727"/>
      <c r="MFC48" s="727"/>
      <c r="MFD48" s="727"/>
      <c r="MFE48" s="727"/>
      <c r="MFF48" s="727"/>
      <c r="MFG48" s="727"/>
      <c r="MFH48" s="727"/>
      <c r="MFI48" s="727"/>
      <c r="MFJ48" s="727"/>
      <c r="MFK48" s="727"/>
      <c r="MFL48" s="727"/>
      <c r="MFM48" s="727"/>
      <c r="MFN48" s="727"/>
      <c r="MFO48" s="727"/>
      <c r="MFP48" s="727"/>
      <c r="MFQ48" s="727"/>
      <c r="MFR48" s="727"/>
      <c r="MFS48" s="727"/>
      <c r="MFT48" s="727"/>
      <c r="MFU48" s="727"/>
      <c r="MFV48" s="727"/>
      <c r="MFW48" s="727"/>
      <c r="MFX48" s="727"/>
      <c r="MFY48" s="727"/>
      <c r="MFZ48" s="727"/>
      <c r="MGA48" s="727"/>
      <c r="MGB48" s="727"/>
      <c r="MGC48" s="727"/>
      <c r="MGD48" s="727"/>
      <c r="MGE48" s="727"/>
      <c r="MGF48" s="727"/>
      <c r="MGG48" s="727"/>
      <c r="MGH48" s="727"/>
      <c r="MGI48" s="727"/>
      <c r="MGJ48" s="727"/>
      <c r="MGK48" s="727"/>
      <c r="MGL48" s="727"/>
      <c r="MGM48" s="727"/>
      <c r="MGN48" s="727"/>
      <c r="MGO48" s="727"/>
      <c r="MGP48" s="727"/>
      <c r="MGQ48" s="727"/>
      <c r="MGR48" s="727"/>
      <c r="MGS48" s="727"/>
      <c r="MGT48" s="727"/>
      <c r="MGU48" s="727"/>
      <c r="MGV48" s="727"/>
      <c r="MGW48" s="727"/>
      <c r="MGX48" s="727"/>
      <c r="MGY48" s="727"/>
      <c r="MGZ48" s="727"/>
      <c r="MHA48" s="727"/>
      <c r="MHB48" s="727"/>
      <c r="MHC48" s="727"/>
      <c r="MHD48" s="727"/>
      <c r="MHE48" s="727"/>
      <c r="MHF48" s="727"/>
      <c r="MHG48" s="727"/>
      <c r="MHH48" s="727"/>
      <c r="MHI48" s="727"/>
      <c r="MHJ48" s="727"/>
      <c r="MHK48" s="727"/>
      <c r="MHL48" s="727"/>
      <c r="MHM48" s="727"/>
      <c r="MHN48" s="727"/>
      <c r="MHO48" s="727"/>
      <c r="MHP48" s="727"/>
      <c r="MHQ48" s="727"/>
      <c r="MHR48" s="727"/>
      <c r="MHS48" s="727"/>
      <c r="MHT48" s="727"/>
      <c r="MHU48" s="727"/>
      <c r="MHV48" s="727"/>
      <c r="MHW48" s="727"/>
      <c r="MHX48" s="727"/>
      <c r="MHY48" s="727"/>
      <c r="MHZ48" s="727"/>
      <c r="MIA48" s="727"/>
      <c r="MIB48" s="727"/>
      <c r="MIC48" s="727"/>
      <c r="MID48" s="727"/>
      <c r="MIE48" s="727"/>
      <c r="MIF48" s="727"/>
      <c r="MIG48" s="727"/>
      <c r="MIH48" s="727"/>
      <c r="MII48" s="727"/>
      <c r="MIJ48" s="727"/>
      <c r="MIK48" s="727"/>
      <c r="MIL48" s="727"/>
      <c r="MIM48" s="727"/>
      <c r="MIN48" s="727"/>
      <c r="MIO48" s="727"/>
      <c r="MIP48" s="727"/>
      <c r="MIQ48" s="727"/>
      <c r="MIR48" s="727"/>
      <c r="MIS48" s="727"/>
      <c r="MIT48" s="727"/>
      <c r="MIU48" s="727"/>
      <c r="MIV48" s="727"/>
      <c r="MIW48" s="727"/>
      <c r="MIX48" s="727"/>
      <c r="MIY48" s="727"/>
      <c r="MIZ48" s="727"/>
      <c r="MJA48" s="727"/>
      <c r="MJB48" s="727"/>
      <c r="MJC48" s="727"/>
      <c r="MJD48" s="727"/>
      <c r="MJE48" s="727"/>
      <c r="MJF48" s="727"/>
      <c r="MJG48" s="727"/>
      <c r="MJH48" s="727"/>
      <c r="MJI48" s="727"/>
      <c r="MJJ48" s="727"/>
      <c r="MJK48" s="727"/>
      <c r="MJL48" s="727"/>
      <c r="MJM48" s="727"/>
      <c r="MJN48" s="727"/>
      <c r="MJO48" s="727"/>
      <c r="MJP48" s="727"/>
      <c r="MJQ48" s="727"/>
      <c r="MJR48" s="727"/>
      <c r="MJS48" s="727"/>
      <c r="MJT48" s="727"/>
      <c r="MJU48" s="727"/>
      <c r="MJV48" s="727"/>
      <c r="MJW48" s="727"/>
      <c r="MJX48" s="727"/>
      <c r="MJY48" s="727"/>
      <c r="MJZ48" s="727"/>
      <c r="MKA48" s="727"/>
      <c r="MKB48" s="727"/>
      <c r="MKC48" s="727"/>
      <c r="MKD48" s="727"/>
      <c r="MKE48" s="727"/>
      <c r="MKF48" s="727"/>
      <c r="MKG48" s="727"/>
      <c r="MKH48" s="727"/>
      <c r="MKI48" s="727"/>
      <c r="MKJ48" s="727"/>
      <c r="MKK48" s="727"/>
      <c r="MKL48" s="727"/>
      <c r="MKM48" s="727"/>
      <c r="MKN48" s="727"/>
      <c r="MKO48" s="727"/>
      <c r="MKP48" s="727"/>
      <c r="MKQ48" s="727"/>
      <c r="MKR48" s="727"/>
      <c r="MKS48" s="727"/>
      <c r="MKT48" s="727"/>
      <c r="MKU48" s="727"/>
      <c r="MKV48" s="727"/>
      <c r="MKW48" s="727"/>
      <c r="MKX48" s="727"/>
      <c r="MKY48" s="727"/>
      <c r="MKZ48" s="727"/>
      <c r="MLA48" s="727"/>
      <c r="MLB48" s="727"/>
      <c r="MLC48" s="727"/>
      <c r="MLD48" s="727"/>
      <c r="MLE48" s="727"/>
      <c r="MLF48" s="727"/>
      <c r="MLG48" s="727"/>
      <c r="MLH48" s="727"/>
      <c r="MLI48" s="727"/>
      <c r="MLJ48" s="727"/>
      <c r="MLK48" s="727"/>
      <c r="MLL48" s="727"/>
      <c r="MLM48" s="727"/>
      <c r="MLN48" s="727"/>
      <c r="MLO48" s="727"/>
      <c r="MLP48" s="727"/>
      <c r="MLQ48" s="727"/>
      <c r="MLR48" s="727"/>
      <c r="MLS48" s="727"/>
      <c r="MLT48" s="727"/>
      <c r="MLU48" s="727"/>
      <c r="MLV48" s="727"/>
      <c r="MLW48" s="727"/>
      <c r="MLX48" s="727"/>
      <c r="MLY48" s="727"/>
      <c r="MLZ48" s="727"/>
      <c r="MMA48" s="727"/>
      <c r="MMB48" s="727"/>
      <c r="MMC48" s="727"/>
      <c r="MMD48" s="727"/>
      <c r="MME48" s="727"/>
      <c r="MMF48" s="727"/>
      <c r="MMG48" s="727"/>
      <c r="MMH48" s="727"/>
      <c r="MMI48" s="727"/>
      <c r="MMJ48" s="727"/>
      <c r="MMK48" s="727"/>
      <c r="MML48" s="727"/>
      <c r="MMM48" s="727"/>
      <c r="MMN48" s="727"/>
      <c r="MMO48" s="727"/>
      <c r="MMP48" s="727"/>
      <c r="MMQ48" s="727"/>
      <c r="MMR48" s="727"/>
      <c r="MMS48" s="727"/>
      <c r="MMT48" s="727"/>
      <c r="MMU48" s="727"/>
      <c r="MMV48" s="727"/>
      <c r="MMW48" s="727"/>
      <c r="MMX48" s="727"/>
      <c r="MMY48" s="727"/>
      <c r="MMZ48" s="727"/>
      <c r="MNA48" s="727"/>
      <c r="MNB48" s="727"/>
      <c r="MNC48" s="727"/>
      <c r="MND48" s="727"/>
      <c r="MNE48" s="727"/>
      <c r="MNF48" s="727"/>
      <c r="MNG48" s="727"/>
      <c r="MNH48" s="727"/>
      <c r="MNI48" s="727"/>
      <c r="MNJ48" s="727"/>
      <c r="MNK48" s="727"/>
      <c r="MNL48" s="727"/>
      <c r="MNM48" s="727"/>
      <c r="MNN48" s="727"/>
      <c r="MNO48" s="727"/>
      <c r="MNP48" s="727"/>
      <c r="MNQ48" s="727"/>
      <c r="MNR48" s="727"/>
      <c r="MNS48" s="727"/>
      <c r="MNT48" s="727"/>
      <c r="MNU48" s="727"/>
      <c r="MNV48" s="727"/>
      <c r="MNW48" s="727"/>
      <c r="MNX48" s="727"/>
      <c r="MNY48" s="727"/>
      <c r="MNZ48" s="727"/>
      <c r="MOA48" s="727"/>
      <c r="MOB48" s="727"/>
      <c r="MOC48" s="727"/>
      <c r="MOD48" s="727"/>
      <c r="MOE48" s="727"/>
      <c r="MOF48" s="727"/>
      <c r="MOG48" s="727"/>
      <c r="MOH48" s="727"/>
      <c r="MOI48" s="727"/>
      <c r="MOJ48" s="727"/>
      <c r="MOK48" s="727"/>
      <c r="MOL48" s="727"/>
      <c r="MOM48" s="727"/>
      <c r="MON48" s="727"/>
      <c r="MOO48" s="727"/>
      <c r="MOP48" s="727"/>
      <c r="MOQ48" s="727"/>
      <c r="MOR48" s="727"/>
      <c r="MOS48" s="727"/>
      <c r="MOT48" s="727"/>
      <c r="MOU48" s="727"/>
      <c r="MOV48" s="727"/>
      <c r="MOW48" s="727"/>
      <c r="MOX48" s="727"/>
      <c r="MOY48" s="727"/>
      <c r="MOZ48" s="727"/>
      <c r="MPA48" s="727"/>
      <c r="MPB48" s="727"/>
      <c r="MPC48" s="727"/>
      <c r="MPD48" s="727"/>
      <c r="MPE48" s="727"/>
      <c r="MPF48" s="727"/>
      <c r="MPG48" s="727"/>
      <c r="MPH48" s="727"/>
      <c r="MPI48" s="727"/>
      <c r="MPJ48" s="727"/>
      <c r="MPK48" s="727"/>
      <c r="MPL48" s="727"/>
      <c r="MPM48" s="727"/>
      <c r="MPN48" s="727"/>
      <c r="MPO48" s="727"/>
      <c r="MPP48" s="727"/>
      <c r="MPQ48" s="727"/>
      <c r="MPR48" s="727"/>
      <c r="MPS48" s="727"/>
      <c r="MPT48" s="727"/>
      <c r="MPU48" s="727"/>
      <c r="MPV48" s="727"/>
      <c r="MPW48" s="727"/>
      <c r="MPX48" s="727"/>
      <c r="MPY48" s="727"/>
      <c r="MPZ48" s="727"/>
      <c r="MQA48" s="727"/>
      <c r="MQB48" s="727"/>
      <c r="MQC48" s="727"/>
      <c r="MQD48" s="727"/>
      <c r="MQE48" s="727"/>
      <c r="MQF48" s="727"/>
      <c r="MQG48" s="727"/>
      <c r="MQH48" s="727"/>
      <c r="MQI48" s="727"/>
      <c r="MQJ48" s="727"/>
      <c r="MQK48" s="727"/>
      <c r="MQL48" s="727"/>
      <c r="MQM48" s="727"/>
      <c r="MQN48" s="727"/>
      <c r="MQO48" s="727"/>
      <c r="MQP48" s="727"/>
      <c r="MQQ48" s="727"/>
      <c r="MQR48" s="727"/>
      <c r="MQS48" s="727"/>
      <c r="MQT48" s="727"/>
      <c r="MQU48" s="727"/>
      <c r="MQV48" s="727"/>
      <c r="MQW48" s="727"/>
      <c r="MQX48" s="727"/>
      <c r="MQY48" s="727"/>
      <c r="MQZ48" s="727"/>
      <c r="MRA48" s="727"/>
      <c r="MRB48" s="727"/>
      <c r="MRC48" s="727"/>
      <c r="MRD48" s="727"/>
      <c r="MRE48" s="727"/>
      <c r="MRF48" s="727"/>
      <c r="MRG48" s="727"/>
      <c r="MRH48" s="727"/>
      <c r="MRI48" s="727"/>
      <c r="MRJ48" s="727"/>
      <c r="MRK48" s="727"/>
      <c r="MRL48" s="727"/>
      <c r="MRM48" s="727"/>
      <c r="MRN48" s="727"/>
      <c r="MRO48" s="727"/>
      <c r="MRP48" s="727"/>
      <c r="MRQ48" s="727"/>
      <c r="MRR48" s="727"/>
      <c r="MRS48" s="727"/>
      <c r="MRT48" s="727"/>
      <c r="MRU48" s="727"/>
      <c r="MRV48" s="727"/>
      <c r="MRW48" s="727"/>
      <c r="MRX48" s="727"/>
      <c r="MRY48" s="727"/>
      <c r="MRZ48" s="727"/>
      <c r="MSA48" s="727"/>
      <c r="MSB48" s="727"/>
      <c r="MSC48" s="727"/>
      <c r="MSD48" s="727"/>
      <c r="MSE48" s="727"/>
      <c r="MSF48" s="727"/>
      <c r="MSG48" s="727"/>
      <c r="MSH48" s="727"/>
      <c r="MSI48" s="727"/>
      <c r="MSJ48" s="727"/>
      <c r="MSK48" s="727"/>
      <c r="MSL48" s="727"/>
      <c r="MSM48" s="727"/>
      <c r="MSN48" s="727"/>
      <c r="MSO48" s="727"/>
      <c r="MSP48" s="727"/>
      <c r="MSQ48" s="727"/>
      <c r="MSR48" s="727"/>
      <c r="MSS48" s="727"/>
      <c r="MST48" s="727"/>
      <c r="MSU48" s="727"/>
      <c r="MSV48" s="727"/>
      <c r="MSW48" s="727"/>
      <c r="MSX48" s="727"/>
      <c r="MSY48" s="727"/>
      <c r="MSZ48" s="727"/>
      <c r="MTA48" s="727"/>
      <c r="MTB48" s="727"/>
      <c r="MTC48" s="727"/>
      <c r="MTD48" s="727"/>
      <c r="MTE48" s="727"/>
      <c r="MTF48" s="727"/>
      <c r="MTG48" s="727"/>
      <c r="MTH48" s="727"/>
      <c r="MTI48" s="727"/>
      <c r="MTJ48" s="727"/>
      <c r="MTK48" s="727"/>
      <c r="MTL48" s="727"/>
      <c r="MTM48" s="727"/>
      <c r="MTN48" s="727"/>
      <c r="MTO48" s="727"/>
      <c r="MTP48" s="727"/>
      <c r="MTQ48" s="727"/>
      <c r="MTR48" s="727"/>
      <c r="MTS48" s="727"/>
      <c r="MTT48" s="727"/>
      <c r="MTU48" s="727"/>
      <c r="MTV48" s="727"/>
      <c r="MTW48" s="727"/>
      <c r="MTX48" s="727"/>
      <c r="MTY48" s="727"/>
      <c r="MTZ48" s="727"/>
      <c r="MUA48" s="727"/>
      <c r="MUB48" s="727"/>
      <c r="MUC48" s="727"/>
      <c r="MUD48" s="727"/>
      <c r="MUE48" s="727"/>
      <c r="MUF48" s="727"/>
      <c r="MUG48" s="727"/>
      <c r="MUH48" s="727"/>
      <c r="MUI48" s="727"/>
      <c r="MUJ48" s="727"/>
      <c r="MUK48" s="727"/>
      <c r="MUL48" s="727"/>
      <c r="MUM48" s="727"/>
      <c r="MUN48" s="727"/>
      <c r="MUO48" s="727"/>
      <c r="MUP48" s="727"/>
      <c r="MUQ48" s="727"/>
      <c r="MUR48" s="727"/>
      <c r="MUS48" s="727"/>
      <c r="MUT48" s="727"/>
      <c r="MUU48" s="727"/>
      <c r="MUV48" s="727"/>
      <c r="MUW48" s="727"/>
      <c r="MUX48" s="727"/>
      <c r="MUY48" s="727"/>
      <c r="MUZ48" s="727"/>
      <c r="MVA48" s="727"/>
      <c r="MVB48" s="727"/>
      <c r="MVC48" s="727"/>
      <c r="MVD48" s="727"/>
      <c r="MVE48" s="727"/>
      <c r="MVF48" s="727"/>
      <c r="MVG48" s="727"/>
      <c r="MVH48" s="727"/>
      <c r="MVI48" s="727"/>
      <c r="MVJ48" s="727"/>
      <c r="MVK48" s="727"/>
      <c r="MVL48" s="727"/>
      <c r="MVM48" s="727"/>
      <c r="MVN48" s="727"/>
      <c r="MVO48" s="727"/>
      <c r="MVP48" s="727"/>
      <c r="MVQ48" s="727"/>
      <c r="MVR48" s="727"/>
      <c r="MVS48" s="727"/>
      <c r="MVT48" s="727"/>
      <c r="MVU48" s="727"/>
      <c r="MVV48" s="727"/>
      <c r="MVW48" s="727"/>
      <c r="MVX48" s="727"/>
      <c r="MVY48" s="727"/>
      <c r="MVZ48" s="727"/>
      <c r="MWA48" s="727"/>
      <c r="MWB48" s="727"/>
      <c r="MWC48" s="727"/>
      <c r="MWD48" s="727"/>
      <c r="MWE48" s="727"/>
      <c r="MWF48" s="727"/>
      <c r="MWG48" s="727"/>
      <c r="MWH48" s="727"/>
      <c r="MWI48" s="727"/>
      <c r="MWJ48" s="727"/>
      <c r="MWK48" s="727"/>
      <c r="MWL48" s="727"/>
      <c r="MWM48" s="727"/>
      <c r="MWN48" s="727"/>
      <c r="MWO48" s="727"/>
      <c r="MWP48" s="727"/>
      <c r="MWQ48" s="727"/>
      <c r="MWR48" s="727"/>
      <c r="MWS48" s="727"/>
      <c r="MWT48" s="727"/>
      <c r="MWU48" s="727"/>
      <c r="MWV48" s="727"/>
      <c r="MWW48" s="727"/>
      <c r="MWX48" s="727"/>
      <c r="MWY48" s="727"/>
      <c r="MWZ48" s="727"/>
      <c r="MXA48" s="727"/>
      <c r="MXB48" s="727"/>
      <c r="MXC48" s="727"/>
      <c r="MXD48" s="727"/>
      <c r="MXE48" s="727"/>
      <c r="MXF48" s="727"/>
      <c r="MXG48" s="727"/>
      <c r="MXH48" s="727"/>
      <c r="MXI48" s="727"/>
      <c r="MXJ48" s="727"/>
      <c r="MXK48" s="727"/>
      <c r="MXL48" s="727"/>
      <c r="MXM48" s="727"/>
      <c r="MXN48" s="727"/>
      <c r="MXO48" s="727"/>
      <c r="MXP48" s="727"/>
      <c r="MXQ48" s="727"/>
      <c r="MXR48" s="727"/>
      <c r="MXS48" s="727"/>
      <c r="MXT48" s="727"/>
      <c r="MXU48" s="727"/>
      <c r="MXV48" s="727"/>
      <c r="MXW48" s="727"/>
      <c r="MXX48" s="727"/>
      <c r="MXY48" s="727"/>
      <c r="MXZ48" s="727"/>
      <c r="MYA48" s="727"/>
      <c r="MYB48" s="727"/>
      <c r="MYC48" s="727"/>
      <c r="MYD48" s="727"/>
      <c r="MYE48" s="727"/>
      <c r="MYF48" s="727"/>
      <c r="MYG48" s="727"/>
      <c r="MYH48" s="727"/>
      <c r="MYI48" s="727"/>
      <c r="MYJ48" s="727"/>
      <c r="MYK48" s="727"/>
      <c r="MYL48" s="727"/>
      <c r="MYM48" s="727"/>
      <c r="MYN48" s="727"/>
      <c r="MYO48" s="727"/>
      <c r="MYP48" s="727"/>
      <c r="MYQ48" s="727"/>
      <c r="MYR48" s="727"/>
      <c r="MYS48" s="727"/>
      <c r="MYT48" s="727"/>
      <c r="MYU48" s="727"/>
      <c r="MYV48" s="727"/>
      <c r="MYW48" s="727"/>
      <c r="MYX48" s="727"/>
      <c r="MYY48" s="727"/>
      <c r="MYZ48" s="727"/>
      <c r="MZA48" s="727"/>
      <c r="MZB48" s="727"/>
      <c r="MZC48" s="727"/>
      <c r="MZD48" s="727"/>
      <c r="MZE48" s="727"/>
      <c r="MZF48" s="727"/>
      <c r="MZG48" s="727"/>
      <c r="MZH48" s="727"/>
      <c r="MZI48" s="727"/>
      <c r="MZJ48" s="727"/>
      <c r="MZK48" s="727"/>
      <c r="MZL48" s="727"/>
      <c r="MZM48" s="727"/>
      <c r="MZN48" s="727"/>
      <c r="MZO48" s="727"/>
      <c r="MZP48" s="727"/>
      <c r="MZQ48" s="727"/>
      <c r="MZR48" s="727"/>
      <c r="MZS48" s="727"/>
      <c r="MZT48" s="727"/>
      <c r="MZU48" s="727"/>
      <c r="MZV48" s="727"/>
      <c r="MZW48" s="727"/>
      <c r="MZX48" s="727"/>
      <c r="MZY48" s="727"/>
      <c r="MZZ48" s="727"/>
      <c r="NAA48" s="727"/>
      <c r="NAB48" s="727"/>
      <c r="NAC48" s="727"/>
      <c r="NAD48" s="727"/>
      <c r="NAE48" s="727"/>
      <c r="NAF48" s="727"/>
      <c r="NAG48" s="727"/>
      <c r="NAH48" s="727"/>
      <c r="NAI48" s="727"/>
      <c r="NAJ48" s="727"/>
      <c r="NAK48" s="727"/>
      <c r="NAL48" s="727"/>
      <c r="NAM48" s="727"/>
      <c r="NAN48" s="727"/>
      <c r="NAO48" s="727"/>
      <c r="NAP48" s="727"/>
      <c r="NAQ48" s="727"/>
      <c r="NAR48" s="727"/>
      <c r="NAS48" s="727"/>
      <c r="NAT48" s="727"/>
      <c r="NAU48" s="727"/>
      <c r="NAV48" s="727"/>
      <c r="NAW48" s="727"/>
      <c r="NAX48" s="727"/>
      <c r="NAY48" s="727"/>
      <c r="NAZ48" s="727"/>
      <c r="NBA48" s="727"/>
      <c r="NBB48" s="727"/>
      <c r="NBC48" s="727"/>
      <c r="NBD48" s="727"/>
      <c r="NBE48" s="727"/>
      <c r="NBF48" s="727"/>
      <c r="NBG48" s="727"/>
      <c r="NBH48" s="727"/>
      <c r="NBI48" s="727"/>
      <c r="NBJ48" s="727"/>
      <c r="NBK48" s="727"/>
      <c r="NBL48" s="727"/>
      <c r="NBM48" s="727"/>
      <c r="NBN48" s="727"/>
      <c r="NBO48" s="727"/>
      <c r="NBP48" s="727"/>
      <c r="NBQ48" s="727"/>
      <c r="NBR48" s="727"/>
      <c r="NBS48" s="727"/>
      <c r="NBT48" s="727"/>
      <c r="NBU48" s="727"/>
      <c r="NBV48" s="727"/>
      <c r="NBW48" s="727"/>
      <c r="NBX48" s="727"/>
      <c r="NBY48" s="727"/>
      <c r="NBZ48" s="727"/>
      <c r="NCA48" s="727"/>
      <c r="NCB48" s="727"/>
      <c r="NCC48" s="727"/>
      <c r="NCD48" s="727"/>
      <c r="NCE48" s="727"/>
      <c r="NCF48" s="727"/>
      <c r="NCG48" s="727"/>
      <c r="NCH48" s="727"/>
      <c r="NCI48" s="727"/>
      <c r="NCJ48" s="727"/>
      <c r="NCK48" s="727"/>
      <c r="NCL48" s="727"/>
      <c r="NCM48" s="727"/>
      <c r="NCN48" s="727"/>
      <c r="NCO48" s="727"/>
      <c r="NCP48" s="727"/>
      <c r="NCQ48" s="727"/>
      <c r="NCR48" s="727"/>
      <c r="NCS48" s="727"/>
      <c r="NCT48" s="727"/>
      <c r="NCU48" s="727"/>
      <c r="NCV48" s="727"/>
      <c r="NCW48" s="727"/>
      <c r="NCX48" s="727"/>
      <c r="NCY48" s="727"/>
      <c r="NCZ48" s="727"/>
      <c r="NDA48" s="727"/>
      <c r="NDB48" s="727"/>
      <c r="NDC48" s="727"/>
      <c r="NDD48" s="727"/>
      <c r="NDE48" s="727"/>
      <c r="NDF48" s="727"/>
      <c r="NDG48" s="727"/>
      <c r="NDH48" s="727"/>
      <c r="NDI48" s="727"/>
      <c r="NDJ48" s="727"/>
      <c r="NDK48" s="727"/>
      <c r="NDL48" s="727"/>
      <c r="NDM48" s="727"/>
      <c r="NDN48" s="727"/>
      <c r="NDO48" s="727"/>
      <c r="NDP48" s="727"/>
      <c r="NDQ48" s="727"/>
      <c r="NDR48" s="727"/>
      <c r="NDS48" s="727"/>
      <c r="NDT48" s="727"/>
      <c r="NDU48" s="727"/>
      <c r="NDV48" s="727"/>
      <c r="NDW48" s="727"/>
      <c r="NDX48" s="727"/>
      <c r="NDY48" s="727"/>
      <c r="NDZ48" s="727"/>
      <c r="NEA48" s="727"/>
      <c r="NEB48" s="727"/>
      <c r="NEC48" s="727"/>
      <c r="NED48" s="727"/>
      <c r="NEE48" s="727"/>
      <c r="NEF48" s="727"/>
      <c r="NEG48" s="727"/>
      <c r="NEH48" s="727"/>
      <c r="NEI48" s="727"/>
      <c r="NEJ48" s="727"/>
      <c r="NEK48" s="727"/>
      <c r="NEL48" s="727"/>
      <c r="NEM48" s="727"/>
      <c r="NEN48" s="727"/>
      <c r="NEO48" s="727"/>
      <c r="NEP48" s="727"/>
      <c r="NEQ48" s="727"/>
      <c r="NER48" s="727"/>
      <c r="NES48" s="727"/>
      <c r="NET48" s="727"/>
      <c r="NEU48" s="727"/>
      <c r="NEV48" s="727"/>
      <c r="NEW48" s="727"/>
      <c r="NEX48" s="727"/>
      <c r="NEY48" s="727"/>
      <c r="NEZ48" s="727"/>
      <c r="NFA48" s="727"/>
      <c r="NFB48" s="727"/>
      <c r="NFC48" s="727"/>
      <c r="NFD48" s="727"/>
      <c r="NFE48" s="727"/>
      <c r="NFF48" s="727"/>
      <c r="NFG48" s="727"/>
      <c r="NFH48" s="727"/>
      <c r="NFI48" s="727"/>
      <c r="NFJ48" s="727"/>
      <c r="NFK48" s="727"/>
      <c r="NFL48" s="727"/>
      <c r="NFM48" s="727"/>
      <c r="NFN48" s="727"/>
      <c r="NFO48" s="727"/>
      <c r="NFP48" s="727"/>
      <c r="NFQ48" s="727"/>
      <c r="NFR48" s="727"/>
      <c r="NFS48" s="727"/>
      <c r="NFT48" s="727"/>
      <c r="NFU48" s="727"/>
      <c r="NFV48" s="727"/>
      <c r="NFW48" s="727"/>
      <c r="NFX48" s="727"/>
      <c r="NFY48" s="727"/>
      <c r="NFZ48" s="727"/>
      <c r="NGA48" s="727"/>
      <c r="NGB48" s="727"/>
      <c r="NGC48" s="727"/>
      <c r="NGD48" s="727"/>
      <c r="NGE48" s="727"/>
      <c r="NGF48" s="727"/>
      <c r="NGG48" s="727"/>
      <c r="NGH48" s="727"/>
      <c r="NGI48" s="727"/>
      <c r="NGJ48" s="727"/>
      <c r="NGK48" s="727"/>
      <c r="NGL48" s="727"/>
      <c r="NGM48" s="727"/>
      <c r="NGN48" s="727"/>
      <c r="NGO48" s="727"/>
      <c r="NGP48" s="727"/>
      <c r="NGQ48" s="727"/>
      <c r="NGR48" s="727"/>
      <c r="NGS48" s="727"/>
      <c r="NGT48" s="727"/>
      <c r="NGU48" s="727"/>
      <c r="NGV48" s="727"/>
      <c r="NGW48" s="727"/>
      <c r="NGX48" s="727"/>
      <c r="NGY48" s="727"/>
      <c r="NGZ48" s="727"/>
      <c r="NHA48" s="727"/>
      <c r="NHB48" s="727"/>
      <c r="NHC48" s="727"/>
      <c r="NHD48" s="727"/>
      <c r="NHE48" s="727"/>
      <c r="NHF48" s="727"/>
      <c r="NHG48" s="727"/>
      <c r="NHH48" s="727"/>
      <c r="NHI48" s="727"/>
      <c r="NHJ48" s="727"/>
      <c r="NHK48" s="727"/>
      <c r="NHL48" s="727"/>
      <c r="NHM48" s="727"/>
      <c r="NHN48" s="727"/>
      <c r="NHO48" s="727"/>
      <c r="NHP48" s="727"/>
      <c r="NHQ48" s="727"/>
      <c r="NHR48" s="727"/>
      <c r="NHS48" s="727"/>
      <c r="NHT48" s="727"/>
      <c r="NHU48" s="727"/>
      <c r="NHV48" s="727"/>
      <c r="NHW48" s="727"/>
      <c r="NHX48" s="727"/>
      <c r="NHY48" s="727"/>
      <c r="NHZ48" s="727"/>
      <c r="NIA48" s="727"/>
      <c r="NIB48" s="727"/>
      <c r="NIC48" s="727"/>
      <c r="NID48" s="727"/>
      <c r="NIE48" s="727"/>
      <c r="NIF48" s="727"/>
      <c r="NIG48" s="727"/>
      <c r="NIH48" s="727"/>
      <c r="NII48" s="727"/>
      <c r="NIJ48" s="727"/>
      <c r="NIK48" s="727"/>
      <c r="NIL48" s="727"/>
      <c r="NIM48" s="727"/>
      <c r="NIN48" s="727"/>
      <c r="NIO48" s="727"/>
      <c r="NIP48" s="727"/>
      <c r="NIQ48" s="727"/>
      <c r="NIR48" s="727"/>
      <c r="NIS48" s="727"/>
      <c r="NIT48" s="727"/>
      <c r="NIU48" s="727"/>
      <c r="NIV48" s="727"/>
      <c r="NIW48" s="727"/>
      <c r="NIX48" s="727"/>
      <c r="NIY48" s="727"/>
      <c r="NIZ48" s="727"/>
      <c r="NJA48" s="727"/>
      <c r="NJB48" s="727"/>
      <c r="NJC48" s="727"/>
      <c r="NJD48" s="727"/>
      <c r="NJE48" s="727"/>
      <c r="NJF48" s="727"/>
      <c r="NJG48" s="727"/>
      <c r="NJH48" s="727"/>
      <c r="NJI48" s="727"/>
      <c r="NJJ48" s="727"/>
      <c r="NJK48" s="727"/>
      <c r="NJL48" s="727"/>
      <c r="NJM48" s="727"/>
      <c r="NJN48" s="727"/>
      <c r="NJO48" s="727"/>
      <c r="NJP48" s="727"/>
      <c r="NJQ48" s="727"/>
      <c r="NJR48" s="727"/>
      <c r="NJS48" s="727"/>
      <c r="NJT48" s="727"/>
      <c r="NJU48" s="727"/>
      <c r="NJV48" s="727"/>
      <c r="NJW48" s="727"/>
      <c r="NJX48" s="727"/>
      <c r="NJY48" s="727"/>
      <c r="NJZ48" s="727"/>
      <c r="NKA48" s="727"/>
      <c r="NKB48" s="727"/>
      <c r="NKC48" s="727"/>
      <c r="NKD48" s="727"/>
      <c r="NKE48" s="727"/>
      <c r="NKF48" s="727"/>
      <c r="NKG48" s="727"/>
      <c r="NKH48" s="727"/>
      <c r="NKI48" s="727"/>
      <c r="NKJ48" s="727"/>
      <c r="NKK48" s="727"/>
      <c r="NKL48" s="727"/>
      <c r="NKM48" s="727"/>
      <c r="NKN48" s="727"/>
      <c r="NKO48" s="727"/>
      <c r="NKP48" s="727"/>
      <c r="NKQ48" s="727"/>
      <c r="NKR48" s="727"/>
      <c r="NKS48" s="727"/>
      <c r="NKT48" s="727"/>
      <c r="NKU48" s="727"/>
      <c r="NKV48" s="727"/>
      <c r="NKW48" s="727"/>
      <c r="NKX48" s="727"/>
      <c r="NKY48" s="727"/>
      <c r="NKZ48" s="727"/>
      <c r="NLA48" s="727"/>
      <c r="NLB48" s="727"/>
      <c r="NLC48" s="727"/>
      <c r="NLD48" s="727"/>
      <c r="NLE48" s="727"/>
      <c r="NLF48" s="727"/>
      <c r="NLG48" s="727"/>
      <c r="NLH48" s="727"/>
      <c r="NLI48" s="727"/>
      <c r="NLJ48" s="727"/>
      <c r="NLK48" s="727"/>
      <c r="NLL48" s="727"/>
      <c r="NLM48" s="727"/>
      <c r="NLN48" s="727"/>
      <c r="NLO48" s="727"/>
      <c r="NLP48" s="727"/>
      <c r="NLQ48" s="727"/>
      <c r="NLR48" s="727"/>
      <c r="NLS48" s="727"/>
      <c r="NLT48" s="727"/>
      <c r="NLU48" s="727"/>
      <c r="NLV48" s="727"/>
      <c r="NLW48" s="727"/>
      <c r="NLX48" s="727"/>
      <c r="NLY48" s="727"/>
      <c r="NLZ48" s="727"/>
      <c r="NMA48" s="727"/>
      <c r="NMB48" s="727"/>
      <c r="NMC48" s="727"/>
      <c r="NMD48" s="727"/>
      <c r="NME48" s="727"/>
      <c r="NMF48" s="727"/>
      <c r="NMG48" s="727"/>
      <c r="NMH48" s="727"/>
      <c r="NMI48" s="727"/>
      <c r="NMJ48" s="727"/>
      <c r="NMK48" s="727"/>
      <c r="NML48" s="727"/>
      <c r="NMM48" s="727"/>
      <c r="NMN48" s="727"/>
      <c r="NMO48" s="727"/>
      <c r="NMP48" s="727"/>
      <c r="NMQ48" s="727"/>
      <c r="NMR48" s="727"/>
      <c r="NMS48" s="727"/>
      <c r="NMT48" s="727"/>
      <c r="NMU48" s="727"/>
      <c r="NMV48" s="727"/>
      <c r="NMW48" s="727"/>
      <c r="NMX48" s="727"/>
      <c r="NMY48" s="727"/>
      <c r="NMZ48" s="727"/>
      <c r="NNA48" s="727"/>
      <c r="NNB48" s="727"/>
      <c r="NNC48" s="727"/>
      <c r="NND48" s="727"/>
      <c r="NNE48" s="727"/>
      <c r="NNF48" s="727"/>
      <c r="NNG48" s="727"/>
      <c r="NNH48" s="727"/>
      <c r="NNI48" s="727"/>
      <c r="NNJ48" s="727"/>
      <c r="NNK48" s="727"/>
      <c r="NNL48" s="727"/>
      <c r="NNM48" s="727"/>
      <c r="NNN48" s="727"/>
      <c r="NNO48" s="727"/>
      <c r="NNP48" s="727"/>
      <c r="NNQ48" s="727"/>
      <c r="NNR48" s="727"/>
      <c r="NNS48" s="727"/>
      <c r="NNT48" s="727"/>
      <c r="NNU48" s="727"/>
      <c r="NNV48" s="727"/>
      <c r="NNW48" s="727"/>
      <c r="NNX48" s="727"/>
      <c r="NNY48" s="727"/>
      <c r="NNZ48" s="727"/>
      <c r="NOA48" s="727"/>
      <c r="NOB48" s="727"/>
      <c r="NOC48" s="727"/>
      <c r="NOD48" s="727"/>
      <c r="NOE48" s="727"/>
      <c r="NOF48" s="727"/>
      <c r="NOG48" s="727"/>
      <c r="NOH48" s="727"/>
      <c r="NOI48" s="727"/>
      <c r="NOJ48" s="727"/>
      <c r="NOK48" s="727"/>
      <c r="NOL48" s="727"/>
      <c r="NOM48" s="727"/>
      <c r="NON48" s="727"/>
      <c r="NOO48" s="727"/>
      <c r="NOP48" s="727"/>
      <c r="NOQ48" s="727"/>
      <c r="NOR48" s="727"/>
      <c r="NOS48" s="727"/>
      <c r="NOT48" s="727"/>
      <c r="NOU48" s="727"/>
      <c r="NOV48" s="727"/>
      <c r="NOW48" s="727"/>
      <c r="NOX48" s="727"/>
      <c r="NOY48" s="727"/>
      <c r="NOZ48" s="727"/>
      <c r="NPA48" s="727"/>
      <c r="NPB48" s="727"/>
      <c r="NPC48" s="727"/>
      <c r="NPD48" s="727"/>
      <c r="NPE48" s="727"/>
      <c r="NPF48" s="727"/>
      <c r="NPG48" s="727"/>
      <c r="NPH48" s="727"/>
      <c r="NPI48" s="727"/>
      <c r="NPJ48" s="727"/>
      <c r="NPK48" s="727"/>
      <c r="NPL48" s="727"/>
      <c r="NPM48" s="727"/>
      <c r="NPN48" s="727"/>
      <c r="NPO48" s="727"/>
      <c r="NPP48" s="727"/>
      <c r="NPQ48" s="727"/>
      <c r="NPR48" s="727"/>
      <c r="NPS48" s="727"/>
      <c r="NPT48" s="727"/>
      <c r="NPU48" s="727"/>
      <c r="NPV48" s="727"/>
      <c r="NPW48" s="727"/>
      <c r="NPX48" s="727"/>
      <c r="NPY48" s="727"/>
      <c r="NPZ48" s="727"/>
      <c r="NQA48" s="727"/>
      <c r="NQB48" s="727"/>
      <c r="NQC48" s="727"/>
      <c r="NQD48" s="727"/>
      <c r="NQE48" s="727"/>
      <c r="NQF48" s="727"/>
      <c r="NQG48" s="727"/>
      <c r="NQH48" s="727"/>
      <c r="NQI48" s="727"/>
      <c r="NQJ48" s="727"/>
      <c r="NQK48" s="727"/>
      <c r="NQL48" s="727"/>
      <c r="NQM48" s="727"/>
      <c r="NQN48" s="727"/>
      <c r="NQO48" s="727"/>
      <c r="NQP48" s="727"/>
      <c r="NQQ48" s="727"/>
      <c r="NQR48" s="727"/>
      <c r="NQS48" s="727"/>
      <c r="NQT48" s="727"/>
      <c r="NQU48" s="727"/>
      <c r="NQV48" s="727"/>
      <c r="NQW48" s="727"/>
      <c r="NQX48" s="727"/>
      <c r="NQY48" s="727"/>
      <c r="NQZ48" s="727"/>
      <c r="NRA48" s="727"/>
      <c r="NRB48" s="727"/>
      <c r="NRC48" s="727"/>
      <c r="NRD48" s="727"/>
      <c r="NRE48" s="727"/>
      <c r="NRF48" s="727"/>
      <c r="NRG48" s="727"/>
      <c r="NRH48" s="727"/>
      <c r="NRI48" s="727"/>
      <c r="NRJ48" s="727"/>
      <c r="NRK48" s="727"/>
      <c r="NRL48" s="727"/>
      <c r="NRM48" s="727"/>
      <c r="NRN48" s="727"/>
      <c r="NRO48" s="727"/>
      <c r="NRP48" s="727"/>
      <c r="NRQ48" s="727"/>
      <c r="NRR48" s="727"/>
      <c r="NRS48" s="727"/>
      <c r="NRT48" s="727"/>
      <c r="NRU48" s="727"/>
      <c r="NRV48" s="727"/>
      <c r="NRW48" s="727"/>
      <c r="NRX48" s="727"/>
      <c r="NRY48" s="727"/>
      <c r="NRZ48" s="727"/>
      <c r="NSA48" s="727"/>
      <c r="NSB48" s="727"/>
      <c r="NSC48" s="727"/>
      <c r="NSD48" s="727"/>
      <c r="NSE48" s="727"/>
      <c r="NSF48" s="727"/>
      <c r="NSG48" s="727"/>
      <c r="NSH48" s="727"/>
      <c r="NSI48" s="727"/>
      <c r="NSJ48" s="727"/>
      <c r="NSK48" s="727"/>
      <c r="NSL48" s="727"/>
      <c r="NSM48" s="727"/>
      <c r="NSN48" s="727"/>
      <c r="NSO48" s="727"/>
      <c r="NSP48" s="727"/>
      <c r="NSQ48" s="727"/>
      <c r="NSR48" s="727"/>
      <c r="NSS48" s="727"/>
      <c r="NST48" s="727"/>
      <c r="NSU48" s="727"/>
      <c r="NSV48" s="727"/>
      <c r="NSW48" s="727"/>
      <c r="NSX48" s="727"/>
      <c r="NSY48" s="727"/>
      <c r="NSZ48" s="727"/>
      <c r="NTA48" s="727"/>
      <c r="NTB48" s="727"/>
      <c r="NTC48" s="727"/>
      <c r="NTD48" s="727"/>
      <c r="NTE48" s="727"/>
      <c r="NTF48" s="727"/>
      <c r="NTG48" s="727"/>
      <c r="NTH48" s="727"/>
      <c r="NTI48" s="727"/>
      <c r="NTJ48" s="727"/>
      <c r="NTK48" s="727"/>
      <c r="NTL48" s="727"/>
      <c r="NTM48" s="727"/>
      <c r="NTN48" s="727"/>
      <c r="NTO48" s="727"/>
      <c r="NTP48" s="727"/>
      <c r="NTQ48" s="727"/>
      <c r="NTR48" s="727"/>
      <c r="NTS48" s="727"/>
      <c r="NTT48" s="727"/>
      <c r="NTU48" s="727"/>
      <c r="NTV48" s="727"/>
      <c r="NTW48" s="727"/>
      <c r="NTX48" s="727"/>
      <c r="NTY48" s="727"/>
      <c r="NTZ48" s="727"/>
      <c r="NUA48" s="727"/>
      <c r="NUB48" s="727"/>
      <c r="NUC48" s="727"/>
      <c r="NUD48" s="727"/>
      <c r="NUE48" s="727"/>
      <c r="NUF48" s="727"/>
      <c r="NUG48" s="727"/>
      <c r="NUH48" s="727"/>
      <c r="NUI48" s="727"/>
      <c r="NUJ48" s="727"/>
      <c r="NUK48" s="727"/>
      <c r="NUL48" s="727"/>
      <c r="NUM48" s="727"/>
      <c r="NUN48" s="727"/>
      <c r="NUO48" s="727"/>
      <c r="NUP48" s="727"/>
      <c r="NUQ48" s="727"/>
      <c r="NUR48" s="727"/>
      <c r="NUS48" s="727"/>
      <c r="NUT48" s="727"/>
      <c r="NUU48" s="727"/>
      <c r="NUV48" s="727"/>
      <c r="NUW48" s="727"/>
      <c r="NUX48" s="727"/>
      <c r="NUY48" s="727"/>
      <c r="NUZ48" s="727"/>
      <c r="NVA48" s="727"/>
      <c r="NVB48" s="727"/>
      <c r="NVC48" s="727"/>
      <c r="NVD48" s="727"/>
      <c r="NVE48" s="727"/>
      <c r="NVF48" s="727"/>
      <c r="NVG48" s="727"/>
      <c r="NVH48" s="727"/>
      <c r="NVI48" s="727"/>
      <c r="NVJ48" s="727"/>
      <c r="NVK48" s="727"/>
      <c r="NVL48" s="727"/>
      <c r="NVM48" s="727"/>
      <c r="NVN48" s="727"/>
      <c r="NVO48" s="727"/>
      <c r="NVP48" s="727"/>
      <c r="NVQ48" s="727"/>
      <c r="NVR48" s="727"/>
      <c r="NVS48" s="727"/>
      <c r="NVT48" s="727"/>
      <c r="NVU48" s="727"/>
      <c r="NVV48" s="727"/>
      <c r="NVW48" s="727"/>
      <c r="NVX48" s="727"/>
      <c r="NVY48" s="727"/>
      <c r="NVZ48" s="727"/>
      <c r="NWA48" s="727"/>
      <c r="NWB48" s="727"/>
      <c r="NWC48" s="727"/>
      <c r="NWD48" s="727"/>
      <c r="NWE48" s="727"/>
      <c r="NWF48" s="727"/>
      <c r="NWG48" s="727"/>
      <c r="NWH48" s="727"/>
      <c r="NWI48" s="727"/>
      <c r="NWJ48" s="727"/>
      <c r="NWK48" s="727"/>
      <c r="NWL48" s="727"/>
      <c r="NWM48" s="727"/>
      <c r="NWN48" s="727"/>
      <c r="NWO48" s="727"/>
      <c r="NWP48" s="727"/>
      <c r="NWQ48" s="727"/>
      <c r="NWR48" s="727"/>
      <c r="NWS48" s="727"/>
      <c r="NWT48" s="727"/>
      <c r="NWU48" s="727"/>
      <c r="NWV48" s="727"/>
      <c r="NWW48" s="727"/>
      <c r="NWX48" s="727"/>
      <c r="NWY48" s="727"/>
      <c r="NWZ48" s="727"/>
      <c r="NXA48" s="727"/>
      <c r="NXB48" s="727"/>
      <c r="NXC48" s="727"/>
      <c r="NXD48" s="727"/>
      <c r="NXE48" s="727"/>
      <c r="NXF48" s="727"/>
      <c r="NXG48" s="727"/>
      <c r="NXH48" s="727"/>
      <c r="NXI48" s="727"/>
      <c r="NXJ48" s="727"/>
      <c r="NXK48" s="727"/>
      <c r="NXL48" s="727"/>
      <c r="NXM48" s="727"/>
      <c r="NXN48" s="727"/>
      <c r="NXO48" s="727"/>
      <c r="NXP48" s="727"/>
      <c r="NXQ48" s="727"/>
      <c r="NXR48" s="727"/>
      <c r="NXS48" s="727"/>
      <c r="NXT48" s="727"/>
      <c r="NXU48" s="727"/>
      <c r="NXV48" s="727"/>
      <c r="NXW48" s="727"/>
      <c r="NXX48" s="727"/>
      <c r="NXY48" s="727"/>
      <c r="NXZ48" s="727"/>
      <c r="NYA48" s="727"/>
      <c r="NYB48" s="727"/>
      <c r="NYC48" s="727"/>
      <c r="NYD48" s="727"/>
      <c r="NYE48" s="727"/>
      <c r="NYF48" s="727"/>
      <c r="NYG48" s="727"/>
      <c r="NYH48" s="727"/>
      <c r="NYI48" s="727"/>
      <c r="NYJ48" s="727"/>
      <c r="NYK48" s="727"/>
      <c r="NYL48" s="727"/>
      <c r="NYM48" s="727"/>
      <c r="NYN48" s="727"/>
      <c r="NYO48" s="727"/>
      <c r="NYP48" s="727"/>
      <c r="NYQ48" s="727"/>
      <c r="NYR48" s="727"/>
      <c r="NYS48" s="727"/>
      <c r="NYT48" s="727"/>
      <c r="NYU48" s="727"/>
      <c r="NYV48" s="727"/>
      <c r="NYW48" s="727"/>
      <c r="NYX48" s="727"/>
      <c r="NYY48" s="727"/>
      <c r="NYZ48" s="727"/>
      <c r="NZA48" s="727"/>
      <c r="NZB48" s="727"/>
      <c r="NZC48" s="727"/>
      <c r="NZD48" s="727"/>
      <c r="NZE48" s="727"/>
      <c r="NZF48" s="727"/>
      <c r="NZG48" s="727"/>
      <c r="NZH48" s="727"/>
      <c r="NZI48" s="727"/>
      <c r="NZJ48" s="727"/>
      <c r="NZK48" s="727"/>
      <c r="NZL48" s="727"/>
      <c r="NZM48" s="727"/>
      <c r="NZN48" s="727"/>
      <c r="NZO48" s="727"/>
      <c r="NZP48" s="727"/>
      <c r="NZQ48" s="727"/>
      <c r="NZR48" s="727"/>
      <c r="NZS48" s="727"/>
      <c r="NZT48" s="727"/>
      <c r="NZU48" s="727"/>
      <c r="NZV48" s="727"/>
      <c r="NZW48" s="727"/>
      <c r="NZX48" s="727"/>
      <c r="NZY48" s="727"/>
      <c r="NZZ48" s="727"/>
      <c r="OAA48" s="727"/>
      <c r="OAB48" s="727"/>
      <c r="OAC48" s="727"/>
      <c r="OAD48" s="727"/>
      <c r="OAE48" s="727"/>
      <c r="OAF48" s="727"/>
      <c r="OAG48" s="727"/>
      <c r="OAH48" s="727"/>
      <c r="OAI48" s="727"/>
      <c r="OAJ48" s="727"/>
      <c r="OAK48" s="727"/>
      <c r="OAL48" s="727"/>
      <c r="OAM48" s="727"/>
      <c r="OAN48" s="727"/>
      <c r="OAO48" s="727"/>
      <c r="OAP48" s="727"/>
      <c r="OAQ48" s="727"/>
      <c r="OAR48" s="727"/>
      <c r="OAS48" s="727"/>
      <c r="OAT48" s="727"/>
      <c r="OAU48" s="727"/>
      <c r="OAV48" s="727"/>
      <c r="OAW48" s="727"/>
      <c r="OAX48" s="727"/>
      <c r="OAY48" s="727"/>
      <c r="OAZ48" s="727"/>
      <c r="OBA48" s="727"/>
      <c r="OBB48" s="727"/>
      <c r="OBC48" s="727"/>
      <c r="OBD48" s="727"/>
      <c r="OBE48" s="727"/>
      <c r="OBF48" s="727"/>
      <c r="OBG48" s="727"/>
      <c r="OBH48" s="727"/>
      <c r="OBI48" s="727"/>
      <c r="OBJ48" s="727"/>
      <c r="OBK48" s="727"/>
      <c r="OBL48" s="727"/>
      <c r="OBM48" s="727"/>
      <c r="OBN48" s="727"/>
      <c r="OBO48" s="727"/>
      <c r="OBP48" s="727"/>
      <c r="OBQ48" s="727"/>
      <c r="OBR48" s="727"/>
      <c r="OBS48" s="727"/>
      <c r="OBT48" s="727"/>
      <c r="OBU48" s="727"/>
      <c r="OBV48" s="727"/>
      <c r="OBW48" s="727"/>
      <c r="OBX48" s="727"/>
      <c r="OBY48" s="727"/>
      <c r="OBZ48" s="727"/>
      <c r="OCA48" s="727"/>
      <c r="OCB48" s="727"/>
      <c r="OCC48" s="727"/>
      <c r="OCD48" s="727"/>
      <c r="OCE48" s="727"/>
      <c r="OCF48" s="727"/>
      <c r="OCG48" s="727"/>
      <c r="OCH48" s="727"/>
      <c r="OCI48" s="727"/>
      <c r="OCJ48" s="727"/>
      <c r="OCK48" s="727"/>
      <c r="OCL48" s="727"/>
      <c r="OCM48" s="727"/>
      <c r="OCN48" s="727"/>
      <c r="OCO48" s="727"/>
      <c r="OCP48" s="727"/>
      <c r="OCQ48" s="727"/>
      <c r="OCR48" s="727"/>
      <c r="OCS48" s="727"/>
      <c r="OCT48" s="727"/>
      <c r="OCU48" s="727"/>
      <c r="OCV48" s="727"/>
      <c r="OCW48" s="727"/>
      <c r="OCX48" s="727"/>
      <c r="OCY48" s="727"/>
      <c r="OCZ48" s="727"/>
      <c r="ODA48" s="727"/>
      <c r="ODB48" s="727"/>
      <c r="ODC48" s="727"/>
      <c r="ODD48" s="727"/>
      <c r="ODE48" s="727"/>
      <c r="ODF48" s="727"/>
      <c r="ODG48" s="727"/>
      <c r="ODH48" s="727"/>
      <c r="ODI48" s="727"/>
      <c r="ODJ48" s="727"/>
      <c r="ODK48" s="727"/>
      <c r="ODL48" s="727"/>
      <c r="ODM48" s="727"/>
      <c r="ODN48" s="727"/>
      <c r="ODO48" s="727"/>
      <c r="ODP48" s="727"/>
      <c r="ODQ48" s="727"/>
      <c r="ODR48" s="727"/>
      <c r="ODS48" s="727"/>
      <c r="ODT48" s="727"/>
      <c r="ODU48" s="727"/>
      <c r="ODV48" s="727"/>
      <c r="ODW48" s="727"/>
      <c r="ODX48" s="727"/>
      <c r="ODY48" s="727"/>
      <c r="ODZ48" s="727"/>
      <c r="OEA48" s="727"/>
      <c r="OEB48" s="727"/>
      <c r="OEC48" s="727"/>
      <c r="OED48" s="727"/>
      <c r="OEE48" s="727"/>
      <c r="OEF48" s="727"/>
      <c r="OEG48" s="727"/>
      <c r="OEH48" s="727"/>
      <c r="OEI48" s="727"/>
      <c r="OEJ48" s="727"/>
      <c r="OEK48" s="727"/>
      <c r="OEL48" s="727"/>
      <c r="OEM48" s="727"/>
      <c r="OEN48" s="727"/>
      <c r="OEO48" s="727"/>
      <c r="OEP48" s="727"/>
      <c r="OEQ48" s="727"/>
      <c r="OER48" s="727"/>
      <c r="OES48" s="727"/>
      <c r="OET48" s="727"/>
      <c r="OEU48" s="727"/>
      <c r="OEV48" s="727"/>
      <c r="OEW48" s="727"/>
      <c r="OEX48" s="727"/>
      <c r="OEY48" s="727"/>
      <c r="OEZ48" s="727"/>
      <c r="OFA48" s="727"/>
      <c r="OFB48" s="727"/>
      <c r="OFC48" s="727"/>
      <c r="OFD48" s="727"/>
      <c r="OFE48" s="727"/>
      <c r="OFF48" s="727"/>
      <c r="OFG48" s="727"/>
      <c r="OFH48" s="727"/>
      <c r="OFI48" s="727"/>
      <c r="OFJ48" s="727"/>
      <c r="OFK48" s="727"/>
      <c r="OFL48" s="727"/>
      <c r="OFM48" s="727"/>
      <c r="OFN48" s="727"/>
      <c r="OFO48" s="727"/>
      <c r="OFP48" s="727"/>
      <c r="OFQ48" s="727"/>
      <c r="OFR48" s="727"/>
      <c r="OFS48" s="727"/>
      <c r="OFT48" s="727"/>
      <c r="OFU48" s="727"/>
      <c r="OFV48" s="727"/>
      <c r="OFW48" s="727"/>
      <c r="OFX48" s="727"/>
      <c r="OFY48" s="727"/>
      <c r="OFZ48" s="727"/>
      <c r="OGA48" s="727"/>
      <c r="OGB48" s="727"/>
      <c r="OGC48" s="727"/>
      <c r="OGD48" s="727"/>
      <c r="OGE48" s="727"/>
      <c r="OGF48" s="727"/>
      <c r="OGG48" s="727"/>
      <c r="OGH48" s="727"/>
      <c r="OGI48" s="727"/>
      <c r="OGJ48" s="727"/>
      <c r="OGK48" s="727"/>
      <c r="OGL48" s="727"/>
      <c r="OGM48" s="727"/>
      <c r="OGN48" s="727"/>
      <c r="OGO48" s="727"/>
      <c r="OGP48" s="727"/>
      <c r="OGQ48" s="727"/>
      <c r="OGR48" s="727"/>
      <c r="OGS48" s="727"/>
      <c r="OGT48" s="727"/>
      <c r="OGU48" s="727"/>
      <c r="OGV48" s="727"/>
      <c r="OGW48" s="727"/>
      <c r="OGX48" s="727"/>
      <c r="OGY48" s="727"/>
      <c r="OGZ48" s="727"/>
      <c r="OHA48" s="727"/>
      <c r="OHB48" s="727"/>
      <c r="OHC48" s="727"/>
      <c r="OHD48" s="727"/>
      <c r="OHE48" s="727"/>
      <c r="OHF48" s="727"/>
      <c r="OHG48" s="727"/>
      <c r="OHH48" s="727"/>
      <c r="OHI48" s="727"/>
      <c r="OHJ48" s="727"/>
      <c r="OHK48" s="727"/>
      <c r="OHL48" s="727"/>
      <c r="OHM48" s="727"/>
      <c r="OHN48" s="727"/>
      <c r="OHO48" s="727"/>
      <c r="OHP48" s="727"/>
      <c r="OHQ48" s="727"/>
      <c r="OHR48" s="727"/>
      <c r="OHS48" s="727"/>
      <c r="OHT48" s="727"/>
      <c r="OHU48" s="727"/>
      <c r="OHV48" s="727"/>
      <c r="OHW48" s="727"/>
      <c r="OHX48" s="727"/>
      <c r="OHY48" s="727"/>
      <c r="OHZ48" s="727"/>
      <c r="OIA48" s="727"/>
      <c r="OIB48" s="727"/>
      <c r="OIC48" s="727"/>
      <c r="OID48" s="727"/>
      <c r="OIE48" s="727"/>
      <c r="OIF48" s="727"/>
      <c r="OIG48" s="727"/>
      <c r="OIH48" s="727"/>
      <c r="OII48" s="727"/>
      <c r="OIJ48" s="727"/>
      <c r="OIK48" s="727"/>
      <c r="OIL48" s="727"/>
      <c r="OIM48" s="727"/>
      <c r="OIN48" s="727"/>
      <c r="OIO48" s="727"/>
      <c r="OIP48" s="727"/>
      <c r="OIQ48" s="727"/>
      <c r="OIR48" s="727"/>
      <c r="OIS48" s="727"/>
      <c r="OIT48" s="727"/>
      <c r="OIU48" s="727"/>
      <c r="OIV48" s="727"/>
      <c r="OIW48" s="727"/>
      <c r="OIX48" s="727"/>
      <c r="OIY48" s="727"/>
      <c r="OIZ48" s="727"/>
      <c r="OJA48" s="727"/>
      <c r="OJB48" s="727"/>
      <c r="OJC48" s="727"/>
      <c r="OJD48" s="727"/>
      <c r="OJE48" s="727"/>
      <c r="OJF48" s="727"/>
      <c r="OJG48" s="727"/>
      <c r="OJH48" s="727"/>
      <c r="OJI48" s="727"/>
      <c r="OJJ48" s="727"/>
      <c r="OJK48" s="727"/>
      <c r="OJL48" s="727"/>
      <c r="OJM48" s="727"/>
      <c r="OJN48" s="727"/>
      <c r="OJO48" s="727"/>
      <c r="OJP48" s="727"/>
      <c r="OJQ48" s="727"/>
      <c r="OJR48" s="727"/>
      <c r="OJS48" s="727"/>
      <c r="OJT48" s="727"/>
      <c r="OJU48" s="727"/>
      <c r="OJV48" s="727"/>
      <c r="OJW48" s="727"/>
      <c r="OJX48" s="727"/>
      <c r="OJY48" s="727"/>
      <c r="OJZ48" s="727"/>
      <c r="OKA48" s="727"/>
      <c r="OKB48" s="727"/>
      <c r="OKC48" s="727"/>
      <c r="OKD48" s="727"/>
      <c r="OKE48" s="727"/>
      <c r="OKF48" s="727"/>
      <c r="OKG48" s="727"/>
      <c r="OKH48" s="727"/>
      <c r="OKI48" s="727"/>
      <c r="OKJ48" s="727"/>
      <c r="OKK48" s="727"/>
      <c r="OKL48" s="727"/>
      <c r="OKM48" s="727"/>
      <c r="OKN48" s="727"/>
      <c r="OKO48" s="727"/>
      <c r="OKP48" s="727"/>
      <c r="OKQ48" s="727"/>
      <c r="OKR48" s="727"/>
      <c r="OKS48" s="727"/>
      <c r="OKT48" s="727"/>
      <c r="OKU48" s="727"/>
      <c r="OKV48" s="727"/>
      <c r="OKW48" s="727"/>
      <c r="OKX48" s="727"/>
      <c r="OKY48" s="727"/>
      <c r="OKZ48" s="727"/>
      <c r="OLA48" s="727"/>
      <c r="OLB48" s="727"/>
      <c r="OLC48" s="727"/>
      <c r="OLD48" s="727"/>
      <c r="OLE48" s="727"/>
      <c r="OLF48" s="727"/>
      <c r="OLG48" s="727"/>
      <c r="OLH48" s="727"/>
      <c r="OLI48" s="727"/>
      <c r="OLJ48" s="727"/>
      <c r="OLK48" s="727"/>
      <c r="OLL48" s="727"/>
      <c r="OLM48" s="727"/>
      <c r="OLN48" s="727"/>
      <c r="OLO48" s="727"/>
      <c r="OLP48" s="727"/>
      <c r="OLQ48" s="727"/>
      <c r="OLR48" s="727"/>
      <c r="OLS48" s="727"/>
      <c r="OLT48" s="727"/>
      <c r="OLU48" s="727"/>
      <c r="OLV48" s="727"/>
      <c r="OLW48" s="727"/>
      <c r="OLX48" s="727"/>
      <c r="OLY48" s="727"/>
      <c r="OLZ48" s="727"/>
      <c r="OMA48" s="727"/>
      <c r="OMB48" s="727"/>
      <c r="OMC48" s="727"/>
      <c r="OMD48" s="727"/>
      <c r="OME48" s="727"/>
      <c r="OMF48" s="727"/>
      <c r="OMG48" s="727"/>
      <c r="OMH48" s="727"/>
      <c r="OMI48" s="727"/>
      <c r="OMJ48" s="727"/>
      <c r="OMK48" s="727"/>
      <c r="OML48" s="727"/>
      <c r="OMM48" s="727"/>
      <c r="OMN48" s="727"/>
      <c r="OMO48" s="727"/>
      <c r="OMP48" s="727"/>
      <c r="OMQ48" s="727"/>
      <c r="OMR48" s="727"/>
      <c r="OMS48" s="727"/>
      <c r="OMT48" s="727"/>
      <c r="OMU48" s="727"/>
      <c r="OMV48" s="727"/>
      <c r="OMW48" s="727"/>
      <c r="OMX48" s="727"/>
      <c r="OMY48" s="727"/>
      <c r="OMZ48" s="727"/>
      <c r="ONA48" s="727"/>
      <c r="ONB48" s="727"/>
      <c r="ONC48" s="727"/>
      <c r="OND48" s="727"/>
      <c r="ONE48" s="727"/>
      <c r="ONF48" s="727"/>
      <c r="ONG48" s="727"/>
      <c r="ONH48" s="727"/>
      <c r="ONI48" s="727"/>
      <c r="ONJ48" s="727"/>
      <c r="ONK48" s="727"/>
      <c r="ONL48" s="727"/>
      <c r="ONM48" s="727"/>
      <c r="ONN48" s="727"/>
      <c r="ONO48" s="727"/>
      <c r="ONP48" s="727"/>
      <c r="ONQ48" s="727"/>
      <c r="ONR48" s="727"/>
      <c r="ONS48" s="727"/>
      <c r="ONT48" s="727"/>
      <c r="ONU48" s="727"/>
      <c r="ONV48" s="727"/>
      <c r="ONW48" s="727"/>
      <c r="ONX48" s="727"/>
      <c r="ONY48" s="727"/>
      <c r="ONZ48" s="727"/>
      <c r="OOA48" s="727"/>
      <c r="OOB48" s="727"/>
      <c r="OOC48" s="727"/>
      <c r="OOD48" s="727"/>
      <c r="OOE48" s="727"/>
      <c r="OOF48" s="727"/>
      <c r="OOG48" s="727"/>
      <c r="OOH48" s="727"/>
      <c r="OOI48" s="727"/>
      <c r="OOJ48" s="727"/>
      <c r="OOK48" s="727"/>
      <c r="OOL48" s="727"/>
      <c r="OOM48" s="727"/>
      <c r="OON48" s="727"/>
      <c r="OOO48" s="727"/>
      <c r="OOP48" s="727"/>
      <c r="OOQ48" s="727"/>
      <c r="OOR48" s="727"/>
      <c r="OOS48" s="727"/>
      <c r="OOT48" s="727"/>
      <c r="OOU48" s="727"/>
      <c r="OOV48" s="727"/>
      <c r="OOW48" s="727"/>
      <c r="OOX48" s="727"/>
      <c r="OOY48" s="727"/>
      <c r="OOZ48" s="727"/>
      <c r="OPA48" s="727"/>
      <c r="OPB48" s="727"/>
      <c r="OPC48" s="727"/>
      <c r="OPD48" s="727"/>
      <c r="OPE48" s="727"/>
      <c r="OPF48" s="727"/>
      <c r="OPG48" s="727"/>
      <c r="OPH48" s="727"/>
      <c r="OPI48" s="727"/>
      <c r="OPJ48" s="727"/>
      <c r="OPK48" s="727"/>
      <c r="OPL48" s="727"/>
      <c r="OPM48" s="727"/>
      <c r="OPN48" s="727"/>
      <c r="OPO48" s="727"/>
      <c r="OPP48" s="727"/>
      <c r="OPQ48" s="727"/>
      <c r="OPR48" s="727"/>
      <c r="OPS48" s="727"/>
      <c r="OPT48" s="727"/>
      <c r="OPU48" s="727"/>
      <c r="OPV48" s="727"/>
      <c r="OPW48" s="727"/>
      <c r="OPX48" s="727"/>
      <c r="OPY48" s="727"/>
      <c r="OPZ48" s="727"/>
      <c r="OQA48" s="727"/>
      <c r="OQB48" s="727"/>
      <c r="OQC48" s="727"/>
      <c r="OQD48" s="727"/>
      <c r="OQE48" s="727"/>
      <c r="OQF48" s="727"/>
      <c r="OQG48" s="727"/>
      <c r="OQH48" s="727"/>
      <c r="OQI48" s="727"/>
      <c r="OQJ48" s="727"/>
      <c r="OQK48" s="727"/>
      <c r="OQL48" s="727"/>
      <c r="OQM48" s="727"/>
      <c r="OQN48" s="727"/>
      <c r="OQO48" s="727"/>
      <c r="OQP48" s="727"/>
      <c r="OQQ48" s="727"/>
      <c r="OQR48" s="727"/>
      <c r="OQS48" s="727"/>
      <c r="OQT48" s="727"/>
      <c r="OQU48" s="727"/>
      <c r="OQV48" s="727"/>
      <c r="OQW48" s="727"/>
      <c r="OQX48" s="727"/>
      <c r="OQY48" s="727"/>
      <c r="OQZ48" s="727"/>
      <c r="ORA48" s="727"/>
      <c r="ORB48" s="727"/>
      <c r="ORC48" s="727"/>
      <c r="ORD48" s="727"/>
      <c r="ORE48" s="727"/>
      <c r="ORF48" s="727"/>
      <c r="ORG48" s="727"/>
      <c r="ORH48" s="727"/>
      <c r="ORI48" s="727"/>
      <c r="ORJ48" s="727"/>
      <c r="ORK48" s="727"/>
      <c r="ORL48" s="727"/>
      <c r="ORM48" s="727"/>
      <c r="ORN48" s="727"/>
      <c r="ORO48" s="727"/>
      <c r="ORP48" s="727"/>
      <c r="ORQ48" s="727"/>
      <c r="ORR48" s="727"/>
      <c r="ORS48" s="727"/>
      <c r="ORT48" s="727"/>
      <c r="ORU48" s="727"/>
      <c r="ORV48" s="727"/>
      <c r="ORW48" s="727"/>
      <c r="ORX48" s="727"/>
      <c r="ORY48" s="727"/>
      <c r="ORZ48" s="727"/>
      <c r="OSA48" s="727"/>
      <c r="OSB48" s="727"/>
      <c r="OSC48" s="727"/>
      <c r="OSD48" s="727"/>
      <c r="OSE48" s="727"/>
      <c r="OSF48" s="727"/>
      <c r="OSG48" s="727"/>
      <c r="OSH48" s="727"/>
      <c r="OSI48" s="727"/>
      <c r="OSJ48" s="727"/>
      <c r="OSK48" s="727"/>
      <c r="OSL48" s="727"/>
      <c r="OSM48" s="727"/>
      <c r="OSN48" s="727"/>
      <c r="OSO48" s="727"/>
      <c r="OSP48" s="727"/>
      <c r="OSQ48" s="727"/>
      <c r="OSR48" s="727"/>
      <c r="OSS48" s="727"/>
      <c r="OST48" s="727"/>
      <c r="OSU48" s="727"/>
      <c r="OSV48" s="727"/>
      <c r="OSW48" s="727"/>
      <c r="OSX48" s="727"/>
      <c r="OSY48" s="727"/>
      <c r="OSZ48" s="727"/>
      <c r="OTA48" s="727"/>
      <c r="OTB48" s="727"/>
      <c r="OTC48" s="727"/>
      <c r="OTD48" s="727"/>
      <c r="OTE48" s="727"/>
      <c r="OTF48" s="727"/>
      <c r="OTG48" s="727"/>
      <c r="OTH48" s="727"/>
      <c r="OTI48" s="727"/>
      <c r="OTJ48" s="727"/>
      <c r="OTK48" s="727"/>
      <c r="OTL48" s="727"/>
      <c r="OTM48" s="727"/>
      <c r="OTN48" s="727"/>
      <c r="OTO48" s="727"/>
      <c r="OTP48" s="727"/>
      <c r="OTQ48" s="727"/>
      <c r="OTR48" s="727"/>
      <c r="OTS48" s="727"/>
      <c r="OTT48" s="727"/>
      <c r="OTU48" s="727"/>
      <c r="OTV48" s="727"/>
      <c r="OTW48" s="727"/>
      <c r="OTX48" s="727"/>
      <c r="OTY48" s="727"/>
      <c r="OTZ48" s="727"/>
      <c r="OUA48" s="727"/>
      <c r="OUB48" s="727"/>
      <c r="OUC48" s="727"/>
      <c r="OUD48" s="727"/>
      <c r="OUE48" s="727"/>
      <c r="OUF48" s="727"/>
      <c r="OUG48" s="727"/>
      <c r="OUH48" s="727"/>
      <c r="OUI48" s="727"/>
      <c r="OUJ48" s="727"/>
      <c r="OUK48" s="727"/>
      <c r="OUL48" s="727"/>
      <c r="OUM48" s="727"/>
      <c r="OUN48" s="727"/>
      <c r="OUO48" s="727"/>
      <c r="OUP48" s="727"/>
      <c r="OUQ48" s="727"/>
      <c r="OUR48" s="727"/>
      <c r="OUS48" s="727"/>
      <c r="OUT48" s="727"/>
      <c r="OUU48" s="727"/>
      <c r="OUV48" s="727"/>
      <c r="OUW48" s="727"/>
      <c r="OUX48" s="727"/>
      <c r="OUY48" s="727"/>
      <c r="OUZ48" s="727"/>
      <c r="OVA48" s="727"/>
      <c r="OVB48" s="727"/>
      <c r="OVC48" s="727"/>
      <c r="OVD48" s="727"/>
      <c r="OVE48" s="727"/>
      <c r="OVF48" s="727"/>
      <c r="OVG48" s="727"/>
      <c r="OVH48" s="727"/>
      <c r="OVI48" s="727"/>
      <c r="OVJ48" s="727"/>
      <c r="OVK48" s="727"/>
      <c r="OVL48" s="727"/>
      <c r="OVM48" s="727"/>
      <c r="OVN48" s="727"/>
      <c r="OVO48" s="727"/>
      <c r="OVP48" s="727"/>
      <c r="OVQ48" s="727"/>
      <c r="OVR48" s="727"/>
      <c r="OVS48" s="727"/>
      <c r="OVT48" s="727"/>
      <c r="OVU48" s="727"/>
      <c r="OVV48" s="727"/>
      <c r="OVW48" s="727"/>
      <c r="OVX48" s="727"/>
      <c r="OVY48" s="727"/>
      <c r="OVZ48" s="727"/>
      <c r="OWA48" s="727"/>
      <c r="OWB48" s="727"/>
      <c r="OWC48" s="727"/>
      <c r="OWD48" s="727"/>
      <c r="OWE48" s="727"/>
      <c r="OWF48" s="727"/>
      <c r="OWG48" s="727"/>
      <c r="OWH48" s="727"/>
      <c r="OWI48" s="727"/>
      <c r="OWJ48" s="727"/>
      <c r="OWK48" s="727"/>
      <c r="OWL48" s="727"/>
      <c r="OWM48" s="727"/>
      <c r="OWN48" s="727"/>
      <c r="OWO48" s="727"/>
      <c r="OWP48" s="727"/>
      <c r="OWQ48" s="727"/>
      <c r="OWR48" s="727"/>
      <c r="OWS48" s="727"/>
      <c r="OWT48" s="727"/>
      <c r="OWU48" s="727"/>
      <c r="OWV48" s="727"/>
      <c r="OWW48" s="727"/>
      <c r="OWX48" s="727"/>
      <c r="OWY48" s="727"/>
      <c r="OWZ48" s="727"/>
      <c r="OXA48" s="727"/>
      <c r="OXB48" s="727"/>
      <c r="OXC48" s="727"/>
      <c r="OXD48" s="727"/>
      <c r="OXE48" s="727"/>
      <c r="OXF48" s="727"/>
      <c r="OXG48" s="727"/>
      <c r="OXH48" s="727"/>
      <c r="OXI48" s="727"/>
      <c r="OXJ48" s="727"/>
      <c r="OXK48" s="727"/>
      <c r="OXL48" s="727"/>
      <c r="OXM48" s="727"/>
      <c r="OXN48" s="727"/>
      <c r="OXO48" s="727"/>
      <c r="OXP48" s="727"/>
      <c r="OXQ48" s="727"/>
      <c r="OXR48" s="727"/>
      <c r="OXS48" s="727"/>
      <c r="OXT48" s="727"/>
      <c r="OXU48" s="727"/>
      <c r="OXV48" s="727"/>
      <c r="OXW48" s="727"/>
      <c r="OXX48" s="727"/>
      <c r="OXY48" s="727"/>
      <c r="OXZ48" s="727"/>
      <c r="OYA48" s="727"/>
      <c r="OYB48" s="727"/>
      <c r="OYC48" s="727"/>
      <c r="OYD48" s="727"/>
      <c r="OYE48" s="727"/>
      <c r="OYF48" s="727"/>
      <c r="OYG48" s="727"/>
      <c r="OYH48" s="727"/>
      <c r="OYI48" s="727"/>
      <c r="OYJ48" s="727"/>
      <c r="OYK48" s="727"/>
      <c r="OYL48" s="727"/>
      <c r="OYM48" s="727"/>
      <c r="OYN48" s="727"/>
      <c r="OYO48" s="727"/>
      <c r="OYP48" s="727"/>
      <c r="OYQ48" s="727"/>
      <c r="OYR48" s="727"/>
      <c r="OYS48" s="727"/>
      <c r="OYT48" s="727"/>
      <c r="OYU48" s="727"/>
      <c r="OYV48" s="727"/>
      <c r="OYW48" s="727"/>
      <c r="OYX48" s="727"/>
      <c r="OYY48" s="727"/>
      <c r="OYZ48" s="727"/>
      <c r="OZA48" s="727"/>
      <c r="OZB48" s="727"/>
      <c r="OZC48" s="727"/>
      <c r="OZD48" s="727"/>
      <c r="OZE48" s="727"/>
      <c r="OZF48" s="727"/>
      <c r="OZG48" s="727"/>
      <c r="OZH48" s="727"/>
      <c r="OZI48" s="727"/>
      <c r="OZJ48" s="727"/>
      <c r="OZK48" s="727"/>
      <c r="OZL48" s="727"/>
      <c r="OZM48" s="727"/>
      <c r="OZN48" s="727"/>
      <c r="OZO48" s="727"/>
      <c r="OZP48" s="727"/>
      <c r="OZQ48" s="727"/>
      <c r="OZR48" s="727"/>
      <c r="OZS48" s="727"/>
      <c r="OZT48" s="727"/>
      <c r="OZU48" s="727"/>
      <c r="OZV48" s="727"/>
      <c r="OZW48" s="727"/>
      <c r="OZX48" s="727"/>
      <c r="OZY48" s="727"/>
      <c r="OZZ48" s="727"/>
      <c r="PAA48" s="727"/>
      <c r="PAB48" s="727"/>
      <c r="PAC48" s="727"/>
      <c r="PAD48" s="727"/>
      <c r="PAE48" s="727"/>
      <c r="PAF48" s="727"/>
      <c r="PAG48" s="727"/>
      <c r="PAH48" s="727"/>
      <c r="PAI48" s="727"/>
      <c r="PAJ48" s="727"/>
      <c r="PAK48" s="727"/>
      <c r="PAL48" s="727"/>
      <c r="PAM48" s="727"/>
      <c r="PAN48" s="727"/>
      <c r="PAO48" s="727"/>
      <c r="PAP48" s="727"/>
      <c r="PAQ48" s="727"/>
      <c r="PAR48" s="727"/>
      <c r="PAS48" s="727"/>
      <c r="PAT48" s="727"/>
      <c r="PAU48" s="727"/>
      <c r="PAV48" s="727"/>
      <c r="PAW48" s="727"/>
      <c r="PAX48" s="727"/>
      <c r="PAY48" s="727"/>
      <c r="PAZ48" s="727"/>
      <c r="PBA48" s="727"/>
      <c r="PBB48" s="727"/>
      <c r="PBC48" s="727"/>
      <c r="PBD48" s="727"/>
      <c r="PBE48" s="727"/>
      <c r="PBF48" s="727"/>
      <c r="PBG48" s="727"/>
      <c r="PBH48" s="727"/>
      <c r="PBI48" s="727"/>
      <c r="PBJ48" s="727"/>
      <c r="PBK48" s="727"/>
      <c r="PBL48" s="727"/>
      <c r="PBM48" s="727"/>
      <c r="PBN48" s="727"/>
      <c r="PBO48" s="727"/>
      <c r="PBP48" s="727"/>
      <c r="PBQ48" s="727"/>
      <c r="PBR48" s="727"/>
      <c r="PBS48" s="727"/>
      <c r="PBT48" s="727"/>
      <c r="PBU48" s="727"/>
      <c r="PBV48" s="727"/>
      <c r="PBW48" s="727"/>
      <c r="PBX48" s="727"/>
      <c r="PBY48" s="727"/>
      <c r="PBZ48" s="727"/>
      <c r="PCA48" s="727"/>
      <c r="PCB48" s="727"/>
      <c r="PCC48" s="727"/>
      <c r="PCD48" s="727"/>
      <c r="PCE48" s="727"/>
      <c r="PCF48" s="727"/>
      <c r="PCG48" s="727"/>
      <c r="PCH48" s="727"/>
      <c r="PCI48" s="727"/>
      <c r="PCJ48" s="727"/>
      <c r="PCK48" s="727"/>
      <c r="PCL48" s="727"/>
      <c r="PCM48" s="727"/>
      <c r="PCN48" s="727"/>
      <c r="PCO48" s="727"/>
      <c r="PCP48" s="727"/>
      <c r="PCQ48" s="727"/>
      <c r="PCR48" s="727"/>
      <c r="PCS48" s="727"/>
      <c r="PCT48" s="727"/>
      <c r="PCU48" s="727"/>
      <c r="PCV48" s="727"/>
      <c r="PCW48" s="727"/>
      <c r="PCX48" s="727"/>
      <c r="PCY48" s="727"/>
      <c r="PCZ48" s="727"/>
      <c r="PDA48" s="727"/>
      <c r="PDB48" s="727"/>
      <c r="PDC48" s="727"/>
      <c r="PDD48" s="727"/>
      <c r="PDE48" s="727"/>
      <c r="PDF48" s="727"/>
      <c r="PDG48" s="727"/>
      <c r="PDH48" s="727"/>
      <c r="PDI48" s="727"/>
      <c r="PDJ48" s="727"/>
      <c r="PDK48" s="727"/>
      <c r="PDL48" s="727"/>
      <c r="PDM48" s="727"/>
      <c r="PDN48" s="727"/>
      <c r="PDO48" s="727"/>
      <c r="PDP48" s="727"/>
      <c r="PDQ48" s="727"/>
      <c r="PDR48" s="727"/>
      <c r="PDS48" s="727"/>
      <c r="PDT48" s="727"/>
      <c r="PDU48" s="727"/>
      <c r="PDV48" s="727"/>
      <c r="PDW48" s="727"/>
      <c r="PDX48" s="727"/>
      <c r="PDY48" s="727"/>
      <c r="PDZ48" s="727"/>
      <c r="PEA48" s="727"/>
      <c r="PEB48" s="727"/>
      <c r="PEC48" s="727"/>
      <c r="PED48" s="727"/>
      <c r="PEE48" s="727"/>
      <c r="PEF48" s="727"/>
      <c r="PEG48" s="727"/>
      <c r="PEH48" s="727"/>
      <c r="PEI48" s="727"/>
      <c r="PEJ48" s="727"/>
      <c r="PEK48" s="727"/>
      <c r="PEL48" s="727"/>
      <c r="PEM48" s="727"/>
      <c r="PEN48" s="727"/>
      <c r="PEO48" s="727"/>
      <c r="PEP48" s="727"/>
      <c r="PEQ48" s="727"/>
      <c r="PER48" s="727"/>
      <c r="PES48" s="727"/>
      <c r="PET48" s="727"/>
      <c r="PEU48" s="727"/>
      <c r="PEV48" s="727"/>
      <c r="PEW48" s="727"/>
      <c r="PEX48" s="727"/>
      <c r="PEY48" s="727"/>
      <c r="PEZ48" s="727"/>
      <c r="PFA48" s="727"/>
      <c r="PFB48" s="727"/>
      <c r="PFC48" s="727"/>
      <c r="PFD48" s="727"/>
      <c r="PFE48" s="727"/>
      <c r="PFF48" s="727"/>
      <c r="PFG48" s="727"/>
      <c r="PFH48" s="727"/>
      <c r="PFI48" s="727"/>
      <c r="PFJ48" s="727"/>
      <c r="PFK48" s="727"/>
      <c r="PFL48" s="727"/>
      <c r="PFM48" s="727"/>
      <c r="PFN48" s="727"/>
      <c r="PFO48" s="727"/>
      <c r="PFP48" s="727"/>
      <c r="PFQ48" s="727"/>
      <c r="PFR48" s="727"/>
      <c r="PFS48" s="727"/>
      <c r="PFT48" s="727"/>
      <c r="PFU48" s="727"/>
      <c r="PFV48" s="727"/>
      <c r="PFW48" s="727"/>
      <c r="PFX48" s="727"/>
      <c r="PFY48" s="727"/>
      <c r="PFZ48" s="727"/>
      <c r="PGA48" s="727"/>
      <c r="PGB48" s="727"/>
      <c r="PGC48" s="727"/>
      <c r="PGD48" s="727"/>
      <c r="PGE48" s="727"/>
      <c r="PGF48" s="727"/>
      <c r="PGG48" s="727"/>
      <c r="PGH48" s="727"/>
      <c r="PGI48" s="727"/>
      <c r="PGJ48" s="727"/>
      <c r="PGK48" s="727"/>
      <c r="PGL48" s="727"/>
      <c r="PGM48" s="727"/>
      <c r="PGN48" s="727"/>
      <c r="PGO48" s="727"/>
      <c r="PGP48" s="727"/>
      <c r="PGQ48" s="727"/>
      <c r="PGR48" s="727"/>
      <c r="PGS48" s="727"/>
      <c r="PGT48" s="727"/>
      <c r="PGU48" s="727"/>
      <c r="PGV48" s="727"/>
      <c r="PGW48" s="727"/>
      <c r="PGX48" s="727"/>
      <c r="PGY48" s="727"/>
      <c r="PGZ48" s="727"/>
      <c r="PHA48" s="727"/>
      <c r="PHB48" s="727"/>
      <c r="PHC48" s="727"/>
      <c r="PHD48" s="727"/>
      <c r="PHE48" s="727"/>
      <c r="PHF48" s="727"/>
      <c r="PHG48" s="727"/>
      <c r="PHH48" s="727"/>
      <c r="PHI48" s="727"/>
      <c r="PHJ48" s="727"/>
      <c r="PHK48" s="727"/>
      <c r="PHL48" s="727"/>
      <c r="PHM48" s="727"/>
      <c r="PHN48" s="727"/>
      <c r="PHO48" s="727"/>
      <c r="PHP48" s="727"/>
      <c r="PHQ48" s="727"/>
      <c r="PHR48" s="727"/>
      <c r="PHS48" s="727"/>
      <c r="PHT48" s="727"/>
      <c r="PHU48" s="727"/>
      <c r="PHV48" s="727"/>
      <c r="PHW48" s="727"/>
      <c r="PHX48" s="727"/>
      <c r="PHY48" s="727"/>
      <c r="PHZ48" s="727"/>
      <c r="PIA48" s="727"/>
      <c r="PIB48" s="727"/>
      <c r="PIC48" s="727"/>
      <c r="PID48" s="727"/>
      <c r="PIE48" s="727"/>
      <c r="PIF48" s="727"/>
      <c r="PIG48" s="727"/>
      <c r="PIH48" s="727"/>
      <c r="PII48" s="727"/>
      <c r="PIJ48" s="727"/>
      <c r="PIK48" s="727"/>
      <c r="PIL48" s="727"/>
      <c r="PIM48" s="727"/>
      <c r="PIN48" s="727"/>
      <c r="PIO48" s="727"/>
      <c r="PIP48" s="727"/>
      <c r="PIQ48" s="727"/>
      <c r="PIR48" s="727"/>
      <c r="PIS48" s="727"/>
      <c r="PIT48" s="727"/>
      <c r="PIU48" s="727"/>
      <c r="PIV48" s="727"/>
      <c r="PIW48" s="727"/>
      <c r="PIX48" s="727"/>
      <c r="PIY48" s="727"/>
      <c r="PIZ48" s="727"/>
      <c r="PJA48" s="727"/>
      <c r="PJB48" s="727"/>
      <c r="PJC48" s="727"/>
      <c r="PJD48" s="727"/>
      <c r="PJE48" s="727"/>
      <c r="PJF48" s="727"/>
      <c r="PJG48" s="727"/>
      <c r="PJH48" s="727"/>
      <c r="PJI48" s="727"/>
      <c r="PJJ48" s="727"/>
      <c r="PJK48" s="727"/>
      <c r="PJL48" s="727"/>
      <c r="PJM48" s="727"/>
      <c r="PJN48" s="727"/>
      <c r="PJO48" s="727"/>
      <c r="PJP48" s="727"/>
      <c r="PJQ48" s="727"/>
      <c r="PJR48" s="727"/>
      <c r="PJS48" s="727"/>
      <c r="PJT48" s="727"/>
      <c r="PJU48" s="727"/>
      <c r="PJV48" s="727"/>
      <c r="PJW48" s="727"/>
      <c r="PJX48" s="727"/>
      <c r="PJY48" s="727"/>
      <c r="PJZ48" s="727"/>
      <c r="PKA48" s="727"/>
      <c r="PKB48" s="727"/>
      <c r="PKC48" s="727"/>
      <c r="PKD48" s="727"/>
      <c r="PKE48" s="727"/>
      <c r="PKF48" s="727"/>
      <c r="PKG48" s="727"/>
      <c r="PKH48" s="727"/>
      <c r="PKI48" s="727"/>
      <c r="PKJ48" s="727"/>
      <c r="PKK48" s="727"/>
      <c r="PKL48" s="727"/>
      <c r="PKM48" s="727"/>
      <c r="PKN48" s="727"/>
      <c r="PKO48" s="727"/>
      <c r="PKP48" s="727"/>
      <c r="PKQ48" s="727"/>
      <c r="PKR48" s="727"/>
      <c r="PKS48" s="727"/>
      <c r="PKT48" s="727"/>
      <c r="PKU48" s="727"/>
      <c r="PKV48" s="727"/>
      <c r="PKW48" s="727"/>
      <c r="PKX48" s="727"/>
      <c r="PKY48" s="727"/>
      <c r="PKZ48" s="727"/>
      <c r="PLA48" s="727"/>
      <c r="PLB48" s="727"/>
      <c r="PLC48" s="727"/>
      <c r="PLD48" s="727"/>
      <c r="PLE48" s="727"/>
      <c r="PLF48" s="727"/>
      <c r="PLG48" s="727"/>
      <c r="PLH48" s="727"/>
      <c r="PLI48" s="727"/>
      <c r="PLJ48" s="727"/>
      <c r="PLK48" s="727"/>
      <c r="PLL48" s="727"/>
      <c r="PLM48" s="727"/>
      <c r="PLN48" s="727"/>
      <c r="PLO48" s="727"/>
      <c r="PLP48" s="727"/>
      <c r="PLQ48" s="727"/>
      <c r="PLR48" s="727"/>
      <c r="PLS48" s="727"/>
      <c r="PLT48" s="727"/>
      <c r="PLU48" s="727"/>
      <c r="PLV48" s="727"/>
      <c r="PLW48" s="727"/>
      <c r="PLX48" s="727"/>
      <c r="PLY48" s="727"/>
      <c r="PLZ48" s="727"/>
      <c r="PMA48" s="727"/>
      <c r="PMB48" s="727"/>
      <c r="PMC48" s="727"/>
      <c r="PMD48" s="727"/>
      <c r="PME48" s="727"/>
      <c r="PMF48" s="727"/>
      <c r="PMG48" s="727"/>
      <c r="PMH48" s="727"/>
      <c r="PMI48" s="727"/>
      <c r="PMJ48" s="727"/>
      <c r="PMK48" s="727"/>
      <c r="PML48" s="727"/>
      <c r="PMM48" s="727"/>
      <c r="PMN48" s="727"/>
      <c r="PMO48" s="727"/>
      <c r="PMP48" s="727"/>
      <c r="PMQ48" s="727"/>
      <c r="PMR48" s="727"/>
      <c r="PMS48" s="727"/>
      <c r="PMT48" s="727"/>
      <c r="PMU48" s="727"/>
      <c r="PMV48" s="727"/>
      <c r="PMW48" s="727"/>
      <c r="PMX48" s="727"/>
      <c r="PMY48" s="727"/>
      <c r="PMZ48" s="727"/>
      <c r="PNA48" s="727"/>
      <c r="PNB48" s="727"/>
      <c r="PNC48" s="727"/>
      <c r="PND48" s="727"/>
      <c r="PNE48" s="727"/>
      <c r="PNF48" s="727"/>
      <c r="PNG48" s="727"/>
      <c r="PNH48" s="727"/>
      <c r="PNI48" s="727"/>
      <c r="PNJ48" s="727"/>
      <c r="PNK48" s="727"/>
      <c r="PNL48" s="727"/>
      <c r="PNM48" s="727"/>
      <c r="PNN48" s="727"/>
      <c r="PNO48" s="727"/>
      <c r="PNP48" s="727"/>
      <c r="PNQ48" s="727"/>
      <c r="PNR48" s="727"/>
      <c r="PNS48" s="727"/>
      <c r="PNT48" s="727"/>
      <c r="PNU48" s="727"/>
      <c r="PNV48" s="727"/>
      <c r="PNW48" s="727"/>
      <c r="PNX48" s="727"/>
      <c r="PNY48" s="727"/>
      <c r="PNZ48" s="727"/>
      <c r="POA48" s="727"/>
      <c r="POB48" s="727"/>
      <c r="POC48" s="727"/>
      <c r="POD48" s="727"/>
      <c r="POE48" s="727"/>
      <c r="POF48" s="727"/>
      <c r="POG48" s="727"/>
      <c r="POH48" s="727"/>
      <c r="POI48" s="727"/>
      <c r="POJ48" s="727"/>
      <c r="POK48" s="727"/>
      <c r="POL48" s="727"/>
      <c r="POM48" s="727"/>
      <c r="PON48" s="727"/>
      <c r="POO48" s="727"/>
      <c r="POP48" s="727"/>
      <c r="POQ48" s="727"/>
      <c r="POR48" s="727"/>
      <c r="POS48" s="727"/>
      <c r="POT48" s="727"/>
      <c r="POU48" s="727"/>
      <c r="POV48" s="727"/>
      <c r="POW48" s="727"/>
      <c r="POX48" s="727"/>
      <c r="POY48" s="727"/>
      <c r="POZ48" s="727"/>
      <c r="PPA48" s="727"/>
      <c r="PPB48" s="727"/>
      <c r="PPC48" s="727"/>
      <c r="PPD48" s="727"/>
      <c r="PPE48" s="727"/>
      <c r="PPF48" s="727"/>
      <c r="PPG48" s="727"/>
      <c r="PPH48" s="727"/>
      <c r="PPI48" s="727"/>
      <c r="PPJ48" s="727"/>
      <c r="PPK48" s="727"/>
      <c r="PPL48" s="727"/>
      <c r="PPM48" s="727"/>
      <c r="PPN48" s="727"/>
      <c r="PPO48" s="727"/>
      <c r="PPP48" s="727"/>
      <c r="PPQ48" s="727"/>
      <c r="PPR48" s="727"/>
      <c r="PPS48" s="727"/>
      <c r="PPT48" s="727"/>
      <c r="PPU48" s="727"/>
      <c r="PPV48" s="727"/>
      <c r="PPW48" s="727"/>
      <c r="PPX48" s="727"/>
      <c r="PPY48" s="727"/>
      <c r="PPZ48" s="727"/>
      <c r="PQA48" s="727"/>
      <c r="PQB48" s="727"/>
      <c r="PQC48" s="727"/>
      <c r="PQD48" s="727"/>
      <c r="PQE48" s="727"/>
      <c r="PQF48" s="727"/>
      <c r="PQG48" s="727"/>
      <c r="PQH48" s="727"/>
      <c r="PQI48" s="727"/>
      <c r="PQJ48" s="727"/>
      <c r="PQK48" s="727"/>
      <c r="PQL48" s="727"/>
      <c r="PQM48" s="727"/>
      <c r="PQN48" s="727"/>
      <c r="PQO48" s="727"/>
      <c r="PQP48" s="727"/>
      <c r="PQQ48" s="727"/>
      <c r="PQR48" s="727"/>
      <c r="PQS48" s="727"/>
      <c r="PQT48" s="727"/>
      <c r="PQU48" s="727"/>
      <c r="PQV48" s="727"/>
      <c r="PQW48" s="727"/>
      <c r="PQX48" s="727"/>
      <c r="PQY48" s="727"/>
      <c r="PQZ48" s="727"/>
      <c r="PRA48" s="727"/>
      <c r="PRB48" s="727"/>
      <c r="PRC48" s="727"/>
      <c r="PRD48" s="727"/>
      <c r="PRE48" s="727"/>
      <c r="PRF48" s="727"/>
      <c r="PRG48" s="727"/>
      <c r="PRH48" s="727"/>
      <c r="PRI48" s="727"/>
      <c r="PRJ48" s="727"/>
      <c r="PRK48" s="727"/>
      <c r="PRL48" s="727"/>
      <c r="PRM48" s="727"/>
      <c r="PRN48" s="727"/>
      <c r="PRO48" s="727"/>
      <c r="PRP48" s="727"/>
      <c r="PRQ48" s="727"/>
      <c r="PRR48" s="727"/>
      <c r="PRS48" s="727"/>
      <c r="PRT48" s="727"/>
      <c r="PRU48" s="727"/>
      <c r="PRV48" s="727"/>
      <c r="PRW48" s="727"/>
      <c r="PRX48" s="727"/>
      <c r="PRY48" s="727"/>
      <c r="PRZ48" s="727"/>
      <c r="PSA48" s="727"/>
      <c r="PSB48" s="727"/>
      <c r="PSC48" s="727"/>
      <c r="PSD48" s="727"/>
      <c r="PSE48" s="727"/>
      <c r="PSF48" s="727"/>
      <c r="PSG48" s="727"/>
      <c r="PSH48" s="727"/>
      <c r="PSI48" s="727"/>
      <c r="PSJ48" s="727"/>
      <c r="PSK48" s="727"/>
      <c r="PSL48" s="727"/>
      <c r="PSM48" s="727"/>
      <c r="PSN48" s="727"/>
      <c r="PSO48" s="727"/>
      <c r="PSP48" s="727"/>
      <c r="PSQ48" s="727"/>
      <c r="PSR48" s="727"/>
      <c r="PSS48" s="727"/>
      <c r="PST48" s="727"/>
      <c r="PSU48" s="727"/>
      <c r="PSV48" s="727"/>
      <c r="PSW48" s="727"/>
      <c r="PSX48" s="727"/>
      <c r="PSY48" s="727"/>
      <c r="PSZ48" s="727"/>
      <c r="PTA48" s="727"/>
      <c r="PTB48" s="727"/>
      <c r="PTC48" s="727"/>
      <c r="PTD48" s="727"/>
      <c r="PTE48" s="727"/>
      <c r="PTF48" s="727"/>
      <c r="PTG48" s="727"/>
      <c r="PTH48" s="727"/>
      <c r="PTI48" s="727"/>
      <c r="PTJ48" s="727"/>
      <c r="PTK48" s="727"/>
      <c r="PTL48" s="727"/>
      <c r="PTM48" s="727"/>
      <c r="PTN48" s="727"/>
      <c r="PTO48" s="727"/>
      <c r="PTP48" s="727"/>
      <c r="PTQ48" s="727"/>
      <c r="PTR48" s="727"/>
      <c r="PTS48" s="727"/>
      <c r="PTT48" s="727"/>
      <c r="PTU48" s="727"/>
      <c r="PTV48" s="727"/>
      <c r="PTW48" s="727"/>
      <c r="PTX48" s="727"/>
      <c r="PTY48" s="727"/>
      <c r="PTZ48" s="727"/>
      <c r="PUA48" s="727"/>
      <c r="PUB48" s="727"/>
      <c r="PUC48" s="727"/>
      <c r="PUD48" s="727"/>
      <c r="PUE48" s="727"/>
      <c r="PUF48" s="727"/>
      <c r="PUG48" s="727"/>
      <c r="PUH48" s="727"/>
      <c r="PUI48" s="727"/>
      <c r="PUJ48" s="727"/>
      <c r="PUK48" s="727"/>
      <c r="PUL48" s="727"/>
      <c r="PUM48" s="727"/>
      <c r="PUN48" s="727"/>
      <c r="PUO48" s="727"/>
      <c r="PUP48" s="727"/>
      <c r="PUQ48" s="727"/>
      <c r="PUR48" s="727"/>
      <c r="PUS48" s="727"/>
      <c r="PUT48" s="727"/>
      <c r="PUU48" s="727"/>
      <c r="PUV48" s="727"/>
      <c r="PUW48" s="727"/>
      <c r="PUX48" s="727"/>
      <c r="PUY48" s="727"/>
      <c r="PUZ48" s="727"/>
      <c r="PVA48" s="727"/>
      <c r="PVB48" s="727"/>
      <c r="PVC48" s="727"/>
      <c r="PVD48" s="727"/>
      <c r="PVE48" s="727"/>
      <c r="PVF48" s="727"/>
      <c r="PVG48" s="727"/>
      <c r="PVH48" s="727"/>
      <c r="PVI48" s="727"/>
      <c r="PVJ48" s="727"/>
      <c r="PVK48" s="727"/>
      <c r="PVL48" s="727"/>
      <c r="PVM48" s="727"/>
      <c r="PVN48" s="727"/>
      <c r="PVO48" s="727"/>
      <c r="PVP48" s="727"/>
      <c r="PVQ48" s="727"/>
      <c r="PVR48" s="727"/>
      <c r="PVS48" s="727"/>
      <c r="PVT48" s="727"/>
      <c r="PVU48" s="727"/>
      <c r="PVV48" s="727"/>
      <c r="PVW48" s="727"/>
      <c r="PVX48" s="727"/>
      <c r="PVY48" s="727"/>
      <c r="PVZ48" s="727"/>
      <c r="PWA48" s="727"/>
      <c r="PWB48" s="727"/>
      <c r="PWC48" s="727"/>
      <c r="PWD48" s="727"/>
      <c r="PWE48" s="727"/>
      <c r="PWF48" s="727"/>
      <c r="PWG48" s="727"/>
      <c r="PWH48" s="727"/>
      <c r="PWI48" s="727"/>
      <c r="PWJ48" s="727"/>
      <c r="PWK48" s="727"/>
      <c r="PWL48" s="727"/>
      <c r="PWM48" s="727"/>
      <c r="PWN48" s="727"/>
      <c r="PWO48" s="727"/>
      <c r="PWP48" s="727"/>
      <c r="PWQ48" s="727"/>
      <c r="PWR48" s="727"/>
      <c r="PWS48" s="727"/>
      <c r="PWT48" s="727"/>
      <c r="PWU48" s="727"/>
      <c r="PWV48" s="727"/>
      <c r="PWW48" s="727"/>
      <c r="PWX48" s="727"/>
      <c r="PWY48" s="727"/>
      <c r="PWZ48" s="727"/>
      <c r="PXA48" s="727"/>
      <c r="PXB48" s="727"/>
      <c r="PXC48" s="727"/>
      <c r="PXD48" s="727"/>
      <c r="PXE48" s="727"/>
      <c r="PXF48" s="727"/>
      <c r="PXG48" s="727"/>
      <c r="PXH48" s="727"/>
      <c r="PXI48" s="727"/>
      <c r="PXJ48" s="727"/>
      <c r="PXK48" s="727"/>
      <c r="PXL48" s="727"/>
      <c r="PXM48" s="727"/>
      <c r="PXN48" s="727"/>
      <c r="PXO48" s="727"/>
      <c r="PXP48" s="727"/>
      <c r="PXQ48" s="727"/>
      <c r="PXR48" s="727"/>
      <c r="PXS48" s="727"/>
      <c r="PXT48" s="727"/>
      <c r="PXU48" s="727"/>
      <c r="PXV48" s="727"/>
      <c r="PXW48" s="727"/>
      <c r="PXX48" s="727"/>
      <c r="PXY48" s="727"/>
      <c r="PXZ48" s="727"/>
      <c r="PYA48" s="727"/>
      <c r="PYB48" s="727"/>
      <c r="PYC48" s="727"/>
      <c r="PYD48" s="727"/>
      <c r="PYE48" s="727"/>
      <c r="PYF48" s="727"/>
      <c r="PYG48" s="727"/>
      <c r="PYH48" s="727"/>
      <c r="PYI48" s="727"/>
      <c r="PYJ48" s="727"/>
      <c r="PYK48" s="727"/>
      <c r="PYL48" s="727"/>
      <c r="PYM48" s="727"/>
      <c r="PYN48" s="727"/>
      <c r="PYO48" s="727"/>
      <c r="PYP48" s="727"/>
      <c r="PYQ48" s="727"/>
      <c r="PYR48" s="727"/>
      <c r="PYS48" s="727"/>
      <c r="PYT48" s="727"/>
      <c r="PYU48" s="727"/>
      <c r="PYV48" s="727"/>
      <c r="PYW48" s="727"/>
      <c r="PYX48" s="727"/>
      <c r="PYY48" s="727"/>
      <c r="PYZ48" s="727"/>
      <c r="PZA48" s="727"/>
      <c r="PZB48" s="727"/>
      <c r="PZC48" s="727"/>
      <c r="PZD48" s="727"/>
      <c r="PZE48" s="727"/>
      <c r="PZF48" s="727"/>
      <c r="PZG48" s="727"/>
      <c r="PZH48" s="727"/>
      <c r="PZI48" s="727"/>
      <c r="PZJ48" s="727"/>
      <c r="PZK48" s="727"/>
      <c r="PZL48" s="727"/>
      <c r="PZM48" s="727"/>
      <c r="PZN48" s="727"/>
      <c r="PZO48" s="727"/>
      <c r="PZP48" s="727"/>
      <c r="PZQ48" s="727"/>
      <c r="PZR48" s="727"/>
      <c r="PZS48" s="727"/>
      <c r="PZT48" s="727"/>
      <c r="PZU48" s="727"/>
      <c r="PZV48" s="727"/>
      <c r="PZW48" s="727"/>
      <c r="PZX48" s="727"/>
      <c r="PZY48" s="727"/>
      <c r="PZZ48" s="727"/>
      <c r="QAA48" s="727"/>
      <c r="QAB48" s="727"/>
      <c r="QAC48" s="727"/>
      <c r="QAD48" s="727"/>
      <c r="QAE48" s="727"/>
      <c r="QAF48" s="727"/>
      <c r="QAG48" s="727"/>
      <c r="QAH48" s="727"/>
      <c r="QAI48" s="727"/>
      <c r="QAJ48" s="727"/>
      <c r="QAK48" s="727"/>
      <c r="QAL48" s="727"/>
      <c r="QAM48" s="727"/>
      <c r="QAN48" s="727"/>
      <c r="QAO48" s="727"/>
      <c r="QAP48" s="727"/>
      <c r="QAQ48" s="727"/>
      <c r="QAR48" s="727"/>
      <c r="QAS48" s="727"/>
      <c r="QAT48" s="727"/>
      <c r="QAU48" s="727"/>
      <c r="QAV48" s="727"/>
      <c r="QAW48" s="727"/>
      <c r="QAX48" s="727"/>
      <c r="QAY48" s="727"/>
      <c r="QAZ48" s="727"/>
      <c r="QBA48" s="727"/>
      <c r="QBB48" s="727"/>
      <c r="QBC48" s="727"/>
      <c r="QBD48" s="727"/>
      <c r="QBE48" s="727"/>
      <c r="QBF48" s="727"/>
      <c r="QBG48" s="727"/>
      <c r="QBH48" s="727"/>
      <c r="QBI48" s="727"/>
      <c r="QBJ48" s="727"/>
      <c r="QBK48" s="727"/>
      <c r="QBL48" s="727"/>
      <c r="QBM48" s="727"/>
      <c r="QBN48" s="727"/>
      <c r="QBO48" s="727"/>
      <c r="QBP48" s="727"/>
      <c r="QBQ48" s="727"/>
      <c r="QBR48" s="727"/>
      <c r="QBS48" s="727"/>
      <c r="QBT48" s="727"/>
      <c r="QBU48" s="727"/>
      <c r="QBV48" s="727"/>
      <c r="QBW48" s="727"/>
      <c r="QBX48" s="727"/>
      <c r="QBY48" s="727"/>
      <c r="QBZ48" s="727"/>
      <c r="QCA48" s="727"/>
      <c r="QCB48" s="727"/>
      <c r="QCC48" s="727"/>
      <c r="QCD48" s="727"/>
      <c r="QCE48" s="727"/>
      <c r="QCF48" s="727"/>
      <c r="QCG48" s="727"/>
      <c r="QCH48" s="727"/>
      <c r="QCI48" s="727"/>
      <c r="QCJ48" s="727"/>
      <c r="QCK48" s="727"/>
      <c r="QCL48" s="727"/>
      <c r="QCM48" s="727"/>
      <c r="QCN48" s="727"/>
      <c r="QCO48" s="727"/>
      <c r="QCP48" s="727"/>
      <c r="QCQ48" s="727"/>
      <c r="QCR48" s="727"/>
      <c r="QCS48" s="727"/>
      <c r="QCT48" s="727"/>
      <c r="QCU48" s="727"/>
      <c r="QCV48" s="727"/>
      <c r="QCW48" s="727"/>
      <c r="QCX48" s="727"/>
      <c r="QCY48" s="727"/>
      <c r="QCZ48" s="727"/>
      <c r="QDA48" s="727"/>
      <c r="QDB48" s="727"/>
      <c r="QDC48" s="727"/>
      <c r="QDD48" s="727"/>
      <c r="QDE48" s="727"/>
      <c r="QDF48" s="727"/>
      <c r="QDG48" s="727"/>
      <c r="QDH48" s="727"/>
      <c r="QDI48" s="727"/>
      <c r="QDJ48" s="727"/>
      <c r="QDK48" s="727"/>
      <c r="QDL48" s="727"/>
      <c r="QDM48" s="727"/>
      <c r="QDN48" s="727"/>
      <c r="QDO48" s="727"/>
      <c r="QDP48" s="727"/>
      <c r="QDQ48" s="727"/>
      <c r="QDR48" s="727"/>
      <c r="QDS48" s="727"/>
      <c r="QDT48" s="727"/>
      <c r="QDU48" s="727"/>
      <c r="QDV48" s="727"/>
      <c r="QDW48" s="727"/>
      <c r="QDX48" s="727"/>
      <c r="QDY48" s="727"/>
      <c r="QDZ48" s="727"/>
      <c r="QEA48" s="727"/>
      <c r="QEB48" s="727"/>
      <c r="QEC48" s="727"/>
      <c r="QED48" s="727"/>
      <c r="QEE48" s="727"/>
      <c r="QEF48" s="727"/>
      <c r="QEG48" s="727"/>
      <c r="QEH48" s="727"/>
      <c r="QEI48" s="727"/>
      <c r="QEJ48" s="727"/>
      <c r="QEK48" s="727"/>
      <c r="QEL48" s="727"/>
      <c r="QEM48" s="727"/>
      <c r="QEN48" s="727"/>
      <c r="QEO48" s="727"/>
      <c r="QEP48" s="727"/>
      <c r="QEQ48" s="727"/>
      <c r="QER48" s="727"/>
      <c r="QES48" s="727"/>
      <c r="QET48" s="727"/>
      <c r="QEU48" s="727"/>
      <c r="QEV48" s="727"/>
      <c r="QEW48" s="727"/>
      <c r="QEX48" s="727"/>
      <c r="QEY48" s="727"/>
      <c r="QEZ48" s="727"/>
      <c r="QFA48" s="727"/>
      <c r="QFB48" s="727"/>
      <c r="QFC48" s="727"/>
      <c r="QFD48" s="727"/>
      <c r="QFE48" s="727"/>
      <c r="QFF48" s="727"/>
      <c r="QFG48" s="727"/>
      <c r="QFH48" s="727"/>
      <c r="QFI48" s="727"/>
      <c r="QFJ48" s="727"/>
      <c r="QFK48" s="727"/>
      <c r="QFL48" s="727"/>
      <c r="QFM48" s="727"/>
      <c r="QFN48" s="727"/>
      <c r="QFO48" s="727"/>
      <c r="QFP48" s="727"/>
      <c r="QFQ48" s="727"/>
      <c r="QFR48" s="727"/>
      <c r="QFS48" s="727"/>
      <c r="QFT48" s="727"/>
      <c r="QFU48" s="727"/>
      <c r="QFV48" s="727"/>
      <c r="QFW48" s="727"/>
      <c r="QFX48" s="727"/>
      <c r="QFY48" s="727"/>
      <c r="QFZ48" s="727"/>
      <c r="QGA48" s="727"/>
      <c r="QGB48" s="727"/>
      <c r="QGC48" s="727"/>
      <c r="QGD48" s="727"/>
      <c r="QGE48" s="727"/>
      <c r="QGF48" s="727"/>
      <c r="QGG48" s="727"/>
      <c r="QGH48" s="727"/>
      <c r="QGI48" s="727"/>
      <c r="QGJ48" s="727"/>
      <c r="QGK48" s="727"/>
      <c r="QGL48" s="727"/>
      <c r="QGM48" s="727"/>
      <c r="QGN48" s="727"/>
      <c r="QGO48" s="727"/>
      <c r="QGP48" s="727"/>
      <c r="QGQ48" s="727"/>
      <c r="QGR48" s="727"/>
      <c r="QGS48" s="727"/>
      <c r="QGT48" s="727"/>
      <c r="QGU48" s="727"/>
      <c r="QGV48" s="727"/>
      <c r="QGW48" s="727"/>
      <c r="QGX48" s="727"/>
      <c r="QGY48" s="727"/>
      <c r="QGZ48" s="727"/>
      <c r="QHA48" s="727"/>
      <c r="QHB48" s="727"/>
      <c r="QHC48" s="727"/>
      <c r="QHD48" s="727"/>
      <c r="QHE48" s="727"/>
      <c r="QHF48" s="727"/>
      <c r="QHG48" s="727"/>
      <c r="QHH48" s="727"/>
      <c r="QHI48" s="727"/>
      <c r="QHJ48" s="727"/>
      <c r="QHK48" s="727"/>
      <c r="QHL48" s="727"/>
      <c r="QHM48" s="727"/>
      <c r="QHN48" s="727"/>
      <c r="QHO48" s="727"/>
      <c r="QHP48" s="727"/>
      <c r="QHQ48" s="727"/>
      <c r="QHR48" s="727"/>
      <c r="QHS48" s="727"/>
      <c r="QHT48" s="727"/>
      <c r="QHU48" s="727"/>
      <c r="QHV48" s="727"/>
      <c r="QHW48" s="727"/>
      <c r="QHX48" s="727"/>
      <c r="QHY48" s="727"/>
      <c r="QHZ48" s="727"/>
      <c r="QIA48" s="727"/>
      <c r="QIB48" s="727"/>
      <c r="QIC48" s="727"/>
      <c r="QID48" s="727"/>
      <c r="QIE48" s="727"/>
      <c r="QIF48" s="727"/>
      <c r="QIG48" s="727"/>
      <c r="QIH48" s="727"/>
      <c r="QII48" s="727"/>
      <c r="QIJ48" s="727"/>
      <c r="QIK48" s="727"/>
      <c r="QIL48" s="727"/>
      <c r="QIM48" s="727"/>
      <c r="QIN48" s="727"/>
      <c r="QIO48" s="727"/>
      <c r="QIP48" s="727"/>
      <c r="QIQ48" s="727"/>
      <c r="QIR48" s="727"/>
      <c r="QIS48" s="727"/>
      <c r="QIT48" s="727"/>
      <c r="QIU48" s="727"/>
      <c r="QIV48" s="727"/>
      <c r="QIW48" s="727"/>
      <c r="QIX48" s="727"/>
      <c r="QIY48" s="727"/>
      <c r="QIZ48" s="727"/>
      <c r="QJA48" s="727"/>
      <c r="QJB48" s="727"/>
      <c r="QJC48" s="727"/>
      <c r="QJD48" s="727"/>
      <c r="QJE48" s="727"/>
      <c r="QJF48" s="727"/>
      <c r="QJG48" s="727"/>
      <c r="QJH48" s="727"/>
      <c r="QJI48" s="727"/>
      <c r="QJJ48" s="727"/>
      <c r="QJK48" s="727"/>
      <c r="QJL48" s="727"/>
      <c r="QJM48" s="727"/>
      <c r="QJN48" s="727"/>
      <c r="QJO48" s="727"/>
      <c r="QJP48" s="727"/>
      <c r="QJQ48" s="727"/>
      <c r="QJR48" s="727"/>
      <c r="QJS48" s="727"/>
      <c r="QJT48" s="727"/>
      <c r="QJU48" s="727"/>
      <c r="QJV48" s="727"/>
      <c r="QJW48" s="727"/>
      <c r="QJX48" s="727"/>
      <c r="QJY48" s="727"/>
      <c r="QJZ48" s="727"/>
      <c r="QKA48" s="727"/>
      <c r="QKB48" s="727"/>
      <c r="QKC48" s="727"/>
      <c r="QKD48" s="727"/>
      <c r="QKE48" s="727"/>
      <c r="QKF48" s="727"/>
      <c r="QKG48" s="727"/>
      <c r="QKH48" s="727"/>
      <c r="QKI48" s="727"/>
      <c r="QKJ48" s="727"/>
      <c r="QKK48" s="727"/>
      <c r="QKL48" s="727"/>
      <c r="QKM48" s="727"/>
      <c r="QKN48" s="727"/>
      <c r="QKO48" s="727"/>
      <c r="QKP48" s="727"/>
      <c r="QKQ48" s="727"/>
      <c r="QKR48" s="727"/>
      <c r="QKS48" s="727"/>
      <c r="QKT48" s="727"/>
      <c r="QKU48" s="727"/>
      <c r="QKV48" s="727"/>
      <c r="QKW48" s="727"/>
      <c r="QKX48" s="727"/>
      <c r="QKY48" s="727"/>
      <c r="QKZ48" s="727"/>
      <c r="QLA48" s="727"/>
      <c r="QLB48" s="727"/>
      <c r="QLC48" s="727"/>
      <c r="QLD48" s="727"/>
      <c r="QLE48" s="727"/>
      <c r="QLF48" s="727"/>
      <c r="QLG48" s="727"/>
      <c r="QLH48" s="727"/>
      <c r="QLI48" s="727"/>
      <c r="QLJ48" s="727"/>
      <c r="QLK48" s="727"/>
      <c r="QLL48" s="727"/>
      <c r="QLM48" s="727"/>
      <c r="QLN48" s="727"/>
      <c r="QLO48" s="727"/>
      <c r="QLP48" s="727"/>
      <c r="QLQ48" s="727"/>
      <c r="QLR48" s="727"/>
      <c r="QLS48" s="727"/>
      <c r="QLT48" s="727"/>
      <c r="QLU48" s="727"/>
      <c r="QLV48" s="727"/>
      <c r="QLW48" s="727"/>
      <c r="QLX48" s="727"/>
      <c r="QLY48" s="727"/>
      <c r="QLZ48" s="727"/>
      <c r="QMA48" s="727"/>
      <c r="QMB48" s="727"/>
      <c r="QMC48" s="727"/>
      <c r="QMD48" s="727"/>
      <c r="QME48" s="727"/>
      <c r="QMF48" s="727"/>
      <c r="QMG48" s="727"/>
      <c r="QMH48" s="727"/>
      <c r="QMI48" s="727"/>
      <c r="QMJ48" s="727"/>
      <c r="QMK48" s="727"/>
      <c r="QML48" s="727"/>
      <c r="QMM48" s="727"/>
      <c r="QMN48" s="727"/>
      <c r="QMO48" s="727"/>
      <c r="QMP48" s="727"/>
      <c r="QMQ48" s="727"/>
      <c r="QMR48" s="727"/>
      <c r="QMS48" s="727"/>
      <c r="QMT48" s="727"/>
      <c r="QMU48" s="727"/>
      <c r="QMV48" s="727"/>
      <c r="QMW48" s="727"/>
      <c r="QMX48" s="727"/>
      <c r="QMY48" s="727"/>
      <c r="QMZ48" s="727"/>
      <c r="QNA48" s="727"/>
      <c r="QNB48" s="727"/>
      <c r="QNC48" s="727"/>
      <c r="QND48" s="727"/>
      <c r="QNE48" s="727"/>
      <c r="QNF48" s="727"/>
      <c r="QNG48" s="727"/>
      <c r="QNH48" s="727"/>
      <c r="QNI48" s="727"/>
      <c r="QNJ48" s="727"/>
      <c r="QNK48" s="727"/>
      <c r="QNL48" s="727"/>
      <c r="QNM48" s="727"/>
      <c r="QNN48" s="727"/>
      <c r="QNO48" s="727"/>
      <c r="QNP48" s="727"/>
      <c r="QNQ48" s="727"/>
      <c r="QNR48" s="727"/>
      <c r="QNS48" s="727"/>
      <c r="QNT48" s="727"/>
      <c r="QNU48" s="727"/>
      <c r="QNV48" s="727"/>
      <c r="QNW48" s="727"/>
      <c r="QNX48" s="727"/>
      <c r="QNY48" s="727"/>
      <c r="QNZ48" s="727"/>
      <c r="QOA48" s="727"/>
      <c r="QOB48" s="727"/>
      <c r="QOC48" s="727"/>
      <c r="QOD48" s="727"/>
      <c r="QOE48" s="727"/>
      <c r="QOF48" s="727"/>
      <c r="QOG48" s="727"/>
      <c r="QOH48" s="727"/>
      <c r="QOI48" s="727"/>
      <c r="QOJ48" s="727"/>
      <c r="QOK48" s="727"/>
      <c r="QOL48" s="727"/>
      <c r="QOM48" s="727"/>
      <c r="QON48" s="727"/>
      <c r="QOO48" s="727"/>
      <c r="QOP48" s="727"/>
      <c r="QOQ48" s="727"/>
      <c r="QOR48" s="727"/>
      <c r="QOS48" s="727"/>
      <c r="QOT48" s="727"/>
      <c r="QOU48" s="727"/>
      <c r="QOV48" s="727"/>
      <c r="QOW48" s="727"/>
      <c r="QOX48" s="727"/>
      <c r="QOY48" s="727"/>
      <c r="QOZ48" s="727"/>
      <c r="QPA48" s="727"/>
      <c r="QPB48" s="727"/>
      <c r="QPC48" s="727"/>
      <c r="QPD48" s="727"/>
      <c r="QPE48" s="727"/>
      <c r="QPF48" s="727"/>
      <c r="QPG48" s="727"/>
      <c r="QPH48" s="727"/>
      <c r="QPI48" s="727"/>
      <c r="QPJ48" s="727"/>
      <c r="QPK48" s="727"/>
      <c r="QPL48" s="727"/>
      <c r="QPM48" s="727"/>
      <c r="QPN48" s="727"/>
      <c r="QPO48" s="727"/>
      <c r="QPP48" s="727"/>
      <c r="QPQ48" s="727"/>
      <c r="QPR48" s="727"/>
      <c r="QPS48" s="727"/>
      <c r="QPT48" s="727"/>
      <c r="QPU48" s="727"/>
      <c r="QPV48" s="727"/>
      <c r="QPW48" s="727"/>
      <c r="QPX48" s="727"/>
      <c r="QPY48" s="727"/>
      <c r="QPZ48" s="727"/>
      <c r="QQA48" s="727"/>
      <c r="QQB48" s="727"/>
      <c r="QQC48" s="727"/>
      <c r="QQD48" s="727"/>
      <c r="QQE48" s="727"/>
      <c r="QQF48" s="727"/>
      <c r="QQG48" s="727"/>
      <c r="QQH48" s="727"/>
      <c r="QQI48" s="727"/>
      <c r="QQJ48" s="727"/>
      <c r="QQK48" s="727"/>
      <c r="QQL48" s="727"/>
      <c r="QQM48" s="727"/>
      <c r="QQN48" s="727"/>
      <c r="QQO48" s="727"/>
      <c r="QQP48" s="727"/>
      <c r="QQQ48" s="727"/>
      <c r="QQR48" s="727"/>
      <c r="QQS48" s="727"/>
      <c r="QQT48" s="727"/>
      <c r="QQU48" s="727"/>
      <c r="QQV48" s="727"/>
      <c r="QQW48" s="727"/>
      <c r="QQX48" s="727"/>
      <c r="QQY48" s="727"/>
      <c r="QQZ48" s="727"/>
      <c r="QRA48" s="727"/>
      <c r="QRB48" s="727"/>
      <c r="QRC48" s="727"/>
      <c r="QRD48" s="727"/>
      <c r="QRE48" s="727"/>
      <c r="QRF48" s="727"/>
      <c r="QRG48" s="727"/>
      <c r="QRH48" s="727"/>
      <c r="QRI48" s="727"/>
      <c r="QRJ48" s="727"/>
      <c r="QRK48" s="727"/>
      <c r="QRL48" s="727"/>
      <c r="QRM48" s="727"/>
      <c r="QRN48" s="727"/>
      <c r="QRO48" s="727"/>
      <c r="QRP48" s="727"/>
      <c r="QRQ48" s="727"/>
      <c r="QRR48" s="727"/>
      <c r="QRS48" s="727"/>
      <c r="QRT48" s="727"/>
      <c r="QRU48" s="727"/>
      <c r="QRV48" s="727"/>
      <c r="QRW48" s="727"/>
      <c r="QRX48" s="727"/>
      <c r="QRY48" s="727"/>
      <c r="QRZ48" s="727"/>
      <c r="QSA48" s="727"/>
      <c r="QSB48" s="727"/>
      <c r="QSC48" s="727"/>
      <c r="QSD48" s="727"/>
      <c r="QSE48" s="727"/>
      <c r="QSF48" s="727"/>
      <c r="QSG48" s="727"/>
      <c r="QSH48" s="727"/>
      <c r="QSI48" s="727"/>
      <c r="QSJ48" s="727"/>
      <c r="QSK48" s="727"/>
      <c r="QSL48" s="727"/>
      <c r="QSM48" s="727"/>
      <c r="QSN48" s="727"/>
      <c r="QSO48" s="727"/>
      <c r="QSP48" s="727"/>
      <c r="QSQ48" s="727"/>
      <c r="QSR48" s="727"/>
      <c r="QSS48" s="727"/>
      <c r="QST48" s="727"/>
      <c r="QSU48" s="727"/>
      <c r="QSV48" s="727"/>
      <c r="QSW48" s="727"/>
      <c r="QSX48" s="727"/>
      <c r="QSY48" s="727"/>
      <c r="QSZ48" s="727"/>
      <c r="QTA48" s="727"/>
      <c r="QTB48" s="727"/>
      <c r="QTC48" s="727"/>
      <c r="QTD48" s="727"/>
      <c r="QTE48" s="727"/>
      <c r="QTF48" s="727"/>
      <c r="QTG48" s="727"/>
      <c r="QTH48" s="727"/>
      <c r="QTI48" s="727"/>
      <c r="QTJ48" s="727"/>
      <c r="QTK48" s="727"/>
      <c r="QTL48" s="727"/>
      <c r="QTM48" s="727"/>
      <c r="QTN48" s="727"/>
      <c r="QTO48" s="727"/>
      <c r="QTP48" s="727"/>
      <c r="QTQ48" s="727"/>
      <c r="QTR48" s="727"/>
      <c r="QTS48" s="727"/>
      <c r="QTT48" s="727"/>
      <c r="QTU48" s="727"/>
      <c r="QTV48" s="727"/>
      <c r="QTW48" s="727"/>
      <c r="QTX48" s="727"/>
      <c r="QTY48" s="727"/>
      <c r="QTZ48" s="727"/>
      <c r="QUA48" s="727"/>
      <c r="QUB48" s="727"/>
      <c r="QUC48" s="727"/>
      <c r="QUD48" s="727"/>
      <c r="QUE48" s="727"/>
      <c r="QUF48" s="727"/>
      <c r="QUG48" s="727"/>
      <c r="QUH48" s="727"/>
      <c r="QUI48" s="727"/>
      <c r="QUJ48" s="727"/>
      <c r="QUK48" s="727"/>
      <c r="QUL48" s="727"/>
      <c r="QUM48" s="727"/>
      <c r="QUN48" s="727"/>
      <c r="QUO48" s="727"/>
      <c r="QUP48" s="727"/>
      <c r="QUQ48" s="727"/>
      <c r="QUR48" s="727"/>
      <c r="QUS48" s="727"/>
      <c r="QUT48" s="727"/>
      <c r="QUU48" s="727"/>
      <c r="QUV48" s="727"/>
      <c r="QUW48" s="727"/>
      <c r="QUX48" s="727"/>
      <c r="QUY48" s="727"/>
      <c r="QUZ48" s="727"/>
      <c r="QVA48" s="727"/>
      <c r="QVB48" s="727"/>
      <c r="QVC48" s="727"/>
      <c r="QVD48" s="727"/>
      <c r="QVE48" s="727"/>
      <c r="QVF48" s="727"/>
      <c r="QVG48" s="727"/>
      <c r="QVH48" s="727"/>
      <c r="QVI48" s="727"/>
      <c r="QVJ48" s="727"/>
      <c r="QVK48" s="727"/>
      <c r="QVL48" s="727"/>
      <c r="QVM48" s="727"/>
      <c r="QVN48" s="727"/>
      <c r="QVO48" s="727"/>
      <c r="QVP48" s="727"/>
      <c r="QVQ48" s="727"/>
      <c r="QVR48" s="727"/>
      <c r="QVS48" s="727"/>
      <c r="QVT48" s="727"/>
      <c r="QVU48" s="727"/>
      <c r="QVV48" s="727"/>
      <c r="QVW48" s="727"/>
      <c r="QVX48" s="727"/>
      <c r="QVY48" s="727"/>
      <c r="QVZ48" s="727"/>
      <c r="QWA48" s="727"/>
      <c r="QWB48" s="727"/>
      <c r="QWC48" s="727"/>
      <c r="QWD48" s="727"/>
      <c r="QWE48" s="727"/>
      <c r="QWF48" s="727"/>
      <c r="QWG48" s="727"/>
      <c r="QWH48" s="727"/>
      <c r="QWI48" s="727"/>
      <c r="QWJ48" s="727"/>
      <c r="QWK48" s="727"/>
      <c r="QWL48" s="727"/>
      <c r="QWM48" s="727"/>
      <c r="QWN48" s="727"/>
      <c r="QWO48" s="727"/>
      <c r="QWP48" s="727"/>
      <c r="QWQ48" s="727"/>
      <c r="QWR48" s="727"/>
      <c r="QWS48" s="727"/>
      <c r="QWT48" s="727"/>
      <c r="QWU48" s="727"/>
      <c r="QWV48" s="727"/>
      <c r="QWW48" s="727"/>
      <c r="QWX48" s="727"/>
      <c r="QWY48" s="727"/>
      <c r="QWZ48" s="727"/>
      <c r="QXA48" s="727"/>
      <c r="QXB48" s="727"/>
      <c r="QXC48" s="727"/>
      <c r="QXD48" s="727"/>
      <c r="QXE48" s="727"/>
      <c r="QXF48" s="727"/>
      <c r="QXG48" s="727"/>
      <c r="QXH48" s="727"/>
      <c r="QXI48" s="727"/>
      <c r="QXJ48" s="727"/>
      <c r="QXK48" s="727"/>
      <c r="QXL48" s="727"/>
      <c r="QXM48" s="727"/>
      <c r="QXN48" s="727"/>
      <c r="QXO48" s="727"/>
      <c r="QXP48" s="727"/>
      <c r="QXQ48" s="727"/>
      <c r="QXR48" s="727"/>
      <c r="QXS48" s="727"/>
      <c r="QXT48" s="727"/>
      <c r="QXU48" s="727"/>
      <c r="QXV48" s="727"/>
      <c r="QXW48" s="727"/>
      <c r="QXX48" s="727"/>
      <c r="QXY48" s="727"/>
      <c r="QXZ48" s="727"/>
      <c r="QYA48" s="727"/>
      <c r="QYB48" s="727"/>
      <c r="QYC48" s="727"/>
      <c r="QYD48" s="727"/>
      <c r="QYE48" s="727"/>
      <c r="QYF48" s="727"/>
      <c r="QYG48" s="727"/>
      <c r="QYH48" s="727"/>
      <c r="QYI48" s="727"/>
      <c r="QYJ48" s="727"/>
      <c r="QYK48" s="727"/>
      <c r="QYL48" s="727"/>
      <c r="QYM48" s="727"/>
      <c r="QYN48" s="727"/>
      <c r="QYO48" s="727"/>
      <c r="QYP48" s="727"/>
      <c r="QYQ48" s="727"/>
      <c r="QYR48" s="727"/>
      <c r="QYS48" s="727"/>
      <c r="QYT48" s="727"/>
      <c r="QYU48" s="727"/>
      <c r="QYV48" s="727"/>
      <c r="QYW48" s="727"/>
      <c r="QYX48" s="727"/>
      <c r="QYY48" s="727"/>
      <c r="QYZ48" s="727"/>
      <c r="QZA48" s="727"/>
      <c r="QZB48" s="727"/>
      <c r="QZC48" s="727"/>
      <c r="QZD48" s="727"/>
      <c r="QZE48" s="727"/>
      <c r="QZF48" s="727"/>
      <c r="QZG48" s="727"/>
      <c r="QZH48" s="727"/>
      <c r="QZI48" s="727"/>
      <c r="QZJ48" s="727"/>
      <c r="QZK48" s="727"/>
      <c r="QZL48" s="727"/>
      <c r="QZM48" s="727"/>
      <c r="QZN48" s="727"/>
      <c r="QZO48" s="727"/>
      <c r="QZP48" s="727"/>
      <c r="QZQ48" s="727"/>
      <c r="QZR48" s="727"/>
      <c r="QZS48" s="727"/>
      <c r="QZT48" s="727"/>
      <c r="QZU48" s="727"/>
      <c r="QZV48" s="727"/>
      <c r="QZW48" s="727"/>
      <c r="QZX48" s="727"/>
      <c r="QZY48" s="727"/>
      <c r="QZZ48" s="727"/>
      <c r="RAA48" s="727"/>
      <c r="RAB48" s="727"/>
      <c r="RAC48" s="727"/>
      <c r="RAD48" s="727"/>
      <c r="RAE48" s="727"/>
      <c r="RAF48" s="727"/>
      <c r="RAG48" s="727"/>
      <c r="RAH48" s="727"/>
      <c r="RAI48" s="727"/>
      <c r="RAJ48" s="727"/>
      <c r="RAK48" s="727"/>
      <c r="RAL48" s="727"/>
      <c r="RAM48" s="727"/>
      <c r="RAN48" s="727"/>
      <c r="RAO48" s="727"/>
      <c r="RAP48" s="727"/>
      <c r="RAQ48" s="727"/>
      <c r="RAR48" s="727"/>
      <c r="RAS48" s="727"/>
      <c r="RAT48" s="727"/>
      <c r="RAU48" s="727"/>
      <c r="RAV48" s="727"/>
      <c r="RAW48" s="727"/>
      <c r="RAX48" s="727"/>
      <c r="RAY48" s="727"/>
      <c r="RAZ48" s="727"/>
      <c r="RBA48" s="727"/>
      <c r="RBB48" s="727"/>
      <c r="RBC48" s="727"/>
      <c r="RBD48" s="727"/>
      <c r="RBE48" s="727"/>
      <c r="RBF48" s="727"/>
      <c r="RBG48" s="727"/>
      <c r="RBH48" s="727"/>
      <c r="RBI48" s="727"/>
      <c r="RBJ48" s="727"/>
      <c r="RBK48" s="727"/>
      <c r="RBL48" s="727"/>
      <c r="RBM48" s="727"/>
      <c r="RBN48" s="727"/>
      <c r="RBO48" s="727"/>
      <c r="RBP48" s="727"/>
      <c r="RBQ48" s="727"/>
      <c r="RBR48" s="727"/>
      <c r="RBS48" s="727"/>
      <c r="RBT48" s="727"/>
      <c r="RBU48" s="727"/>
      <c r="RBV48" s="727"/>
      <c r="RBW48" s="727"/>
      <c r="RBX48" s="727"/>
      <c r="RBY48" s="727"/>
      <c r="RBZ48" s="727"/>
      <c r="RCA48" s="727"/>
      <c r="RCB48" s="727"/>
      <c r="RCC48" s="727"/>
      <c r="RCD48" s="727"/>
      <c r="RCE48" s="727"/>
      <c r="RCF48" s="727"/>
      <c r="RCG48" s="727"/>
      <c r="RCH48" s="727"/>
      <c r="RCI48" s="727"/>
      <c r="RCJ48" s="727"/>
      <c r="RCK48" s="727"/>
      <c r="RCL48" s="727"/>
      <c r="RCM48" s="727"/>
      <c r="RCN48" s="727"/>
      <c r="RCO48" s="727"/>
      <c r="RCP48" s="727"/>
      <c r="RCQ48" s="727"/>
      <c r="RCR48" s="727"/>
      <c r="RCS48" s="727"/>
      <c r="RCT48" s="727"/>
      <c r="RCU48" s="727"/>
      <c r="RCV48" s="727"/>
      <c r="RCW48" s="727"/>
      <c r="RCX48" s="727"/>
      <c r="RCY48" s="727"/>
      <c r="RCZ48" s="727"/>
      <c r="RDA48" s="727"/>
      <c r="RDB48" s="727"/>
      <c r="RDC48" s="727"/>
      <c r="RDD48" s="727"/>
      <c r="RDE48" s="727"/>
      <c r="RDF48" s="727"/>
      <c r="RDG48" s="727"/>
      <c r="RDH48" s="727"/>
      <c r="RDI48" s="727"/>
      <c r="RDJ48" s="727"/>
      <c r="RDK48" s="727"/>
      <c r="RDL48" s="727"/>
      <c r="RDM48" s="727"/>
      <c r="RDN48" s="727"/>
      <c r="RDO48" s="727"/>
      <c r="RDP48" s="727"/>
      <c r="RDQ48" s="727"/>
      <c r="RDR48" s="727"/>
      <c r="RDS48" s="727"/>
      <c r="RDT48" s="727"/>
      <c r="RDU48" s="727"/>
      <c r="RDV48" s="727"/>
      <c r="RDW48" s="727"/>
      <c r="RDX48" s="727"/>
      <c r="RDY48" s="727"/>
      <c r="RDZ48" s="727"/>
      <c r="REA48" s="727"/>
      <c r="REB48" s="727"/>
      <c r="REC48" s="727"/>
      <c r="RED48" s="727"/>
      <c r="REE48" s="727"/>
      <c r="REF48" s="727"/>
      <c r="REG48" s="727"/>
      <c r="REH48" s="727"/>
      <c r="REI48" s="727"/>
      <c r="REJ48" s="727"/>
      <c r="REK48" s="727"/>
      <c r="REL48" s="727"/>
      <c r="REM48" s="727"/>
      <c r="REN48" s="727"/>
      <c r="REO48" s="727"/>
      <c r="REP48" s="727"/>
      <c r="REQ48" s="727"/>
      <c r="RER48" s="727"/>
      <c r="RES48" s="727"/>
      <c r="RET48" s="727"/>
      <c r="REU48" s="727"/>
      <c r="REV48" s="727"/>
      <c r="REW48" s="727"/>
      <c r="REX48" s="727"/>
      <c r="REY48" s="727"/>
      <c r="REZ48" s="727"/>
      <c r="RFA48" s="727"/>
      <c r="RFB48" s="727"/>
      <c r="RFC48" s="727"/>
      <c r="RFD48" s="727"/>
      <c r="RFE48" s="727"/>
      <c r="RFF48" s="727"/>
      <c r="RFG48" s="727"/>
      <c r="RFH48" s="727"/>
      <c r="RFI48" s="727"/>
      <c r="RFJ48" s="727"/>
      <c r="RFK48" s="727"/>
      <c r="RFL48" s="727"/>
      <c r="RFM48" s="727"/>
      <c r="RFN48" s="727"/>
      <c r="RFO48" s="727"/>
      <c r="RFP48" s="727"/>
      <c r="RFQ48" s="727"/>
      <c r="RFR48" s="727"/>
      <c r="RFS48" s="727"/>
      <c r="RFT48" s="727"/>
      <c r="RFU48" s="727"/>
      <c r="RFV48" s="727"/>
      <c r="RFW48" s="727"/>
      <c r="RFX48" s="727"/>
      <c r="RFY48" s="727"/>
      <c r="RFZ48" s="727"/>
      <c r="RGA48" s="727"/>
      <c r="RGB48" s="727"/>
      <c r="RGC48" s="727"/>
      <c r="RGD48" s="727"/>
      <c r="RGE48" s="727"/>
      <c r="RGF48" s="727"/>
      <c r="RGG48" s="727"/>
      <c r="RGH48" s="727"/>
      <c r="RGI48" s="727"/>
      <c r="RGJ48" s="727"/>
      <c r="RGK48" s="727"/>
      <c r="RGL48" s="727"/>
      <c r="RGM48" s="727"/>
      <c r="RGN48" s="727"/>
      <c r="RGO48" s="727"/>
      <c r="RGP48" s="727"/>
      <c r="RGQ48" s="727"/>
      <c r="RGR48" s="727"/>
      <c r="RGS48" s="727"/>
      <c r="RGT48" s="727"/>
      <c r="RGU48" s="727"/>
      <c r="RGV48" s="727"/>
      <c r="RGW48" s="727"/>
      <c r="RGX48" s="727"/>
      <c r="RGY48" s="727"/>
      <c r="RGZ48" s="727"/>
      <c r="RHA48" s="727"/>
      <c r="RHB48" s="727"/>
      <c r="RHC48" s="727"/>
      <c r="RHD48" s="727"/>
      <c r="RHE48" s="727"/>
      <c r="RHF48" s="727"/>
      <c r="RHG48" s="727"/>
      <c r="RHH48" s="727"/>
      <c r="RHI48" s="727"/>
      <c r="RHJ48" s="727"/>
      <c r="RHK48" s="727"/>
      <c r="RHL48" s="727"/>
      <c r="RHM48" s="727"/>
      <c r="RHN48" s="727"/>
      <c r="RHO48" s="727"/>
      <c r="RHP48" s="727"/>
      <c r="RHQ48" s="727"/>
      <c r="RHR48" s="727"/>
      <c r="RHS48" s="727"/>
      <c r="RHT48" s="727"/>
      <c r="RHU48" s="727"/>
      <c r="RHV48" s="727"/>
      <c r="RHW48" s="727"/>
      <c r="RHX48" s="727"/>
      <c r="RHY48" s="727"/>
      <c r="RHZ48" s="727"/>
      <c r="RIA48" s="727"/>
      <c r="RIB48" s="727"/>
      <c r="RIC48" s="727"/>
      <c r="RID48" s="727"/>
      <c r="RIE48" s="727"/>
      <c r="RIF48" s="727"/>
      <c r="RIG48" s="727"/>
      <c r="RIH48" s="727"/>
      <c r="RII48" s="727"/>
      <c r="RIJ48" s="727"/>
      <c r="RIK48" s="727"/>
      <c r="RIL48" s="727"/>
      <c r="RIM48" s="727"/>
      <c r="RIN48" s="727"/>
      <c r="RIO48" s="727"/>
      <c r="RIP48" s="727"/>
      <c r="RIQ48" s="727"/>
      <c r="RIR48" s="727"/>
      <c r="RIS48" s="727"/>
      <c r="RIT48" s="727"/>
      <c r="RIU48" s="727"/>
      <c r="RIV48" s="727"/>
      <c r="RIW48" s="727"/>
      <c r="RIX48" s="727"/>
      <c r="RIY48" s="727"/>
      <c r="RIZ48" s="727"/>
      <c r="RJA48" s="727"/>
      <c r="RJB48" s="727"/>
      <c r="RJC48" s="727"/>
      <c r="RJD48" s="727"/>
      <c r="RJE48" s="727"/>
      <c r="RJF48" s="727"/>
      <c r="RJG48" s="727"/>
      <c r="RJH48" s="727"/>
      <c r="RJI48" s="727"/>
      <c r="RJJ48" s="727"/>
      <c r="RJK48" s="727"/>
      <c r="RJL48" s="727"/>
      <c r="RJM48" s="727"/>
      <c r="RJN48" s="727"/>
      <c r="RJO48" s="727"/>
      <c r="RJP48" s="727"/>
      <c r="RJQ48" s="727"/>
      <c r="RJR48" s="727"/>
      <c r="RJS48" s="727"/>
      <c r="RJT48" s="727"/>
      <c r="RJU48" s="727"/>
      <c r="RJV48" s="727"/>
      <c r="RJW48" s="727"/>
      <c r="RJX48" s="727"/>
      <c r="RJY48" s="727"/>
      <c r="RJZ48" s="727"/>
      <c r="RKA48" s="727"/>
      <c r="RKB48" s="727"/>
      <c r="RKC48" s="727"/>
      <c r="RKD48" s="727"/>
      <c r="RKE48" s="727"/>
      <c r="RKF48" s="727"/>
      <c r="RKG48" s="727"/>
      <c r="RKH48" s="727"/>
      <c r="RKI48" s="727"/>
      <c r="RKJ48" s="727"/>
      <c r="RKK48" s="727"/>
      <c r="RKL48" s="727"/>
      <c r="RKM48" s="727"/>
      <c r="RKN48" s="727"/>
      <c r="RKO48" s="727"/>
      <c r="RKP48" s="727"/>
      <c r="RKQ48" s="727"/>
      <c r="RKR48" s="727"/>
      <c r="RKS48" s="727"/>
      <c r="RKT48" s="727"/>
      <c r="RKU48" s="727"/>
      <c r="RKV48" s="727"/>
      <c r="RKW48" s="727"/>
      <c r="RKX48" s="727"/>
      <c r="RKY48" s="727"/>
      <c r="RKZ48" s="727"/>
      <c r="RLA48" s="727"/>
      <c r="RLB48" s="727"/>
      <c r="RLC48" s="727"/>
      <c r="RLD48" s="727"/>
      <c r="RLE48" s="727"/>
      <c r="RLF48" s="727"/>
      <c r="RLG48" s="727"/>
      <c r="RLH48" s="727"/>
      <c r="RLI48" s="727"/>
      <c r="RLJ48" s="727"/>
      <c r="RLK48" s="727"/>
      <c r="RLL48" s="727"/>
      <c r="RLM48" s="727"/>
      <c r="RLN48" s="727"/>
      <c r="RLO48" s="727"/>
      <c r="RLP48" s="727"/>
      <c r="RLQ48" s="727"/>
      <c r="RLR48" s="727"/>
      <c r="RLS48" s="727"/>
      <c r="RLT48" s="727"/>
      <c r="RLU48" s="727"/>
      <c r="RLV48" s="727"/>
      <c r="RLW48" s="727"/>
      <c r="RLX48" s="727"/>
      <c r="RLY48" s="727"/>
      <c r="RLZ48" s="727"/>
      <c r="RMA48" s="727"/>
      <c r="RMB48" s="727"/>
      <c r="RMC48" s="727"/>
      <c r="RMD48" s="727"/>
      <c r="RME48" s="727"/>
      <c r="RMF48" s="727"/>
      <c r="RMG48" s="727"/>
      <c r="RMH48" s="727"/>
      <c r="RMI48" s="727"/>
      <c r="RMJ48" s="727"/>
      <c r="RMK48" s="727"/>
      <c r="RML48" s="727"/>
      <c r="RMM48" s="727"/>
      <c r="RMN48" s="727"/>
      <c r="RMO48" s="727"/>
      <c r="RMP48" s="727"/>
      <c r="RMQ48" s="727"/>
      <c r="RMR48" s="727"/>
      <c r="RMS48" s="727"/>
      <c r="RMT48" s="727"/>
      <c r="RMU48" s="727"/>
      <c r="RMV48" s="727"/>
      <c r="RMW48" s="727"/>
      <c r="RMX48" s="727"/>
      <c r="RMY48" s="727"/>
      <c r="RMZ48" s="727"/>
      <c r="RNA48" s="727"/>
      <c r="RNB48" s="727"/>
      <c r="RNC48" s="727"/>
      <c r="RND48" s="727"/>
      <c r="RNE48" s="727"/>
      <c r="RNF48" s="727"/>
      <c r="RNG48" s="727"/>
      <c r="RNH48" s="727"/>
      <c r="RNI48" s="727"/>
      <c r="RNJ48" s="727"/>
      <c r="RNK48" s="727"/>
      <c r="RNL48" s="727"/>
      <c r="RNM48" s="727"/>
      <c r="RNN48" s="727"/>
      <c r="RNO48" s="727"/>
      <c r="RNP48" s="727"/>
      <c r="RNQ48" s="727"/>
      <c r="RNR48" s="727"/>
      <c r="RNS48" s="727"/>
      <c r="RNT48" s="727"/>
      <c r="RNU48" s="727"/>
      <c r="RNV48" s="727"/>
      <c r="RNW48" s="727"/>
      <c r="RNX48" s="727"/>
      <c r="RNY48" s="727"/>
      <c r="RNZ48" s="727"/>
      <c r="ROA48" s="727"/>
      <c r="ROB48" s="727"/>
      <c r="ROC48" s="727"/>
      <c r="ROD48" s="727"/>
      <c r="ROE48" s="727"/>
      <c r="ROF48" s="727"/>
      <c r="ROG48" s="727"/>
      <c r="ROH48" s="727"/>
      <c r="ROI48" s="727"/>
      <c r="ROJ48" s="727"/>
      <c r="ROK48" s="727"/>
      <c r="ROL48" s="727"/>
      <c r="ROM48" s="727"/>
      <c r="RON48" s="727"/>
      <c r="ROO48" s="727"/>
      <c r="ROP48" s="727"/>
      <c r="ROQ48" s="727"/>
      <c r="ROR48" s="727"/>
      <c r="ROS48" s="727"/>
      <c r="ROT48" s="727"/>
      <c r="ROU48" s="727"/>
      <c r="ROV48" s="727"/>
      <c r="ROW48" s="727"/>
      <c r="ROX48" s="727"/>
      <c r="ROY48" s="727"/>
      <c r="ROZ48" s="727"/>
      <c r="RPA48" s="727"/>
      <c r="RPB48" s="727"/>
      <c r="RPC48" s="727"/>
      <c r="RPD48" s="727"/>
      <c r="RPE48" s="727"/>
      <c r="RPF48" s="727"/>
      <c r="RPG48" s="727"/>
      <c r="RPH48" s="727"/>
      <c r="RPI48" s="727"/>
      <c r="RPJ48" s="727"/>
      <c r="RPK48" s="727"/>
      <c r="RPL48" s="727"/>
      <c r="RPM48" s="727"/>
      <c r="RPN48" s="727"/>
      <c r="RPO48" s="727"/>
      <c r="RPP48" s="727"/>
      <c r="RPQ48" s="727"/>
      <c r="RPR48" s="727"/>
      <c r="RPS48" s="727"/>
      <c r="RPT48" s="727"/>
      <c r="RPU48" s="727"/>
      <c r="RPV48" s="727"/>
      <c r="RPW48" s="727"/>
      <c r="RPX48" s="727"/>
      <c r="RPY48" s="727"/>
      <c r="RPZ48" s="727"/>
      <c r="RQA48" s="727"/>
      <c r="RQB48" s="727"/>
      <c r="RQC48" s="727"/>
      <c r="RQD48" s="727"/>
      <c r="RQE48" s="727"/>
      <c r="RQF48" s="727"/>
      <c r="RQG48" s="727"/>
      <c r="RQH48" s="727"/>
      <c r="RQI48" s="727"/>
      <c r="RQJ48" s="727"/>
      <c r="RQK48" s="727"/>
      <c r="RQL48" s="727"/>
      <c r="RQM48" s="727"/>
      <c r="RQN48" s="727"/>
      <c r="RQO48" s="727"/>
      <c r="RQP48" s="727"/>
      <c r="RQQ48" s="727"/>
      <c r="RQR48" s="727"/>
      <c r="RQS48" s="727"/>
      <c r="RQT48" s="727"/>
      <c r="RQU48" s="727"/>
      <c r="RQV48" s="727"/>
      <c r="RQW48" s="727"/>
      <c r="RQX48" s="727"/>
      <c r="RQY48" s="727"/>
      <c r="RQZ48" s="727"/>
      <c r="RRA48" s="727"/>
      <c r="RRB48" s="727"/>
      <c r="RRC48" s="727"/>
      <c r="RRD48" s="727"/>
      <c r="RRE48" s="727"/>
      <c r="RRF48" s="727"/>
      <c r="RRG48" s="727"/>
      <c r="RRH48" s="727"/>
      <c r="RRI48" s="727"/>
      <c r="RRJ48" s="727"/>
      <c r="RRK48" s="727"/>
      <c r="RRL48" s="727"/>
      <c r="RRM48" s="727"/>
      <c r="RRN48" s="727"/>
      <c r="RRO48" s="727"/>
      <c r="RRP48" s="727"/>
      <c r="RRQ48" s="727"/>
      <c r="RRR48" s="727"/>
      <c r="RRS48" s="727"/>
      <c r="RRT48" s="727"/>
      <c r="RRU48" s="727"/>
      <c r="RRV48" s="727"/>
      <c r="RRW48" s="727"/>
      <c r="RRX48" s="727"/>
      <c r="RRY48" s="727"/>
      <c r="RRZ48" s="727"/>
      <c r="RSA48" s="727"/>
      <c r="RSB48" s="727"/>
      <c r="RSC48" s="727"/>
      <c r="RSD48" s="727"/>
      <c r="RSE48" s="727"/>
      <c r="RSF48" s="727"/>
      <c r="RSG48" s="727"/>
      <c r="RSH48" s="727"/>
      <c r="RSI48" s="727"/>
      <c r="RSJ48" s="727"/>
      <c r="RSK48" s="727"/>
      <c r="RSL48" s="727"/>
      <c r="RSM48" s="727"/>
      <c r="RSN48" s="727"/>
      <c r="RSO48" s="727"/>
      <c r="RSP48" s="727"/>
      <c r="RSQ48" s="727"/>
      <c r="RSR48" s="727"/>
      <c r="RSS48" s="727"/>
      <c r="RST48" s="727"/>
      <c r="RSU48" s="727"/>
      <c r="RSV48" s="727"/>
      <c r="RSW48" s="727"/>
      <c r="RSX48" s="727"/>
      <c r="RSY48" s="727"/>
      <c r="RSZ48" s="727"/>
      <c r="RTA48" s="727"/>
      <c r="RTB48" s="727"/>
      <c r="RTC48" s="727"/>
      <c r="RTD48" s="727"/>
      <c r="RTE48" s="727"/>
      <c r="RTF48" s="727"/>
      <c r="RTG48" s="727"/>
      <c r="RTH48" s="727"/>
      <c r="RTI48" s="727"/>
      <c r="RTJ48" s="727"/>
      <c r="RTK48" s="727"/>
      <c r="RTL48" s="727"/>
      <c r="RTM48" s="727"/>
      <c r="RTN48" s="727"/>
      <c r="RTO48" s="727"/>
      <c r="RTP48" s="727"/>
      <c r="RTQ48" s="727"/>
      <c r="RTR48" s="727"/>
      <c r="RTS48" s="727"/>
      <c r="RTT48" s="727"/>
      <c r="RTU48" s="727"/>
      <c r="RTV48" s="727"/>
      <c r="RTW48" s="727"/>
      <c r="RTX48" s="727"/>
      <c r="RTY48" s="727"/>
      <c r="RTZ48" s="727"/>
      <c r="RUA48" s="727"/>
      <c r="RUB48" s="727"/>
      <c r="RUC48" s="727"/>
      <c r="RUD48" s="727"/>
      <c r="RUE48" s="727"/>
      <c r="RUF48" s="727"/>
      <c r="RUG48" s="727"/>
      <c r="RUH48" s="727"/>
      <c r="RUI48" s="727"/>
      <c r="RUJ48" s="727"/>
      <c r="RUK48" s="727"/>
      <c r="RUL48" s="727"/>
      <c r="RUM48" s="727"/>
      <c r="RUN48" s="727"/>
      <c r="RUO48" s="727"/>
      <c r="RUP48" s="727"/>
      <c r="RUQ48" s="727"/>
      <c r="RUR48" s="727"/>
      <c r="RUS48" s="727"/>
      <c r="RUT48" s="727"/>
      <c r="RUU48" s="727"/>
      <c r="RUV48" s="727"/>
      <c r="RUW48" s="727"/>
      <c r="RUX48" s="727"/>
      <c r="RUY48" s="727"/>
      <c r="RUZ48" s="727"/>
      <c r="RVA48" s="727"/>
      <c r="RVB48" s="727"/>
      <c r="RVC48" s="727"/>
      <c r="RVD48" s="727"/>
      <c r="RVE48" s="727"/>
      <c r="RVF48" s="727"/>
      <c r="RVG48" s="727"/>
      <c r="RVH48" s="727"/>
      <c r="RVI48" s="727"/>
      <c r="RVJ48" s="727"/>
      <c r="RVK48" s="727"/>
      <c r="RVL48" s="727"/>
      <c r="RVM48" s="727"/>
      <c r="RVN48" s="727"/>
      <c r="RVO48" s="727"/>
      <c r="RVP48" s="727"/>
      <c r="RVQ48" s="727"/>
      <c r="RVR48" s="727"/>
      <c r="RVS48" s="727"/>
      <c r="RVT48" s="727"/>
      <c r="RVU48" s="727"/>
      <c r="RVV48" s="727"/>
      <c r="RVW48" s="727"/>
      <c r="RVX48" s="727"/>
      <c r="RVY48" s="727"/>
      <c r="RVZ48" s="727"/>
      <c r="RWA48" s="727"/>
      <c r="RWB48" s="727"/>
      <c r="RWC48" s="727"/>
      <c r="RWD48" s="727"/>
      <c r="RWE48" s="727"/>
      <c r="RWF48" s="727"/>
      <c r="RWG48" s="727"/>
      <c r="RWH48" s="727"/>
      <c r="RWI48" s="727"/>
      <c r="RWJ48" s="727"/>
      <c r="RWK48" s="727"/>
      <c r="RWL48" s="727"/>
      <c r="RWM48" s="727"/>
      <c r="RWN48" s="727"/>
      <c r="RWO48" s="727"/>
      <c r="RWP48" s="727"/>
      <c r="RWQ48" s="727"/>
      <c r="RWR48" s="727"/>
      <c r="RWS48" s="727"/>
      <c r="RWT48" s="727"/>
      <c r="RWU48" s="727"/>
      <c r="RWV48" s="727"/>
      <c r="RWW48" s="727"/>
      <c r="RWX48" s="727"/>
      <c r="RWY48" s="727"/>
      <c r="RWZ48" s="727"/>
      <c r="RXA48" s="727"/>
      <c r="RXB48" s="727"/>
      <c r="RXC48" s="727"/>
      <c r="RXD48" s="727"/>
      <c r="RXE48" s="727"/>
      <c r="RXF48" s="727"/>
      <c r="RXG48" s="727"/>
      <c r="RXH48" s="727"/>
      <c r="RXI48" s="727"/>
      <c r="RXJ48" s="727"/>
      <c r="RXK48" s="727"/>
      <c r="RXL48" s="727"/>
      <c r="RXM48" s="727"/>
      <c r="RXN48" s="727"/>
      <c r="RXO48" s="727"/>
      <c r="RXP48" s="727"/>
      <c r="RXQ48" s="727"/>
      <c r="RXR48" s="727"/>
      <c r="RXS48" s="727"/>
      <c r="RXT48" s="727"/>
      <c r="RXU48" s="727"/>
      <c r="RXV48" s="727"/>
      <c r="RXW48" s="727"/>
      <c r="RXX48" s="727"/>
      <c r="RXY48" s="727"/>
      <c r="RXZ48" s="727"/>
      <c r="RYA48" s="727"/>
      <c r="RYB48" s="727"/>
      <c r="RYC48" s="727"/>
      <c r="RYD48" s="727"/>
      <c r="RYE48" s="727"/>
      <c r="RYF48" s="727"/>
      <c r="RYG48" s="727"/>
      <c r="RYH48" s="727"/>
      <c r="RYI48" s="727"/>
      <c r="RYJ48" s="727"/>
      <c r="RYK48" s="727"/>
      <c r="RYL48" s="727"/>
      <c r="RYM48" s="727"/>
      <c r="RYN48" s="727"/>
      <c r="RYO48" s="727"/>
      <c r="RYP48" s="727"/>
      <c r="RYQ48" s="727"/>
      <c r="RYR48" s="727"/>
      <c r="RYS48" s="727"/>
      <c r="RYT48" s="727"/>
      <c r="RYU48" s="727"/>
      <c r="RYV48" s="727"/>
      <c r="RYW48" s="727"/>
      <c r="RYX48" s="727"/>
      <c r="RYY48" s="727"/>
      <c r="RYZ48" s="727"/>
      <c r="RZA48" s="727"/>
      <c r="RZB48" s="727"/>
      <c r="RZC48" s="727"/>
      <c r="RZD48" s="727"/>
      <c r="RZE48" s="727"/>
      <c r="RZF48" s="727"/>
      <c r="RZG48" s="727"/>
      <c r="RZH48" s="727"/>
      <c r="RZI48" s="727"/>
      <c r="RZJ48" s="727"/>
      <c r="RZK48" s="727"/>
      <c r="RZL48" s="727"/>
      <c r="RZM48" s="727"/>
      <c r="RZN48" s="727"/>
      <c r="RZO48" s="727"/>
      <c r="RZP48" s="727"/>
      <c r="RZQ48" s="727"/>
      <c r="RZR48" s="727"/>
      <c r="RZS48" s="727"/>
      <c r="RZT48" s="727"/>
      <c r="RZU48" s="727"/>
      <c r="RZV48" s="727"/>
      <c r="RZW48" s="727"/>
      <c r="RZX48" s="727"/>
      <c r="RZY48" s="727"/>
      <c r="RZZ48" s="727"/>
      <c r="SAA48" s="727"/>
      <c r="SAB48" s="727"/>
      <c r="SAC48" s="727"/>
      <c r="SAD48" s="727"/>
      <c r="SAE48" s="727"/>
      <c r="SAF48" s="727"/>
      <c r="SAG48" s="727"/>
      <c r="SAH48" s="727"/>
      <c r="SAI48" s="727"/>
      <c r="SAJ48" s="727"/>
      <c r="SAK48" s="727"/>
      <c r="SAL48" s="727"/>
      <c r="SAM48" s="727"/>
      <c r="SAN48" s="727"/>
      <c r="SAO48" s="727"/>
      <c r="SAP48" s="727"/>
      <c r="SAQ48" s="727"/>
      <c r="SAR48" s="727"/>
      <c r="SAS48" s="727"/>
      <c r="SAT48" s="727"/>
      <c r="SAU48" s="727"/>
      <c r="SAV48" s="727"/>
      <c r="SAW48" s="727"/>
      <c r="SAX48" s="727"/>
      <c r="SAY48" s="727"/>
      <c r="SAZ48" s="727"/>
      <c r="SBA48" s="727"/>
      <c r="SBB48" s="727"/>
      <c r="SBC48" s="727"/>
      <c r="SBD48" s="727"/>
      <c r="SBE48" s="727"/>
      <c r="SBF48" s="727"/>
      <c r="SBG48" s="727"/>
      <c r="SBH48" s="727"/>
      <c r="SBI48" s="727"/>
      <c r="SBJ48" s="727"/>
      <c r="SBK48" s="727"/>
      <c r="SBL48" s="727"/>
      <c r="SBM48" s="727"/>
      <c r="SBN48" s="727"/>
      <c r="SBO48" s="727"/>
      <c r="SBP48" s="727"/>
      <c r="SBQ48" s="727"/>
      <c r="SBR48" s="727"/>
      <c r="SBS48" s="727"/>
      <c r="SBT48" s="727"/>
      <c r="SBU48" s="727"/>
      <c r="SBV48" s="727"/>
      <c r="SBW48" s="727"/>
      <c r="SBX48" s="727"/>
      <c r="SBY48" s="727"/>
      <c r="SBZ48" s="727"/>
      <c r="SCA48" s="727"/>
      <c r="SCB48" s="727"/>
      <c r="SCC48" s="727"/>
      <c r="SCD48" s="727"/>
      <c r="SCE48" s="727"/>
      <c r="SCF48" s="727"/>
      <c r="SCG48" s="727"/>
      <c r="SCH48" s="727"/>
      <c r="SCI48" s="727"/>
      <c r="SCJ48" s="727"/>
      <c r="SCK48" s="727"/>
      <c r="SCL48" s="727"/>
      <c r="SCM48" s="727"/>
      <c r="SCN48" s="727"/>
      <c r="SCO48" s="727"/>
      <c r="SCP48" s="727"/>
      <c r="SCQ48" s="727"/>
      <c r="SCR48" s="727"/>
      <c r="SCS48" s="727"/>
      <c r="SCT48" s="727"/>
      <c r="SCU48" s="727"/>
      <c r="SCV48" s="727"/>
      <c r="SCW48" s="727"/>
      <c r="SCX48" s="727"/>
      <c r="SCY48" s="727"/>
      <c r="SCZ48" s="727"/>
      <c r="SDA48" s="727"/>
      <c r="SDB48" s="727"/>
      <c r="SDC48" s="727"/>
      <c r="SDD48" s="727"/>
      <c r="SDE48" s="727"/>
      <c r="SDF48" s="727"/>
      <c r="SDG48" s="727"/>
      <c r="SDH48" s="727"/>
      <c r="SDI48" s="727"/>
      <c r="SDJ48" s="727"/>
      <c r="SDK48" s="727"/>
      <c r="SDL48" s="727"/>
      <c r="SDM48" s="727"/>
      <c r="SDN48" s="727"/>
      <c r="SDO48" s="727"/>
      <c r="SDP48" s="727"/>
      <c r="SDQ48" s="727"/>
      <c r="SDR48" s="727"/>
      <c r="SDS48" s="727"/>
      <c r="SDT48" s="727"/>
      <c r="SDU48" s="727"/>
      <c r="SDV48" s="727"/>
      <c r="SDW48" s="727"/>
      <c r="SDX48" s="727"/>
      <c r="SDY48" s="727"/>
      <c r="SDZ48" s="727"/>
      <c r="SEA48" s="727"/>
      <c r="SEB48" s="727"/>
      <c r="SEC48" s="727"/>
      <c r="SED48" s="727"/>
      <c r="SEE48" s="727"/>
      <c r="SEF48" s="727"/>
      <c r="SEG48" s="727"/>
      <c r="SEH48" s="727"/>
      <c r="SEI48" s="727"/>
      <c r="SEJ48" s="727"/>
      <c r="SEK48" s="727"/>
      <c r="SEL48" s="727"/>
      <c r="SEM48" s="727"/>
      <c r="SEN48" s="727"/>
      <c r="SEO48" s="727"/>
      <c r="SEP48" s="727"/>
      <c r="SEQ48" s="727"/>
      <c r="SER48" s="727"/>
      <c r="SES48" s="727"/>
      <c r="SET48" s="727"/>
      <c r="SEU48" s="727"/>
      <c r="SEV48" s="727"/>
      <c r="SEW48" s="727"/>
      <c r="SEX48" s="727"/>
      <c r="SEY48" s="727"/>
      <c r="SEZ48" s="727"/>
      <c r="SFA48" s="727"/>
      <c r="SFB48" s="727"/>
      <c r="SFC48" s="727"/>
      <c r="SFD48" s="727"/>
      <c r="SFE48" s="727"/>
      <c r="SFF48" s="727"/>
      <c r="SFG48" s="727"/>
      <c r="SFH48" s="727"/>
      <c r="SFI48" s="727"/>
      <c r="SFJ48" s="727"/>
      <c r="SFK48" s="727"/>
      <c r="SFL48" s="727"/>
      <c r="SFM48" s="727"/>
      <c r="SFN48" s="727"/>
      <c r="SFO48" s="727"/>
      <c r="SFP48" s="727"/>
      <c r="SFQ48" s="727"/>
      <c r="SFR48" s="727"/>
      <c r="SFS48" s="727"/>
      <c r="SFT48" s="727"/>
      <c r="SFU48" s="727"/>
      <c r="SFV48" s="727"/>
      <c r="SFW48" s="727"/>
      <c r="SFX48" s="727"/>
      <c r="SFY48" s="727"/>
      <c r="SFZ48" s="727"/>
      <c r="SGA48" s="727"/>
      <c r="SGB48" s="727"/>
      <c r="SGC48" s="727"/>
      <c r="SGD48" s="727"/>
      <c r="SGE48" s="727"/>
      <c r="SGF48" s="727"/>
      <c r="SGG48" s="727"/>
      <c r="SGH48" s="727"/>
      <c r="SGI48" s="727"/>
      <c r="SGJ48" s="727"/>
      <c r="SGK48" s="727"/>
      <c r="SGL48" s="727"/>
      <c r="SGM48" s="727"/>
      <c r="SGN48" s="727"/>
      <c r="SGO48" s="727"/>
      <c r="SGP48" s="727"/>
      <c r="SGQ48" s="727"/>
      <c r="SGR48" s="727"/>
      <c r="SGS48" s="727"/>
      <c r="SGT48" s="727"/>
      <c r="SGU48" s="727"/>
      <c r="SGV48" s="727"/>
      <c r="SGW48" s="727"/>
      <c r="SGX48" s="727"/>
      <c r="SGY48" s="727"/>
      <c r="SGZ48" s="727"/>
      <c r="SHA48" s="727"/>
      <c r="SHB48" s="727"/>
      <c r="SHC48" s="727"/>
      <c r="SHD48" s="727"/>
      <c r="SHE48" s="727"/>
      <c r="SHF48" s="727"/>
      <c r="SHG48" s="727"/>
      <c r="SHH48" s="727"/>
      <c r="SHI48" s="727"/>
      <c r="SHJ48" s="727"/>
      <c r="SHK48" s="727"/>
      <c r="SHL48" s="727"/>
      <c r="SHM48" s="727"/>
      <c r="SHN48" s="727"/>
      <c r="SHO48" s="727"/>
      <c r="SHP48" s="727"/>
      <c r="SHQ48" s="727"/>
      <c r="SHR48" s="727"/>
      <c r="SHS48" s="727"/>
      <c r="SHT48" s="727"/>
      <c r="SHU48" s="727"/>
      <c r="SHV48" s="727"/>
      <c r="SHW48" s="727"/>
      <c r="SHX48" s="727"/>
      <c r="SHY48" s="727"/>
      <c r="SHZ48" s="727"/>
      <c r="SIA48" s="727"/>
      <c r="SIB48" s="727"/>
      <c r="SIC48" s="727"/>
      <c r="SID48" s="727"/>
      <c r="SIE48" s="727"/>
      <c r="SIF48" s="727"/>
      <c r="SIG48" s="727"/>
      <c r="SIH48" s="727"/>
      <c r="SII48" s="727"/>
      <c r="SIJ48" s="727"/>
      <c r="SIK48" s="727"/>
      <c r="SIL48" s="727"/>
      <c r="SIM48" s="727"/>
      <c r="SIN48" s="727"/>
      <c r="SIO48" s="727"/>
      <c r="SIP48" s="727"/>
      <c r="SIQ48" s="727"/>
      <c r="SIR48" s="727"/>
      <c r="SIS48" s="727"/>
      <c r="SIT48" s="727"/>
      <c r="SIU48" s="727"/>
      <c r="SIV48" s="727"/>
      <c r="SIW48" s="727"/>
      <c r="SIX48" s="727"/>
      <c r="SIY48" s="727"/>
      <c r="SIZ48" s="727"/>
      <c r="SJA48" s="727"/>
      <c r="SJB48" s="727"/>
      <c r="SJC48" s="727"/>
      <c r="SJD48" s="727"/>
      <c r="SJE48" s="727"/>
      <c r="SJF48" s="727"/>
      <c r="SJG48" s="727"/>
      <c r="SJH48" s="727"/>
      <c r="SJI48" s="727"/>
      <c r="SJJ48" s="727"/>
      <c r="SJK48" s="727"/>
      <c r="SJL48" s="727"/>
      <c r="SJM48" s="727"/>
      <c r="SJN48" s="727"/>
      <c r="SJO48" s="727"/>
      <c r="SJP48" s="727"/>
      <c r="SJQ48" s="727"/>
      <c r="SJR48" s="727"/>
      <c r="SJS48" s="727"/>
      <c r="SJT48" s="727"/>
      <c r="SJU48" s="727"/>
      <c r="SJV48" s="727"/>
      <c r="SJW48" s="727"/>
      <c r="SJX48" s="727"/>
      <c r="SJY48" s="727"/>
      <c r="SJZ48" s="727"/>
      <c r="SKA48" s="727"/>
      <c r="SKB48" s="727"/>
      <c r="SKC48" s="727"/>
      <c r="SKD48" s="727"/>
      <c r="SKE48" s="727"/>
      <c r="SKF48" s="727"/>
      <c r="SKG48" s="727"/>
      <c r="SKH48" s="727"/>
      <c r="SKI48" s="727"/>
      <c r="SKJ48" s="727"/>
      <c r="SKK48" s="727"/>
      <c r="SKL48" s="727"/>
      <c r="SKM48" s="727"/>
      <c r="SKN48" s="727"/>
      <c r="SKO48" s="727"/>
      <c r="SKP48" s="727"/>
      <c r="SKQ48" s="727"/>
      <c r="SKR48" s="727"/>
      <c r="SKS48" s="727"/>
      <c r="SKT48" s="727"/>
      <c r="SKU48" s="727"/>
      <c r="SKV48" s="727"/>
      <c r="SKW48" s="727"/>
      <c r="SKX48" s="727"/>
      <c r="SKY48" s="727"/>
      <c r="SKZ48" s="727"/>
      <c r="SLA48" s="727"/>
      <c r="SLB48" s="727"/>
      <c r="SLC48" s="727"/>
      <c r="SLD48" s="727"/>
      <c r="SLE48" s="727"/>
      <c r="SLF48" s="727"/>
      <c r="SLG48" s="727"/>
      <c r="SLH48" s="727"/>
      <c r="SLI48" s="727"/>
      <c r="SLJ48" s="727"/>
      <c r="SLK48" s="727"/>
      <c r="SLL48" s="727"/>
      <c r="SLM48" s="727"/>
      <c r="SLN48" s="727"/>
      <c r="SLO48" s="727"/>
      <c r="SLP48" s="727"/>
      <c r="SLQ48" s="727"/>
      <c r="SLR48" s="727"/>
      <c r="SLS48" s="727"/>
      <c r="SLT48" s="727"/>
      <c r="SLU48" s="727"/>
      <c r="SLV48" s="727"/>
      <c r="SLW48" s="727"/>
      <c r="SLX48" s="727"/>
      <c r="SLY48" s="727"/>
      <c r="SLZ48" s="727"/>
      <c r="SMA48" s="727"/>
      <c r="SMB48" s="727"/>
      <c r="SMC48" s="727"/>
      <c r="SMD48" s="727"/>
      <c r="SME48" s="727"/>
      <c r="SMF48" s="727"/>
      <c r="SMG48" s="727"/>
      <c r="SMH48" s="727"/>
      <c r="SMI48" s="727"/>
      <c r="SMJ48" s="727"/>
      <c r="SMK48" s="727"/>
      <c r="SML48" s="727"/>
      <c r="SMM48" s="727"/>
      <c r="SMN48" s="727"/>
      <c r="SMO48" s="727"/>
      <c r="SMP48" s="727"/>
      <c r="SMQ48" s="727"/>
      <c r="SMR48" s="727"/>
      <c r="SMS48" s="727"/>
      <c r="SMT48" s="727"/>
      <c r="SMU48" s="727"/>
      <c r="SMV48" s="727"/>
      <c r="SMW48" s="727"/>
      <c r="SMX48" s="727"/>
      <c r="SMY48" s="727"/>
      <c r="SMZ48" s="727"/>
      <c r="SNA48" s="727"/>
      <c r="SNB48" s="727"/>
      <c r="SNC48" s="727"/>
      <c r="SND48" s="727"/>
      <c r="SNE48" s="727"/>
      <c r="SNF48" s="727"/>
      <c r="SNG48" s="727"/>
      <c r="SNH48" s="727"/>
      <c r="SNI48" s="727"/>
      <c r="SNJ48" s="727"/>
      <c r="SNK48" s="727"/>
      <c r="SNL48" s="727"/>
      <c r="SNM48" s="727"/>
      <c r="SNN48" s="727"/>
      <c r="SNO48" s="727"/>
      <c r="SNP48" s="727"/>
      <c r="SNQ48" s="727"/>
      <c r="SNR48" s="727"/>
      <c r="SNS48" s="727"/>
      <c r="SNT48" s="727"/>
      <c r="SNU48" s="727"/>
      <c r="SNV48" s="727"/>
      <c r="SNW48" s="727"/>
      <c r="SNX48" s="727"/>
      <c r="SNY48" s="727"/>
      <c r="SNZ48" s="727"/>
      <c r="SOA48" s="727"/>
      <c r="SOB48" s="727"/>
      <c r="SOC48" s="727"/>
      <c r="SOD48" s="727"/>
      <c r="SOE48" s="727"/>
      <c r="SOF48" s="727"/>
      <c r="SOG48" s="727"/>
      <c r="SOH48" s="727"/>
      <c r="SOI48" s="727"/>
      <c r="SOJ48" s="727"/>
      <c r="SOK48" s="727"/>
      <c r="SOL48" s="727"/>
      <c r="SOM48" s="727"/>
      <c r="SON48" s="727"/>
      <c r="SOO48" s="727"/>
      <c r="SOP48" s="727"/>
      <c r="SOQ48" s="727"/>
      <c r="SOR48" s="727"/>
      <c r="SOS48" s="727"/>
      <c r="SOT48" s="727"/>
      <c r="SOU48" s="727"/>
      <c r="SOV48" s="727"/>
      <c r="SOW48" s="727"/>
      <c r="SOX48" s="727"/>
      <c r="SOY48" s="727"/>
      <c r="SOZ48" s="727"/>
      <c r="SPA48" s="727"/>
      <c r="SPB48" s="727"/>
      <c r="SPC48" s="727"/>
      <c r="SPD48" s="727"/>
      <c r="SPE48" s="727"/>
      <c r="SPF48" s="727"/>
      <c r="SPG48" s="727"/>
      <c r="SPH48" s="727"/>
      <c r="SPI48" s="727"/>
      <c r="SPJ48" s="727"/>
      <c r="SPK48" s="727"/>
      <c r="SPL48" s="727"/>
      <c r="SPM48" s="727"/>
      <c r="SPN48" s="727"/>
      <c r="SPO48" s="727"/>
      <c r="SPP48" s="727"/>
      <c r="SPQ48" s="727"/>
      <c r="SPR48" s="727"/>
      <c r="SPS48" s="727"/>
      <c r="SPT48" s="727"/>
      <c r="SPU48" s="727"/>
      <c r="SPV48" s="727"/>
      <c r="SPW48" s="727"/>
      <c r="SPX48" s="727"/>
      <c r="SPY48" s="727"/>
      <c r="SPZ48" s="727"/>
      <c r="SQA48" s="727"/>
      <c r="SQB48" s="727"/>
      <c r="SQC48" s="727"/>
      <c r="SQD48" s="727"/>
      <c r="SQE48" s="727"/>
      <c r="SQF48" s="727"/>
      <c r="SQG48" s="727"/>
      <c r="SQH48" s="727"/>
      <c r="SQI48" s="727"/>
      <c r="SQJ48" s="727"/>
      <c r="SQK48" s="727"/>
      <c r="SQL48" s="727"/>
      <c r="SQM48" s="727"/>
      <c r="SQN48" s="727"/>
      <c r="SQO48" s="727"/>
      <c r="SQP48" s="727"/>
      <c r="SQQ48" s="727"/>
      <c r="SQR48" s="727"/>
      <c r="SQS48" s="727"/>
      <c r="SQT48" s="727"/>
      <c r="SQU48" s="727"/>
      <c r="SQV48" s="727"/>
      <c r="SQW48" s="727"/>
      <c r="SQX48" s="727"/>
      <c r="SQY48" s="727"/>
      <c r="SQZ48" s="727"/>
      <c r="SRA48" s="727"/>
      <c r="SRB48" s="727"/>
      <c r="SRC48" s="727"/>
      <c r="SRD48" s="727"/>
      <c r="SRE48" s="727"/>
      <c r="SRF48" s="727"/>
      <c r="SRG48" s="727"/>
      <c r="SRH48" s="727"/>
      <c r="SRI48" s="727"/>
      <c r="SRJ48" s="727"/>
      <c r="SRK48" s="727"/>
      <c r="SRL48" s="727"/>
      <c r="SRM48" s="727"/>
      <c r="SRN48" s="727"/>
      <c r="SRO48" s="727"/>
      <c r="SRP48" s="727"/>
      <c r="SRQ48" s="727"/>
      <c r="SRR48" s="727"/>
      <c r="SRS48" s="727"/>
      <c r="SRT48" s="727"/>
      <c r="SRU48" s="727"/>
      <c r="SRV48" s="727"/>
      <c r="SRW48" s="727"/>
      <c r="SRX48" s="727"/>
      <c r="SRY48" s="727"/>
      <c r="SRZ48" s="727"/>
      <c r="SSA48" s="727"/>
      <c r="SSB48" s="727"/>
      <c r="SSC48" s="727"/>
      <c r="SSD48" s="727"/>
      <c r="SSE48" s="727"/>
      <c r="SSF48" s="727"/>
      <c r="SSG48" s="727"/>
      <c r="SSH48" s="727"/>
      <c r="SSI48" s="727"/>
      <c r="SSJ48" s="727"/>
      <c r="SSK48" s="727"/>
      <c r="SSL48" s="727"/>
      <c r="SSM48" s="727"/>
      <c r="SSN48" s="727"/>
      <c r="SSO48" s="727"/>
      <c r="SSP48" s="727"/>
      <c r="SSQ48" s="727"/>
      <c r="SSR48" s="727"/>
      <c r="SSS48" s="727"/>
      <c r="SST48" s="727"/>
      <c r="SSU48" s="727"/>
      <c r="SSV48" s="727"/>
      <c r="SSW48" s="727"/>
      <c r="SSX48" s="727"/>
      <c r="SSY48" s="727"/>
      <c r="SSZ48" s="727"/>
      <c r="STA48" s="727"/>
      <c r="STB48" s="727"/>
      <c r="STC48" s="727"/>
      <c r="STD48" s="727"/>
      <c r="STE48" s="727"/>
      <c r="STF48" s="727"/>
      <c r="STG48" s="727"/>
      <c r="STH48" s="727"/>
      <c r="STI48" s="727"/>
      <c r="STJ48" s="727"/>
      <c r="STK48" s="727"/>
      <c r="STL48" s="727"/>
      <c r="STM48" s="727"/>
      <c r="STN48" s="727"/>
      <c r="STO48" s="727"/>
      <c r="STP48" s="727"/>
      <c r="STQ48" s="727"/>
      <c r="STR48" s="727"/>
      <c r="STS48" s="727"/>
      <c r="STT48" s="727"/>
      <c r="STU48" s="727"/>
      <c r="STV48" s="727"/>
      <c r="STW48" s="727"/>
      <c r="STX48" s="727"/>
      <c r="STY48" s="727"/>
      <c r="STZ48" s="727"/>
      <c r="SUA48" s="727"/>
      <c r="SUB48" s="727"/>
      <c r="SUC48" s="727"/>
      <c r="SUD48" s="727"/>
      <c r="SUE48" s="727"/>
      <c r="SUF48" s="727"/>
      <c r="SUG48" s="727"/>
      <c r="SUH48" s="727"/>
      <c r="SUI48" s="727"/>
      <c r="SUJ48" s="727"/>
      <c r="SUK48" s="727"/>
      <c r="SUL48" s="727"/>
      <c r="SUM48" s="727"/>
      <c r="SUN48" s="727"/>
      <c r="SUO48" s="727"/>
      <c r="SUP48" s="727"/>
      <c r="SUQ48" s="727"/>
      <c r="SUR48" s="727"/>
      <c r="SUS48" s="727"/>
      <c r="SUT48" s="727"/>
      <c r="SUU48" s="727"/>
      <c r="SUV48" s="727"/>
      <c r="SUW48" s="727"/>
      <c r="SUX48" s="727"/>
      <c r="SUY48" s="727"/>
      <c r="SUZ48" s="727"/>
      <c r="SVA48" s="727"/>
      <c r="SVB48" s="727"/>
      <c r="SVC48" s="727"/>
      <c r="SVD48" s="727"/>
      <c r="SVE48" s="727"/>
      <c r="SVF48" s="727"/>
      <c r="SVG48" s="727"/>
      <c r="SVH48" s="727"/>
      <c r="SVI48" s="727"/>
      <c r="SVJ48" s="727"/>
      <c r="SVK48" s="727"/>
      <c r="SVL48" s="727"/>
      <c r="SVM48" s="727"/>
      <c r="SVN48" s="727"/>
      <c r="SVO48" s="727"/>
      <c r="SVP48" s="727"/>
      <c r="SVQ48" s="727"/>
      <c r="SVR48" s="727"/>
      <c r="SVS48" s="727"/>
      <c r="SVT48" s="727"/>
      <c r="SVU48" s="727"/>
      <c r="SVV48" s="727"/>
      <c r="SVW48" s="727"/>
      <c r="SVX48" s="727"/>
      <c r="SVY48" s="727"/>
      <c r="SVZ48" s="727"/>
      <c r="SWA48" s="727"/>
      <c r="SWB48" s="727"/>
      <c r="SWC48" s="727"/>
      <c r="SWD48" s="727"/>
      <c r="SWE48" s="727"/>
      <c r="SWF48" s="727"/>
      <c r="SWG48" s="727"/>
      <c r="SWH48" s="727"/>
      <c r="SWI48" s="727"/>
      <c r="SWJ48" s="727"/>
      <c r="SWK48" s="727"/>
      <c r="SWL48" s="727"/>
      <c r="SWM48" s="727"/>
      <c r="SWN48" s="727"/>
      <c r="SWO48" s="727"/>
      <c r="SWP48" s="727"/>
      <c r="SWQ48" s="727"/>
      <c r="SWR48" s="727"/>
      <c r="SWS48" s="727"/>
      <c r="SWT48" s="727"/>
      <c r="SWU48" s="727"/>
      <c r="SWV48" s="727"/>
      <c r="SWW48" s="727"/>
      <c r="SWX48" s="727"/>
      <c r="SWY48" s="727"/>
      <c r="SWZ48" s="727"/>
      <c r="SXA48" s="727"/>
      <c r="SXB48" s="727"/>
      <c r="SXC48" s="727"/>
      <c r="SXD48" s="727"/>
      <c r="SXE48" s="727"/>
      <c r="SXF48" s="727"/>
      <c r="SXG48" s="727"/>
      <c r="SXH48" s="727"/>
      <c r="SXI48" s="727"/>
      <c r="SXJ48" s="727"/>
      <c r="SXK48" s="727"/>
      <c r="SXL48" s="727"/>
      <c r="SXM48" s="727"/>
      <c r="SXN48" s="727"/>
      <c r="SXO48" s="727"/>
      <c r="SXP48" s="727"/>
      <c r="SXQ48" s="727"/>
      <c r="SXR48" s="727"/>
      <c r="SXS48" s="727"/>
      <c r="SXT48" s="727"/>
      <c r="SXU48" s="727"/>
      <c r="SXV48" s="727"/>
      <c r="SXW48" s="727"/>
      <c r="SXX48" s="727"/>
      <c r="SXY48" s="727"/>
      <c r="SXZ48" s="727"/>
      <c r="SYA48" s="727"/>
      <c r="SYB48" s="727"/>
      <c r="SYC48" s="727"/>
      <c r="SYD48" s="727"/>
      <c r="SYE48" s="727"/>
      <c r="SYF48" s="727"/>
      <c r="SYG48" s="727"/>
      <c r="SYH48" s="727"/>
      <c r="SYI48" s="727"/>
      <c r="SYJ48" s="727"/>
      <c r="SYK48" s="727"/>
      <c r="SYL48" s="727"/>
      <c r="SYM48" s="727"/>
      <c r="SYN48" s="727"/>
      <c r="SYO48" s="727"/>
      <c r="SYP48" s="727"/>
      <c r="SYQ48" s="727"/>
      <c r="SYR48" s="727"/>
      <c r="SYS48" s="727"/>
      <c r="SYT48" s="727"/>
      <c r="SYU48" s="727"/>
      <c r="SYV48" s="727"/>
      <c r="SYW48" s="727"/>
      <c r="SYX48" s="727"/>
      <c r="SYY48" s="727"/>
      <c r="SYZ48" s="727"/>
      <c r="SZA48" s="727"/>
      <c r="SZB48" s="727"/>
      <c r="SZC48" s="727"/>
      <c r="SZD48" s="727"/>
      <c r="SZE48" s="727"/>
      <c r="SZF48" s="727"/>
      <c r="SZG48" s="727"/>
      <c r="SZH48" s="727"/>
      <c r="SZI48" s="727"/>
      <c r="SZJ48" s="727"/>
      <c r="SZK48" s="727"/>
      <c r="SZL48" s="727"/>
      <c r="SZM48" s="727"/>
      <c r="SZN48" s="727"/>
      <c r="SZO48" s="727"/>
      <c r="SZP48" s="727"/>
      <c r="SZQ48" s="727"/>
      <c r="SZR48" s="727"/>
      <c r="SZS48" s="727"/>
      <c r="SZT48" s="727"/>
      <c r="SZU48" s="727"/>
      <c r="SZV48" s="727"/>
      <c r="SZW48" s="727"/>
      <c r="SZX48" s="727"/>
      <c r="SZY48" s="727"/>
      <c r="SZZ48" s="727"/>
      <c r="TAA48" s="727"/>
      <c r="TAB48" s="727"/>
      <c r="TAC48" s="727"/>
      <c r="TAD48" s="727"/>
      <c r="TAE48" s="727"/>
      <c r="TAF48" s="727"/>
      <c r="TAG48" s="727"/>
      <c r="TAH48" s="727"/>
      <c r="TAI48" s="727"/>
      <c r="TAJ48" s="727"/>
      <c r="TAK48" s="727"/>
      <c r="TAL48" s="727"/>
      <c r="TAM48" s="727"/>
      <c r="TAN48" s="727"/>
      <c r="TAO48" s="727"/>
      <c r="TAP48" s="727"/>
      <c r="TAQ48" s="727"/>
      <c r="TAR48" s="727"/>
      <c r="TAS48" s="727"/>
      <c r="TAT48" s="727"/>
      <c r="TAU48" s="727"/>
      <c r="TAV48" s="727"/>
      <c r="TAW48" s="727"/>
      <c r="TAX48" s="727"/>
      <c r="TAY48" s="727"/>
      <c r="TAZ48" s="727"/>
      <c r="TBA48" s="727"/>
      <c r="TBB48" s="727"/>
      <c r="TBC48" s="727"/>
      <c r="TBD48" s="727"/>
      <c r="TBE48" s="727"/>
      <c r="TBF48" s="727"/>
      <c r="TBG48" s="727"/>
      <c r="TBH48" s="727"/>
      <c r="TBI48" s="727"/>
      <c r="TBJ48" s="727"/>
      <c r="TBK48" s="727"/>
      <c r="TBL48" s="727"/>
      <c r="TBM48" s="727"/>
      <c r="TBN48" s="727"/>
      <c r="TBO48" s="727"/>
      <c r="TBP48" s="727"/>
      <c r="TBQ48" s="727"/>
      <c r="TBR48" s="727"/>
      <c r="TBS48" s="727"/>
      <c r="TBT48" s="727"/>
      <c r="TBU48" s="727"/>
      <c r="TBV48" s="727"/>
      <c r="TBW48" s="727"/>
      <c r="TBX48" s="727"/>
      <c r="TBY48" s="727"/>
      <c r="TBZ48" s="727"/>
      <c r="TCA48" s="727"/>
      <c r="TCB48" s="727"/>
      <c r="TCC48" s="727"/>
      <c r="TCD48" s="727"/>
      <c r="TCE48" s="727"/>
      <c r="TCF48" s="727"/>
      <c r="TCG48" s="727"/>
      <c r="TCH48" s="727"/>
      <c r="TCI48" s="727"/>
      <c r="TCJ48" s="727"/>
      <c r="TCK48" s="727"/>
      <c r="TCL48" s="727"/>
      <c r="TCM48" s="727"/>
      <c r="TCN48" s="727"/>
      <c r="TCO48" s="727"/>
      <c r="TCP48" s="727"/>
      <c r="TCQ48" s="727"/>
      <c r="TCR48" s="727"/>
      <c r="TCS48" s="727"/>
      <c r="TCT48" s="727"/>
      <c r="TCU48" s="727"/>
      <c r="TCV48" s="727"/>
      <c r="TCW48" s="727"/>
      <c r="TCX48" s="727"/>
      <c r="TCY48" s="727"/>
      <c r="TCZ48" s="727"/>
      <c r="TDA48" s="727"/>
      <c r="TDB48" s="727"/>
      <c r="TDC48" s="727"/>
      <c r="TDD48" s="727"/>
      <c r="TDE48" s="727"/>
      <c r="TDF48" s="727"/>
      <c r="TDG48" s="727"/>
      <c r="TDH48" s="727"/>
      <c r="TDI48" s="727"/>
      <c r="TDJ48" s="727"/>
      <c r="TDK48" s="727"/>
      <c r="TDL48" s="727"/>
      <c r="TDM48" s="727"/>
      <c r="TDN48" s="727"/>
      <c r="TDO48" s="727"/>
      <c r="TDP48" s="727"/>
      <c r="TDQ48" s="727"/>
      <c r="TDR48" s="727"/>
      <c r="TDS48" s="727"/>
      <c r="TDT48" s="727"/>
      <c r="TDU48" s="727"/>
      <c r="TDV48" s="727"/>
      <c r="TDW48" s="727"/>
      <c r="TDX48" s="727"/>
      <c r="TDY48" s="727"/>
      <c r="TDZ48" s="727"/>
      <c r="TEA48" s="727"/>
      <c r="TEB48" s="727"/>
      <c r="TEC48" s="727"/>
      <c r="TED48" s="727"/>
      <c r="TEE48" s="727"/>
      <c r="TEF48" s="727"/>
      <c r="TEG48" s="727"/>
      <c r="TEH48" s="727"/>
      <c r="TEI48" s="727"/>
      <c r="TEJ48" s="727"/>
      <c r="TEK48" s="727"/>
      <c r="TEL48" s="727"/>
      <c r="TEM48" s="727"/>
      <c r="TEN48" s="727"/>
      <c r="TEO48" s="727"/>
      <c r="TEP48" s="727"/>
      <c r="TEQ48" s="727"/>
      <c r="TER48" s="727"/>
      <c r="TES48" s="727"/>
      <c r="TET48" s="727"/>
      <c r="TEU48" s="727"/>
      <c r="TEV48" s="727"/>
      <c r="TEW48" s="727"/>
      <c r="TEX48" s="727"/>
      <c r="TEY48" s="727"/>
      <c r="TEZ48" s="727"/>
      <c r="TFA48" s="727"/>
      <c r="TFB48" s="727"/>
      <c r="TFC48" s="727"/>
      <c r="TFD48" s="727"/>
      <c r="TFE48" s="727"/>
      <c r="TFF48" s="727"/>
      <c r="TFG48" s="727"/>
      <c r="TFH48" s="727"/>
      <c r="TFI48" s="727"/>
      <c r="TFJ48" s="727"/>
      <c r="TFK48" s="727"/>
      <c r="TFL48" s="727"/>
      <c r="TFM48" s="727"/>
      <c r="TFN48" s="727"/>
      <c r="TFO48" s="727"/>
      <c r="TFP48" s="727"/>
      <c r="TFQ48" s="727"/>
      <c r="TFR48" s="727"/>
      <c r="TFS48" s="727"/>
      <c r="TFT48" s="727"/>
      <c r="TFU48" s="727"/>
      <c r="TFV48" s="727"/>
      <c r="TFW48" s="727"/>
      <c r="TFX48" s="727"/>
      <c r="TFY48" s="727"/>
      <c r="TFZ48" s="727"/>
      <c r="TGA48" s="727"/>
      <c r="TGB48" s="727"/>
      <c r="TGC48" s="727"/>
      <c r="TGD48" s="727"/>
      <c r="TGE48" s="727"/>
      <c r="TGF48" s="727"/>
      <c r="TGG48" s="727"/>
      <c r="TGH48" s="727"/>
      <c r="TGI48" s="727"/>
      <c r="TGJ48" s="727"/>
      <c r="TGK48" s="727"/>
      <c r="TGL48" s="727"/>
      <c r="TGM48" s="727"/>
      <c r="TGN48" s="727"/>
      <c r="TGO48" s="727"/>
      <c r="TGP48" s="727"/>
      <c r="TGQ48" s="727"/>
      <c r="TGR48" s="727"/>
      <c r="TGS48" s="727"/>
      <c r="TGT48" s="727"/>
      <c r="TGU48" s="727"/>
      <c r="TGV48" s="727"/>
      <c r="TGW48" s="727"/>
      <c r="TGX48" s="727"/>
      <c r="TGY48" s="727"/>
      <c r="TGZ48" s="727"/>
      <c r="THA48" s="727"/>
      <c r="THB48" s="727"/>
      <c r="THC48" s="727"/>
      <c r="THD48" s="727"/>
      <c r="THE48" s="727"/>
      <c r="THF48" s="727"/>
      <c r="THG48" s="727"/>
      <c r="THH48" s="727"/>
      <c r="THI48" s="727"/>
      <c r="THJ48" s="727"/>
      <c r="THK48" s="727"/>
      <c r="THL48" s="727"/>
      <c r="THM48" s="727"/>
      <c r="THN48" s="727"/>
      <c r="THO48" s="727"/>
      <c r="THP48" s="727"/>
      <c r="THQ48" s="727"/>
      <c r="THR48" s="727"/>
      <c r="THS48" s="727"/>
      <c r="THT48" s="727"/>
      <c r="THU48" s="727"/>
      <c r="THV48" s="727"/>
      <c r="THW48" s="727"/>
      <c r="THX48" s="727"/>
      <c r="THY48" s="727"/>
      <c r="THZ48" s="727"/>
      <c r="TIA48" s="727"/>
      <c r="TIB48" s="727"/>
      <c r="TIC48" s="727"/>
      <c r="TID48" s="727"/>
      <c r="TIE48" s="727"/>
      <c r="TIF48" s="727"/>
      <c r="TIG48" s="727"/>
      <c r="TIH48" s="727"/>
      <c r="TII48" s="727"/>
      <c r="TIJ48" s="727"/>
      <c r="TIK48" s="727"/>
      <c r="TIL48" s="727"/>
      <c r="TIM48" s="727"/>
      <c r="TIN48" s="727"/>
      <c r="TIO48" s="727"/>
      <c r="TIP48" s="727"/>
      <c r="TIQ48" s="727"/>
      <c r="TIR48" s="727"/>
      <c r="TIS48" s="727"/>
      <c r="TIT48" s="727"/>
      <c r="TIU48" s="727"/>
      <c r="TIV48" s="727"/>
      <c r="TIW48" s="727"/>
      <c r="TIX48" s="727"/>
      <c r="TIY48" s="727"/>
      <c r="TIZ48" s="727"/>
      <c r="TJA48" s="727"/>
      <c r="TJB48" s="727"/>
      <c r="TJC48" s="727"/>
      <c r="TJD48" s="727"/>
      <c r="TJE48" s="727"/>
      <c r="TJF48" s="727"/>
      <c r="TJG48" s="727"/>
      <c r="TJH48" s="727"/>
      <c r="TJI48" s="727"/>
      <c r="TJJ48" s="727"/>
      <c r="TJK48" s="727"/>
      <c r="TJL48" s="727"/>
      <c r="TJM48" s="727"/>
      <c r="TJN48" s="727"/>
      <c r="TJO48" s="727"/>
      <c r="TJP48" s="727"/>
      <c r="TJQ48" s="727"/>
      <c r="TJR48" s="727"/>
      <c r="TJS48" s="727"/>
      <c r="TJT48" s="727"/>
      <c r="TJU48" s="727"/>
      <c r="TJV48" s="727"/>
      <c r="TJW48" s="727"/>
      <c r="TJX48" s="727"/>
      <c r="TJY48" s="727"/>
      <c r="TJZ48" s="727"/>
      <c r="TKA48" s="727"/>
      <c r="TKB48" s="727"/>
      <c r="TKC48" s="727"/>
      <c r="TKD48" s="727"/>
      <c r="TKE48" s="727"/>
      <c r="TKF48" s="727"/>
      <c r="TKG48" s="727"/>
      <c r="TKH48" s="727"/>
      <c r="TKI48" s="727"/>
      <c r="TKJ48" s="727"/>
      <c r="TKK48" s="727"/>
      <c r="TKL48" s="727"/>
      <c r="TKM48" s="727"/>
      <c r="TKN48" s="727"/>
      <c r="TKO48" s="727"/>
      <c r="TKP48" s="727"/>
      <c r="TKQ48" s="727"/>
      <c r="TKR48" s="727"/>
      <c r="TKS48" s="727"/>
      <c r="TKT48" s="727"/>
      <c r="TKU48" s="727"/>
      <c r="TKV48" s="727"/>
      <c r="TKW48" s="727"/>
      <c r="TKX48" s="727"/>
      <c r="TKY48" s="727"/>
      <c r="TKZ48" s="727"/>
      <c r="TLA48" s="727"/>
      <c r="TLB48" s="727"/>
      <c r="TLC48" s="727"/>
      <c r="TLD48" s="727"/>
      <c r="TLE48" s="727"/>
      <c r="TLF48" s="727"/>
      <c r="TLG48" s="727"/>
      <c r="TLH48" s="727"/>
      <c r="TLI48" s="727"/>
      <c r="TLJ48" s="727"/>
      <c r="TLK48" s="727"/>
      <c r="TLL48" s="727"/>
      <c r="TLM48" s="727"/>
      <c r="TLN48" s="727"/>
      <c r="TLO48" s="727"/>
      <c r="TLP48" s="727"/>
      <c r="TLQ48" s="727"/>
      <c r="TLR48" s="727"/>
      <c r="TLS48" s="727"/>
      <c r="TLT48" s="727"/>
      <c r="TLU48" s="727"/>
      <c r="TLV48" s="727"/>
      <c r="TLW48" s="727"/>
      <c r="TLX48" s="727"/>
      <c r="TLY48" s="727"/>
      <c r="TLZ48" s="727"/>
      <c r="TMA48" s="727"/>
      <c r="TMB48" s="727"/>
      <c r="TMC48" s="727"/>
      <c r="TMD48" s="727"/>
      <c r="TME48" s="727"/>
      <c r="TMF48" s="727"/>
      <c r="TMG48" s="727"/>
      <c r="TMH48" s="727"/>
      <c r="TMI48" s="727"/>
      <c r="TMJ48" s="727"/>
      <c r="TMK48" s="727"/>
      <c r="TML48" s="727"/>
      <c r="TMM48" s="727"/>
      <c r="TMN48" s="727"/>
      <c r="TMO48" s="727"/>
      <c r="TMP48" s="727"/>
      <c r="TMQ48" s="727"/>
      <c r="TMR48" s="727"/>
      <c r="TMS48" s="727"/>
      <c r="TMT48" s="727"/>
      <c r="TMU48" s="727"/>
      <c r="TMV48" s="727"/>
      <c r="TMW48" s="727"/>
      <c r="TMX48" s="727"/>
      <c r="TMY48" s="727"/>
      <c r="TMZ48" s="727"/>
      <c r="TNA48" s="727"/>
      <c r="TNB48" s="727"/>
      <c r="TNC48" s="727"/>
      <c r="TND48" s="727"/>
      <c r="TNE48" s="727"/>
      <c r="TNF48" s="727"/>
      <c r="TNG48" s="727"/>
      <c r="TNH48" s="727"/>
      <c r="TNI48" s="727"/>
      <c r="TNJ48" s="727"/>
      <c r="TNK48" s="727"/>
      <c r="TNL48" s="727"/>
      <c r="TNM48" s="727"/>
      <c r="TNN48" s="727"/>
      <c r="TNO48" s="727"/>
      <c r="TNP48" s="727"/>
      <c r="TNQ48" s="727"/>
      <c r="TNR48" s="727"/>
      <c r="TNS48" s="727"/>
      <c r="TNT48" s="727"/>
      <c r="TNU48" s="727"/>
      <c r="TNV48" s="727"/>
      <c r="TNW48" s="727"/>
      <c r="TNX48" s="727"/>
      <c r="TNY48" s="727"/>
      <c r="TNZ48" s="727"/>
      <c r="TOA48" s="727"/>
      <c r="TOB48" s="727"/>
      <c r="TOC48" s="727"/>
      <c r="TOD48" s="727"/>
      <c r="TOE48" s="727"/>
      <c r="TOF48" s="727"/>
      <c r="TOG48" s="727"/>
      <c r="TOH48" s="727"/>
      <c r="TOI48" s="727"/>
      <c r="TOJ48" s="727"/>
      <c r="TOK48" s="727"/>
      <c r="TOL48" s="727"/>
      <c r="TOM48" s="727"/>
      <c r="TON48" s="727"/>
      <c r="TOO48" s="727"/>
      <c r="TOP48" s="727"/>
      <c r="TOQ48" s="727"/>
      <c r="TOR48" s="727"/>
      <c r="TOS48" s="727"/>
      <c r="TOT48" s="727"/>
      <c r="TOU48" s="727"/>
      <c r="TOV48" s="727"/>
      <c r="TOW48" s="727"/>
      <c r="TOX48" s="727"/>
      <c r="TOY48" s="727"/>
      <c r="TOZ48" s="727"/>
      <c r="TPA48" s="727"/>
      <c r="TPB48" s="727"/>
      <c r="TPC48" s="727"/>
      <c r="TPD48" s="727"/>
      <c r="TPE48" s="727"/>
      <c r="TPF48" s="727"/>
      <c r="TPG48" s="727"/>
      <c r="TPH48" s="727"/>
      <c r="TPI48" s="727"/>
      <c r="TPJ48" s="727"/>
      <c r="TPK48" s="727"/>
      <c r="TPL48" s="727"/>
      <c r="TPM48" s="727"/>
      <c r="TPN48" s="727"/>
      <c r="TPO48" s="727"/>
      <c r="TPP48" s="727"/>
      <c r="TPQ48" s="727"/>
      <c r="TPR48" s="727"/>
      <c r="TPS48" s="727"/>
      <c r="TPT48" s="727"/>
      <c r="TPU48" s="727"/>
      <c r="TPV48" s="727"/>
      <c r="TPW48" s="727"/>
      <c r="TPX48" s="727"/>
      <c r="TPY48" s="727"/>
      <c r="TPZ48" s="727"/>
      <c r="TQA48" s="727"/>
      <c r="TQB48" s="727"/>
      <c r="TQC48" s="727"/>
      <c r="TQD48" s="727"/>
      <c r="TQE48" s="727"/>
      <c r="TQF48" s="727"/>
      <c r="TQG48" s="727"/>
      <c r="TQH48" s="727"/>
      <c r="TQI48" s="727"/>
      <c r="TQJ48" s="727"/>
      <c r="TQK48" s="727"/>
      <c r="TQL48" s="727"/>
      <c r="TQM48" s="727"/>
      <c r="TQN48" s="727"/>
      <c r="TQO48" s="727"/>
      <c r="TQP48" s="727"/>
      <c r="TQQ48" s="727"/>
      <c r="TQR48" s="727"/>
      <c r="TQS48" s="727"/>
      <c r="TQT48" s="727"/>
      <c r="TQU48" s="727"/>
      <c r="TQV48" s="727"/>
      <c r="TQW48" s="727"/>
      <c r="TQX48" s="727"/>
      <c r="TQY48" s="727"/>
      <c r="TQZ48" s="727"/>
      <c r="TRA48" s="727"/>
      <c r="TRB48" s="727"/>
      <c r="TRC48" s="727"/>
      <c r="TRD48" s="727"/>
      <c r="TRE48" s="727"/>
      <c r="TRF48" s="727"/>
      <c r="TRG48" s="727"/>
      <c r="TRH48" s="727"/>
      <c r="TRI48" s="727"/>
      <c r="TRJ48" s="727"/>
      <c r="TRK48" s="727"/>
      <c r="TRL48" s="727"/>
      <c r="TRM48" s="727"/>
      <c r="TRN48" s="727"/>
      <c r="TRO48" s="727"/>
      <c r="TRP48" s="727"/>
      <c r="TRQ48" s="727"/>
      <c r="TRR48" s="727"/>
      <c r="TRS48" s="727"/>
      <c r="TRT48" s="727"/>
      <c r="TRU48" s="727"/>
      <c r="TRV48" s="727"/>
      <c r="TRW48" s="727"/>
      <c r="TRX48" s="727"/>
      <c r="TRY48" s="727"/>
      <c r="TRZ48" s="727"/>
      <c r="TSA48" s="727"/>
      <c r="TSB48" s="727"/>
      <c r="TSC48" s="727"/>
      <c r="TSD48" s="727"/>
      <c r="TSE48" s="727"/>
      <c r="TSF48" s="727"/>
      <c r="TSG48" s="727"/>
      <c r="TSH48" s="727"/>
      <c r="TSI48" s="727"/>
      <c r="TSJ48" s="727"/>
      <c r="TSK48" s="727"/>
      <c r="TSL48" s="727"/>
      <c r="TSM48" s="727"/>
      <c r="TSN48" s="727"/>
      <c r="TSO48" s="727"/>
      <c r="TSP48" s="727"/>
      <c r="TSQ48" s="727"/>
      <c r="TSR48" s="727"/>
      <c r="TSS48" s="727"/>
      <c r="TST48" s="727"/>
      <c r="TSU48" s="727"/>
      <c r="TSV48" s="727"/>
      <c r="TSW48" s="727"/>
      <c r="TSX48" s="727"/>
      <c r="TSY48" s="727"/>
      <c r="TSZ48" s="727"/>
      <c r="TTA48" s="727"/>
      <c r="TTB48" s="727"/>
      <c r="TTC48" s="727"/>
      <c r="TTD48" s="727"/>
      <c r="TTE48" s="727"/>
      <c r="TTF48" s="727"/>
      <c r="TTG48" s="727"/>
      <c r="TTH48" s="727"/>
      <c r="TTI48" s="727"/>
      <c r="TTJ48" s="727"/>
      <c r="TTK48" s="727"/>
      <c r="TTL48" s="727"/>
      <c r="TTM48" s="727"/>
      <c r="TTN48" s="727"/>
      <c r="TTO48" s="727"/>
      <c r="TTP48" s="727"/>
      <c r="TTQ48" s="727"/>
      <c r="TTR48" s="727"/>
      <c r="TTS48" s="727"/>
      <c r="TTT48" s="727"/>
      <c r="TTU48" s="727"/>
      <c r="TTV48" s="727"/>
      <c r="TTW48" s="727"/>
      <c r="TTX48" s="727"/>
      <c r="TTY48" s="727"/>
      <c r="TTZ48" s="727"/>
      <c r="TUA48" s="727"/>
      <c r="TUB48" s="727"/>
      <c r="TUC48" s="727"/>
      <c r="TUD48" s="727"/>
      <c r="TUE48" s="727"/>
      <c r="TUF48" s="727"/>
      <c r="TUG48" s="727"/>
      <c r="TUH48" s="727"/>
      <c r="TUI48" s="727"/>
      <c r="TUJ48" s="727"/>
      <c r="TUK48" s="727"/>
      <c r="TUL48" s="727"/>
      <c r="TUM48" s="727"/>
      <c r="TUN48" s="727"/>
      <c r="TUO48" s="727"/>
      <c r="TUP48" s="727"/>
      <c r="TUQ48" s="727"/>
      <c r="TUR48" s="727"/>
      <c r="TUS48" s="727"/>
      <c r="TUT48" s="727"/>
      <c r="TUU48" s="727"/>
      <c r="TUV48" s="727"/>
      <c r="TUW48" s="727"/>
      <c r="TUX48" s="727"/>
      <c r="TUY48" s="727"/>
      <c r="TUZ48" s="727"/>
      <c r="TVA48" s="727"/>
      <c r="TVB48" s="727"/>
      <c r="TVC48" s="727"/>
      <c r="TVD48" s="727"/>
      <c r="TVE48" s="727"/>
      <c r="TVF48" s="727"/>
      <c r="TVG48" s="727"/>
      <c r="TVH48" s="727"/>
      <c r="TVI48" s="727"/>
      <c r="TVJ48" s="727"/>
      <c r="TVK48" s="727"/>
      <c r="TVL48" s="727"/>
      <c r="TVM48" s="727"/>
      <c r="TVN48" s="727"/>
      <c r="TVO48" s="727"/>
      <c r="TVP48" s="727"/>
      <c r="TVQ48" s="727"/>
      <c r="TVR48" s="727"/>
      <c r="TVS48" s="727"/>
      <c r="TVT48" s="727"/>
      <c r="TVU48" s="727"/>
      <c r="TVV48" s="727"/>
      <c r="TVW48" s="727"/>
      <c r="TVX48" s="727"/>
      <c r="TVY48" s="727"/>
      <c r="TVZ48" s="727"/>
      <c r="TWA48" s="727"/>
      <c r="TWB48" s="727"/>
      <c r="TWC48" s="727"/>
      <c r="TWD48" s="727"/>
      <c r="TWE48" s="727"/>
      <c r="TWF48" s="727"/>
      <c r="TWG48" s="727"/>
      <c r="TWH48" s="727"/>
      <c r="TWI48" s="727"/>
      <c r="TWJ48" s="727"/>
      <c r="TWK48" s="727"/>
      <c r="TWL48" s="727"/>
      <c r="TWM48" s="727"/>
      <c r="TWN48" s="727"/>
      <c r="TWO48" s="727"/>
      <c r="TWP48" s="727"/>
      <c r="TWQ48" s="727"/>
      <c r="TWR48" s="727"/>
      <c r="TWS48" s="727"/>
      <c r="TWT48" s="727"/>
      <c r="TWU48" s="727"/>
      <c r="TWV48" s="727"/>
      <c r="TWW48" s="727"/>
      <c r="TWX48" s="727"/>
      <c r="TWY48" s="727"/>
      <c r="TWZ48" s="727"/>
      <c r="TXA48" s="727"/>
      <c r="TXB48" s="727"/>
      <c r="TXC48" s="727"/>
      <c r="TXD48" s="727"/>
      <c r="TXE48" s="727"/>
      <c r="TXF48" s="727"/>
      <c r="TXG48" s="727"/>
      <c r="TXH48" s="727"/>
      <c r="TXI48" s="727"/>
      <c r="TXJ48" s="727"/>
      <c r="TXK48" s="727"/>
      <c r="TXL48" s="727"/>
      <c r="TXM48" s="727"/>
      <c r="TXN48" s="727"/>
      <c r="TXO48" s="727"/>
      <c r="TXP48" s="727"/>
      <c r="TXQ48" s="727"/>
      <c r="TXR48" s="727"/>
      <c r="TXS48" s="727"/>
      <c r="TXT48" s="727"/>
      <c r="TXU48" s="727"/>
      <c r="TXV48" s="727"/>
      <c r="TXW48" s="727"/>
      <c r="TXX48" s="727"/>
      <c r="TXY48" s="727"/>
      <c r="TXZ48" s="727"/>
      <c r="TYA48" s="727"/>
      <c r="TYB48" s="727"/>
      <c r="TYC48" s="727"/>
      <c r="TYD48" s="727"/>
      <c r="TYE48" s="727"/>
      <c r="TYF48" s="727"/>
      <c r="TYG48" s="727"/>
      <c r="TYH48" s="727"/>
      <c r="TYI48" s="727"/>
      <c r="TYJ48" s="727"/>
      <c r="TYK48" s="727"/>
      <c r="TYL48" s="727"/>
      <c r="TYM48" s="727"/>
      <c r="TYN48" s="727"/>
      <c r="TYO48" s="727"/>
      <c r="TYP48" s="727"/>
      <c r="TYQ48" s="727"/>
      <c r="TYR48" s="727"/>
      <c r="TYS48" s="727"/>
      <c r="TYT48" s="727"/>
      <c r="TYU48" s="727"/>
      <c r="TYV48" s="727"/>
      <c r="TYW48" s="727"/>
      <c r="TYX48" s="727"/>
      <c r="TYY48" s="727"/>
      <c r="TYZ48" s="727"/>
      <c r="TZA48" s="727"/>
      <c r="TZB48" s="727"/>
      <c r="TZC48" s="727"/>
      <c r="TZD48" s="727"/>
      <c r="TZE48" s="727"/>
      <c r="TZF48" s="727"/>
      <c r="TZG48" s="727"/>
      <c r="TZH48" s="727"/>
      <c r="TZI48" s="727"/>
      <c r="TZJ48" s="727"/>
      <c r="TZK48" s="727"/>
      <c r="TZL48" s="727"/>
      <c r="TZM48" s="727"/>
      <c r="TZN48" s="727"/>
      <c r="TZO48" s="727"/>
      <c r="TZP48" s="727"/>
      <c r="TZQ48" s="727"/>
      <c r="TZR48" s="727"/>
      <c r="TZS48" s="727"/>
      <c r="TZT48" s="727"/>
      <c r="TZU48" s="727"/>
      <c r="TZV48" s="727"/>
      <c r="TZW48" s="727"/>
      <c r="TZX48" s="727"/>
      <c r="TZY48" s="727"/>
      <c r="TZZ48" s="727"/>
      <c r="UAA48" s="727"/>
      <c r="UAB48" s="727"/>
      <c r="UAC48" s="727"/>
      <c r="UAD48" s="727"/>
      <c r="UAE48" s="727"/>
      <c r="UAF48" s="727"/>
      <c r="UAG48" s="727"/>
      <c r="UAH48" s="727"/>
      <c r="UAI48" s="727"/>
      <c r="UAJ48" s="727"/>
      <c r="UAK48" s="727"/>
      <c r="UAL48" s="727"/>
      <c r="UAM48" s="727"/>
      <c r="UAN48" s="727"/>
      <c r="UAO48" s="727"/>
      <c r="UAP48" s="727"/>
      <c r="UAQ48" s="727"/>
      <c r="UAR48" s="727"/>
      <c r="UAS48" s="727"/>
      <c r="UAT48" s="727"/>
      <c r="UAU48" s="727"/>
      <c r="UAV48" s="727"/>
      <c r="UAW48" s="727"/>
      <c r="UAX48" s="727"/>
      <c r="UAY48" s="727"/>
      <c r="UAZ48" s="727"/>
      <c r="UBA48" s="727"/>
      <c r="UBB48" s="727"/>
      <c r="UBC48" s="727"/>
      <c r="UBD48" s="727"/>
      <c r="UBE48" s="727"/>
      <c r="UBF48" s="727"/>
      <c r="UBG48" s="727"/>
      <c r="UBH48" s="727"/>
      <c r="UBI48" s="727"/>
      <c r="UBJ48" s="727"/>
      <c r="UBK48" s="727"/>
      <c r="UBL48" s="727"/>
      <c r="UBM48" s="727"/>
      <c r="UBN48" s="727"/>
      <c r="UBO48" s="727"/>
      <c r="UBP48" s="727"/>
      <c r="UBQ48" s="727"/>
      <c r="UBR48" s="727"/>
      <c r="UBS48" s="727"/>
      <c r="UBT48" s="727"/>
      <c r="UBU48" s="727"/>
      <c r="UBV48" s="727"/>
      <c r="UBW48" s="727"/>
      <c r="UBX48" s="727"/>
      <c r="UBY48" s="727"/>
      <c r="UBZ48" s="727"/>
      <c r="UCA48" s="727"/>
      <c r="UCB48" s="727"/>
      <c r="UCC48" s="727"/>
      <c r="UCD48" s="727"/>
      <c r="UCE48" s="727"/>
      <c r="UCF48" s="727"/>
      <c r="UCG48" s="727"/>
      <c r="UCH48" s="727"/>
      <c r="UCI48" s="727"/>
      <c r="UCJ48" s="727"/>
      <c r="UCK48" s="727"/>
      <c r="UCL48" s="727"/>
      <c r="UCM48" s="727"/>
      <c r="UCN48" s="727"/>
      <c r="UCO48" s="727"/>
      <c r="UCP48" s="727"/>
      <c r="UCQ48" s="727"/>
      <c r="UCR48" s="727"/>
      <c r="UCS48" s="727"/>
      <c r="UCT48" s="727"/>
      <c r="UCU48" s="727"/>
      <c r="UCV48" s="727"/>
      <c r="UCW48" s="727"/>
      <c r="UCX48" s="727"/>
      <c r="UCY48" s="727"/>
      <c r="UCZ48" s="727"/>
      <c r="UDA48" s="727"/>
      <c r="UDB48" s="727"/>
      <c r="UDC48" s="727"/>
      <c r="UDD48" s="727"/>
      <c r="UDE48" s="727"/>
      <c r="UDF48" s="727"/>
      <c r="UDG48" s="727"/>
      <c r="UDH48" s="727"/>
      <c r="UDI48" s="727"/>
      <c r="UDJ48" s="727"/>
      <c r="UDK48" s="727"/>
      <c r="UDL48" s="727"/>
      <c r="UDM48" s="727"/>
      <c r="UDN48" s="727"/>
      <c r="UDO48" s="727"/>
      <c r="UDP48" s="727"/>
      <c r="UDQ48" s="727"/>
      <c r="UDR48" s="727"/>
      <c r="UDS48" s="727"/>
      <c r="UDT48" s="727"/>
      <c r="UDU48" s="727"/>
      <c r="UDV48" s="727"/>
      <c r="UDW48" s="727"/>
      <c r="UDX48" s="727"/>
      <c r="UDY48" s="727"/>
      <c r="UDZ48" s="727"/>
      <c r="UEA48" s="727"/>
      <c r="UEB48" s="727"/>
      <c r="UEC48" s="727"/>
      <c r="UED48" s="727"/>
      <c r="UEE48" s="727"/>
      <c r="UEF48" s="727"/>
      <c r="UEG48" s="727"/>
      <c r="UEH48" s="727"/>
      <c r="UEI48" s="727"/>
      <c r="UEJ48" s="727"/>
      <c r="UEK48" s="727"/>
      <c r="UEL48" s="727"/>
      <c r="UEM48" s="727"/>
      <c r="UEN48" s="727"/>
      <c r="UEO48" s="727"/>
      <c r="UEP48" s="727"/>
      <c r="UEQ48" s="727"/>
      <c r="UER48" s="727"/>
      <c r="UES48" s="727"/>
      <c r="UET48" s="727"/>
      <c r="UEU48" s="727"/>
      <c r="UEV48" s="727"/>
      <c r="UEW48" s="727"/>
      <c r="UEX48" s="727"/>
      <c r="UEY48" s="727"/>
      <c r="UEZ48" s="727"/>
      <c r="UFA48" s="727"/>
      <c r="UFB48" s="727"/>
      <c r="UFC48" s="727"/>
      <c r="UFD48" s="727"/>
      <c r="UFE48" s="727"/>
      <c r="UFF48" s="727"/>
      <c r="UFG48" s="727"/>
      <c r="UFH48" s="727"/>
      <c r="UFI48" s="727"/>
      <c r="UFJ48" s="727"/>
      <c r="UFK48" s="727"/>
      <c r="UFL48" s="727"/>
      <c r="UFM48" s="727"/>
      <c r="UFN48" s="727"/>
      <c r="UFO48" s="727"/>
      <c r="UFP48" s="727"/>
      <c r="UFQ48" s="727"/>
      <c r="UFR48" s="727"/>
      <c r="UFS48" s="727"/>
      <c r="UFT48" s="727"/>
      <c r="UFU48" s="727"/>
      <c r="UFV48" s="727"/>
      <c r="UFW48" s="727"/>
      <c r="UFX48" s="727"/>
      <c r="UFY48" s="727"/>
      <c r="UFZ48" s="727"/>
      <c r="UGA48" s="727"/>
      <c r="UGB48" s="727"/>
      <c r="UGC48" s="727"/>
      <c r="UGD48" s="727"/>
      <c r="UGE48" s="727"/>
      <c r="UGF48" s="727"/>
      <c r="UGG48" s="727"/>
      <c r="UGH48" s="727"/>
      <c r="UGI48" s="727"/>
      <c r="UGJ48" s="727"/>
      <c r="UGK48" s="727"/>
      <c r="UGL48" s="727"/>
      <c r="UGM48" s="727"/>
      <c r="UGN48" s="727"/>
      <c r="UGO48" s="727"/>
      <c r="UGP48" s="727"/>
      <c r="UGQ48" s="727"/>
      <c r="UGR48" s="727"/>
      <c r="UGS48" s="727"/>
      <c r="UGT48" s="727"/>
      <c r="UGU48" s="727"/>
      <c r="UGV48" s="727"/>
      <c r="UGW48" s="727"/>
      <c r="UGX48" s="727"/>
      <c r="UGY48" s="727"/>
      <c r="UGZ48" s="727"/>
      <c r="UHA48" s="727"/>
      <c r="UHB48" s="727"/>
      <c r="UHC48" s="727"/>
      <c r="UHD48" s="727"/>
      <c r="UHE48" s="727"/>
      <c r="UHF48" s="727"/>
      <c r="UHG48" s="727"/>
      <c r="UHH48" s="727"/>
      <c r="UHI48" s="727"/>
      <c r="UHJ48" s="727"/>
      <c r="UHK48" s="727"/>
      <c r="UHL48" s="727"/>
      <c r="UHM48" s="727"/>
      <c r="UHN48" s="727"/>
      <c r="UHO48" s="727"/>
      <c r="UHP48" s="727"/>
      <c r="UHQ48" s="727"/>
      <c r="UHR48" s="727"/>
      <c r="UHS48" s="727"/>
      <c r="UHT48" s="727"/>
      <c r="UHU48" s="727"/>
      <c r="UHV48" s="727"/>
      <c r="UHW48" s="727"/>
      <c r="UHX48" s="727"/>
      <c r="UHY48" s="727"/>
      <c r="UHZ48" s="727"/>
      <c r="UIA48" s="727"/>
      <c r="UIB48" s="727"/>
      <c r="UIC48" s="727"/>
      <c r="UID48" s="727"/>
      <c r="UIE48" s="727"/>
      <c r="UIF48" s="727"/>
      <c r="UIG48" s="727"/>
      <c r="UIH48" s="727"/>
      <c r="UII48" s="727"/>
      <c r="UIJ48" s="727"/>
      <c r="UIK48" s="727"/>
      <c r="UIL48" s="727"/>
      <c r="UIM48" s="727"/>
      <c r="UIN48" s="727"/>
      <c r="UIO48" s="727"/>
      <c r="UIP48" s="727"/>
      <c r="UIQ48" s="727"/>
      <c r="UIR48" s="727"/>
      <c r="UIS48" s="727"/>
      <c r="UIT48" s="727"/>
      <c r="UIU48" s="727"/>
      <c r="UIV48" s="727"/>
      <c r="UIW48" s="727"/>
      <c r="UIX48" s="727"/>
      <c r="UIY48" s="727"/>
      <c r="UIZ48" s="727"/>
      <c r="UJA48" s="727"/>
      <c r="UJB48" s="727"/>
      <c r="UJC48" s="727"/>
      <c r="UJD48" s="727"/>
      <c r="UJE48" s="727"/>
      <c r="UJF48" s="727"/>
      <c r="UJG48" s="727"/>
      <c r="UJH48" s="727"/>
      <c r="UJI48" s="727"/>
      <c r="UJJ48" s="727"/>
      <c r="UJK48" s="727"/>
      <c r="UJL48" s="727"/>
      <c r="UJM48" s="727"/>
      <c r="UJN48" s="727"/>
      <c r="UJO48" s="727"/>
      <c r="UJP48" s="727"/>
      <c r="UJQ48" s="727"/>
      <c r="UJR48" s="727"/>
      <c r="UJS48" s="727"/>
      <c r="UJT48" s="727"/>
      <c r="UJU48" s="727"/>
      <c r="UJV48" s="727"/>
      <c r="UJW48" s="727"/>
      <c r="UJX48" s="727"/>
      <c r="UJY48" s="727"/>
      <c r="UJZ48" s="727"/>
      <c r="UKA48" s="727"/>
      <c r="UKB48" s="727"/>
      <c r="UKC48" s="727"/>
      <c r="UKD48" s="727"/>
      <c r="UKE48" s="727"/>
      <c r="UKF48" s="727"/>
      <c r="UKG48" s="727"/>
      <c r="UKH48" s="727"/>
      <c r="UKI48" s="727"/>
      <c r="UKJ48" s="727"/>
      <c r="UKK48" s="727"/>
      <c r="UKL48" s="727"/>
      <c r="UKM48" s="727"/>
      <c r="UKN48" s="727"/>
      <c r="UKO48" s="727"/>
      <c r="UKP48" s="727"/>
      <c r="UKQ48" s="727"/>
      <c r="UKR48" s="727"/>
      <c r="UKS48" s="727"/>
      <c r="UKT48" s="727"/>
      <c r="UKU48" s="727"/>
      <c r="UKV48" s="727"/>
      <c r="UKW48" s="727"/>
      <c r="UKX48" s="727"/>
      <c r="UKY48" s="727"/>
      <c r="UKZ48" s="727"/>
      <c r="ULA48" s="727"/>
      <c r="ULB48" s="727"/>
      <c r="ULC48" s="727"/>
      <c r="ULD48" s="727"/>
      <c r="ULE48" s="727"/>
      <c r="ULF48" s="727"/>
      <c r="ULG48" s="727"/>
      <c r="ULH48" s="727"/>
      <c r="ULI48" s="727"/>
      <c r="ULJ48" s="727"/>
      <c r="ULK48" s="727"/>
      <c r="ULL48" s="727"/>
      <c r="ULM48" s="727"/>
      <c r="ULN48" s="727"/>
      <c r="ULO48" s="727"/>
      <c r="ULP48" s="727"/>
      <c r="ULQ48" s="727"/>
      <c r="ULR48" s="727"/>
      <c r="ULS48" s="727"/>
      <c r="ULT48" s="727"/>
      <c r="ULU48" s="727"/>
      <c r="ULV48" s="727"/>
      <c r="ULW48" s="727"/>
      <c r="ULX48" s="727"/>
      <c r="ULY48" s="727"/>
      <c r="ULZ48" s="727"/>
      <c r="UMA48" s="727"/>
      <c r="UMB48" s="727"/>
      <c r="UMC48" s="727"/>
      <c r="UMD48" s="727"/>
      <c r="UME48" s="727"/>
      <c r="UMF48" s="727"/>
      <c r="UMG48" s="727"/>
      <c r="UMH48" s="727"/>
      <c r="UMI48" s="727"/>
      <c r="UMJ48" s="727"/>
      <c r="UMK48" s="727"/>
      <c r="UML48" s="727"/>
      <c r="UMM48" s="727"/>
      <c r="UMN48" s="727"/>
      <c r="UMO48" s="727"/>
      <c r="UMP48" s="727"/>
      <c r="UMQ48" s="727"/>
      <c r="UMR48" s="727"/>
      <c r="UMS48" s="727"/>
      <c r="UMT48" s="727"/>
      <c r="UMU48" s="727"/>
      <c r="UMV48" s="727"/>
      <c r="UMW48" s="727"/>
      <c r="UMX48" s="727"/>
      <c r="UMY48" s="727"/>
      <c r="UMZ48" s="727"/>
      <c r="UNA48" s="727"/>
      <c r="UNB48" s="727"/>
      <c r="UNC48" s="727"/>
      <c r="UND48" s="727"/>
      <c r="UNE48" s="727"/>
      <c r="UNF48" s="727"/>
      <c r="UNG48" s="727"/>
      <c r="UNH48" s="727"/>
      <c r="UNI48" s="727"/>
      <c r="UNJ48" s="727"/>
      <c r="UNK48" s="727"/>
      <c r="UNL48" s="727"/>
      <c r="UNM48" s="727"/>
      <c r="UNN48" s="727"/>
      <c r="UNO48" s="727"/>
      <c r="UNP48" s="727"/>
      <c r="UNQ48" s="727"/>
      <c r="UNR48" s="727"/>
      <c r="UNS48" s="727"/>
      <c r="UNT48" s="727"/>
      <c r="UNU48" s="727"/>
      <c r="UNV48" s="727"/>
      <c r="UNW48" s="727"/>
      <c r="UNX48" s="727"/>
      <c r="UNY48" s="727"/>
      <c r="UNZ48" s="727"/>
      <c r="UOA48" s="727"/>
      <c r="UOB48" s="727"/>
      <c r="UOC48" s="727"/>
      <c r="UOD48" s="727"/>
      <c r="UOE48" s="727"/>
      <c r="UOF48" s="727"/>
      <c r="UOG48" s="727"/>
      <c r="UOH48" s="727"/>
      <c r="UOI48" s="727"/>
      <c r="UOJ48" s="727"/>
      <c r="UOK48" s="727"/>
      <c r="UOL48" s="727"/>
      <c r="UOM48" s="727"/>
      <c r="UON48" s="727"/>
      <c r="UOO48" s="727"/>
      <c r="UOP48" s="727"/>
      <c r="UOQ48" s="727"/>
      <c r="UOR48" s="727"/>
      <c r="UOS48" s="727"/>
      <c r="UOT48" s="727"/>
      <c r="UOU48" s="727"/>
      <c r="UOV48" s="727"/>
      <c r="UOW48" s="727"/>
      <c r="UOX48" s="727"/>
      <c r="UOY48" s="727"/>
      <c r="UOZ48" s="727"/>
      <c r="UPA48" s="727"/>
      <c r="UPB48" s="727"/>
      <c r="UPC48" s="727"/>
      <c r="UPD48" s="727"/>
      <c r="UPE48" s="727"/>
      <c r="UPF48" s="727"/>
      <c r="UPG48" s="727"/>
      <c r="UPH48" s="727"/>
      <c r="UPI48" s="727"/>
      <c r="UPJ48" s="727"/>
      <c r="UPK48" s="727"/>
      <c r="UPL48" s="727"/>
      <c r="UPM48" s="727"/>
      <c r="UPN48" s="727"/>
      <c r="UPO48" s="727"/>
      <c r="UPP48" s="727"/>
      <c r="UPQ48" s="727"/>
      <c r="UPR48" s="727"/>
      <c r="UPS48" s="727"/>
      <c r="UPT48" s="727"/>
      <c r="UPU48" s="727"/>
      <c r="UPV48" s="727"/>
      <c r="UPW48" s="727"/>
      <c r="UPX48" s="727"/>
      <c r="UPY48" s="727"/>
      <c r="UPZ48" s="727"/>
      <c r="UQA48" s="727"/>
      <c r="UQB48" s="727"/>
      <c r="UQC48" s="727"/>
      <c r="UQD48" s="727"/>
      <c r="UQE48" s="727"/>
      <c r="UQF48" s="727"/>
      <c r="UQG48" s="727"/>
      <c r="UQH48" s="727"/>
      <c r="UQI48" s="727"/>
      <c r="UQJ48" s="727"/>
      <c r="UQK48" s="727"/>
      <c r="UQL48" s="727"/>
      <c r="UQM48" s="727"/>
      <c r="UQN48" s="727"/>
      <c r="UQO48" s="727"/>
      <c r="UQP48" s="727"/>
      <c r="UQQ48" s="727"/>
      <c r="UQR48" s="727"/>
      <c r="UQS48" s="727"/>
      <c r="UQT48" s="727"/>
      <c r="UQU48" s="727"/>
      <c r="UQV48" s="727"/>
      <c r="UQW48" s="727"/>
      <c r="UQX48" s="727"/>
      <c r="UQY48" s="727"/>
      <c r="UQZ48" s="727"/>
      <c r="URA48" s="727"/>
      <c r="URB48" s="727"/>
      <c r="URC48" s="727"/>
      <c r="URD48" s="727"/>
      <c r="URE48" s="727"/>
      <c r="URF48" s="727"/>
      <c r="URG48" s="727"/>
      <c r="URH48" s="727"/>
      <c r="URI48" s="727"/>
      <c r="URJ48" s="727"/>
      <c r="URK48" s="727"/>
      <c r="URL48" s="727"/>
      <c r="URM48" s="727"/>
      <c r="URN48" s="727"/>
      <c r="URO48" s="727"/>
      <c r="URP48" s="727"/>
      <c r="URQ48" s="727"/>
      <c r="URR48" s="727"/>
      <c r="URS48" s="727"/>
      <c r="URT48" s="727"/>
      <c r="URU48" s="727"/>
      <c r="URV48" s="727"/>
      <c r="URW48" s="727"/>
      <c r="URX48" s="727"/>
      <c r="URY48" s="727"/>
      <c r="URZ48" s="727"/>
      <c r="USA48" s="727"/>
      <c r="USB48" s="727"/>
      <c r="USC48" s="727"/>
      <c r="USD48" s="727"/>
      <c r="USE48" s="727"/>
      <c r="USF48" s="727"/>
      <c r="USG48" s="727"/>
      <c r="USH48" s="727"/>
      <c r="USI48" s="727"/>
      <c r="USJ48" s="727"/>
      <c r="USK48" s="727"/>
      <c r="USL48" s="727"/>
      <c r="USM48" s="727"/>
      <c r="USN48" s="727"/>
      <c r="USO48" s="727"/>
      <c r="USP48" s="727"/>
      <c r="USQ48" s="727"/>
      <c r="USR48" s="727"/>
      <c r="USS48" s="727"/>
      <c r="UST48" s="727"/>
      <c r="USU48" s="727"/>
      <c r="USV48" s="727"/>
      <c r="USW48" s="727"/>
      <c r="USX48" s="727"/>
      <c r="USY48" s="727"/>
      <c r="USZ48" s="727"/>
      <c r="UTA48" s="727"/>
      <c r="UTB48" s="727"/>
      <c r="UTC48" s="727"/>
      <c r="UTD48" s="727"/>
      <c r="UTE48" s="727"/>
      <c r="UTF48" s="727"/>
      <c r="UTG48" s="727"/>
      <c r="UTH48" s="727"/>
      <c r="UTI48" s="727"/>
      <c r="UTJ48" s="727"/>
      <c r="UTK48" s="727"/>
      <c r="UTL48" s="727"/>
      <c r="UTM48" s="727"/>
      <c r="UTN48" s="727"/>
      <c r="UTO48" s="727"/>
      <c r="UTP48" s="727"/>
      <c r="UTQ48" s="727"/>
      <c r="UTR48" s="727"/>
      <c r="UTS48" s="727"/>
      <c r="UTT48" s="727"/>
      <c r="UTU48" s="727"/>
      <c r="UTV48" s="727"/>
      <c r="UTW48" s="727"/>
      <c r="UTX48" s="727"/>
      <c r="UTY48" s="727"/>
      <c r="UTZ48" s="727"/>
      <c r="UUA48" s="727"/>
      <c r="UUB48" s="727"/>
      <c r="UUC48" s="727"/>
      <c r="UUD48" s="727"/>
      <c r="UUE48" s="727"/>
      <c r="UUF48" s="727"/>
      <c r="UUG48" s="727"/>
      <c r="UUH48" s="727"/>
      <c r="UUI48" s="727"/>
      <c r="UUJ48" s="727"/>
      <c r="UUK48" s="727"/>
      <c r="UUL48" s="727"/>
      <c r="UUM48" s="727"/>
      <c r="UUN48" s="727"/>
      <c r="UUO48" s="727"/>
      <c r="UUP48" s="727"/>
      <c r="UUQ48" s="727"/>
      <c r="UUR48" s="727"/>
      <c r="UUS48" s="727"/>
      <c r="UUT48" s="727"/>
      <c r="UUU48" s="727"/>
      <c r="UUV48" s="727"/>
      <c r="UUW48" s="727"/>
      <c r="UUX48" s="727"/>
      <c r="UUY48" s="727"/>
      <c r="UUZ48" s="727"/>
      <c r="UVA48" s="727"/>
      <c r="UVB48" s="727"/>
      <c r="UVC48" s="727"/>
      <c r="UVD48" s="727"/>
      <c r="UVE48" s="727"/>
      <c r="UVF48" s="727"/>
      <c r="UVG48" s="727"/>
      <c r="UVH48" s="727"/>
      <c r="UVI48" s="727"/>
      <c r="UVJ48" s="727"/>
      <c r="UVK48" s="727"/>
      <c r="UVL48" s="727"/>
      <c r="UVM48" s="727"/>
      <c r="UVN48" s="727"/>
      <c r="UVO48" s="727"/>
      <c r="UVP48" s="727"/>
      <c r="UVQ48" s="727"/>
      <c r="UVR48" s="727"/>
      <c r="UVS48" s="727"/>
      <c r="UVT48" s="727"/>
      <c r="UVU48" s="727"/>
      <c r="UVV48" s="727"/>
      <c r="UVW48" s="727"/>
      <c r="UVX48" s="727"/>
      <c r="UVY48" s="727"/>
      <c r="UVZ48" s="727"/>
      <c r="UWA48" s="727"/>
      <c r="UWB48" s="727"/>
      <c r="UWC48" s="727"/>
      <c r="UWD48" s="727"/>
      <c r="UWE48" s="727"/>
      <c r="UWF48" s="727"/>
      <c r="UWG48" s="727"/>
      <c r="UWH48" s="727"/>
      <c r="UWI48" s="727"/>
      <c r="UWJ48" s="727"/>
      <c r="UWK48" s="727"/>
      <c r="UWL48" s="727"/>
      <c r="UWM48" s="727"/>
      <c r="UWN48" s="727"/>
      <c r="UWO48" s="727"/>
      <c r="UWP48" s="727"/>
      <c r="UWQ48" s="727"/>
      <c r="UWR48" s="727"/>
      <c r="UWS48" s="727"/>
      <c r="UWT48" s="727"/>
      <c r="UWU48" s="727"/>
      <c r="UWV48" s="727"/>
      <c r="UWW48" s="727"/>
      <c r="UWX48" s="727"/>
      <c r="UWY48" s="727"/>
      <c r="UWZ48" s="727"/>
      <c r="UXA48" s="727"/>
      <c r="UXB48" s="727"/>
      <c r="UXC48" s="727"/>
      <c r="UXD48" s="727"/>
      <c r="UXE48" s="727"/>
      <c r="UXF48" s="727"/>
      <c r="UXG48" s="727"/>
      <c r="UXH48" s="727"/>
      <c r="UXI48" s="727"/>
      <c r="UXJ48" s="727"/>
      <c r="UXK48" s="727"/>
      <c r="UXL48" s="727"/>
      <c r="UXM48" s="727"/>
      <c r="UXN48" s="727"/>
      <c r="UXO48" s="727"/>
      <c r="UXP48" s="727"/>
      <c r="UXQ48" s="727"/>
      <c r="UXR48" s="727"/>
      <c r="UXS48" s="727"/>
      <c r="UXT48" s="727"/>
      <c r="UXU48" s="727"/>
      <c r="UXV48" s="727"/>
      <c r="UXW48" s="727"/>
      <c r="UXX48" s="727"/>
      <c r="UXY48" s="727"/>
      <c r="UXZ48" s="727"/>
      <c r="UYA48" s="727"/>
      <c r="UYB48" s="727"/>
      <c r="UYC48" s="727"/>
      <c r="UYD48" s="727"/>
      <c r="UYE48" s="727"/>
      <c r="UYF48" s="727"/>
      <c r="UYG48" s="727"/>
      <c r="UYH48" s="727"/>
      <c r="UYI48" s="727"/>
      <c r="UYJ48" s="727"/>
      <c r="UYK48" s="727"/>
      <c r="UYL48" s="727"/>
      <c r="UYM48" s="727"/>
      <c r="UYN48" s="727"/>
      <c r="UYO48" s="727"/>
      <c r="UYP48" s="727"/>
      <c r="UYQ48" s="727"/>
      <c r="UYR48" s="727"/>
      <c r="UYS48" s="727"/>
      <c r="UYT48" s="727"/>
      <c r="UYU48" s="727"/>
      <c r="UYV48" s="727"/>
      <c r="UYW48" s="727"/>
      <c r="UYX48" s="727"/>
      <c r="UYY48" s="727"/>
      <c r="UYZ48" s="727"/>
      <c r="UZA48" s="727"/>
      <c r="UZB48" s="727"/>
      <c r="UZC48" s="727"/>
      <c r="UZD48" s="727"/>
      <c r="UZE48" s="727"/>
      <c r="UZF48" s="727"/>
      <c r="UZG48" s="727"/>
      <c r="UZH48" s="727"/>
      <c r="UZI48" s="727"/>
      <c r="UZJ48" s="727"/>
      <c r="UZK48" s="727"/>
      <c r="UZL48" s="727"/>
      <c r="UZM48" s="727"/>
      <c r="UZN48" s="727"/>
      <c r="UZO48" s="727"/>
      <c r="UZP48" s="727"/>
      <c r="UZQ48" s="727"/>
      <c r="UZR48" s="727"/>
      <c r="UZS48" s="727"/>
      <c r="UZT48" s="727"/>
      <c r="UZU48" s="727"/>
      <c r="UZV48" s="727"/>
      <c r="UZW48" s="727"/>
      <c r="UZX48" s="727"/>
      <c r="UZY48" s="727"/>
      <c r="UZZ48" s="727"/>
      <c r="VAA48" s="727"/>
      <c r="VAB48" s="727"/>
      <c r="VAC48" s="727"/>
      <c r="VAD48" s="727"/>
      <c r="VAE48" s="727"/>
      <c r="VAF48" s="727"/>
      <c r="VAG48" s="727"/>
      <c r="VAH48" s="727"/>
      <c r="VAI48" s="727"/>
      <c r="VAJ48" s="727"/>
      <c r="VAK48" s="727"/>
      <c r="VAL48" s="727"/>
      <c r="VAM48" s="727"/>
      <c r="VAN48" s="727"/>
      <c r="VAO48" s="727"/>
      <c r="VAP48" s="727"/>
      <c r="VAQ48" s="727"/>
      <c r="VAR48" s="727"/>
      <c r="VAS48" s="727"/>
      <c r="VAT48" s="727"/>
      <c r="VAU48" s="727"/>
      <c r="VAV48" s="727"/>
      <c r="VAW48" s="727"/>
      <c r="VAX48" s="727"/>
      <c r="VAY48" s="727"/>
      <c r="VAZ48" s="727"/>
      <c r="VBA48" s="727"/>
      <c r="VBB48" s="727"/>
      <c r="VBC48" s="727"/>
      <c r="VBD48" s="727"/>
      <c r="VBE48" s="727"/>
      <c r="VBF48" s="727"/>
      <c r="VBG48" s="727"/>
      <c r="VBH48" s="727"/>
      <c r="VBI48" s="727"/>
      <c r="VBJ48" s="727"/>
      <c r="VBK48" s="727"/>
      <c r="VBL48" s="727"/>
      <c r="VBM48" s="727"/>
      <c r="VBN48" s="727"/>
      <c r="VBO48" s="727"/>
      <c r="VBP48" s="727"/>
      <c r="VBQ48" s="727"/>
      <c r="VBR48" s="727"/>
      <c r="VBS48" s="727"/>
      <c r="VBT48" s="727"/>
      <c r="VBU48" s="727"/>
      <c r="VBV48" s="727"/>
      <c r="VBW48" s="727"/>
      <c r="VBX48" s="727"/>
      <c r="VBY48" s="727"/>
      <c r="VBZ48" s="727"/>
      <c r="VCA48" s="727"/>
      <c r="VCB48" s="727"/>
      <c r="VCC48" s="727"/>
      <c r="VCD48" s="727"/>
      <c r="VCE48" s="727"/>
      <c r="VCF48" s="727"/>
      <c r="VCG48" s="727"/>
      <c r="VCH48" s="727"/>
      <c r="VCI48" s="727"/>
      <c r="VCJ48" s="727"/>
      <c r="VCK48" s="727"/>
      <c r="VCL48" s="727"/>
      <c r="VCM48" s="727"/>
      <c r="VCN48" s="727"/>
      <c r="VCO48" s="727"/>
      <c r="VCP48" s="727"/>
      <c r="VCQ48" s="727"/>
      <c r="VCR48" s="727"/>
      <c r="VCS48" s="727"/>
      <c r="VCT48" s="727"/>
      <c r="VCU48" s="727"/>
      <c r="VCV48" s="727"/>
      <c r="VCW48" s="727"/>
      <c r="VCX48" s="727"/>
      <c r="VCY48" s="727"/>
      <c r="VCZ48" s="727"/>
      <c r="VDA48" s="727"/>
      <c r="VDB48" s="727"/>
      <c r="VDC48" s="727"/>
      <c r="VDD48" s="727"/>
      <c r="VDE48" s="727"/>
      <c r="VDF48" s="727"/>
      <c r="VDG48" s="727"/>
      <c r="VDH48" s="727"/>
      <c r="VDI48" s="727"/>
      <c r="VDJ48" s="727"/>
      <c r="VDK48" s="727"/>
      <c r="VDL48" s="727"/>
      <c r="VDM48" s="727"/>
      <c r="VDN48" s="727"/>
      <c r="VDO48" s="727"/>
      <c r="VDP48" s="727"/>
      <c r="VDQ48" s="727"/>
      <c r="VDR48" s="727"/>
      <c r="VDS48" s="727"/>
      <c r="VDT48" s="727"/>
      <c r="VDU48" s="727"/>
      <c r="VDV48" s="727"/>
      <c r="VDW48" s="727"/>
      <c r="VDX48" s="727"/>
      <c r="VDY48" s="727"/>
      <c r="VDZ48" s="727"/>
      <c r="VEA48" s="727"/>
      <c r="VEB48" s="727"/>
      <c r="VEC48" s="727"/>
      <c r="VED48" s="727"/>
      <c r="VEE48" s="727"/>
      <c r="VEF48" s="727"/>
      <c r="VEG48" s="727"/>
      <c r="VEH48" s="727"/>
      <c r="VEI48" s="727"/>
      <c r="VEJ48" s="727"/>
      <c r="VEK48" s="727"/>
      <c r="VEL48" s="727"/>
      <c r="VEM48" s="727"/>
      <c r="VEN48" s="727"/>
      <c r="VEO48" s="727"/>
      <c r="VEP48" s="727"/>
      <c r="VEQ48" s="727"/>
      <c r="VER48" s="727"/>
      <c r="VES48" s="727"/>
      <c r="VET48" s="727"/>
      <c r="VEU48" s="727"/>
      <c r="VEV48" s="727"/>
      <c r="VEW48" s="727"/>
      <c r="VEX48" s="727"/>
      <c r="VEY48" s="727"/>
      <c r="VEZ48" s="727"/>
      <c r="VFA48" s="727"/>
      <c r="VFB48" s="727"/>
      <c r="VFC48" s="727"/>
      <c r="VFD48" s="727"/>
      <c r="VFE48" s="727"/>
      <c r="VFF48" s="727"/>
      <c r="VFG48" s="727"/>
      <c r="VFH48" s="727"/>
      <c r="VFI48" s="727"/>
      <c r="VFJ48" s="727"/>
      <c r="VFK48" s="727"/>
      <c r="VFL48" s="727"/>
      <c r="VFM48" s="727"/>
      <c r="VFN48" s="727"/>
      <c r="VFO48" s="727"/>
      <c r="VFP48" s="727"/>
      <c r="VFQ48" s="727"/>
      <c r="VFR48" s="727"/>
      <c r="VFS48" s="727"/>
      <c r="VFT48" s="727"/>
      <c r="VFU48" s="727"/>
      <c r="VFV48" s="727"/>
      <c r="VFW48" s="727"/>
      <c r="VFX48" s="727"/>
      <c r="VFY48" s="727"/>
      <c r="VFZ48" s="727"/>
      <c r="VGA48" s="727"/>
      <c r="VGB48" s="727"/>
      <c r="VGC48" s="727"/>
      <c r="VGD48" s="727"/>
      <c r="VGE48" s="727"/>
      <c r="VGF48" s="727"/>
      <c r="VGG48" s="727"/>
      <c r="VGH48" s="727"/>
      <c r="VGI48" s="727"/>
      <c r="VGJ48" s="727"/>
      <c r="VGK48" s="727"/>
      <c r="VGL48" s="727"/>
      <c r="VGM48" s="727"/>
      <c r="VGN48" s="727"/>
      <c r="VGO48" s="727"/>
      <c r="VGP48" s="727"/>
      <c r="VGQ48" s="727"/>
      <c r="VGR48" s="727"/>
      <c r="VGS48" s="727"/>
      <c r="VGT48" s="727"/>
      <c r="VGU48" s="727"/>
      <c r="VGV48" s="727"/>
      <c r="VGW48" s="727"/>
      <c r="VGX48" s="727"/>
      <c r="VGY48" s="727"/>
      <c r="VGZ48" s="727"/>
      <c r="VHA48" s="727"/>
      <c r="VHB48" s="727"/>
      <c r="VHC48" s="727"/>
      <c r="VHD48" s="727"/>
      <c r="VHE48" s="727"/>
      <c r="VHF48" s="727"/>
      <c r="VHG48" s="727"/>
      <c r="VHH48" s="727"/>
      <c r="VHI48" s="727"/>
      <c r="VHJ48" s="727"/>
      <c r="VHK48" s="727"/>
      <c r="VHL48" s="727"/>
      <c r="VHM48" s="727"/>
      <c r="VHN48" s="727"/>
      <c r="VHO48" s="727"/>
      <c r="VHP48" s="727"/>
      <c r="VHQ48" s="727"/>
      <c r="VHR48" s="727"/>
      <c r="VHS48" s="727"/>
      <c r="VHT48" s="727"/>
      <c r="VHU48" s="727"/>
      <c r="VHV48" s="727"/>
      <c r="VHW48" s="727"/>
      <c r="VHX48" s="727"/>
      <c r="VHY48" s="727"/>
      <c r="VHZ48" s="727"/>
      <c r="VIA48" s="727"/>
      <c r="VIB48" s="727"/>
      <c r="VIC48" s="727"/>
      <c r="VID48" s="727"/>
      <c r="VIE48" s="727"/>
      <c r="VIF48" s="727"/>
      <c r="VIG48" s="727"/>
      <c r="VIH48" s="727"/>
      <c r="VII48" s="727"/>
      <c r="VIJ48" s="727"/>
      <c r="VIK48" s="727"/>
      <c r="VIL48" s="727"/>
      <c r="VIM48" s="727"/>
      <c r="VIN48" s="727"/>
      <c r="VIO48" s="727"/>
      <c r="VIP48" s="727"/>
      <c r="VIQ48" s="727"/>
      <c r="VIR48" s="727"/>
      <c r="VIS48" s="727"/>
      <c r="VIT48" s="727"/>
      <c r="VIU48" s="727"/>
      <c r="VIV48" s="727"/>
      <c r="VIW48" s="727"/>
      <c r="VIX48" s="727"/>
      <c r="VIY48" s="727"/>
      <c r="VIZ48" s="727"/>
      <c r="VJA48" s="727"/>
      <c r="VJB48" s="727"/>
      <c r="VJC48" s="727"/>
      <c r="VJD48" s="727"/>
      <c r="VJE48" s="727"/>
      <c r="VJF48" s="727"/>
      <c r="VJG48" s="727"/>
      <c r="VJH48" s="727"/>
      <c r="VJI48" s="727"/>
      <c r="VJJ48" s="727"/>
      <c r="VJK48" s="727"/>
      <c r="VJL48" s="727"/>
      <c r="VJM48" s="727"/>
      <c r="VJN48" s="727"/>
      <c r="VJO48" s="727"/>
      <c r="VJP48" s="727"/>
      <c r="VJQ48" s="727"/>
      <c r="VJR48" s="727"/>
      <c r="VJS48" s="727"/>
      <c r="VJT48" s="727"/>
      <c r="VJU48" s="727"/>
      <c r="VJV48" s="727"/>
      <c r="VJW48" s="727"/>
      <c r="VJX48" s="727"/>
      <c r="VJY48" s="727"/>
      <c r="VJZ48" s="727"/>
      <c r="VKA48" s="727"/>
      <c r="VKB48" s="727"/>
      <c r="VKC48" s="727"/>
      <c r="VKD48" s="727"/>
      <c r="VKE48" s="727"/>
      <c r="VKF48" s="727"/>
      <c r="VKG48" s="727"/>
      <c r="VKH48" s="727"/>
      <c r="VKI48" s="727"/>
      <c r="VKJ48" s="727"/>
      <c r="VKK48" s="727"/>
      <c r="VKL48" s="727"/>
      <c r="VKM48" s="727"/>
      <c r="VKN48" s="727"/>
      <c r="VKO48" s="727"/>
      <c r="VKP48" s="727"/>
      <c r="VKQ48" s="727"/>
      <c r="VKR48" s="727"/>
      <c r="VKS48" s="727"/>
      <c r="VKT48" s="727"/>
      <c r="VKU48" s="727"/>
      <c r="VKV48" s="727"/>
      <c r="VKW48" s="727"/>
      <c r="VKX48" s="727"/>
      <c r="VKY48" s="727"/>
      <c r="VKZ48" s="727"/>
      <c r="VLA48" s="727"/>
      <c r="VLB48" s="727"/>
      <c r="VLC48" s="727"/>
      <c r="VLD48" s="727"/>
      <c r="VLE48" s="727"/>
      <c r="VLF48" s="727"/>
      <c r="VLG48" s="727"/>
      <c r="VLH48" s="727"/>
      <c r="VLI48" s="727"/>
      <c r="VLJ48" s="727"/>
      <c r="VLK48" s="727"/>
      <c r="VLL48" s="727"/>
      <c r="VLM48" s="727"/>
      <c r="VLN48" s="727"/>
      <c r="VLO48" s="727"/>
      <c r="VLP48" s="727"/>
      <c r="VLQ48" s="727"/>
      <c r="VLR48" s="727"/>
      <c r="VLS48" s="727"/>
      <c r="VLT48" s="727"/>
      <c r="VLU48" s="727"/>
      <c r="VLV48" s="727"/>
      <c r="VLW48" s="727"/>
      <c r="VLX48" s="727"/>
      <c r="VLY48" s="727"/>
      <c r="VLZ48" s="727"/>
      <c r="VMA48" s="727"/>
      <c r="VMB48" s="727"/>
      <c r="VMC48" s="727"/>
      <c r="VMD48" s="727"/>
      <c r="VME48" s="727"/>
      <c r="VMF48" s="727"/>
      <c r="VMG48" s="727"/>
      <c r="VMH48" s="727"/>
      <c r="VMI48" s="727"/>
      <c r="VMJ48" s="727"/>
      <c r="VMK48" s="727"/>
      <c r="VML48" s="727"/>
      <c r="VMM48" s="727"/>
      <c r="VMN48" s="727"/>
      <c r="VMO48" s="727"/>
      <c r="VMP48" s="727"/>
      <c r="VMQ48" s="727"/>
      <c r="VMR48" s="727"/>
      <c r="VMS48" s="727"/>
      <c r="VMT48" s="727"/>
      <c r="VMU48" s="727"/>
      <c r="VMV48" s="727"/>
      <c r="VMW48" s="727"/>
      <c r="VMX48" s="727"/>
      <c r="VMY48" s="727"/>
      <c r="VMZ48" s="727"/>
      <c r="VNA48" s="727"/>
      <c r="VNB48" s="727"/>
      <c r="VNC48" s="727"/>
      <c r="VND48" s="727"/>
      <c r="VNE48" s="727"/>
      <c r="VNF48" s="727"/>
      <c r="VNG48" s="727"/>
      <c r="VNH48" s="727"/>
      <c r="VNI48" s="727"/>
      <c r="VNJ48" s="727"/>
      <c r="VNK48" s="727"/>
      <c r="VNL48" s="727"/>
      <c r="VNM48" s="727"/>
      <c r="VNN48" s="727"/>
      <c r="VNO48" s="727"/>
      <c r="VNP48" s="727"/>
      <c r="VNQ48" s="727"/>
      <c r="VNR48" s="727"/>
      <c r="VNS48" s="727"/>
      <c r="VNT48" s="727"/>
      <c r="VNU48" s="727"/>
      <c r="VNV48" s="727"/>
      <c r="VNW48" s="727"/>
      <c r="VNX48" s="727"/>
      <c r="VNY48" s="727"/>
      <c r="VNZ48" s="727"/>
      <c r="VOA48" s="727"/>
      <c r="VOB48" s="727"/>
      <c r="VOC48" s="727"/>
      <c r="VOD48" s="727"/>
      <c r="VOE48" s="727"/>
      <c r="VOF48" s="727"/>
      <c r="VOG48" s="727"/>
      <c r="VOH48" s="727"/>
      <c r="VOI48" s="727"/>
      <c r="VOJ48" s="727"/>
      <c r="VOK48" s="727"/>
      <c r="VOL48" s="727"/>
      <c r="VOM48" s="727"/>
      <c r="VON48" s="727"/>
      <c r="VOO48" s="727"/>
      <c r="VOP48" s="727"/>
      <c r="VOQ48" s="727"/>
      <c r="VOR48" s="727"/>
      <c r="VOS48" s="727"/>
      <c r="VOT48" s="727"/>
      <c r="VOU48" s="727"/>
      <c r="VOV48" s="727"/>
      <c r="VOW48" s="727"/>
      <c r="VOX48" s="727"/>
      <c r="VOY48" s="727"/>
      <c r="VOZ48" s="727"/>
      <c r="VPA48" s="727"/>
      <c r="VPB48" s="727"/>
      <c r="VPC48" s="727"/>
      <c r="VPD48" s="727"/>
      <c r="VPE48" s="727"/>
      <c r="VPF48" s="727"/>
      <c r="VPG48" s="727"/>
      <c r="VPH48" s="727"/>
      <c r="VPI48" s="727"/>
      <c r="VPJ48" s="727"/>
      <c r="VPK48" s="727"/>
      <c r="VPL48" s="727"/>
      <c r="VPM48" s="727"/>
      <c r="VPN48" s="727"/>
      <c r="VPO48" s="727"/>
      <c r="VPP48" s="727"/>
      <c r="VPQ48" s="727"/>
      <c r="VPR48" s="727"/>
      <c r="VPS48" s="727"/>
      <c r="VPT48" s="727"/>
      <c r="VPU48" s="727"/>
      <c r="VPV48" s="727"/>
      <c r="VPW48" s="727"/>
      <c r="VPX48" s="727"/>
      <c r="VPY48" s="727"/>
      <c r="VPZ48" s="727"/>
      <c r="VQA48" s="727"/>
      <c r="VQB48" s="727"/>
      <c r="VQC48" s="727"/>
      <c r="VQD48" s="727"/>
      <c r="VQE48" s="727"/>
      <c r="VQF48" s="727"/>
      <c r="VQG48" s="727"/>
      <c r="VQH48" s="727"/>
      <c r="VQI48" s="727"/>
      <c r="VQJ48" s="727"/>
      <c r="VQK48" s="727"/>
      <c r="VQL48" s="727"/>
      <c r="VQM48" s="727"/>
      <c r="VQN48" s="727"/>
      <c r="VQO48" s="727"/>
      <c r="VQP48" s="727"/>
      <c r="VQQ48" s="727"/>
      <c r="VQR48" s="727"/>
      <c r="VQS48" s="727"/>
      <c r="VQT48" s="727"/>
      <c r="VQU48" s="727"/>
      <c r="VQV48" s="727"/>
      <c r="VQW48" s="727"/>
      <c r="VQX48" s="727"/>
      <c r="VQY48" s="727"/>
      <c r="VQZ48" s="727"/>
      <c r="VRA48" s="727"/>
      <c r="VRB48" s="727"/>
      <c r="VRC48" s="727"/>
      <c r="VRD48" s="727"/>
      <c r="VRE48" s="727"/>
      <c r="VRF48" s="727"/>
      <c r="VRG48" s="727"/>
      <c r="VRH48" s="727"/>
      <c r="VRI48" s="727"/>
      <c r="VRJ48" s="727"/>
      <c r="VRK48" s="727"/>
      <c r="VRL48" s="727"/>
      <c r="VRM48" s="727"/>
      <c r="VRN48" s="727"/>
      <c r="VRO48" s="727"/>
      <c r="VRP48" s="727"/>
      <c r="VRQ48" s="727"/>
      <c r="VRR48" s="727"/>
      <c r="VRS48" s="727"/>
      <c r="VRT48" s="727"/>
      <c r="VRU48" s="727"/>
      <c r="VRV48" s="727"/>
      <c r="VRW48" s="727"/>
      <c r="VRX48" s="727"/>
      <c r="VRY48" s="727"/>
      <c r="VRZ48" s="727"/>
      <c r="VSA48" s="727"/>
      <c r="VSB48" s="727"/>
      <c r="VSC48" s="727"/>
      <c r="VSD48" s="727"/>
      <c r="VSE48" s="727"/>
      <c r="VSF48" s="727"/>
      <c r="VSG48" s="727"/>
      <c r="VSH48" s="727"/>
      <c r="VSI48" s="727"/>
      <c r="VSJ48" s="727"/>
      <c r="VSK48" s="727"/>
      <c r="VSL48" s="727"/>
      <c r="VSM48" s="727"/>
      <c r="VSN48" s="727"/>
      <c r="VSO48" s="727"/>
      <c r="VSP48" s="727"/>
      <c r="VSQ48" s="727"/>
      <c r="VSR48" s="727"/>
      <c r="VSS48" s="727"/>
      <c r="VST48" s="727"/>
      <c r="VSU48" s="727"/>
      <c r="VSV48" s="727"/>
      <c r="VSW48" s="727"/>
      <c r="VSX48" s="727"/>
      <c r="VSY48" s="727"/>
      <c r="VSZ48" s="727"/>
      <c r="VTA48" s="727"/>
      <c r="VTB48" s="727"/>
      <c r="VTC48" s="727"/>
      <c r="VTD48" s="727"/>
      <c r="VTE48" s="727"/>
      <c r="VTF48" s="727"/>
      <c r="VTG48" s="727"/>
      <c r="VTH48" s="727"/>
      <c r="VTI48" s="727"/>
      <c r="VTJ48" s="727"/>
      <c r="VTK48" s="727"/>
      <c r="VTL48" s="727"/>
      <c r="VTM48" s="727"/>
      <c r="VTN48" s="727"/>
      <c r="VTO48" s="727"/>
      <c r="VTP48" s="727"/>
      <c r="VTQ48" s="727"/>
      <c r="VTR48" s="727"/>
      <c r="VTS48" s="727"/>
      <c r="VTT48" s="727"/>
      <c r="VTU48" s="727"/>
      <c r="VTV48" s="727"/>
      <c r="VTW48" s="727"/>
      <c r="VTX48" s="727"/>
      <c r="VTY48" s="727"/>
      <c r="VTZ48" s="727"/>
      <c r="VUA48" s="727"/>
      <c r="VUB48" s="727"/>
      <c r="VUC48" s="727"/>
      <c r="VUD48" s="727"/>
      <c r="VUE48" s="727"/>
      <c r="VUF48" s="727"/>
      <c r="VUG48" s="727"/>
      <c r="VUH48" s="727"/>
      <c r="VUI48" s="727"/>
      <c r="VUJ48" s="727"/>
      <c r="VUK48" s="727"/>
      <c r="VUL48" s="727"/>
      <c r="VUM48" s="727"/>
      <c r="VUN48" s="727"/>
      <c r="VUO48" s="727"/>
      <c r="VUP48" s="727"/>
      <c r="VUQ48" s="727"/>
      <c r="VUR48" s="727"/>
      <c r="VUS48" s="727"/>
      <c r="VUT48" s="727"/>
      <c r="VUU48" s="727"/>
      <c r="VUV48" s="727"/>
      <c r="VUW48" s="727"/>
      <c r="VUX48" s="727"/>
      <c r="VUY48" s="727"/>
      <c r="VUZ48" s="727"/>
      <c r="VVA48" s="727"/>
      <c r="VVB48" s="727"/>
      <c r="VVC48" s="727"/>
      <c r="VVD48" s="727"/>
      <c r="VVE48" s="727"/>
      <c r="VVF48" s="727"/>
      <c r="VVG48" s="727"/>
      <c r="VVH48" s="727"/>
      <c r="VVI48" s="727"/>
      <c r="VVJ48" s="727"/>
      <c r="VVK48" s="727"/>
      <c r="VVL48" s="727"/>
      <c r="VVM48" s="727"/>
      <c r="VVN48" s="727"/>
      <c r="VVO48" s="727"/>
      <c r="VVP48" s="727"/>
      <c r="VVQ48" s="727"/>
      <c r="VVR48" s="727"/>
      <c r="VVS48" s="727"/>
      <c r="VVT48" s="727"/>
      <c r="VVU48" s="727"/>
      <c r="VVV48" s="727"/>
      <c r="VVW48" s="727"/>
      <c r="VVX48" s="727"/>
      <c r="VVY48" s="727"/>
      <c r="VVZ48" s="727"/>
      <c r="VWA48" s="727"/>
      <c r="VWB48" s="727"/>
      <c r="VWC48" s="727"/>
      <c r="VWD48" s="727"/>
      <c r="VWE48" s="727"/>
      <c r="VWF48" s="727"/>
      <c r="VWG48" s="727"/>
      <c r="VWH48" s="727"/>
      <c r="VWI48" s="727"/>
      <c r="VWJ48" s="727"/>
      <c r="VWK48" s="727"/>
      <c r="VWL48" s="727"/>
      <c r="VWM48" s="727"/>
      <c r="VWN48" s="727"/>
      <c r="VWO48" s="727"/>
      <c r="VWP48" s="727"/>
      <c r="VWQ48" s="727"/>
      <c r="VWR48" s="727"/>
      <c r="VWS48" s="727"/>
      <c r="VWT48" s="727"/>
      <c r="VWU48" s="727"/>
      <c r="VWV48" s="727"/>
      <c r="VWW48" s="727"/>
      <c r="VWX48" s="727"/>
      <c r="VWY48" s="727"/>
      <c r="VWZ48" s="727"/>
      <c r="VXA48" s="727"/>
      <c r="VXB48" s="727"/>
      <c r="VXC48" s="727"/>
      <c r="VXD48" s="727"/>
      <c r="VXE48" s="727"/>
      <c r="VXF48" s="727"/>
      <c r="VXG48" s="727"/>
      <c r="VXH48" s="727"/>
      <c r="VXI48" s="727"/>
      <c r="VXJ48" s="727"/>
      <c r="VXK48" s="727"/>
      <c r="VXL48" s="727"/>
      <c r="VXM48" s="727"/>
      <c r="VXN48" s="727"/>
      <c r="VXO48" s="727"/>
      <c r="VXP48" s="727"/>
      <c r="VXQ48" s="727"/>
      <c r="VXR48" s="727"/>
      <c r="VXS48" s="727"/>
      <c r="VXT48" s="727"/>
      <c r="VXU48" s="727"/>
      <c r="VXV48" s="727"/>
      <c r="VXW48" s="727"/>
      <c r="VXX48" s="727"/>
      <c r="VXY48" s="727"/>
      <c r="VXZ48" s="727"/>
      <c r="VYA48" s="727"/>
      <c r="VYB48" s="727"/>
      <c r="VYC48" s="727"/>
      <c r="VYD48" s="727"/>
      <c r="VYE48" s="727"/>
      <c r="VYF48" s="727"/>
      <c r="VYG48" s="727"/>
      <c r="VYH48" s="727"/>
      <c r="VYI48" s="727"/>
      <c r="VYJ48" s="727"/>
      <c r="VYK48" s="727"/>
      <c r="VYL48" s="727"/>
      <c r="VYM48" s="727"/>
      <c r="VYN48" s="727"/>
      <c r="VYO48" s="727"/>
      <c r="VYP48" s="727"/>
      <c r="VYQ48" s="727"/>
      <c r="VYR48" s="727"/>
      <c r="VYS48" s="727"/>
      <c r="VYT48" s="727"/>
      <c r="VYU48" s="727"/>
      <c r="VYV48" s="727"/>
      <c r="VYW48" s="727"/>
      <c r="VYX48" s="727"/>
      <c r="VYY48" s="727"/>
      <c r="VYZ48" s="727"/>
      <c r="VZA48" s="727"/>
      <c r="VZB48" s="727"/>
      <c r="VZC48" s="727"/>
      <c r="VZD48" s="727"/>
      <c r="VZE48" s="727"/>
      <c r="VZF48" s="727"/>
      <c r="VZG48" s="727"/>
      <c r="VZH48" s="727"/>
      <c r="VZI48" s="727"/>
      <c r="VZJ48" s="727"/>
      <c r="VZK48" s="727"/>
      <c r="VZL48" s="727"/>
      <c r="VZM48" s="727"/>
      <c r="VZN48" s="727"/>
      <c r="VZO48" s="727"/>
      <c r="VZP48" s="727"/>
      <c r="VZQ48" s="727"/>
      <c r="VZR48" s="727"/>
      <c r="VZS48" s="727"/>
      <c r="VZT48" s="727"/>
      <c r="VZU48" s="727"/>
      <c r="VZV48" s="727"/>
      <c r="VZW48" s="727"/>
      <c r="VZX48" s="727"/>
      <c r="VZY48" s="727"/>
      <c r="VZZ48" s="727"/>
      <c r="WAA48" s="727"/>
      <c r="WAB48" s="727"/>
      <c r="WAC48" s="727"/>
      <c r="WAD48" s="727"/>
      <c r="WAE48" s="727"/>
      <c r="WAF48" s="727"/>
      <c r="WAG48" s="727"/>
      <c r="WAH48" s="727"/>
      <c r="WAI48" s="727"/>
      <c r="WAJ48" s="727"/>
      <c r="WAK48" s="727"/>
      <c r="WAL48" s="727"/>
      <c r="WAM48" s="727"/>
      <c r="WAN48" s="727"/>
      <c r="WAO48" s="727"/>
      <c r="WAP48" s="727"/>
      <c r="WAQ48" s="727"/>
      <c r="WAR48" s="727"/>
      <c r="WAS48" s="727"/>
      <c r="WAT48" s="727"/>
      <c r="WAU48" s="727"/>
      <c r="WAV48" s="727"/>
      <c r="WAW48" s="727"/>
      <c r="WAX48" s="727"/>
      <c r="WAY48" s="727"/>
      <c r="WAZ48" s="727"/>
      <c r="WBA48" s="727"/>
      <c r="WBB48" s="727"/>
      <c r="WBC48" s="727"/>
      <c r="WBD48" s="727"/>
      <c r="WBE48" s="727"/>
      <c r="WBF48" s="727"/>
      <c r="WBG48" s="727"/>
      <c r="WBH48" s="727"/>
      <c r="WBI48" s="727"/>
      <c r="WBJ48" s="727"/>
      <c r="WBK48" s="727"/>
      <c r="WBL48" s="727"/>
      <c r="WBM48" s="727"/>
      <c r="WBN48" s="727"/>
      <c r="WBO48" s="727"/>
      <c r="WBP48" s="727"/>
      <c r="WBQ48" s="727"/>
      <c r="WBR48" s="727"/>
      <c r="WBS48" s="727"/>
      <c r="WBT48" s="727"/>
      <c r="WBU48" s="727"/>
      <c r="WBV48" s="727"/>
      <c r="WBW48" s="727"/>
      <c r="WBX48" s="727"/>
      <c r="WBY48" s="727"/>
      <c r="WBZ48" s="727"/>
      <c r="WCA48" s="727"/>
      <c r="WCB48" s="727"/>
      <c r="WCC48" s="727"/>
      <c r="WCD48" s="727"/>
      <c r="WCE48" s="727"/>
      <c r="WCF48" s="727"/>
      <c r="WCG48" s="727"/>
      <c r="WCH48" s="727"/>
      <c r="WCI48" s="727"/>
      <c r="WCJ48" s="727"/>
      <c r="WCK48" s="727"/>
      <c r="WCL48" s="727"/>
      <c r="WCM48" s="727"/>
      <c r="WCN48" s="727"/>
      <c r="WCO48" s="727"/>
      <c r="WCP48" s="727"/>
      <c r="WCQ48" s="727"/>
      <c r="WCR48" s="727"/>
      <c r="WCS48" s="727"/>
      <c r="WCT48" s="727"/>
      <c r="WCU48" s="727"/>
      <c r="WCV48" s="727"/>
      <c r="WCW48" s="727"/>
      <c r="WCX48" s="727"/>
      <c r="WCY48" s="727"/>
      <c r="WCZ48" s="727"/>
      <c r="WDA48" s="727"/>
      <c r="WDB48" s="727"/>
      <c r="WDC48" s="727"/>
      <c r="WDD48" s="727"/>
      <c r="WDE48" s="727"/>
      <c r="WDF48" s="727"/>
      <c r="WDG48" s="727"/>
      <c r="WDH48" s="727"/>
      <c r="WDI48" s="727"/>
      <c r="WDJ48" s="727"/>
      <c r="WDK48" s="727"/>
      <c r="WDL48" s="727"/>
      <c r="WDM48" s="727"/>
      <c r="WDN48" s="727"/>
      <c r="WDO48" s="727"/>
      <c r="WDP48" s="727"/>
      <c r="WDQ48" s="727"/>
      <c r="WDR48" s="727"/>
      <c r="WDS48" s="727"/>
      <c r="WDT48" s="727"/>
      <c r="WDU48" s="727"/>
      <c r="WDV48" s="727"/>
      <c r="WDW48" s="727"/>
      <c r="WDX48" s="727"/>
      <c r="WDY48" s="727"/>
      <c r="WDZ48" s="727"/>
      <c r="WEA48" s="727"/>
      <c r="WEB48" s="727"/>
      <c r="WEC48" s="727"/>
      <c r="WED48" s="727"/>
      <c r="WEE48" s="727"/>
      <c r="WEF48" s="727"/>
      <c r="WEG48" s="727"/>
      <c r="WEH48" s="727"/>
      <c r="WEI48" s="727"/>
      <c r="WEJ48" s="727"/>
      <c r="WEK48" s="727"/>
      <c r="WEL48" s="727"/>
      <c r="WEM48" s="727"/>
      <c r="WEN48" s="727"/>
      <c r="WEO48" s="727"/>
      <c r="WEP48" s="727"/>
      <c r="WEQ48" s="727"/>
      <c r="WER48" s="727"/>
      <c r="WES48" s="727"/>
      <c r="WET48" s="727"/>
      <c r="WEU48" s="727"/>
      <c r="WEV48" s="727"/>
      <c r="WEW48" s="727"/>
      <c r="WEX48" s="727"/>
      <c r="WEY48" s="727"/>
      <c r="WEZ48" s="727"/>
      <c r="WFA48" s="727"/>
      <c r="WFB48" s="727"/>
      <c r="WFC48" s="727"/>
      <c r="WFD48" s="727"/>
      <c r="WFE48" s="727"/>
      <c r="WFF48" s="727"/>
      <c r="WFG48" s="727"/>
      <c r="WFH48" s="727"/>
      <c r="WFI48" s="727"/>
      <c r="WFJ48" s="727"/>
      <c r="WFK48" s="727"/>
      <c r="WFL48" s="727"/>
      <c r="WFM48" s="727"/>
      <c r="WFN48" s="727"/>
      <c r="WFO48" s="727"/>
      <c r="WFP48" s="727"/>
      <c r="WFQ48" s="727"/>
      <c r="WFR48" s="727"/>
      <c r="WFS48" s="727"/>
      <c r="WFT48" s="727"/>
      <c r="WFU48" s="727"/>
      <c r="WFV48" s="727"/>
      <c r="WFW48" s="727"/>
      <c r="WFX48" s="727"/>
      <c r="WFY48" s="727"/>
      <c r="WFZ48" s="727"/>
      <c r="WGA48" s="727"/>
      <c r="WGB48" s="727"/>
      <c r="WGC48" s="727"/>
      <c r="WGD48" s="727"/>
      <c r="WGE48" s="727"/>
      <c r="WGF48" s="727"/>
      <c r="WGG48" s="727"/>
      <c r="WGH48" s="727"/>
      <c r="WGI48" s="727"/>
      <c r="WGJ48" s="727"/>
      <c r="WGK48" s="727"/>
      <c r="WGL48" s="727"/>
      <c r="WGM48" s="727"/>
      <c r="WGN48" s="727"/>
      <c r="WGO48" s="727"/>
      <c r="WGP48" s="727"/>
      <c r="WGQ48" s="727"/>
      <c r="WGR48" s="727"/>
      <c r="WGS48" s="727"/>
      <c r="WGT48" s="727"/>
      <c r="WGU48" s="727"/>
      <c r="WGV48" s="727"/>
      <c r="WGW48" s="727"/>
      <c r="WGX48" s="727"/>
      <c r="WGY48" s="727"/>
      <c r="WGZ48" s="727"/>
      <c r="WHA48" s="727"/>
      <c r="WHB48" s="727"/>
      <c r="WHC48" s="727"/>
      <c r="WHD48" s="727"/>
      <c r="WHE48" s="727"/>
      <c r="WHF48" s="727"/>
      <c r="WHG48" s="727"/>
      <c r="WHH48" s="727"/>
      <c r="WHI48" s="727"/>
      <c r="WHJ48" s="727"/>
      <c r="WHK48" s="727"/>
      <c r="WHL48" s="727"/>
      <c r="WHM48" s="727"/>
      <c r="WHN48" s="727"/>
      <c r="WHO48" s="727"/>
      <c r="WHP48" s="727"/>
      <c r="WHQ48" s="727"/>
      <c r="WHR48" s="727"/>
      <c r="WHS48" s="727"/>
      <c r="WHT48" s="727"/>
      <c r="WHU48" s="727"/>
      <c r="WHV48" s="727"/>
      <c r="WHW48" s="727"/>
      <c r="WHX48" s="727"/>
      <c r="WHY48" s="727"/>
      <c r="WHZ48" s="727"/>
      <c r="WIA48" s="727"/>
      <c r="WIB48" s="727"/>
      <c r="WIC48" s="727"/>
      <c r="WID48" s="727"/>
      <c r="WIE48" s="727"/>
      <c r="WIF48" s="727"/>
      <c r="WIG48" s="727"/>
      <c r="WIH48" s="727"/>
      <c r="WII48" s="727"/>
      <c r="WIJ48" s="727"/>
      <c r="WIK48" s="727"/>
      <c r="WIL48" s="727"/>
      <c r="WIM48" s="727"/>
      <c r="WIN48" s="727"/>
      <c r="WIO48" s="727"/>
      <c r="WIP48" s="727"/>
      <c r="WIQ48" s="727"/>
      <c r="WIR48" s="727"/>
      <c r="WIS48" s="727"/>
      <c r="WIT48" s="727"/>
      <c r="WIU48" s="727"/>
      <c r="WIV48" s="727"/>
      <c r="WIW48" s="727"/>
      <c r="WIX48" s="727"/>
      <c r="WIY48" s="727"/>
      <c r="WIZ48" s="727"/>
      <c r="WJA48" s="727"/>
      <c r="WJB48" s="727"/>
      <c r="WJC48" s="727"/>
      <c r="WJD48" s="727"/>
      <c r="WJE48" s="727"/>
      <c r="WJF48" s="727"/>
      <c r="WJG48" s="727"/>
      <c r="WJH48" s="727"/>
      <c r="WJI48" s="727"/>
      <c r="WJJ48" s="727"/>
      <c r="WJK48" s="727"/>
      <c r="WJL48" s="727"/>
      <c r="WJM48" s="727"/>
      <c r="WJN48" s="727"/>
      <c r="WJO48" s="727"/>
      <c r="WJP48" s="727"/>
      <c r="WJQ48" s="727"/>
      <c r="WJR48" s="727"/>
      <c r="WJS48" s="727"/>
      <c r="WJT48" s="727"/>
      <c r="WJU48" s="727"/>
      <c r="WJV48" s="727"/>
      <c r="WJW48" s="727"/>
      <c r="WJX48" s="727"/>
      <c r="WJY48" s="727"/>
      <c r="WJZ48" s="727"/>
      <c r="WKA48" s="727"/>
      <c r="WKB48" s="727"/>
      <c r="WKC48" s="727"/>
      <c r="WKD48" s="727"/>
      <c r="WKE48" s="727"/>
      <c r="WKF48" s="727"/>
      <c r="WKG48" s="727"/>
      <c r="WKH48" s="727"/>
      <c r="WKI48" s="727"/>
      <c r="WKJ48" s="727"/>
      <c r="WKK48" s="727"/>
      <c r="WKL48" s="727"/>
      <c r="WKM48" s="727"/>
      <c r="WKN48" s="727"/>
      <c r="WKO48" s="727"/>
      <c r="WKP48" s="727"/>
      <c r="WKQ48" s="727"/>
      <c r="WKR48" s="727"/>
      <c r="WKS48" s="727"/>
      <c r="WKT48" s="727"/>
      <c r="WKU48" s="727"/>
      <c r="WKV48" s="727"/>
      <c r="WKW48" s="727"/>
      <c r="WKX48" s="727"/>
      <c r="WKY48" s="727"/>
      <c r="WKZ48" s="727"/>
      <c r="WLA48" s="727"/>
      <c r="WLB48" s="727"/>
      <c r="WLC48" s="727"/>
      <c r="WLD48" s="727"/>
      <c r="WLE48" s="727"/>
      <c r="WLF48" s="727"/>
      <c r="WLG48" s="727"/>
      <c r="WLH48" s="727"/>
      <c r="WLI48" s="727"/>
      <c r="WLJ48" s="727"/>
      <c r="WLK48" s="727"/>
      <c r="WLL48" s="727"/>
      <c r="WLM48" s="727"/>
      <c r="WLN48" s="727"/>
      <c r="WLO48" s="727"/>
      <c r="WLP48" s="727"/>
      <c r="WLQ48" s="727"/>
      <c r="WLR48" s="727"/>
      <c r="WLS48" s="727"/>
      <c r="WLT48" s="727"/>
      <c r="WLU48" s="727"/>
      <c r="WLV48" s="727"/>
      <c r="WLW48" s="727"/>
      <c r="WLX48" s="727"/>
      <c r="WLY48" s="727"/>
      <c r="WLZ48" s="727"/>
      <c r="WMA48" s="727"/>
      <c r="WMB48" s="727"/>
      <c r="WMC48" s="727"/>
      <c r="WMD48" s="727"/>
      <c r="WME48" s="727"/>
      <c r="WMF48" s="727"/>
      <c r="WMG48" s="727"/>
      <c r="WMH48" s="727"/>
      <c r="WMI48" s="727"/>
      <c r="WMJ48" s="727"/>
      <c r="WMK48" s="727"/>
      <c r="WML48" s="727"/>
      <c r="WMM48" s="727"/>
      <c r="WMN48" s="727"/>
      <c r="WMO48" s="727"/>
      <c r="WMP48" s="727"/>
      <c r="WMQ48" s="727"/>
      <c r="WMR48" s="727"/>
      <c r="WMS48" s="727"/>
      <c r="WMT48" s="727"/>
      <c r="WMU48" s="727"/>
      <c r="WMV48" s="727"/>
      <c r="WMW48" s="727"/>
      <c r="WMX48" s="727"/>
      <c r="WMY48" s="727"/>
      <c r="WMZ48" s="727"/>
      <c r="WNA48" s="727"/>
      <c r="WNB48" s="727"/>
      <c r="WNC48" s="727"/>
      <c r="WND48" s="727"/>
      <c r="WNE48" s="727"/>
      <c r="WNF48" s="727"/>
      <c r="WNG48" s="727"/>
      <c r="WNH48" s="727"/>
      <c r="WNI48" s="727"/>
      <c r="WNJ48" s="727"/>
      <c r="WNK48" s="727"/>
      <c r="WNL48" s="727"/>
      <c r="WNM48" s="727"/>
      <c r="WNN48" s="727"/>
      <c r="WNO48" s="727"/>
      <c r="WNP48" s="727"/>
      <c r="WNQ48" s="727"/>
      <c r="WNR48" s="727"/>
      <c r="WNS48" s="727"/>
      <c r="WNT48" s="727"/>
      <c r="WNU48" s="727"/>
      <c r="WNV48" s="727"/>
      <c r="WNW48" s="727"/>
      <c r="WNX48" s="727"/>
      <c r="WNY48" s="727"/>
      <c r="WNZ48" s="727"/>
      <c r="WOA48" s="727"/>
      <c r="WOB48" s="727"/>
      <c r="WOC48" s="727"/>
      <c r="WOD48" s="727"/>
      <c r="WOE48" s="727"/>
      <c r="WOF48" s="727"/>
      <c r="WOG48" s="727"/>
      <c r="WOH48" s="727"/>
      <c r="WOI48" s="727"/>
      <c r="WOJ48" s="727"/>
      <c r="WOK48" s="727"/>
      <c r="WOL48" s="727"/>
      <c r="WOM48" s="727"/>
      <c r="WON48" s="727"/>
      <c r="WOO48" s="727"/>
      <c r="WOP48" s="727"/>
      <c r="WOQ48" s="727"/>
      <c r="WOR48" s="727"/>
      <c r="WOS48" s="727"/>
      <c r="WOT48" s="727"/>
      <c r="WOU48" s="727"/>
      <c r="WOV48" s="727"/>
      <c r="WOW48" s="727"/>
      <c r="WOX48" s="727"/>
      <c r="WOY48" s="727"/>
      <c r="WOZ48" s="727"/>
      <c r="WPA48" s="727"/>
      <c r="WPB48" s="727"/>
      <c r="WPC48" s="727"/>
      <c r="WPD48" s="727"/>
      <c r="WPE48" s="727"/>
      <c r="WPF48" s="727"/>
      <c r="WPG48" s="727"/>
      <c r="WPH48" s="727"/>
      <c r="WPI48" s="727"/>
      <c r="WPJ48" s="727"/>
      <c r="WPK48" s="727"/>
      <c r="WPL48" s="727"/>
      <c r="WPM48" s="727"/>
      <c r="WPN48" s="727"/>
      <c r="WPO48" s="727"/>
      <c r="WPP48" s="727"/>
      <c r="WPQ48" s="727"/>
      <c r="WPR48" s="727"/>
      <c r="WPS48" s="727"/>
      <c r="WPT48" s="727"/>
      <c r="WPU48" s="727"/>
      <c r="WPV48" s="727"/>
      <c r="WPW48" s="727"/>
      <c r="WPX48" s="727"/>
      <c r="WPY48" s="727"/>
      <c r="WPZ48" s="727"/>
      <c r="WQA48" s="727"/>
      <c r="WQB48" s="727"/>
      <c r="WQC48" s="727"/>
      <c r="WQD48" s="727"/>
      <c r="WQE48" s="727"/>
      <c r="WQF48" s="727"/>
      <c r="WQG48" s="727"/>
      <c r="WQH48" s="727"/>
      <c r="WQI48" s="727"/>
      <c r="WQJ48" s="727"/>
      <c r="WQK48" s="727"/>
      <c r="WQL48" s="727"/>
      <c r="WQM48" s="727"/>
      <c r="WQN48" s="727"/>
      <c r="WQO48" s="727"/>
      <c r="WQP48" s="727"/>
      <c r="WQQ48" s="727"/>
      <c r="WQR48" s="727"/>
      <c r="WQS48" s="727"/>
      <c r="WQT48" s="727"/>
      <c r="WQU48" s="727"/>
      <c r="WQV48" s="727"/>
      <c r="WQW48" s="727"/>
      <c r="WQX48" s="727"/>
      <c r="WQY48" s="727"/>
      <c r="WQZ48" s="727"/>
      <c r="WRA48" s="727"/>
      <c r="WRB48" s="727"/>
      <c r="WRC48" s="727"/>
      <c r="WRD48" s="727"/>
      <c r="WRE48" s="727"/>
      <c r="WRF48" s="727"/>
      <c r="WRG48" s="727"/>
      <c r="WRH48" s="727"/>
      <c r="WRI48" s="727"/>
      <c r="WRJ48" s="727"/>
      <c r="WRK48" s="727"/>
      <c r="WRL48" s="727"/>
      <c r="WRM48" s="727"/>
      <c r="WRN48" s="727"/>
      <c r="WRO48" s="727"/>
      <c r="WRP48" s="727"/>
      <c r="WRQ48" s="727"/>
      <c r="WRR48" s="727"/>
      <c r="WRS48" s="727"/>
      <c r="WRT48" s="727"/>
      <c r="WRU48" s="727"/>
      <c r="WRV48" s="727"/>
      <c r="WRW48" s="727"/>
      <c r="WRX48" s="727"/>
      <c r="WRY48" s="727"/>
      <c r="WRZ48" s="727"/>
      <c r="WSA48" s="727"/>
      <c r="WSB48" s="727"/>
      <c r="WSC48" s="727"/>
      <c r="WSD48" s="727"/>
      <c r="WSE48" s="727"/>
      <c r="WSF48" s="727"/>
      <c r="WSG48" s="727"/>
      <c r="WSH48" s="727"/>
      <c r="WSI48" s="727"/>
      <c r="WSJ48" s="727"/>
      <c r="WSK48" s="727"/>
      <c r="WSL48" s="727"/>
      <c r="WSM48" s="727"/>
      <c r="WSN48" s="727"/>
      <c r="WSO48" s="727"/>
      <c r="WSP48" s="727"/>
      <c r="WSQ48" s="727"/>
      <c r="WSR48" s="727"/>
      <c r="WSS48" s="727"/>
      <c r="WST48" s="727"/>
      <c r="WSU48" s="727"/>
      <c r="WSV48" s="727"/>
      <c r="WSW48" s="727"/>
      <c r="WSX48" s="727"/>
      <c r="WSY48" s="727"/>
      <c r="WSZ48" s="727"/>
      <c r="WTA48" s="727"/>
      <c r="WTB48" s="727"/>
      <c r="WTC48" s="727"/>
      <c r="WTD48" s="727"/>
      <c r="WTE48" s="727"/>
      <c r="WTF48" s="727"/>
      <c r="WTG48" s="727"/>
      <c r="WTH48" s="727"/>
      <c r="WTI48" s="727"/>
      <c r="WTJ48" s="727"/>
      <c r="WTK48" s="727"/>
      <c r="WTL48" s="727"/>
      <c r="WTM48" s="727"/>
      <c r="WTN48" s="727"/>
      <c r="WTO48" s="727"/>
      <c r="WTP48" s="727"/>
      <c r="WTQ48" s="727"/>
      <c r="WTR48" s="727"/>
      <c r="WTS48" s="727"/>
      <c r="WTT48" s="727"/>
      <c r="WTU48" s="727"/>
      <c r="WTV48" s="727"/>
      <c r="WTW48" s="727"/>
      <c r="WTX48" s="727"/>
      <c r="WTY48" s="727"/>
      <c r="WTZ48" s="727"/>
      <c r="WUA48" s="727"/>
      <c r="WUB48" s="727"/>
      <c r="WUC48" s="727"/>
      <c r="WUD48" s="727"/>
      <c r="WUE48" s="727"/>
      <c r="WUF48" s="727"/>
      <c r="WUG48" s="727"/>
      <c r="WUH48" s="727"/>
      <c r="WUI48" s="727"/>
      <c r="WUJ48" s="727"/>
      <c r="WUK48" s="727"/>
      <c r="WUL48" s="727"/>
      <c r="WUM48" s="727"/>
      <c r="WUN48" s="727"/>
      <c r="WUO48" s="727"/>
      <c r="WUP48" s="727"/>
      <c r="WUQ48" s="727"/>
      <c r="WUR48" s="727"/>
      <c r="WUS48" s="727"/>
      <c r="WUT48" s="727"/>
      <c r="WUU48" s="727"/>
      <c r="WUV48" s="727"/>
      <c r="WUW48" s="727"/>
      <c r="WUX48" s="727"/>
      <c r="WUY48" s="727"/>
      <c r="WUZ48" s="727"/>
      <c r="WVA48" s="727"/>
      <c r="WVB48" s="727"/>
      <c r="WVC48" s="727"/>
      <c r="WVD48" s="727"/>
      <c r="WVE48" s="727"/>
      <c r="WVF48" s="727"/>
      <c r="WVG48" s="727"/>
      <c r="WVH48" s="727"/>
      <c r="WVI48" s="727"/>
      <c r="WVJ48" s="727"/>
      <c r="WVK48" s="727"/>
      <c r="WVL48" s="727"/>
      <c r="WVM48" s="727"/>
      <c r="WVN48" s="727"/>
      <c r="WVO48" s="727"/>
      <c r="WVP48" s="727"/>
      <c r="WVQ48" s="727"/>
      <c r="WVR48" s="727"/>
      <c r="WVS48" s="727"/>
      <c r="WVT48" s="727"/>
      <c r="WVU48" s="727"/>
      <c r="WVV48" s="727"/>
      <c r="WVW48" s="727"/>
      <c r="WVX48" s="727"/>
      <c r="WVY48" s="727"/>
      <c r="WVZ48" s="727"/>
      <c r="WWA48" s="727"/>
      <c r="WWB48" s="727"/>
      <c r="WWC48" s="727"/>
      <c r="WWD48" s="727"/>
      <c r="WWE48" s="727"/>
      <c r="WWF48" s="727"/>
      <c r="WWG48" s="727"/>
      <c r="WWH48" s="727"/>
      <c r="WWI48" s="727"/>
      <c r="WWJ48" s="727"/>
      <c r="WWK48" s="727"/>
      <c r="WWL48" s="727"/>
      <c r="WWM48" s="727"/>
      <c r="WWN48" s="727"/>
      <c r="WWO48" s="727"/>
      <c r="WWP48" s="727"/>
      <c r="WWQ48" s="727"/>
      <c r="WWR48" s="727"/>
      <c r="WWS48" s="727"/>
      <c r="WWT48" s="727"/>
      <c r="WWU48" s="727"/>
      <c r="WWV48" s="727"/>
      <c r="WWW48" s="727"/>
      <c r="WWX48" s="727"/>
      <c r="WWY48" s="727"/>
      <c r="WWZ48" s="727"/>
      <c r="WXA48" s="727"/>
      <c r="WXB48" s="727"/>
      <c r="WXC48" s="727"/>
      <c r="WXD48" s="727"/>
      <c r="WXE48" s="727"/>
      <c r="WXF48" s="727"/>
      <c r="WXG48" s="727"/>
      <c r="WXH48" s="727"/>
      <c r="WXI48" s="727"/>
      <c r="WXJ48" s="727"/>
      <c r="WXK48" s="727"/>
      <c r="WXL48" s="727"/>
      <c r="WXM48" s="727"/>
      <c r="WXN48" s="727"/>
      <c r="WXO48" s="727"/>
      <c r="WXP48" s="727"/>
      <c r="WXQ48" s="727"/>
      <c r="WXR48" s="727"/>
      <c r="WXS48" s="727"/>
      <c r="WXT48" s="727"/>
      <c r="WXU48" s="727"/>
      <c r="WXV48" s="727"/>
      <c r="WXW48" s="727"/>
      <c r="WXX48" s="727"/>
      <c r="WXY48" s="727"/>
      <c r="WXZ48" s="727"/>
      <c r="WYA48" s="727"/>
      <c r="WYB48" s="727"/>
      <c r="WYC48" s="727"/>
      <c r="WYD48" s="727"/>
      <c r="WYE48" s="727"/>
      <c r="WYF48" s="727"/>
      <c r="WYG48" s="727"/>
      <c r="WYH48" s="727"/>
      <c r="WYI48" s="727"/>
      <c r="WYJ48" s="727"/>
      <c r="WYK48" s="727"/>
      <c r="WYL48" s="727"/>
      <c r="WYM48" s="727"/>
      <c r="WYN48" s="727"/>
      <c r="WYO48" s="727"/>
      <c r="WYP48" s="727"/>
      <c r="WYQ48" s="727"/>
      <c r="WYR48" s="727"/>
      <c r="WYS48" s="727"/>
      <c r="WYT48" s="727"/>
      <c r="WYU48" s="727"/>
      <c r="WYV48" s="727"/>
      <c r="WYW48" s="727"/>
      <c r="WYX48" s="727"/>
      <c r="WYY48" s="727"/>
      <c r="WYZ48" s="727"/>
      <c r="WZA48" s="727"/>
      <c r="WZB48" s="727"/>
      <c r="WZC48" s="727"/>
      <c r="WZD48" s="727"/>
      <c r="WZE48" s="727"/>
      <c r="WZF48" s="727"/>
      <c r="WZG48" s="727"/>
      <c r="WZH48" s="727"/>
      <c r="WZI48" s="727"/>
      <c r="WZJ48" s="727"/>
      <c r="WZK48" s="727"/>
      <c r="WZL48" s="727"/>
      <c r="WZM48" s="727"/>
      <c r="WZN48" s="727"/>
      <c r="WZO48" s="727"/>
      <c r="WZP48" s="727"/>
      <c r="WZQ48" s="727"/>
      <c r="WZR48" s="727"/>
      <c r="WZS48" s="727"/>
      <c r="WZT48" s="727"/>
      <c r="WZU48" s="727"/>
      <c r="WZV48" s="727"/>
      <c r="WZW48" s="727"/>
      <c r="WZX48" s="727"/>
      <c r="WZY48" s="727"/>
      <c r="WZZ48" s="727"/>
      <c r="XAA48" s="727"/>
      <c r="XAB48" s="727"/>
      <c r="XAC48" s="727"/>
      <c r="XAD48" s="727"/>
      <c r="XAE48" s="727"/>
      <c r="XAF48" s="727"/>
      <c r="XAG48" s="727"/>
      <c r="XAH48" s="727"/>
      <c r="XAI48" s="727"/>
      <c r="XAJ48" s="727"/>
      <c r="XAK48" s="727"/>
      <c r="XAL48" s="727"/>
      <c r="XAM48" s="727"/>
      <c r="XAN48" s="727"/>
      <c r="XAO48" s="727"/>
      <c r="XAP48" s="727"/>
      <c r="XAQ48" s="727"/>
      <c r="XAR48" s="727"/>
      <c r="XAS48" s="727"/>
      <c r="XAT48" s="727"/>
      <c r="XAU48" s="727"/>
      <c r="XAV48" s="727"/>
      <c r="XAW48" s="727"/>
      <c r="XAX48" s="727"/>
      <c r="XAY48" s="727"/>
      <c r="XAZ48" s="727"/>
      <c r="XBA48" s="727"/>
      <c r="XBB48" s="727"/>
      <c r="XBC48" s="727"/>
      <c r="XBD48" s="727"/>
      <c r="XBE48" s="727"/>
      <c r="XBF48" s="727"/>
      <c r="XBG48" s="727"/>
      <c r="XBH48" s="727"/>
      <c r="XBI48" s="727"/>
      <c r="XBJ48" s="727"/>
      <c r="XBK48" s="727"/>
      <c r="XBL48" s="727"/>
      <c r="XBM48" s="727"/>
      <c r="XBN48" s="727"/>
      <c r="XBO48" s="727"/>
      <c r="XBP48" s="727"/>
      <c r="XBQ48" s="727"/>
      <c r="XBR48" s="727"/>
      <c r="XBS48" s="727"/>
      <c r="XBT48" s="727"/>
      <c r="XBU48" s="727"/>
      <c r="XBV48" s="727"/>
      <c r="XBW48" s="727"/>
      <c r="XBX48" s="727"/>
      <c r="XBY48" s="727"/>
      <c r="XBZ48" s="727"/>
      <c r="XCA48" s="727"/>
      <c r="XCB48" s="727"/>
      <c r="XCC48" s="727"/>
      <c r="XCD48" s="727"/>
      <c r="XCE48" s="727"/>
      <c r="XCF48" s="727"/>
      <c r="XCG48" s="727"/>
      <c r="XCH48" s="727"/>
      <c r="XCI48" s="727"/>
      <c r="XCJ48" s="727"/>
      <c r="XCK48" s="727"/>
      <c r="XCL48" s="727"/>
      <c r="XCM48" s="727"/>
      <c r="XCN48" s="727"/>
      <c r="XCO48" s="727"/>
      <c r="XCP48" s="727"/>
      <c r="XCQ48" s="727"/>
      <c r="XCR48" s="727"/>
      <c r="XCS48" s="727"/>
      <c r="XCT48" s="727"/>
      <c r="XCU48" s="727"/>
      <c r="XCV48" s="727"/>
      <c r="XCW48" s="727"/>
      <c r="XCX48" s="727"/>
      <c r="XCY48" s="727"/>
      <c r="XCZ48" s="727"/>
      <c r="XDA48" s="727"/>
      <c r="XDB48" s="727"/>
      <c r="XDC48" s="727"/>
      <c r="XDD48" s="727"/>
      <c r="XDE48" s="727"/>
      <c r="XDF48" s="727"/>
      <c r="XDG48" s="727"/>
      <c r="XDH48" s="727"/>
      <c r="XDI48" s="727"/>
      <c r="XDJ48" s="727"/>
      <c r="XDK48" s="727"/>
      <c r="XDL48" s="727"/>
      <c r="XDM48" s="727"/>
      <c r="XDN48" s="727"/>
      <c r="XDO48" s="727"/>
      <c r="XDP48" s="727"/>
      <c r="XDQ48" s="727"/>
      <c r="XDR48" s="727"/>
      <c r="XDS48" s="727"/>
      <c r="XDT48" s="727"/>
      <c r="XDU48" s="727"/>
      <c r="XDV48" s="727"/>
      <c r="XDW48" s="727"/>
      <c r="XDX48" s="727"/>
      <c r="XDY48" s="727"/>
      <c r="XDZ48" s="727"/>
      <c r="XEA48" s="727"/>
      <c r="XEB48" s="727"/>
      <c r="XEC48" s="727"/>
      <c r="XED48" s="727"/>
      <c r="XEE48" s="727"/>
      <c r="XEF48" s="727"/>
      <c r="XEG48" s="727"/>
      <c r="XEH48" s="727"/>
      <c r="XEI48" s="727"/>
      <c r="XEJ48" s="727"/>
      <c r="XEK48" s="727"/>
      <c r="XEL48" s="727"/>
      <c r="XEM48" s="727"/>
      <c r="XEN48" s="727"/>
      <c r="XEO48" s="727"/>
      <c r="XEP48" s="727"/>
      <c r="XEQ48" s="727"/>
      <c r="XER48" s="727"/>
      <c r="XES48" s="727"/>
      <c r="XET48" s="727"/>
      <c r="XEU48" s="727"/>
      <c r="XEV48" s="727"/>
      <c r="XEW48" s="727"/>
      <c r="XEX48" s="727"/>
      <c r="XEY48" s="727"/>
      <c r="XEZ48" s="727"/>
      <c r="XFA48" s="727"/>
      <c r="XFB48" s="727"/>
      <c r="XFC48" s="727"/>
      <c r="XFD48" s="727"/>
    </row>
    <row r="49" spans="1:13">
      <c r="A49" s="727" t="s">
        <v>7440</v>
      </c>
    </row>
    <row r="50" spans="1:13">
      <c r="A50" s="727" t="s">
        <v>7479</v>
      </c>
    </row>
    <row r="51" spans="1:13" s="727" customFormat="1">
      <c r="A51" s="727" t="s">
        <v>7476</v>
      </c>
      <c r="H51" s="659"/>
      <c r="I51" s="659"/>
      <c r="J51" s="659"/>
    </row>
    <row r="52" spans="1:13" s="727" customFormat="1">
      <c r="A52" s="727" t="s">
        <v>7478</v>
      </c>
      <c r="H52" s="659"/>
      <c r="I52" s="659"/>
      <c r="J52" s="659"/>
    </row>
    <row r="53" spans="1:13" s="727" customFormat="1">
      <c r="A53" s="727" t="s">
        <v>7477</v>
      </c>
      <c r="H53" s="659"/>
      <c r="I53" s="659"/>
      <c r="J53" s="659"/>
    </row>
    <row r="54" spans="1:13" s="727" customFormat="1">
      <c r="A54" s="727" t="s">
        <v>7444</v>
      </c>
      <c r="H54" s="659"/>
      <c r="I54" s="659"/>
      <c r="J54" s="659"/>
    </row>
    <row r="55" spans="1:13" s="727" customFormat="1">
      <c r="A55" s="727" t="s">
        <v>7445</v>
      </c>
      <c r="H55" s="659"/>
      <c r="I55" s="659"/>
      <c r="J55" s="659"/>
    </row>
    <row r="56" spans="1:13" s="727" customFormat="1">
      <c r="A56" s="727" t="s">
        <v>7455</v>
      </c>
      <c r="H56" s="659"/>
      <c r="I56" s="659"/>
      <c r="J56" s="659"/>
    </row>
    <row r="57" spans="1:13">
      <c r="A57" s="727"/>
    </row>
    <row r="59" spans="1:13" ht="17">
      <c r="A59" s="602" t="s">
        <v>7323</v>
      </c>
    </row>
    <row r="60" spans="1:13">
      <c r="A60" s="727" t="s">
        <v>7253</v>
      </c>
      <c r="B60" s="727"/>
      <c r="C60" s="727"/>
      <c r="D60" s="727"/>
      <c r="E60" s="727"/>
      <c r="F60" s="727"/>
      <c r="G60" s="727"/>
      <c r="K60" s="727"/>
      <c r="L60" s="727"/>
      <c r="M60" s="727"/>
    </row>
    <row r="61" spans="1:13">
      <c r="A61" s="727" t="s">
        <v>7322</v>
      </c>
      <c r="B61" s="727"/>
      <c r="C61" s="727"/>
      <c r="D61" s="727"/>
      <c r="E61" s="727"/>
      <c r="F61" s="727"/>
      <c r="G61" s="727"/>
      <c r="K61" s="727"/>
      <c r="L61" s="727"/>
      <c r="M61" s="727"/>
    </row>
    <row r="62" spans="1:13">
      <c r="A62" s="727" t="s">
        <v>7324</v>
      </c>
      <c r="B62" s="727"/>
      <c r="C62" s="727"/>
      <c r="D62" s="727"/>
      <c r="E62" s="727"/>
      <c r="F62" s="727"/>
      <c r="G62" s="727"/>
      <c r="K62" s="727"/>
      <c r="L62" s="727"/>
      <c r="M62" s="727"/>
    </row>
    <row r="63" spans="1:13">
      <c r="A63" s="727" t="s">
        <v>7325</v>
      </c>
      <c r="B63" s="727"/>
      <c r="C63" s="727"/>
      <c r="D63" s="727"/>
      <c r="E63" s="727"/>
      <c r="F63" s="727"/>
      <c r="G63" s="727"/>
      <c r="K63" s="727"/>
      <c r="L63" s="727"/>
      <c r="M63" s="727"/>
    </row>
    <row r="64" spans="1:13">
      <c r="A64" s="727" t="s">
        <v>7397</v>
      </c>
      <c r="B64" s="727"/>
      <c r="C64" s="727"/>
      <c r="D64" s="727"/>
      <c r="E64" s="727"/>
      <c r="F64" s="727"/>
      <c r="G64" s="727"/>
      <c r="K64" s="727"/>
      <c r="L64" s="727"/>
      <c r="M64" s="727"/>
    </row>
    <row r="65" spans="1:13">
      <c r="A65" s="727" t="s">
        <v>7395</v>
      </c>
      <c r="B65" s="727"/>
      <c r="C65" s="727"/>
      <c r="D65" s="727"/>
      <c r="E65" s="727"/>
      <c r="F65" s="727"/>
      <c r="G65" s="727"/>
      <c r="K65" s="727"/>
      <c r="L65" s="727"/>
      <c r="M65" s="727"/>
    </row>
    <row r="66" spans="1:13" s="659" customFormat="1">
      <c r="A66" s="659" t="s">
        <v>7396</v>
      </c>
      <c r="H66" s="727"/>
      <c r="I66" s="727"/>
      <c r="J66" s="727"/>
    </row>
    <row r="67" spans="1:13" s="659" customFormat="1">
      <c r="A67" s="659" t="s">
        <v>8339</v>
      </c>
      <c r="H67" s="727"/>
      <c r="I67" s="727"/>
      <c r="J67" s="727"/>
    </row>
    <row r="68" spans="1:13" s="659" customFormat="1">
      <c r="A68" s="659" t="s">
        <v>7398</v>
      </c>
      <c r="H68" s="727"/>
      <c r="I68" s="727"/>
      <c r="J68" s="727"/>
    </row>
    <row r="69" spans="1:13" s="727" customFormat="1">
      <c r="A69" s="727" t="s">
        <v>7446</v>
      </c>
      <c r="H69" s="659"/>
      <c r="I69" s="659"/>
      <c r="J69" s="659"/>
    </row>
    <row r="70" spans="1:13" s="727" customFormat="1">
      <c r="A70" s="727" t="s">
        <v>7760</v>
      </c>
      <c r="H70" s="659"/>
      <c r="I70" s="659"/>
      <c r="J70" s="659"/>
    </row>
    <row r="71" spans="1:13" s="727" customFormat="1">
      <c r="A71" s="727" t="s">
        <v>7761</v>
      </c>
      <c r="B71" s="727" t="s">
        <v>7765</v>
      </c>
      <c r="H71" s="659"/>
      <c r="I71" s="659"/>
      <c r="J71" s="659"/>
    </row>
    <row r="72" spans="1:13" s="727" customFormat="1">
      <c r="A72" s="727" t="s">
        <v>7762</v>
      </c>
      <c r="B72" s="727" t="s">
        <v>7766</v>
      </c>
      <c r="H72" s="659"/>
      <c r="I72" s="659"/>
      <c r="J72" s="659"/>
    </row>
    <row r="73" spans="1:13">
      <c r="A73" s="659" t="s">
        <v>7763</v>
      </c>
      <c r="B73" s="659" t="s">
        <v>7767</v>
      </c>
      <c r="C73" s="659"/>
      <c r="D73" s="659"/>
      <c r="E73" s="659"/>
    </row>
    <row r="74" spans="1:13" s="727" customFormat="1">
      <c r="A74" s="727" t="s">
        <v>7764</v>
      </c>
      <c r="B74" s="727" t="s">
        <v>7768</v>
      </c>
      <c r="H74" s="659"/>
      <c r="I74" s="659"/>
      <c r="J74" s="659"/>
    </row>
    <row r="75" spans="1:13" s="727" customFormat="1">
      <c r="H75" s="659"/>
      <c r="I75" s="659"/>
      <c r="J75" s="659"/>
    </row>
    <row r="77" spans="1:13">
      <c r="A77" s="705" t="s">
        <v>7336</v>
      </c>
      <c r="B77" s="705" t="s">
        <v>7337</v>
      </c>
      <c r="C77" s="705" t="s">
        <v>7338</v>
      </c>
      <c r="D77" s="1245" t="s">
        <v>2132</v>
      </c>
      <c r="E77" s="1245"/>
      <c r="F77" s="1245"/>
      <c r="G77" s="1245"/>
      <c r="H77" s="1276" t="s">
        <v>1495</v>
      </c>
      <c r="I77" s="1277"/>
    </row>
    <row r="78" spans="1:13">
      <c r="A78" s="716">
        <v>1</v>
      </c>
      <c r="B78" s="676" t="s">
        <v>7339</v>
      </c>
      <c r="C78" s="666" t="s">
        <v>7962</v>
      </c>
      <c r="D78" s="1268" t="s">
        <v>8335</v>
      </c>
      <c r="E78" s="1268"/>
      <c r="F78" s="1268"/>
      <c r="G78" s="1268"/>
      <c r="H78" s="1269"/>
      <c r="I78" s="1269"/>
    </row>
    <row r="79" spans="1:13">
      <c r="A79" s="716"/>
      <c r="B79" s="676" t="s">
        <v>7340</v>
      </c>
      <c r="C79" s="666" t="s">
        <v>6814</v>
      </c>
      <c r="D79" s="1268" t="s">
        <v>8336</v>
      </c>
      <c r="E79" s="1268"/>
      <c r="F79" s="1268"/>
      <c r="G79" s="1268"/>
      <c r="H79" s="1269"/>
      <c r="I79" s="1269"/>
    </row>
    <row r="80" spans="1:13">
      <c r="A80" s="716"/>
      <c r="B80" s="676" t="s">
        <v>8329</v>
      </c>
      <c r="C80" s="787" t="s">
        <v>8330</v>
      </c>
      <c r="D80" s="1268" t="s">
        <v>8337</v>
      </c>
      <c r="E80" s="1268"/>
      <c r="F80" s="1268"/>
      <c r="G80" s="1268"/>
      <c r="H80" s="1269"/>
      <c r="I80" s="1269"/>
    </row>
    <row r="81" spans="1:9">
      <c r="A81" s="716">
        <v>2</v>
      </c>
      <c r="B81" s="676" t="s">
        <v>7341</v>
      </c>
      <c r="C81" s="676" t="s">
        <v>7963</v>
      </c>
      <c r="D81" s="1267" t="s">
        <v>7326</v>
      </c>
      <c r="E81" s="1267"/>
      <c r="F81" s="1267"/>
      <c r="G81" s="1267"/>
      <c r="H81" s="1269"/>
      <c r="I81" s="1269"/>
    </row>
    <row r="82" spans="1:9">
      <c r="A82" s="716"/>
      <c r="B82" s="676" t="s">
        <v>7342</v>
      </c>
      <c r="C82" s="676" t="s">
        <v>6816</v>
      </c>
      <c r="D82" s="1267" t="s">
        <v>7327</v>
      </c>
      <c r="E82" s="1267"/>
      <c r="F82" s="1267"/>
      <c r="G82" s="1267"/>
      <c r="H82" s="1269"/>
      <c r="I82" s="1269"/>
    </row>
    <row r="83" spans="1:9">
      <c r="A83" s="716"/>
      <c r="B83" s="676" t="s">
        <v>7343</v>
      </c>
      <c r="C83" s="787" t="s">
        <v>8331</v>
      </c>
      <c r="D83" s="1267" t="s">
        <v>7328</v>
      </c>
      <c r="E83" s="1267"/>
      <c r="F83" s="1267"/>
      <c r="G83" s="1267"/>
      <c r="H83" s="1269"/>
      <c r="I83" s="1269"/>
    </row>
    <row r="84" spans="1:9">
      <c r="A84" s="716">
        <v>3</v>
      </c>
      <c r="B84" s="676" t="s">
        <v>7344</v>
      </c>
      <c r="C84" s="676" t="s">
        <v>7964</v>
      </c>
      <c r="D84" s="1267" t="s">
        <v>7329</v>
      </c>
      <c r="E84" s="1267"/>
      <c r="F84" s="1267"/>
      <c r="G84" s="1267"/>
      <c r="H84" s="1269"/>
      <c r="I84" s="1269"/>
    </row>
    <row r="85" spans="1:9">
      <c r="A85" s="716"/>
      <c r="B85" s="676" t="s">
        <v>7345</v>
      </c>
      <c r="C85" s="676" t="s">
        <v>6818</v>
      </c>
      <c r="D85" s="1267" t="s">
        <v>7330</v>
      </c>
      <c r="E85" s="1267"/>
      <c r="F85" s="1267"/>
      <c r="G85" s="1267"/>
      <c r="H85" s="1269"/>
      <c r="I85" s="1269"/>
    </row>
    <row r="86" spans="1:9">
      <c r="A86" s="716"/>
      <c r="B86" s="676" t="s">
        <v>7346</v>
      </c>
      <c r="C86" s="787" t="s">
        <v>8332</v>
      </c>
      <c r="D86" s="1267" t="s">
        <v>7399</v>
      </c>
      <c r="E86" s="1267"/>
      <c r="F86" s="1267"/>
      <c r="G86" s="1267"/>
      <c r="H86" s="1269"/>
      <c r="I86" s="1269"/>
    </row>
    <row r="87" spans="1:9">
      <c r="A87" s="716">
        <v>4</v>
      </c>
      <c r="B87" s="676" t="s">
        <v>7347</v>
      </c>
      <c r="C87" s="676" t="s">
        <v>7965</v>
      </c>
      <c r="D87" s="1267" t="s">
        <v>7331</v>
      </c>
      <c r="E87" s="1267"/>
      <c r="F87" s="1267"/>
      <c r="G87" s="1267"/>
      <c r="H87" s="1269"/>
      <c r="I87" s="1269"/>
    </row>
    <row r="88" spans="1:9">
      <c r="A88" s="716"/>
      <c r="B88" s="676" t="s">
        <v>7348</v>
      </c>
      <c r="C88" s="676" t="s">
        <v>7966</v>
      </c>
      <c r="D88" s="1267" t="s">
        <v>7332</v>
      </c>
      <c r="E88" s="1267"/>
      <c r="F88" s="1267"/>
      <c r="G88" s="1267"/>
      <c r="H88" s="1269"/>
      <c r="I88" s="1269"/>
    </row>
    <row r="89" spans="1:9">
      <c r="A89" s="716"/>
      <c r="B89" s="676" t="s">
        <v>7349</v>
      </c>
      <c r="C89" s="787" t="s">
        <v>8333</v>
      </c>
      <c r="D89" s="1267" t="s">
        <v>7333</v>
      </c>
      <c r="E89" s="1267"/>
      <c r="F89" s="1267"/>
      <c r="G89" s="1267"/>
      <c r="H89" s="1269"/>
      <c r="I89" s="1269"/>
    </row>
    <row r="90" spans="1:9" ht="40.5" customHeight="1">
      <c r="A90" s="716">
        <v>9</v>
      </c>
      <c r="B90" s="676" t="s">
        <v>7474</v>
      </c>
      <c r="C90" s="787" t="s">
        <v>8334</v>
      </c>
      <c r="D90" s="1278" t="s">
        <v>7473</v>
      </c>
      <c r="E90" s="1278"/>
      <c r="F90" s="1278"/>
      <c r="G90" s="1278"/>
      <c r="H90" s="1271" t="s">
        <v>8297</v>
      </c>
      <c r="I90" s="1272"/>
    </row>
    <row r="91" spans="1:9">
      <c r="A91" s="724"/>
      <c r="B91" s="724"/>
      <c r="C91" s="724"/>
      <c r="D91" s="723"/>
      <c r="E91" s="341"/>
      <c r="F91" s="341"/>
      <c r="G91" s="341"/>
    </row>
    <row r="92" spans="1:9">
      <c r="A92" s="705" t="s">
        <v>8311</v>
      </c>
      <c r="B92" s="728" t="s">
        <v>7337</v>
      </c>
      <c r="C92" s="705" t="s">
        <v>7338</v>
      </c>
      <c r="D92" s="1245" t="s">
        <v>2132</v>
      </c>
      <c r="E92" s="1245"/>
      <c r="F92" s="1245"/>
      <c r="G92" s="1245"/>
      <c r="H92" s="1276" t="s">
        <v>1495</v>
      </c>
      <c r="I92" s="1277"/>
    </row>
    <row r="93" spans="1:9">
      <c r="A93" s="716">
        <v>1</v>
      </c>
      <c r="B93" s="704" t="s">
        <v>7350</v>
      </c>
      <c r="C93" s="790" t="s">
        <v>7962</v>
      </c>
      <c r="D93" s="1265" t="s">
        <v>8310</v>
      </c>
      <c r="E93" s="1265"/>
      <c r="F93" s="1265"/>
      <c r="G93" s="1265"/>
      <c r="H93" s="1269"/>
      <c r="I93" s="1269"/>
    </row>
    <row r="94" spans="1:9">
      <c r="A94" s="716"/>
      <c r="B94" s="704" t="s">
        <v>7351</v>
      </c>
      <c r="C94" s="790" t="s">
        <v>6814</v>
      </c>
      <c r="D94" s="1265" t="s">
        <v>8312</v>
      </c>
      <c r="E94" s="1265"/>
      <c r="F94" s="1265"/>
      <c r="G94" s="1265"/>
      <c r="H94" s="1269"/>
      <c r="I94" s="1269"/>
    </row>
    <row r="95" spans="1:9">
      <c r="A95" s="716"/>
      <c r="B95" s="704" t="s">
        <v>7352</v>
      </c>
      <c r="C95" s="787" t="s">
        <v>8330</v>
      </c>
      <c r="D95" s="1265" t="s">
        <v>8313</v>
      </c>
      <c r="E95" s="1265"/>
      <c r="F95" s="1265"/>
      <c r="G95" s="1265"/>
      <c r="H95" s="1269"/>
      <c r="I95" s="1269"/>
    </row>
    <row r="96" spans="1:9">
      <c r="A96" s="716">
        <v>2</v>
      </c>
      <c r="B96" s="704" t="s">
        <v>7353</v>
      </c>
      <c r="C96" s="786" t="s">
        <v>7963</v>
      </c>
      <c r="D96" s="1267" t="s">
        <v>7403</v>
      </c>
      <c r="E96" s="1267"/>
      <c r="F96" s="1267"/>
      <c r="G96" s="1267"/>
      <c r="H96" s="1269"/>
      <c r="I96" s="1269"/>
    </row>
    <row r="97" spans="1:9">
      <c r="A97" s="716"/>
      <c r="B97" s="704" t="s">
        <v>7354</v>
      </c>
      <c r="C97" s="786" t="s">
        <v>6816</v>
      </c>
      <c r="D97" s="1267" t="s">
        <v>7405</v>
      </c>
      <c r="E97" s="1267"/>
      <c r="F97" s="1267"/>
      <c r="G97" s="1267"/>
      <c r="H97" s="1269"/>
      <c r="I97" s="1269"/>
    </row>
    <row r="98" spans="1:9">
      <c r="A98" s="716"/>
      <c r="B98" s="704" t="s">
        <v>7355</v>
      </c>
      <c r="C98" s="787" t="s">
        <v>8331</v>
      </c>
      <c r="D98" s="1267" t="s">
        <v>7404</v>
      </c>
      <c r="E98" s="1267"/>
      <c r="F98" s="1267"/>
      <c r="G98" s="1267"/>
      <c r="H98" s="1269"/>
      <c r="I98" s="1269"/>
    </row>
    <row r="99" spans="1:9">
      <c r="A99" s="716">
        <v>3</v>
      </c>
      <c r="B99" s="704" t="s">
        <v>7356</v>
      </c>
      <c r="C99" s="786" t="s">
        <v>7964</v>
      </c>
      <c r="D99" s="1273" t="s">
        <v>7534</v>
      </c>
      <c r="E99" s="1274"/>
      <c r="F99" s="1274"/>
      <c r="G99" s="1275"/>
      <c r="H99" s="1269"/>
      <c r="I99" s="1269"/>
    </row>
    <row r="100" spans="1:9">
      <c r="A100" s="716"/>
      <c r="B100" s="704" t="s">
        <v>7357</v>
      </c>
      <c r="C100" s="786" t="s">
        <v>6818</v>
      </c>
      <c r="D100" s="1273" t="s">
        <v>7535</v>
      </c>
      <c r="E100" s="1274"/>
      <c r="F100" s="1274"/>
      <c r="G100" s="1275"/>
      <c r="H100" s="1269"/>
      <c r="I100" s="1269"/>
    </row>
    <row r="101" spans="1:9">
      <c r="A101" s="716"/>
      <c r="B101" s="704" t="s">
        <v>7358</v>
      </c>
      <c r="C101" s="787" t="s">
        <v>8332</v>
      </c>
      <c r="D101" s="1273" t="s">
        <v>7536</v>
      </c>
      <c r="E101" s="1274"/>
      <c r="F101" s="1274"/>
      <c r="G101" s="1275"/>
      <c r="H101" s="1269"/>
      <c r="I101" s="1269"/>
    </row>
    <row r="102" spans="1:9">
      <c r="A102" s="716">
        <v>4</v>
      </c>
      <c r="B102" s="704" t="s">
        <v>7359</v>
      </c>
      <c r="C102" s="786" t="s">
        <v>7965</v>
      </c>
      <c r="D102" s="1267" t="s">
        <v>7400</v>
      </c>
      <c r="E102" s="1267"/>
      <c r="F102" s="1267"/>
      <c r="G102" s="1267"/>
      <c r="H102" s="1269"/>
      <c r="I102" s="1269"/>
    </row>
    <row r="103" spans="1:9">
      <c r="A103" s="716"/>
      <c r="B103" s="704" t="s">
        <v>7360</v>
      </c>
      <c r="C103" s="786" t="s">
        <v>7966</v>
      </c>
      <c r="D103" s="1267" t="s">
        <v>7401</v>
      </c>
      <c r="E103" s="1267"/>
      <c r="F103" s="1267"/>
      <c r="G103" s="1267"/>
      <c r="H103" s="1269"/>
      <c r="I103" s="1269"/>
    </row>
    <row r="104" spans="1:9">
      <c r="A104" s="716"/>
      <c r="B104" s="704" t="s">
        <v>7361</v>
      </c>
      <c r="C104" s="787" t="s">
        <v>8333</v>
      </c>
      <c r="D104" s="1267" t="s">
        <v>7402</v>
      </c>
      <c r="E104" s="1267"/>
      <c r="F104" s="1267"/>
      <c r="G104" s="1267"/>
      <c r="H104" s="1269"/>
      <c r="I104" s="1269"/>
    </row>
    <row r="105" spans="1:9">
      <c r="A105" s="716">
        <v>9</v>
      </c>
      <c r="B105" s="704" t="s">
        <v>7468</v>
      </c>
      <c r="C105" s="787" t="s">
        <v>8334</v>
      </c>
      <c r="D105" s="1267" t="s">
        <v>8298</v>
      </c>
      <c r="E105" s="1267"/>
      <c r="F105" s="1267"/>
      <c r="G105" s="1267"/>
      <c r="H105" s="1271"/>
      <c r="I105" s="1272"/>
    </row>
    <row r="106" spans="1:9">
      <c r="A106" s="723"/>
      <c r="B106" s="724"/>
      <c r="C106" s="725"/>
      <c r="D106" s="726"/>
      <c r="E106" s="341"/>
      <c r="F106" s="341"/>
      <c r="G106" s="341"/>
    </row>
    <row r="107" spans="1:9">
      <c r="A107" s="705" t="s">
        <v>7362</v>
      </c>
      <c r="B107" s="728" t="s">
        <v>7337</v>
      </c>
      <c r="C107" s="729" t="s">
        <v>7338</v>
      </c>
      <c r="D107" s="1245" t="s">
        <v>2132</v>
      </c>
      <c r="E107" s="1245"/>
      <c r="F107" s="1245"/>
      <c r="G107" s="1245"/>
      <c r="H107" s="1276" t="s">
        <v>1495</v>
      </c>
      <c r="I107" s="1277"/>
    </row>
    <row r="108" spans="1:9">
      <c r="A108" s="716">
        <v>1</v>
      </c>
      <c r="B108" s="704" t="s">
        <v>7363</v>
      </c>
      <c r="C108" s="790" t="s">
        <v>7962</v>
      </c>
      <c r="D108" s="1253" t="s">
        <v>7434</v>
      </c>
      <c r="E108" s="1253"/>
      <c r="F108" s="1253"/>
      <c r="G108" s="1253"/>
      <c r="H108" s="1269"/>
      <c r="I108" s="1269"/>
    </row>
    <row r="109" spans="1:9">
      <c r="A109" s="716"/>
      <c r="B109" s="704" t="s">
        <v>7364</v>
      </c>
      <c r="C109" s="790" t="s">
        <v>6814</v>
      </c>
      <c r="D109" s="1253" t="s">
        <v>7435</v>
      </c>
      <c r="E109" s="1253"/>
      <c r="F109" s="1253"/>
      <c r="G109" s="1253"/>
      <c r="H109" s="1269"/>
      <c r="I109" s="1269"/>
    </row>
    <row r="110" spans="1:9">
      <c r="A110" s="716"/>
      <c r="B110" s="704" t="s">
        <v>7365</v>
      </c>
      <c r="C110" s="787" t="s">
        <v>8330</v>
      </c>
      <c r="D110" s="1253" t="s">
        <v>7436</v>
      </c>
      <c r="E110" s="1253"/>
      <c r="F110" s="1253"/>
      <c r="G110" s="1253"/>
      <c r="H110" s="1269"/>
      <c r="I110" s="1269"/>
    </row>
    <row r="111" spans="1:9">
      <c r="A111" s="716">
        <v>2</v>
      </c>
      <c r="B111" s="704" t="s">
        <v>7366</v>
      </c>
      <c r="C111" s="786" t="s">
        <v>7963</v>
      </c>
      <c r="D111" s="1253" t="s">
        <v>7406</v>
      </c>
      <c r="E111" s="1253"/>
      <c r="F111" s="1253"/>
      <c r="G111" s="1253"/>
      <c r="H111" s="1269"/>
      <c r="I111" s="1269"/>
    </row>
    <row r="112" spans="1:9">
      <c r="A112" s="716"/>
      <c r="B112" s="704" t="s">
        <v>7367</v>
      </c>
      <c r="C112" s="786" t="s">
        <v>6816</v>
      </c>
      <c r="D112" s="1253" t="s">
        <v>8291</v>
      </c>
      <c r="E112" s="1253"/>
      <c r="F112" s="1253"/>
      <c r="G112" s="1253"/>
      <c r="H112" s="1269"/>
      <c r="I112" s="1269"/>
    </row>
    <row r="113" spans="1:9" ht="26.25" customHeight="1">
      <c r="A113" s="716"/>
      <c r="B113" s="704" t="s">
        <v>7368</v>
      </c>
      <c r="C113" s="787" t="s">
        <v>8331</v>
      </c>
      <c r="D113" s="1262" t="s">
        <v>8292</v>
      </c>
      <c r="E113" s="1263"/>
      <c r="F113" s="1263"/>
      <c r="G113" s="1264"/>
      <c r="H113" s="1269"/>
      <c r="I113" s="1269"/>
    </row>
    <row r="114" spans="1:9">
      <c r="A114" s="716">
        <v>3</v>
      </c>
      <c r="B114" s="704" t="s">
        <v>7369</v>
      </c>
      <c r="C114" s="786" t="s">
        <v>7964</v>
      </c>
      <c r="D114" s="1253" t="s">
        <v>7334</v>
      </c>
      <c r="E114" s="1253"/>
      <c r="F114" s="1253"/>
      <c r="G114" s="1253"/>
      <c r="H114" s="1269"/>
      <c r="I114" s="1269"/>
    </row>
    <row r="115" spans="1:9">
      <c r="A115" s="716"/>
      <c r="B115" s="704" t="s">
        <v>7370</v>
      </c>
      <c r="C115" s="786" t="s">
        <v>6818</v>
      </c>
      <c r="D115" s="1253" t="s">
        <v>7388</v>
      </c>
      <c r="E115" s="1253"/>
      <c r="F115" s="1253"/>
      <c r="G115" s="1253"/>
      <c r="H115" s="1269"/>
      <c r="I115" s="1269"/>
    </row>
    <row r="116" spans="1:9">
      <c r="A116" s="716"/>
      <c r="B116" s="704" t="s">
        <v>7371</v>
      </c>
      <c r="C116" s="787" t="s">
        <v>8332</v>
      </c>
      <c r="D116" s="1253" t="s">
        <v>7389</v>
      </c>
      <c r="E116" s="1253"/>
      <c r="F116" s="1253"/>
      <c r="G116" s="1253"/>
      <c r="H116" s="1269"/>
      <c r="I116" s="1269"/>
    </row>
    <row r="117" spans="1:9">
      <c r="A117" s="716">
        <v>4</v>
      </c>
      <c r="B117" s="704" t="s">
        <v>7372</v>
      </c>
      <c r="C117" s="786" t="s">
        <v>7965</v>
      </c>
      <c r="D117" s="1253" t="s">
        <v>7414</v>
      </c>
      <c r="E117" s="1253"/>
      <c r="F117" s="1253"/>
      <c r="G117" s="1253"/>
      <c r="H117" s="1269"/>
      <c r="I117" s="1269"/>
    </row>
    <row r="118" spans="1:9">
      <c r="A118" s="716"/>
      <c r="B118" s="704" t="s">
        <v>7373</v>
      </c>
      <c r="C118" s="786" t="s">
        <v>7966</v>
      </c>
      <c r="D118" s="1253" t="s">
        <v>7407</v>
      </c>
      <c r="E118" s="1253"/>
      <c r="F118" s="1253"/>
      <c r="G118" s="1253"/>
      <c r="H118" s="1269"/>
      <c r="I118" s="1269"/>
    </row>
    <row r="119" spans="1:9">
      <c r="A119" s="716"/>
      <c r="B119" s="704" t="s">
        <v>7374</v>
      </c>
      <c r="C119" s="787" t="s">
        <v>8333</v>
      </c>
      <c r="D119" s="1253" t="s">
        <v>7415</v>
      </c>
      <c r="E119" s="1253"/>
      <c r="F119" s="1253"/>
      <c r="G119" s="1253"/>
      <c r="H119" s="1269"/>
      <c r="I119" s="1269"/>
    </row>
    <row r="120" spans="1:9">
      <c r="A120" s="716">
        <v>9</v>
      </c>
      <c r="B120" s="704" t="s">
        <v>7467</v>
      </c>
      <c r="C120" s="787" t="s">
        <v>8334</v>
      </c>
      <c r="D120" s="1253" t="s">
        <v>7408</v>
      </c>
      <c r="E120" s="1253"/>
      <c r="F120" s="1253"/>
      <c r="G120" s="1253"/>
      <c r="H120" s="1269"/>
      <c r="I120" s="1269"/>
    </row>
    <row r="121" spans="1:9">
      <c r="A121" s="723"/>
      <c r="B121" s="724"/>
      <c r="C121" s="725"/>
      <c r="D121" s="726"/>
      <c r="E121" s="341"/>
      <c r="F121" s="341"/>
      <c r="G121" s="341"/>
    </row>
    <row r="122" spans="1:9">
      <c r="A122" s="705" t="s">
        <v>7375</v>
      </c>
      <c r="B122" s="728" t="s">
        <v>7337</v>
      </c>
      <c r="C122" s="729" t="s">
        <v>7338</v>
      </c>
      <c r="D122" s="1245" t="s">
        <v>2132</v>
      </c>
      <c r="E122" s="1245"/>
      <c r="F122" s="1245"/>
      <c r="G122" s="1245"/>
      <c r="H122" s="1276" t="s">
        <v>1495</v>
      </c>
      <c r="I122" s="1277"/>
    </row>
    <row r="123" spans="1:9">
      <c r="A123" s="716">
        <v>1</v>
      </c>
      <c r="B123" s="704" t="s">
        <v>7376</v>
      </c>
      <c r="C123" s="790" t="s">
        <v>7962</v>
      </c>
      <c r="D123" s="1253" t="s">
        <v>7390</v>
      </c>
      <c r="E123" s="1253"/>
      <c r="F123" s="1253"/>
      <c r="G123" s="1253"/>
      <c r="H123" s="1269"/>
      <c r="I123" s="1269"/>
    </row>
    <row r="124" spans="1:9">
      <c r="A124" s="716"/>
      <c r="B124" s="704" t="s">
        <v>7377</v>
      </c>
      <c r="C124" s="790" t="s">
        <v>6814</v>
      </c>
      <c r="D124" s="1253" t="s">
        <v>7391</v>
      </c>
      <c r="E124" s="1253"/>
      <c r="F124" s="1253"/>
      <c r="G124" s="1253"/>
      <c r="H124" s="1269"/>
      <c r="I124" s="1269"/>
    </row>
    <row r="125" spans="1:9">
      <c r="A125" s="716"/>
      <c r="B125" s="704" t="s">
        <v>7378</v>
      </c>
      <c r="C125" s="787" t="s">
        <v>8330</v>
      </c>
      <c r="D125" s="1253" t="s">
        <v>7335</v>
      </c>
      <c r="E125" s="1253"/>
      <c r="F125" s="1253"/>
      <c r="G125" s="1253"/>
      <c r="H125" s="1269"/>
      <c r="I125" s="1269"/>
    </row>
    <row r="126" spans="1:9">
      <c r="A126" s="716">
        <v>2</v>
      </c>
      <c r="B126" s="704" t="s">
        <v>7379</v>
      </c>
      <c r="C126" s="786" t="s">
        <v>7963</v>
      </c>
      <c r="D126" s="1270" t="s">
        <v>8294</v>
      </c>
      <c r="E126" s="1270"/>
      <c r="F126" s="1270"/>
      <c r="G126" s="1270"/>
      <c r="H126" s="1269"/>
      <c r="I126" s="1269"/>
    </row>
    <row r="127" spans="1:9">
      <c r="A127" s="716"/>
      <c r="B127" s="704" t="s">
        <v>7380</v>
      </c>
      <c r="C127" s="786" t="s">
        <v>6816</v>
      </c>
      <c r="D127" s="1270" t="s">
        <v>8295</v>
      </c>
      <c r="E127" s="1270"/>
      <c r="F127" s="1270"/>
      <c r="G127" s="1270"/>
      <c r="H127" s="1269"/>
      <c r="I127" s="1269"/>
    </row>
    <row r="128" spans="1:9">
      <c r="A128" s="716"/>
      <c r="B128" s="704" t="s">
        <v>7381</v>
      </c>
      <c r="C128" s="787" t="s">
        <v>8331</v>
      </c>
      <c r="D128" s="1270" t="s">
        <v>8296</v>
      </c>
      <c r="E128" s="1270"/>
      <c r="F128" s="1270"/>
      <c r="G128" s="1270"/>
      <c r="H128" s="1269"/>
      <c r="I128" s="1269"/>
    </row>
    <row r="129" spans="1:10">
      <c r="A129" s="716">
        <v>3</v>
      </c>
      <c r="B129" s="704" t="s">
        <v>7382</v>
      </c>
      <c r="C129" s="786" t="s">
        <v>7964</v>
      </c>
      <c r="D129" s="1253" t="s">
        <v>7472</v>
      </c>
      <c r="E129" s="1253"/>
      <c r="F129" s="1253"/>
      <c r="G129" s="1253"/>
      <c r="H129" s="1279" t="s">
        <v>7409</v>
      </c>
      <c r="I129" s="1280"/>
    </row>
    <row r="130" spans="1:10">
      <c r="A130" s="716"/>
      <c r="B130" s="704" t="s">
        <v>7383</v>
      </c>
      <c r="C130" s="786" t="s">
        <v>6818</v>
      </c>
      <c r="D130" s="1253" t="s">
        <v>7392</v>
      </c>
      <c r="E130" s="1253"/>
      <c r="F130" s="1253"/>
      <c r="G130" s="1253"/>
      <c r="H130" s="1279" t="s">
        <v>7437</v>
      </c>
      <c r="I130" s="1280"/>
    </row>
    <row r="131" spans="1:10">
      <c r="A131" s="716"/>
      <c r="B131" s="704" t="s">
        <v>7384</v>
      </c>
      <c r="C131" s="787" t="s">
        <v>8332</v>
      </c>
      <c r="D131" s="1253" t="s">
        <v>7393</v>
      </c>
      <c r="E131" s="1253"/>
      <c r="F131" s="1253"/>
      <c r="G131" s="1253"/>
      <c r="H131" s="1279" t="s">
        <v>7438</v>
      </c>
      <c r="I131" s="1280"/>
    </row>
    <row r="132" spans="1:10">
      <c r="A132" s="716">
        <v>4</v>
      </c>
      <c r="B132" s="704" t="s">
        <v>7385</v>
      </c>
      <c r="C132" s="786" t="s">
        <v>7965</v>
      </c>
      <c r="D132" s="1267" t="s">
        <v>7410</v>
      </c>
      <c r="E132" s="1267"/>
      <c r="F132" s="1267"/>
      <c r="G132" s="1267"/>
      <c r="H132" s="1269"/>
      <c r="I132" s="1269"/>
    </row>
    <row r="133" spans="1:10">
      <c r="A133" s="716"/>
      <c r="B133" s="704" t="s">
        <v>7386</v>
      </c>
      <c r="C133" s="786" t="s">
        <v>7966</v>
      </c>
      <c r="D133" s="1267" t="s">
        <v>7411</v>
      </c>
      <c r="E133" s="1267"/>
      <c r="F133" s="1267"/>
      <c r="G133" s="1267"/>
      <c r="H133" s="1269"/>
      <c r="I133" s="1269"/>
    </row>
    <row r="134" spans="1:10">
      <c r="A134" s="716"/>
      <c r="B134" s="704" t="s">
        <v>7387</v>
      </c>
      <c r="C134" s="787" t="s">
        <v>8333</v>
      </c>
      <c r="D134" s="1267" t="s">
        <v>7412</v>
      </c>
      <c r="E134" s="1267"/>
      <c r="F134" s="1267"/>
      <c r="G134" s="1267"/>
      <c r="H134" s="1269"/>
      <c r="I134" s="1269"/>
    </row>
    <row r="135" spans="1:10">
      <c r="A135" s="716">
        <v>9</v>
      </c>
      <c r="B135" s="704" t="s">
        <v>7469</v>
      </c>
      <c r="C135" s="787" t="s">
        <v>8334</v>
      </c>
      <c r="D135" s="1253" t="s">
        <v>7394</v>
      </c>
      <c r="E135" s="1253"/>
      <c r="F135" s="1253"/>
      <c r="G135" s="1253"/>
      <c r="H135" s="1269"/>
      <c r="I135" s="1269"/>
      <c r="J135" s="727" t="s">
        <v>7413</v>
      </c>
    </row>
    <row r="137" spans="1:10" ht="17">
      <c r="A137" s="602" t="s">
        <v>7420</v>
      </c>
    </row>
    <row r="138" spans="1:10">
      <c r="A138" s="727" t="s">
        <v>7498</v>
      </c>
    </row>
    <row r="139" spans="1:10">
      <c r="A139" s="727" t="s">
        <v>7433</v>
      </c>
    </row>
    <row r="140" spans="1:10">
      <c r="A140" s="727" t="s">
        <v>8299</v>
      </c>
    </row>
    <row r="141" spans="1:10">
      <c r="A141" s="727" t="s">
        <v>7441</v>
      </c>
    </row>
    <row r="142" spans="1:10">
      <c r="A142" s="727"/>
    </row>
    <row r="143" spans="1:10" s="659" customFormat="1">
      <c r="A143" s="731" t="s">
        <v>7421</v>
      </c>
      <c r="B143" s="731" t="s">
        <v>7431</v>
      </c>
      <c r="C143" s="731" t="s">
        <v>7496</v>
      </c>
      <c r="H143" s="727"/>
      <c r="I143" s="727"/>
      <c r="J143" s="727"/>
    </row>
    <row r="144" spans="1:10" s="659" customFormat="1">
      <c r="A144" s="730" t="s">
        <v>7422</v>
      </c>
      <c r="B144" s="789" t="s">
        <v>1086</v>
      </c>
      <c r="C144" s="730" t="s">
        <v>1654</v>
      </c>
      <c r="H144" s="727"/>
      <c r="I144" s="727"/>
      <c r="J144" s="727"/>
    </row>
    <row r="145" spans="1:10" s="659" customFormat="1">
      <c r="A145" s="730" t="s">
        <v>7423</v>
      </c>
      <c r="B145" s="789" t="s">
        <v>1967</v>
      </c>
      <c r="C145" s="730" t="s">
        <v>1660</v>
      </c>
      <c r="H145" s="727"/>
      <c r="I145" s="727"/>
      <c r="J145" s="727"/>
    </row>
    <row r="146" spans="1:10" s="659" customFormat="1">
      <c r="A146" s="730" t="s">
        <v>7424</v>
      </c>
      <c r="B146" s="789" t="s">
        <v>1657</v>
      </c>
      <c r="C146" s="730" t="s">
        <v>5632</v>
      </c>
      <c r="H146" s="727"/>
      <c r="I146" s="727"/>
      <c r="J146" s="727"/>
    </row>
    <row r="147" spans="1:10" s="659" customFormat="1">
      <c r="A147" s="730" t="s">
        <v>7425</v>
      </c>
      <c r="B147" s="789" t="s">
        <v>1652</v>
      </c>
      <c r="C147" s="730" t="s">
        <v>5633</v>
      </c>
      <c r="H147" s="727"/>
      <c r="I147" s="727"/>
      <c r="J147" s="727"/>
    </row>
    <row r="148" spans="1:10" s="659" customFormat="1">
      <c r="A148" s="730" t="s">
        <v>7426</v>
      </c>
      <c r="B148" s="789" t="s">
        <v>1658</v>
      </c>
      <c r="C148" s="730" t="s">
        <v>6369</v>
      </c>
      <c r="H148" s="727"/>
      <c r="I148" s="727"/>
      <c r="J148" s="727"/>
    </row>
    <row r="149" spans="1:10" s="659" customFormat="1">
      <c r="A149" s="730" t="s">
        <v>7427</v>
      </c>
      <c r="B149" s="789" t="s">
        <v>1654</v>
      </c>
      <c r="C149" s="730" t="s">
        <v>5345</v>
      </c>
      <c r="H149" s="727"/>
      <c r="I149" s="727"/>
      <c r="J149" s="727"/>
    </row>
    <row r="150" spans="1:10" s="659" customFormat="1">
      <c r="A150" s="730" t="s">
        <v>7428</v>
      </c>
      <c r="B150" s="789" t="s">
        <v>6443</v>
      </c>
      <c r="C150" s="730" t="s">
        <v>5402</v>
      </c>
      <c r="H150" s="727"/>
      <c r="I150" s="727"/>
      <c r="J150" s="727"/>
    </row>
    <row r="151" spans="1:10" s="659" customFormat="1">
      <c r="A151" s="730" t="s">
        <v>7429</v>
      </c>
      <c r="B151" s="789" t="s">
        <v>1659</v>
      </c>
      <c r="C151" s="730" t="s">
        <v>1801</v>
      </c>
      <c r="H151" s="727"/>
      <c r="I151" s="727"/>
      <c r="J151" s="727"/>
    </row>
    <row r="152" spans="1:10" s="659" customFormat="1">
      <c r="A152" s="730" t="s">
        <v>7430</v>
      </c>
      <c r="B152" s="789" t="s">
        <v>2753</v>
      </c>
      <c r="C152" s="730" t="s">
        <v>7497</v>
      </c>
      <c r="H152" s="727"/>
      <c r="I152" s="727"/>
      <c r="J152" s="727"/>
    </row>
    <row r="154" spans="1:10" ht="14.25" customHeight="1"/>
    <row r="155" spans="1:10" ht="17">
      <c r="A155" s="602" t="s">
        <v>7458</v>
      </c>
    </row>
    <row r="156" spans="1:10">
      <c r="A156" s="727" t="s">
        <v>7459</v>
      </c>
    </row>
    <row r="157" spans="1:10">
      <c r="A157" s="727" t="s">
        <v>7526</v>
      </c>
    </row>
    <row r="158" spans="1:10">
      <c r="A158" s="727" t="s">
        <v>7460</v>
      </c>
    </row>
    <row r="159" spans="1:10">
      <c r="A159" s="727" t="s">
        <v>7461</v>
      </c>
    </row>
    <row r="160" spans="1:10">
      <c r="A160" s="727" t="s">
        <v>8013</v>
      </c>
    </row>
    <row r="161" spans="1:10">
      <c r="A161" s="659" t="s">
        <v>8307</v>
      </c>
    </row>
    <row r="162" spans="1:10">
      <c r="A162" s="727" t="s">
        <v>8012</v>
      </c>
    </row>
    <row r="163" spans="1:10" s="727" customFormat="1">
      <c r="A163" s="727" t="s">
        <v>7527</v>
      </c>
      <c r="H163" s="659"/>
      <c r="I163" s="659"/>
      <c r="J163" s="659"/>
    </row>
    <row r="165" spans="1:10" ht="17">
      <c r="A165" s="602" t="s">
        <v>7480</v>
      </c>
    </row>
    <row r="166" spans="1:10">
      <c r="A166" s="692" t="s">
        <v>7481</v>
      </c>
    </row>
    <row r="167" spans="1:10" s="727" customFormat="1">
      <c r="A167" s="727" t="s">
        <v>8259</v>
      </c>
      <c r="H167" s="659"/>
      <c r="I167" s="659"/>
      <c r="J167" s="659"/>
    </row>
    <row r="168" spans="1:10" s="727" customFormat="1">
      <c r="A168" s="727" t="s">
        <v>7484</v>
      </c>
      <c r="H168" s="659"/>
      <c r="I168" s="659"/>
      <c r="J168" s="659"/>
    </row>
    <row r="169" spans="1:10" s="727" customFormat="1">
      <c r="A169" s="727" t="s">
        <v>7482</v>
      </c>
      <c r="H169" s="659"/>
      <c r="I169" s="659"/>
      <c r="J169" s="659"/>
    </row>
    <row r="170" spans="1:10" s="727" customFormat="1">
      <c r="A170" s="727" t="s">
        <v>7492</v>
      </c>
      <c r="H170" s="659"/>
      <c r="I170" s="659"/>
      <c r="J170" s="659"/>
    </row>
    <row r="171" spans="1:10" s="727" customFormat="1">
      <c r="A171" s="727" t="s">
        <v>7528</v>
      </c>
      <c r="H171" s="659"/>
      <c r="I171" s="659"/>
      <c r="J171" s="659"/>
    </row>
    <row r="172" spans="1:10" s="727" customFormat="1">
      <c r="H172" s="659"/>
      <c r="I172" s="659"/>
      <c r="J172" s="659"/>
    </row>
    <row r="173" spans="1:10" s="727" customFormat="1">
      <c r="A173" s="692" t="s">
        <v>7483</v>
      </c>
      <c r="H173" s="659"/>
      <c r="I173" s="659"/>
      <c r="J173" s="659"/>
    </row>
    <row r="174" spans="1:10" s="727" customFormat="1">
      <c r="A174" s="727" t="s">
        <v>7485</v>
      </c>
      <c r="H174" s="659"/>
      <c r="I174" s="659"/>
      <c r="J174" s="659"/>
    </row>
    <row r="175" spans="1:10" s="727" customFormat="1">
      <c r="A175" s="727" t="s">
        <v>7486</v>
      </c>
      <c r="H175" s="659"/>
      <c r="I175" s="659"/>
      <c r="J175" s="659"/>
    </row>
    <row r="176" spans="1:10" s="727" customFormat="1">
      <c r="H176" s="659"/>
      <c r="I176" s="659"/>
      <c r="J176" s="659"/>
    </row>
    <row r="177" spans="1:10" s="727" customFormat="1">
      <c r="A177" s="692" t="s">
        <v>7487</v>
      </c>
      <c r="H177" s="659"/>
      <c r="I177" s="659"/>
      <c r="J177" s="659"/>
    </row>
    <row r="178" spans="1:10" s="727" customFormat="1">
      <c r="A178" s="727" t="s">
        <v>7488</v>
      </c>
      <c r="H178" s="659"/>
      <c r="I178" s="659"/>
      <c r="J178" s="659"/>
    </row>
    <row r="179" spans="1:10" s="727" customFormat="1">
      <c r="A179" s="727" t="s">
        <v>7489</v>
      </c>
      <c r="H179" s="659"/>
      <c r="I179" s="659"/>
      <c r="J179" s="659"/>
    </row>
    <row r="180" spans="1:10">
      <c r="A180" s="727" t="s">
        <v>7490</v>
      </c>
    </row>
    <row r="181" spans="1:10">
      <c r="A181" s="727" t="s">
        <v>7491</v>
      </c>
    </row>
    <row r="182" spans="1:10" s="727" customFormat="1">
      <c r="A182" s="727" t="s">
        <v>7493</v>
      </c>
      <c r="H182" s="659"/>
      <c r="I182" s="659"/>
      <c r="J182" s="659"/>
    </row>
    <row r="183" spans="1:10">
      <c r="A183" s="727" t="s">
        <v>7527</v>
      </c>
    </row>
  </sheetData>
  <mergeCells count="120">
    <mergeCell ref="H133:I133"/>
    <mergeCell ref="H134:I134"/>
    <mergeCell ref="H135:I135"/>
    <mergeCell ref="H127:I127"/>
    <mergeCell ref="H128:I128"/>
    <mergeCell ref="H129:I129"/>
    <mergeCell ref="H130:I130"/>
    <mergeCell ref="H131:I131"/>
    <mergeCell ref="H132:I132"/>
    <mergeCell ref="H120:I120"/>
    <mergeCell ref="H122:I122"/>
    <mergeCell ref="H123:I123"/>
    <mergeCell ref="H124:I124"/>
    <mergeCell ref="H125:I125"/>
    <mergeCell ref="H126:I126"/>
    <mergeCell ref="H114:I114"/>
    <mergeCell ref="H115:I115"/>
    <mergeCell ref="H116:I116"/>
    <mergeCell ref="H117:I117"/>
    <mergeCell ref="H118:I118"/>
    <mergeCell ref="H119:I119"/>
    <mergeCell ref="H108:I108"/>
    <mergeCell ref="H109:I109"/>
    <mergeCell ref="H110:I110"/>
    <mergeCell ref="H111:I111"/>
    <mergeCell ref="H112:I112"/>
    <mergeCell ref="H113:I113"/>
    <mergeCell ref="H101:I101"/>
    <mergeCell ref="H102:I102"/>
    <mergeCell ref="H103:I103"/>
    <mergeCell ref="H104:I104"/>
    <mergeCell ref="H105:I105"/>
    <mergeCell ref="H107:I107"/>
    <mergeCell ref="D132:G132"/>
    <mergeCell ref="D133:G133"/>
    <mergeCell ref="D134:G134"/>
    <mergeCell ref="D117:G117"/>
    <mergeCell ref="D89:G89"/>
    <mergeCell ref="D90:G90"/>
    <mergeCell ref="D107:G107"/>
    <mergeCell ref="D108:G108"/>
    <mergeCell ref="D109:G109"/>
    <mergeCell ref="D110:G110"/>
    <mergeCell ref="D102:G102"/>
    <mergeCell ref="D103:G103"/>
    <mergeCell ref="D114:G114"/>
    <mergeCell ref="D115:G115"/>
    <mergeCell ref="D116:G116"/>
    <mergeCell ref="D101:G101"/>
    <mergeCell ref="H77:I77"/>
    <mergeCell ref="H79:I79"/>
    <mergeCell ref="H80:I80"/>
    <mergeCell ref="H81:I81"/>
    <mergeCell ref="H82:I82"/>
    <mergeCell ref="H83:I83"/>
    <mergeCell ref="D77:G77"/>
    <mergeCell ref="D81:G81"/>
    <mergeCell ref="D82:G82"/>
    <mergeCell ref="D83:G83"/>
    <mergeCell ref="H96:I96"/>
    <mergeCell ref="H97:I97"/>
    <mergeCell ref="H98:I98"/>
    <mergeCell ref="H99:I99"/>
    <mergeCell ref="H100:I100"/>
    <mergeCell ref="H88:I88"/>
    <mergeCell ref="H89:I89"/>
    <mergeCell ref="H90:I90"/>
    <mergeCell ref="D99:G99"/>
    <mergeCell ref="D100:G100"/>
    <mergeCell ref="H92:I92"/>
    <mergeCell ref="H93:I93"/>
    <mergeCell ref="H94:I94"/>
    <mergeCell ref="D135:G135"/>
    <mergeCell ref="D122:G122"/>
    <mergeCell ref="H78:I78"/>
    <mergeCell ref="H84:I84"/>
    <mergeCell ref="H85:I85"/>
    <mergeCell ref="H86:I86"/>
    <mergeCell ref="H87:I87"/>
    <mergeCell ref="D126:G126"/>
    <mergeCell ref="D127:G127"/>
    <mergeCell ref="D128:G128"/>
    <mergeCell ref="D129:G129"/>
    <mergeCell ref="D130:G130"/>
    <mergeCell ref="D131:G131"/>
    <mergeCell ref="D118:G118"/>
    <mergeCell ref="D120:G120"/>
    <mergeCell ref="D119:G119"/>
    <mergeCell ref="D123:G123"/>
    <mergeCell ref="D124:G124"/>
    <mergeCell ref="D125:G125"/>
    <mergeCell ref="D111:G111"/>
    <mergeCell ref="D112:G112"/>
    <mergeCell ref="D84:G84"/>
    <mergeCell ref="D85:G85"/>
    <mergeCell ref="H95:I95"/>
    <mergeCell ref="G43:I43"/>
    <mergeCell ref="G44:I44"/>
    <mergeCell ref="D113:G113"/>
    <mergeCell ref="D92:G92"/>
    <mergeCell ref="D93:G93"/>
    <mergeCell ref="D94:G94"/>
    <mergeCell ref="D95:G95"/>
    <mergeCell ref="G37:I37"/>
    <mergeCell ref="G38:I38"/>
    <mergeCell ref="G39:I39"/>
    <mergeCell ref="G40:I40"/>
    <mergeCell ref="G41:I41"/>
    <mergeCell ref="G42:I42"/>
    <mergeCell ref="D104:G104"/>
    <mergeCell ref="D105:G105"/>
    <mergeCell ref="D78:G78"/>
    <mergeCell ref="D79:G79"/>
    <mergeCell ref="D80:G80"/>
    <mergeCell ref="D86:G86"/>
    <mergeCell ref="D87:G87"/>
    <mergeCell ref="D88:G88"/>
    <mergeCell ref="D96:G96"/>
    <mergeCell ref="D97:G97"/>
    <mergeCell ref="D98:G98"/>
  </mergeCells>
  <phoneticPr fontId="15" type="noConversion"/>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35"/>
  <sheetViews>
    <sheetView zoomScale="70" zoomScaleNormal="70" workbookViewId="0">
      <pane xSplit="1" topLeftCell="B1" activePane="topRight" state="frozen"/>
      <selection pane="topRight" activeCell="E6" sqref="E6"/>
    </sheetView>
  </sheetViews>
  <sheetFormatPr baseColWidth="10" defaultColWidth="9" defaultRowHeight="14"/>
  <cols>
    <col min="1" max="1" width="25.33203125" style="437" customWidth="1"/>
    <col min="2" max="2" width="27.1640625" style="437" customWidth="1"/>
    <col min="3" max="3" width="29" style="437" hidden="1" customWidth="1"/>
    <col min="4" max="4" width="37.1640625" style="437" hidden="1" customWidth="1"/>
    <col min="5" max="5" width="39.83203125" style="437" hidden="1" customWidth="1"/>
    <col min="6" max="6" width="24.1640625" style="437" hidden="1" customWidth="1"/>
    <col min="7" max="7" width="24" style="437" hidden="1" customWidth="1"/>
    <col min="8" max="8" width="39.83203125" style="437" hidden="1" customWidth="1"/>
    <col min="9" max="12" width="39.83203125" style="437" customWidth="1"/>
    <col min="13" max="18" width="20.6640625" style="437" customWidth="1"/>
    <col min="19" max="16384" width="9" style="437"/>
  </cols>
  <sheetData>
    <row r="1" spans="1:13" s="542" customFormat="1" ht="22.5" customHeight="1">
      <c r="A1" s="744" t="s">
        <v>7571</v>
      </c>
      <c r="B1" s="744" t="s">
        <v>7573</v>
      </c>
      <c r="C1" s="744" t="s">
        <v>7574</v>
      </c>
      <c r="D1" s="744" t="s">
        <v>7595</v>
      </c>
      <c r="E1" s="744" t="s">
        <v>7596</v>
      </c>
      <c r="F1" s="744" t="s">
        <v>7575</v>
      </c>
      <c r="G1" s="744" t="s">
        <v>7572</v>
      </c>
      <c r="H1" s="744" t="s">
        <v>7578</v>
      </c>
      <c r="I1" s="744" t="s">
        <v>7623</v>
      </c>
      <c r="J1" s="744" t="s">
        <v>7594</v>
      </c>
      <c r="K1" s="744" t="s">
        <v>7656</v>
      </c>
      <c r="L1" s="744" t="s">
        <v>7687</v>
      </c>
    </row>
    <row r="2" spans="1:13" s="741" customFormat="1" ht="48" customHeight="1">
      <c r="A2" s="745" t="s">
        <v>7589</v>
      </c>
      <c r="B2" s="746" t="s">
        <v>7597</v>
      </c>
      <c r="C2" s="746" t="s">
        <v>7597</v>
      </c>
      <c r="D2" s="750" t="s">
        <v>7597</v>
      </c>
      <c r="E2" s="746" t="s">
        <v>7599</v>
      </c>
      <c r="F2" s="746" t="s">
        <v>7597</v>
      </c>
      <c r="G2" s="746" t="s">
        <v>7598</v>
      </c>
      <c r="H2" s="746" t="s">
        <v>7597</v>
      </c>
      <c r="I2" s="747" t="s">
        <v>7624</v>
      </c>
      <c r="J2" s="746" t="s">
        <v>7665</v>
      </c>
      <c r="K2" s="747" t="s">
        <v>7675</v>
      </c>
      <c r="L2" s="747" t="s">
        <v>7698</v>
      </c>
      <c r="M2" s="742"/>
    </row>
    <row r="3" spans="1:13" s="741" customFormat="1" ht="50.25" customHeight="1">
      <c r="A3" s="745" t="s">
        <v>7577</v>
      </c>
      <c r="B3" s="746" t="s">
        <v>7668</v>
      </c>
      <c r="C3" s="746" t="s">
        <v>7601</v>
      </c>
      <c r="D3" s="750" t="s">
        <v>7602</v>
      </c>
      <c r="E3" s="746" t="s">
        <v>7670</v>
      </c>
      <c r="F3" s="746" t="s">
        <v>7672</v>
      </c>
      <c r="G3" s="746" t="s">
        <v>7598</v>
      </c>
      <c r="H3" s="746" t="s">
        <v>7597</v>
      </c>
      <c r="I3" s="747" t="s">
        <v>7624</v>
      </c>
      <c r="J3" s="746" t="s">
        <v>7682</v>
      </c>
      <c r="K3" s="747" t="s">
        <v>7676</v>
      </c>
      <c r="L3" s="747" t="s">
        <v>7700</v>
      </c>
      <c r="M3" s="742"/>
    </row>
    <row r="4" spans="1:13" ht="54.75" customHeight="1">
      <c r="A4" s="748" t="s">
        <v>7579</v>
      </c>
      <c r="B4" s="747" t="s">
        <v>7669</v>
      </c>
      <c r="C4" s="747" t="s">
        <v>7666</v>
      </c>
      <c r="D4" s="749" t="s">
        <v>7667</v>
      </c>
      <c r="E4" s="747" t="s">
        <v>7671</v>
      </c>
      <c r="F4" s="747" t="s">
        <v>7673</v>
      </c>
      <c r="G4" s="746" t="s">
        <v>7598</v>
      </c>
      <c r="H4" s="746" t="s">
        <v>7597</v>
      </c>
      <c r="I4" s="747" t="s">
        <v>7624</v>
      </c>
      <c r="J4" s="746" t="s">
        <v>7682</v>
      </c>
      <c r="K4" s="747" t="s">
        <v>7675</v>
      </c>
      <c r="L4" s="747" t="s">
        <v>7697</v>
      </c>
      <c r="M4" s="743"/>
    </row>
    <row r="5" spans="1:13" ht="54.75" customHeight="1">
      <c r="A5" s="748" t="s">
        <v>7576</v>
      </c>
      <c r="B5" s="747" t="s">
        <v>8237</v>
      </c>
      <c r="C5" s="747" t="s">
        <v>7600</v>
      </c>
      <c r="D5" s="749" t="s">
        <v>7600</v>
      </c>
      <c r="E5" s="747" t="s">
        <v>7600</v>
      </c>
      <c r="F5" s="747" t="s">
        <v>7674</v>
      </c>
      <c r="G5" s="746" t="s">
        <v>7598</v>
      </c>
      <c r="H5" s="746" t="s">
        <v>7597</v>
      </c>
      <c r="I5" s="747" t="s">
        <v>7624</v>
      </c>
      <c r="J5" s="746" t="s">
        <v>7665</v>
      </c>
      <c r="K5" s="747" t="s">
        <v>7600</v>
      </c>
      <c r="L5" s="747"/>
      <c r="M5" s="743"/>
    </row>
    <row r="6" spans="1:13" ht="30" customHeight="1">
      <c r="A6" s="748" t="s">
        <v>7592</v>
      </c>
      <c r="B6" s="747" t="s">
        <v>7600</v>
      </c>
      <c r="C6" s="747" t="s">
        <v>7600</v>
      </c>
      <c r="D6" s="749" t="s">
        <v>7600</v>
      </c>
      <c r="E6" s="747" t="s">
        <v>7604</v>
      </c>
      <c r="F6" s="747" t="s">
        <v>7600</v>
      </c>
      <c r="G6" s="747" t="s">
        <v>7600</v>
      </c>
      <c r="H6" s="747" t="s">
        <v>7664</v>
      </c>
      <c r="I6" s="747" t="s">
        <v>7600</v>
      </c>
      <c r="J6" s="747" t="s">
        <v>7600</v>
      </c>
      <c r="K6" s="747" t="s">
        <v>7600</v>
      </c>
      <c r="L6" s="747" t="s">
        <v>7698</v>
      </c>
      <c r="M6" s="743"/>
    </row>
    <row r="7" spans="1:13" ht="54" customHeight="1">
      <c r="A7" s="748" t="s">
        <v>7583</v>
      </c>
      <c r="B7" s="747" t="s">
        <v>7600</v>
      </c>
      <c r="C7" s="747" t="s">
        <v>7600</v>
      </c>
      <c r="D7" s="749" t="s">
        <v>7683</v>
      </c>
      <c r="E7" s="747" t="s">
        <v>7670</v>
      </c>
      <c r="F7" s="747" t="s">
        <v>7678</v>
      </c>
      <c r="G7" s="747" t="s">
        <v>7679</v>
      </c>
      <c r="H7" s="747" t="s">
        <v>7600</v>
      </c>
      <c r="I7" s="747" t="s">
        <v>7684</v>
      </c>
      <c r="J7" s="747" t="s">
        <v>7681</v>
      </c>
      <c r="K7" s="747" t="s">
        <v>7600</v>
      </c>
      <c r="L7" s="747" t="s">
        <v>7698</v>
      </c>
      <c r="M7" s="743"/>
    </row>
    <row r="8" spans="1:13" ht="51.75" customHeight="1">
      <c r="A8" s="748" t="s">
        <v>7588</v>
      </c>
      <c r="B8" s="747" t="s">
        <v>7600</v>
      </c>
      <c r="C8" s="747" t="s">
        <v>7600</v>
      </c>
      <c r="D8" s="749" t="s">
        <v>7600</v>
      </c>
      <c r="E8" s="747" t="s">
        <v>7670</v>
      </c>
      <c r="F8" s="747" t="s">
        <v>7678</v>
      </c>
      <c r="G8" s="747" t="s">
        <v>7679</v>
      </c>
      <c r="H8" s="747" t="s">
        <v>7600</v>
      </c>
      <c r="I8" s="747" t="s">
        <v>7680</v>
      </c>
      <c r="J8" s="747" t="s">
        <v>7600</v>
      </c>
      <c r="K8" s="747" t="s">
        <v>7600</v>
      </c>
      <c r="L8" s="747" t="s">
        <v>7698</v>
      </c>
      <c r="M8" s="743"/>
    </row>
    <row r="9" spans="1:13" ht="30" customHeight="1">
      <c r="A9" s="748" t="s">
        <v>7584</v>
      </c>
      <c r="B9" s="747" t="s">
        <v>7600</v>
      </c>
      <c r="C9" s="747" t="s">
        <v>7600</v>
      </c>
      <c r="D9" s="749" t="s">
        <v>7600</v>
      </c>
      <c r="E9" s="747" t="s">
        <v>7627</v>
      </c>
      <c r="F9" s="747" t="s">
        <v>7628</v>
      </c>
      <c r="G9" s="747" t="s">
        <v>7685</v>
      </c>
      <c r="H9" s="747" t="s">
        <v>7600</v>
      </c>
      <c r="I9" s="747" t="s">
        <v>7600</v>
      </c>
      <c r="J9" s="747" t="s">
        <v>7681</v>
      </c>
      <c r="K9" s="747" t="s">
        <v>7600</v>
      </c>
      <c r="L9" s="747" t="s">
        <v>7698</v>
      </c>
      <c r="M9" s="743"/>
    </row>
    <row r="10" spans="1:13" ht="49.5" customHeight="1">
      <c r="A10" s="748" t="s">
        <v>7629</v>
      </c>
      <c r="B10" s="747" t="s">
        <v>7600</v>
      </c>
      <c r="C10" s="747" t="s">
        <v>7600</v>
      </c>
      <c r="D10" s="749" t="s">
        <v>7677</v>
      </c>
      <c r="E10" s="747" t="s">
        <v>7597</v>
      </c>
      <c r="F10" s="747" t="s">
        <v>7631</v>
      </c>
      <c r="G10" s="747" t="s">
        <v>7630</v>
      </c>
      <c r="H10" s="747" t="s">
        <v>7600</v>
      </c>
      <c r="I10" s="747" t="s">
        <v>7632</v>
      </c>
      <c r="J10" s="746" t="s">
        <v>7633</v>
      </c>
      <c r="K10" s="747" t="s">
        <v>7600</v>
      </c>
      <c r="L10" s="747" t="s">
        <v>7699</v>
      </c>
      <c r="M10" s="743"/>
    </row>
    <row r="11" spans="1:13" ht="37.5" customHeight="1">
      <c r="A11" s="748" t="s">
        <v>7603</v>
      </c>
      <c r="B11" s="747" t="s">
        <v>7608</v>
      </c>
      <c r="C11" s="747" t="s">
        <v>7600</v>
      </c>
      <c r="D11" s="749" t="s">
        <v>7600</v>
      </c>
      <c r="E11" s="747" t="s">
        <v>7600</v>
      </c>
      <c r="F11" s="747" t="s">
        <v>7600</v>
      </c>
      <c r="G11" s="747" t="s">
        <v>7600</v>
      </c>
      <c r="H11" s="747" t="s">
        <v>7600</v>
      </c>
      <c r="I11" s="747" t="s">
        <v>7600</v>
      </c>
      <c r="J11" s="747" t="s">
        <v>7600</v>
      </c>
      <c r="K11" s="747" t="s">
        <v>7600</v>
      </c>
      <c r="L11" s="747" t="s">
        <v>7698</v>
      </c>
      <c r="M11" s="743"/>
    </row>
    <row r="12" spans="1:13" ht="51.75" customHeight="1">
      <c r="A12" s="748" t="s">
        <v>7585</v>
      </c>
      <c r="B12" s="747" t="s">
        <v>7600</v>
      </c>
      <c r="C12" s="747" t="s">
        <v>7600</v>
      </c>
      <c r="D12" s="749" t="s">
        <v>7626</v>
      </c>
      <c r="E12" s="747" t="s">
        <v>7600</v>
      </c>
      <c r="F12" s="747" t="s">
        <v>7600</v>
      </c>
      <c r="G12" s="747" t="s">
        <v>7600</v>
      </c>
      <c r="H12" s="747" t="s">
        <v>7600</v>
      </c>
      <c r="I12" s="747" t="s">
        <v>7639</v>
      </c>
      <c r="J12" s="747" t="s">
        <v>7600</v>
      </c>
      <c r="K12" s="747" t="s">
        <v>7600</v>
      </c>
      <c r="L12" s="747" t="s">
        <v>7699</v>
      </c>
      <c r="M12" s="743"/>
    </row>
    <row r="13" spans="1:13" ht="48" customHeight="1">
      <c r="A13" s="748" t="s">
        <v>7586</v>
      </c>
      <c r="B13" s="747" t="s">
        <v>7600</v>
      </c>
      <c r="C13" s="747" t="s">
        <v>7600</v>
      </c>
      <c r="D13" s="749" t="s">
        <v>7625</v>
      </c>
      <c r="E13" s="747" t="s">
        <v>7604</v>
      </c>
      <c r="F13" s="747" t="s">
        <v>7600</v>
      </c>
      <c r="G13" s="747" t="s">
        <v>7600</v>
      </c>
      <c r="H13" s="747" t="s">
        <v>7600</v>
      </c>
      <c r="I13" s="747" t="s">
        <v>7600</v>
      </c>
      <c r="J13" s="747" t="s">
        <v>7600</v>
      </c>
      <c r="K13" s="747" t="s">
        <v>7600</v>
      </c>
      <c r="L13" s="747" t="s">
        <v>7695</v>
      </c>
      <c r="M13" s="743"/>
    </row>
    <row r="14" spans="1:13" ht="76.5" customHeight="1">
      <c r="A14" s="748" t="s">
        <v>7580</v>
      </c>
      <c r="B14" s="747" t="s">
        <v>7606</v>
      </c>
      <c r="C14" s="747" t="s">
        <v>7613</v>
      </c>
      <c r="D14" s="749" t="s">
        <v>7616</v>
      </c>
      <c r="E14" s="747" t="s">
        <v>7610</v>
      </c>
      <c r="F14" s="747" t="s">
        <v>7605</v>
      </c>
      <c r="G14" s="747" t="s">
        <v>7605</v>
      </c>
      <c r="H14" s="747" t="s">
        <v>7600</v>
      </c>
      <c r="I14" s="747" t="s">
        <v>7663</v>
      </c>
      <c r="J14" s="747" t="s">
        <v>7609</v>
      </c>
      <c r="K14" s="747" t="s">
        <v>7600</v>
      </c>
      <c r="L14" s="747" t="s">
        <v>7700</v>
      </c>
      <c r="M14" s="743"/>
    </row>
    <row r="15" spans="1:13" ht="76.5" customHeight="1">
      <c r="A15" s="748" t="s">
        <v>7581</v>
      </c>
      <c r="B15" s="747" t="s">
        <v>7607</v>
      </c>
      <c r="C15" s="747" t="s">
        <v>7615</v>
      </c>
      <c r="D15" s="749" t="s">
        <v>7620</v>
      </c>
      <c r="E15" s="747" t="s">
        <v>7611</v>
      </c>
      <c r="F15" s="747" t="s">
        <v>7605</v>
      </c>
      <c r="G15" s="747" t="s">
        <v>7605</v>
      </c>
      <c r="H15" s="747" t="s">
        <v>7600</v>
      </c>
      <c r="I15" s="747" t="s">
        <v>7663</v>
      </c>
      <c r="J15" s="747" t="s">
        <v>7609</v>
      </c>
      <c r="K15" s="747" t="s">
        <v>7600</v>
      </c>
      <c r="L15" s="747" t="s">
        <v>7699</v>
      </c>
      <c r="M15" s="743"/>
    </row>
    <row r="16" spans="1:13" ht="76.5" customHeight="1">
      <c r="A16" s="748" t="s">
        <v>7582</v>
      </c>
      <c r="B16" s="747" t="s">
        <v>7614</v>
      </c>
      <c r="C16" s="747" t="s">
        <v>7621</v>
      </c>
      <c r="D16" s="749" t="s">
        <v>7619</v>
      </c>
      <c r="E16" s="747" t="s">
        <v>7612</v>
      </c>
      <c r="F16" s="747" t="s">
        <v>7605</v>
      </c>
      <c r="G16" s="747" t="s">
        <v>7605</v>
      </c>
      <c r="H16" s="747" t="s">
        <v>7600</v>
      </c>
      <c r="I16" s="747" t="s">
        <v>7663</v>
      </c>
      <c r="J16" s="747" t="s">
        <v>7609</v>
      </c>
      <c r="K16" s="747" t="s">
        <v>7600</v>
      </c>
      <c r="L16" s="747" t="s">
        <v>7695</v>
      </c>
      <c r="M16" s="743"/>
    </row>
    <row r="17" spans="1:13" ht="30" customHeight="1">
      <c r="A17" s="748" t="s">
        <v>7587</v>
      </c>
      <c r="B17" s="747" t="s">
        <v>7600</v>
      </c>
      <c r="C17" s="747" t="s">
        <v>7600</v>
      </c>
      <c r="D17" s="749" t="s">
        <v>7600</v>
      </c>
      <c r="E17" s="747" t="s">
        <v>7600</v>
      </c>
      <c r="F17" s="747" t="s">
        <v>7617</v>
      </c>
      <c r="G17" s="747" t="s">
        <v>7618</v>
      </c>
      <c r="H17" s="747" t="s">
        <v>7622</v>
      </c>
      <c r="I17" s="747" t="s">
        <v>7600</v>
      </c>
      <c r="J17" s="747" t="s">
        <v>7600</v>
      </c>
      <c r="K17" s="747" t="s">
        <v>7600</v>
      </c>
      <c r="L17" s="747" t="s">
        <v>7698</v>
      </c>
      <c r="M17" s="743"/>
    </row>
    <row r="18" spans="1:13" ht="52.5" customHeight="1">
      <c r="A18" s="748" t="s">
        <v>7590</v>
      </c>
      <c r="B18" s="747" t="s">
        <v>7600</v>
      </c>
      <c r="C18" s="747" t="s">
        <v>7600</v>
      </c>
      <c r="D18" s="749" t="s">
        <v>7600</v>
      </c>
      <c r="E18" s="747" t="s">
        <v>7637</v>
      </c>
      <c r="F18" s="747" t="s">
        <v>7600</v>
      </c>
      <c r="G18" s="747" t="s">
        <v>7638</v>
      </c>
      <c r="H18" s="747" t="s">
        <v>7600</v>
      </c>
      <c r="I18" s="747" t="s">
        <v>7662</v>
      </c>
      <c r="J18" s="747" t="s">
        <v>7633</v>
      </c>
      <c r="K18" s="747" t="s">
        <v>7600</v>
      </c>
      <c r="L18" s="747" t="s">
        <v>7701</v>
      </c>
      <c r="M18" s="743"/>
    </row>
    <row r="19" spans="1:13" ht="57" customHeight="1">
      <c r="A19" s="748" t="s">
        <v>7591</v>
      </c>
      <c r="B19" s="747" t="s">
        <v>7640</v>
      </c>
      <c r="C19" s="747" t="s">
        <v>7600</v>
      </c>
      <c r="D19" s="749" t="s">
        <v>7652</v>
      </c>
      <c r="E19" s="747" t="s">
        <v>7657</v>
      </c>
      <c r="F19" s="747" t="s">
        <v>7659</v>
      </c>
      <c r="G19" s="747" t="s">
        <v>7658</v>
      </c>
      <c r="H19" s="747" t="s">
        <v>7660</v>
      </c>
      <c r="I19" s="747" t="s">
        <v>7661</v>
      </c>
      <c r="J19" s="747" t="s">
        <v>7600</v>
      </c>
      <c r="K19" s="747" t="s">
        <v>7693</v>
      </c>
      <c r="L19" s="747" t="s">
        <v>7696</v>
      </c>
      <c r="M19" s="743"/>
    </row>
    <row r="20" spans="1:13" ht="30" customHeight="1">
      <c r="A20" s="748" t="s">
        <v>7593</v>
      </c>
      <c r="B20" s="747" t="s">
        <v>7600</v>
      </c>
      <c r="C20" s="747" t="s">
        <v>7600</v>
      </c>
      <c r="D20" s="749" t="s">
        <v>7600</v>
      </c>
      <c r="E20" s="747" t="s">
        <v>7650</v>
      </c>
      <c r="F20" s="747" t="s">
        <v>7654</v>
      </c>
      <c r="G20" s="747" t="s">
        <v>7655</v>
      </c>
      <c r="H20" s="747" t="s">
        <v>7648</v>
      </c>
      <c r="I20" s="747" t="s">
        <v>7600</v>
      </c>
      <c r="J20" s="747" t="s">
        <v>7645</v>
      </c>
      <c r="K20" s="747" t="s">
        <v>7600</v>
      </c>
      <c r="L20" s="747" t="s">
        <v>7698</v>
      </c>
      <c r="M20" s="743"/>
    </row>
    <row r="21" spans="1:13" ht="53.25" customHeight="1">
      <c r="A21" s="748" t="s">
        <v>7646</v>
      </c>
      <c r="B21" s="747" t="s">
        <v>7600</v>
      </c>
      <c r="C21" s="747" t="s">
        <v>7600</v>
      </c>
      <c r="D21" s="749" t="s">
        <v>7600</v>
      </c>
      <c r="E21" s="747" t="s">
        <v>7651</v>
      </c>
      <c r="F21" s="747" t="s">
        <v>7653</v>
      </c>
      <c r="G21" s="747" t="s">
        <v>7649</v>
      </c>
      <c r="H21" s="747" t="s">
        <v>7648</v>
      </c>
      <c r="I21" s="747" t="s">
        <v>7647</v>
      </c>
      <c r="J21" s="747" t="s">
        <v>7645</v>
      </c>
      <c r="K21" s="747" t="s">
        <v>7600</v>
      </c>
      <c r="L21" s="747" t="s">
        <v>7698</v>
      </c>
      <c r="M21" s="743"/>
    </row>
    <row r="22" spans="1:13" ht="30" customHeight="1">
      <c r="A22" s="748" t="s">
        <v>7634</v>
      </c>
      <c r="B22" s="747" t="s">
        <v>7600</v>
      </c>
      <c r="C22" s="747" t="s">
        <v>7641</v>
      </c>
      <c r="D22" s="749" t="s">
        <v>7600</v>
      </c>
      <c r="E22" s="747" t="s">
        <v>7600</v>
      </c>
      <c r="F22" s="747" t="s">
        <v>7600</v>
      </c>
      <c r="G22" s="747" t="s">
        <v>7600</v>
      </c>
      <c r="H22" s="747" t="s">
        <v>7600</v>
      </c>
      <c r="I22" s="747" t="s">
        <v>7600</v>
      </c>
      <c r="J22" s="747" t="s">
        <v>7600</v>
      </c>
      <c r="K22" s="747" t="s">
        <v>7600</v>
      </c>
      <c r="L22" s="747" t="s">
        <v>7698</v>
      </c>
      <c r="M22" s="743"/>
    </row>
    <row r="23" spans="1:13" ht="30" customHeight="1">
      <c r="A23" s="748" t="s">
        <v>7635</v>
      </c>
      <c r="B23" s="747" t="s">
        <v>7600</v>
      </c>
      <c r="C23" s="747" t="s">
        <v>7642</v>
      </c>
      <c r="D23" s="749" t="s">
        <v>7600</v>
      </c>
      <c r="E23" s="747" t="s">
        <v>7644</v>
      </c>
      <c r="F23" s="747" t="s">
        <v>7600</v>
      </c>
      <c r="G23" s="747" t="s">
        <v>7600</v>
      </c>
      <c r="H23" s="747" t="s">
        <v>7600</v>
      </c>
      <c r="I23" s="747" t="s">
        <v>7600</v>
      </c>
      <c r="J23" s="747" t="s">
        <v>7600</v>
      </c>
      <c r="K23" s="747" t="s">
        <v>7600</v>
      </c>
      <c r="L23" s="747" t="s">
        <v>7698</v>
      </c>
      <c r="M23" s="743"/>
    </row>
    <row r="24" spans="1:13" ht="30" customHeight="1">
      <c r="A24" s="748" t="s">
        <v>7636</v>
      </c>
      <c r="B24" s="747" t="s">
        <v>7600</v>
      </c>
      <c r="C24" s="747" t="s">
        <v>7643</v>
      </c>
      <c r="D24" s="749" t="s">
        <v>7600</v>
      </c>
      <c r="E24" s="747" t="s">
        <v>7600</v>
      </c>
      <c r="F24" s="747" t="s">
        <v>7600</v>
      </c>
      <c r="G24" s="747" t="s">
        <v>7600</v>
      </c>
      <c r="H24" s="747" t="s">
        <v>7600</v>
      </c>
      <c r="I24" s="747" t="s">
        <v>7600</v>
      </c>
      <c r="J24" s="747" t="s">
        <v>7600</v>
      </c>
      <c r="K24" s="747" t="s">
        <v>7600</v>
      </c>
      <c r="L24" s="747" t="s">
        <v>7698</v>
      </c>
      <c r="M24" s="743"/>
    </row>
    <row r="25" spans="1:13" ht="30" customHeight="1">
      <c r="A25" s="748" t="s">
        <v>7570</v>
      </c>
      <c r="B25" s="747" t="s">
        <v>8235</v>
      </c>
      <c r="C25" s="749" t="s">
        <v>7600</v>
      </c>
      <c r="D25" s="749" t="s">
        <v>7600</v>
      </c>
      <c r="E25" s="747" t="s">
        <v>7600</v>
      </c>
      <c r="F25" s="747" t="s">
        <v>7600</v>
      </c>
      <c r="G25" s="747" t="s">
        <v>7688</v>
      </c>
      <c r="H25" s="747" t="s">
        <v>7600</v>
      </c>
      <c r="I25" s="747" t="s">
        <v>7600</v>
      </c>
      <c r="J25" s="747" t="s">
        <v>7690</v>
      </c>
      <c r="K25" s="747" t="s">
        <v>7693</v>
      </c>
      <c r="L25" s="747" t="s">
        <v>7600</v>
      </c>
      <c r="M25" s="743"/>
    </row>
    <row r="26" spans="1:13" ht="53.25" customHeight="1">
      <c r="A26" s="748" t="s">
        <v>7686</v>
      </c>
      <c r="B26" s="747" t="s">
        <v>8236</v>
      </c>
      <c r="C26" s="749" t="s">
        <v>7600</v>
      </c>
      <c r="D26" s="749" t="s">
        <v>7600</v>
      </c>
      <c r="E26" s="747"/>
      <c r="F26" s="747" t="s">
        <v>7689</v>
      </c>
      <c r="G26" s="747" t="s">
        <v>7688</v>
      </c>
      <c r="H26" s="747" t="s">
        <v>7600</v>
      </c>
      <c r="I26" s="747" t="s">
        <v>7691</v>
      </c>
      <c r="J26" s="747" t="s">
        <v>7692</v>
      </c>
      <c r="K26" s="747" t="s">
        <v>7694</v>
      </c>
      <c r="L26" s="747" t="s">
        <v>7696</v>
      </c>
      <c r="M26" s="743"/>
    </row>
    <row r="27" spans="1:13" ht="30" customHeight="1">
      <c r="A27" s="748" t="s">
        <v>4040</v>
      </c>
      <c r="B27" s="749" t="s">
        <v>7600</v>
      </c>
      <c r="C27" s="749" t="s">
        <v>7600</v>
      </c>
      <c r="D27" s="749" t="s">
        <v>7600</v>
      </c>
      <c r="E27" s="749" t="s">
        <v>7600</v>
      </c>
      <c r="F27" s="749" t="s">
        <v>7600</v>
      </c>
      <c r="G27" s="749" t="s">
        <v>7600</v>
      </c>
      <c r="H27" s="749" t="s">
        <v>7600</v>
      </c>
      <c r="I27" s="749" t="s">
        <v>7600</v>
      </c>
      <c r="J27" s="749" t="s">
        <v>7600</v>
      </c>
      <c r="K27" s="749" t="s">
        <v>7600</v>
      </c>
      <c r="L27" s="747" t="s">
        <v>7697</v>
      </c>
      <c r="M27" s="743"/>
    </row>
    <row r="28" spans="1:13" ht="30" customHeight="1">
      <c r="B28" s="743"/>
      <c r="C28" s="743"/>
      <c r="D28" s="743"/>
      <c r="E28" s="743"/>
      <c r="F28" s="743"/>
      <c r="G28" s="743"/>
      <c r="H28" s="743"/>
      <c r="I28" s="743"/>
      <c r="J28" s="743"/>
      <c r="K28" s="743"/>
      <c r="L28" s="743"/>
      <c r="M28" s="743"/>
    </row>
    <row r="29" spans="1:13" ht="30" customHeight="1">
      <c r="B29" s="743"/>
      <c r="C29" s="743"/>
      <c r="D29" s="743"/>
      <c r="E29" s="743"/>
      <c r="F29" s="743"/>
      <c r="G29" s="743"/>
      <c r="H29" s="743"/>
      <c r="I29" s="743"/>
      <c r="J29" s="743"/>
      <c r="K29" s="743"/>
      <c r="L29" s="743"/>
      <c r="M29" s="743"/>
    </row>
    <row r="30" spans="1:13" ht="30" customHeight="1">
      <c r="B30" s="743"/>
      <c r="C30" s="743"/>
      <c r="D30" s="743"/>
      <c r="E30" s="743"/>
      <c r="F30" s="743"/>
      <c r="G30" s="743"/>
      <c r="H30" s="743"/>
      <c r="I30" s="743"/>
      <c r="J30" s="743"/>
      <c r="K30" s="743"/>
      <c r="L30" s="743"/>
      <c r="M30" s="743"/>
    </row>
    <row r="31" spans="1:13" ht="30" customHeight="1">
      <c r="B31" s="743"/>
      <c r="C31" s="743"/>
      <c r="D31" s="743"/>
      <c r="E31" s="743"/>
      <c r="F31" s="743"/>
      <c r="G31" s="743"/>
      <c r="H31" s="743"/>
      <c r="I31" s="743"/>
      <c r="J31" s="743"/>
      <c r="K31" s="743"/>
      <c r="L31" s="743"/>
      <c r="M31" s="743"/>
    </row>
    <row r="32" spans="1:13" ht="30" customHeight="1">
      <c r="B32" s="743"/>
      <c r="C32" s="743"/>
      <c r="D32" s="743"/>
      <c r="E32" s="743"/>
      <c r="F32" s="743"/>
      <c r="G32" s="743"/>
      <c r="H32" s="743"/>
      <c r="I32" s="743"/>
      <c r="J32" s="743"/>
      <c r="K32" s="743"/>
      <c r="L32" s="743"/>
      <c r="M32" s="743"/>
    </row>
    <row r="33" spans="2:13" ht="30" customHeight="1">
      <c r="B33" s="743"/>
      <c r="C33" s="743"/>
      <c r="D33" s="743"/>
      <c r="E33" s="743"/>
      <c r="F33" s="743"/>
      <c r="G33" s="743"/>
      <c r="H33" s="743"/>
      <c r="I33" s="743"/>
      <c r="J33" s="743"/>
      <c r="K33" s="743"/>
      <c r="L33" s="743"/>
      <c r="M33" s="743"/>
    </row>
    <row r="34" spans="2:13" ht="30" customHeight="1">
      <c r="B34" s="743"/>
      <c r="C34" s="743"/>
      <c r="D34" s="743"/>
      <c r="E34" s="743"/>
      <c r="F34" s="743"/>
      <c r="G34" s="743"/>
      <c r="H34" s="743"/>
      <c r="I34" s="743"/>
      <c r="J34" s="743"/>
      <c r="K34" s="743"/>
      <c r="L34" s="743"/>
      <c r="M34" s="743"/>
    </row>
    <row r="35" spans="2:13" ht="30" customHeight="1">
      <c r="B35" s="743"/>
      <c r="C35" s="743"/>
      <c r="D35" s="743"/>
      <c r="E35" s="743"/>
      <c r="F35" s="743"/>
      <c r="G35" s="743"/>
      <c r="H35" s="743"/>
      <c r="I35" s="743"/>
      <c r="J35" s="743"/>
      <c r="K35" s="743"/>
      <c r="L35" s="743"/>
      <c r="M35" s="743"/>
    </row>
  </sheetData>
  <phoneticPr fontId="15" type="noConversion"/>
  <pageMargins left="0.7" right="0.7" top="0.75" bottom="0.75" header="0.3" footer="0.3"/>
  <pageSetup paperSize="9" orientation="portrait" r:id="rId1"/>
  <legacy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
  <sheetViews>
    <sheetView tabSelected="1" topLeftCell="A3" zoomScale="158" zoomScaleNormal="158" workbookViewId="0">
      <selection activeCell="D21" sqref="D21"/>
    </sheetView>
  </sheetViews>
  <sheetFormatPr baseColWidth="10" defaultColWidth="9" defaultRowHeight="14"/>
  <cols>
    <col min="1" max="1" width="12.1640625" style="209" customWidth="1"/>
    <col min="2" max="5" width="40.1640625" style="209" customWidth="1"/>
    <col min="6" max="16384" width="9" style="209"/>
  </cols>
  <sheetData>
    <row r="1" spans="1:5" s="727" customFormat="1" ht="47.25" customHeight="1">
      <c r="A1" s="1282" t="s">
        <v>7718</v>
      </c>
      <c r="B1" s="1282"/>
      <c r="C1" s="1282"/>
      <c r="D1" s="1282"/>
      <c r="E1" s="1282"/>
    </row>
    <row r="2" spans="1:5">
      <c r="A2" s="761"/>
      <c r="B2" s="751" t="s">
        <v>7719</v>
      </c>
      <c r="C2" s="751" t="s">
        <v>7720</v>
      </c>
      <c r="D2" s="751" t="s">
        <v>7721</v>
      </c>
      <c r="E2" s="751" t="s">
        <v>7722</v>
      </c>
    </row>
    <row r="3" spans="1:5" ht="95" customHeight="1">
      <c r="A3" s="752" t="s">
        <v>7723</v>
      </c>
      <c r="B3" s="753" t="s">
        <v>7724</v>
      </c>
      <c r="C3" s="754" t="s">
        <v>7725</v>
      </c>
      <c r="D3" s="758" t="s">
        <v>7726</v>
      </c>
      <c r="E3" s="758" t="s">
        <v>7727</v>
      </c>
    </row>
    <row r="4" spans="1:5" ht="114" customHeight="1">
      <c r="A4" s="752" t="s">
        <v>7728</v>
      </c>
      <c r="B4" s="538" t="s">
        <v>7729</v>
      </c>
      <c r="C4" s="538" t="s">
        <v>7730</v>
      </c>
      <c r="D4" s="758" t="s">
        <v>7731</v>
      </c>
      <c r="E4" s="758" t="s">
        <v>7732</v>
      </c>
    </row>
    <row r="5" spans="1:5" ht="114" customHeight="1">
      <c r="A5" s="752" t="s">
        <v>7733</v>
      </c>
      <c r="B5" s="538" t="s">
        <v>7729</v>
      </c>
      <c r="C5" s="538" t="s">
        <v>7730</v>
      </c>
      <c r="D5" s="758" t="s">
        <v>7731</v>
      </c>
      <c r="E5" s="758" t="s">
        <v>7732</v>
      </c>
    </row>
    <row r="6" spans="1:5">
      <c r="A6" s="265" t="s">
        <v>7826</v>
      </c>
      <c r="B6" s="209" t="s">
        <v>7829</v>
      </c>
      <c r="C6" s="1283" t="s">
        <v>7832</v>
      </c>
    </row>
    <row r="7" spans="1:5">
      <c r="B7" s="209" t="s">
        <v>7831</v>
      </c>
      <c r="C7" s="1281"/>
    </row>
    <row r="8" spans="1:5">
      <c r="A8" s="265" t="s">
        <v>7827</v>
      </c>
      <c r="B8" s="209" t="s">
        <v>7828</v>
      </c>
      <c r="C8" s="1281" t="s">
        <v>7835</v>
      </c>
    </row>
    <row r="9" spans="1:5">
      <c r="B9" s="209" t="s">
        <v>7833</v>
      </c>
      <c r="C9" s="1281"/>
    </row>
    <row r="10" spans="1:5">
      <c r="B10" s="209" t="s">
        <v>7834</v>
      </c>
      <c r="C10" s="1281"/>
    </row>
    <row r="11" spans="1:5">
      <c r="A11" s="265" t="s">
        <v>7824</v>
      </c>
      <c r="B11" s="209" t="s">
        <v>7841</v>
      </c>
      <c r="C11" s="209" t="s">
        <v>7852</v>
      </c>
    </row>
    <row r="12" spans="1:5">
      <c r="B12" s="209" t="s">
        <v>7836</v>
      </c>
    </row>
    <row r="13" spans="1:5">
      <c r="B13" s="209" t="s">
        <v>7850</v>
      </c>
    </row>
    <row r="14" spans="1:5">
      <c r="A14" s="265" t="s">
        <v>7825</v>
      </c>
      <c r="B14" s="209" t="s">
        <v>7837</v>
      </c>
    </row>
    <row r="17" spans="1:5" s="727" customFormat="1" ht="47.25" customHeight="1">
      <c r="A17" s="1282" t="s">
        <v>7734</v>
      </c>
      <c r="B17" s="1282"/>
      <c r="C17" s="1282"/>
      <c r="D17" s="1282"/>
      <c r="E17" s="1282"/>
    </row>
    <row r="18" spans="1:5">
      <c r="A18" s="761"/>
      <c r="B18" s="751" t="s">
        <v>7719</v>
      </c>
      <c r="C18" s="751" t="s">
        <v>7720</v>
      </c>
      <c r="D18" s="751" t="s">
        <v>7721</v>
      </c>
      <c r="E18" s="751" t="s">
        <v>7722</v>
      </c>
    </row>
    <row r="19" spans="1:5" ht="95" customHeight="1">
      <c r="A19" s="752" t="s">
        <v>7723</v>
      </c>
      <c r="B19" s="758" t="s">
        <v>7735</v>
      </c>
      <c r="C19" s="758" t="s">
        <v>7736</v>
      </c>
      <c r="D19" s="758" t="s">
        <v>7737</v>
      </c>
      <c r="E19" s="758" t="s">
        <v>7738</v>
      </c>
    </row>
    <row r="20" spans="1:5" ht="95" customHeight="1">
      <c r="A20" s="752" t="s">
        <v>7728</v>
      </c>
      <c r="B20" s="758" t="s">
        <v>7739</v>
      </c>
      <c r="C20" s="758" t="s">
        <v>7740</v>
      </c>
      <c r="D20" s="758" t="s">
        <v>7741</v>
      </c>
      <c r="E20" s="758" t="s">
        <v>7742</v>
      </c>
    </row>
    <row r="21" spans="1:5" ht="95" customHeight="1">
      <c r="A21" s="752" t="s">
        <v>7733</v>
      </c>
      <c r="B21" s="758" t="s">
        <v>7743</v>
      </c>
      <c r="C21" s="758" t="s">
        <v>7740</v>
      </c>
      <c r="D21" s="758" t="s">
        <v>7744</v>
      </c>
      <c r="E21" s="758" t="s">
        <v>7742</v>
      </c>
    </row>
    <row r="22" spans="1:5">
      <c r="A22" s="265" t="s">
        <v>7826</v>
      </c>
      <c r="B22" s="209" t="s">
        <v>7829</v>
      </c>
      <c r="C22" s="1283" t="s">
        <v>7839</v>
      </c>
    </row>
    <row r="23" spans="1:5">
      <c r="B23" s="209" t="s">
        <v>7838</v>
      </c>
      <c r="C23" s="1281"/>
    </row>
    <row r="24" spans="1:5">
      <c r="A24" s="265" t="s">
        <v>7827</v>
      </c>
      <c r="B24" s="209" t="s">
        <v>7828</v>
      </c>
      <c r="C24" s="1281" t="s">
        <v>7835</v>
      </c>
    </row>
    <row r="25" spans="1:5">
      <c r="B25" s="209" t="s">
        <v>7833</v>
      </c>
      <c r="C25" s="1281"/>
    </row>
    <row r="26" spans="1:5">
      <c r="B26" s="209" t="s">
        <v>7834</v>
      </c>
      <c r="C26" s="1281"/>
    </row>
    <row r="27" spans="1:5">
      <c r="A27" s="265" t="s">
        <v>7824</v>
      </c>
      <c r="B27" s="209" t="s">
        <v>7840</v>
      </c>
      <c r="C27" s="209" t="s">
        <v>7849</v>
      </c>
    </row>
    <row r="28" spans="1:5">
      <c r="B28" s="209" t="s">
        <v>7851</v>
      </c>
    </row>
    <row r="29" spans="1:5">
      <c r="A29" s="265" t="s">
        <v>7825</v>
      </c>
      <c r="B29" s="209" t="s">
        <v>7837</v>
      </c>
    </row>
    <row r="33" spans="1:5" s="727" customFormat="1" ht="47.25" customHeight="1">
      <c r="A33" s="1282" t="s">
        <v>7745</v>
      </c>
      <c r="B33" s="1282"/>
      <c r="C33" s="1282"/>
      <c r="D33" s="1282"/>
      <c r="E33" s="1282"/>
    </row>
    <row r="34" spans="1:5">
      <c r="A34" s="761"/>
      <c r="B34" s="751" t="s">
        <v>7719</v>
      </c>
      <c r="C34" s="751" t="s">
        <v>7720</v>
      </c>
      <c r="D34" s="751" t="s">
        <v>7721</v>
      </c>
      <c r="E34" s="751" t="s">
        <v>7722</v>
      </c>
    </row>
    <row r="35" spans="1:5" ht="95" customHeight="1">
      <c r="A35" s="752" t="s">
        <v>7723</v>
      </c>
      <c r="B35" s="758" t="s">
        <v>7735</v>
      </c>
      <c r="C35" s="758" t="s">
        <v>7746</v>
      </c>
      <c r="D35" s="758" t="s">
        <v>7737</v>
      </c>
      <c r="E35" s="758" t="s">
        <v>7738</v>
      </c>
    </row>
    <row r="36" spans="1:5" ht="95" customHeight="1">
      <c r="A36" s="752" t="s">
        <v>7728</v>
      </c>
      <c r="B36" s="758" t="s">
        <v>7747</v>
      </c>
      <c r="C36" s="758" t="s">
        <v>7748</v>
      </c>
      <c r="D36" s="758" t="s">
        <v>7741</v>
      </c>
      <c r="E36" s="758" t="s">
        <v>7749</v>
      </c>
    </row>
    <row r="37" spans="1:5" ht="95" customHeight="1">
      <c r="A37" s="752" t="s">
        <v>7733</v>
      </c>
      <c r="B37" s="758" t="s">
        <v>7747</v>
      </c>
      <c r="C37" s="753" t="s">
        <v>7750</v>
      </c>
      <c r="D37" s="758" t="s">
        <v>7751</v>
      </c>
      <c r="E37" s="758" t="s">
        <v>7749</v>
      </c>
    </row>
    <row r="38" spans="1:5">
      <c r="A38" s="265" t="s">
        <v>7826</v>
      </c>
      <c r="B38" s="209" t="s">
        <v>7842</v>
      </c>
      <c r="C38" s="762" t="s">
        <v>7844</v>
      </c>
    </row>
    <row r="39" spans="1:5">
      <c r="A39" s="265" t="s">
        <v>7827</v>
      </c>
      <c r="B39" s="209" t="s">
        <v>7843</v>
      </c>
      <c r="C39" s="1281" t="s">
        <v>7845</v>
      </c>
    </row>
    <row r="40" spans="1:5">
      <c r="B40" s="209" t="s">
        <v>7833</v>
      </c>
      <c r="C40" s="1281"/>
    </row>
    <row r="41" spans="1:5">
      <c r="A41" s="265" t="s">
        <v>7824</v>
      </c>
      <c r="B41" s="209" t="s">
        <v>7846</v>
      </c>
      <c r="C41" s="209" t="s">
        <v>7848</v>
      </c>
    </row>
    <row r="42" spans="1:5">
      <c r="A42" s="265" t="s">
        <v>7825</v>
      </c>
      <c r="B42" s="209" t="s">
        <v>7847</v>
      </c>
    </row>
  </sheetData>
  <mergeCells count="8">
    <mergeCell ref="C39:C40"/>
    <mergeCell ref="A1:E1"/>
    <mergeCell ref="A17:E17"/>
    <mergeCell ref="A33:E33"/>
    <mergeCell ref="C6:C7"/>
    <mergeCell ref="C8:C10"/>
    <mergeCell ref="C22:C23"/>
    <mergeCell ref="C24:C26"/>
  </mergeCells>
  <phoneticPr fontId="15" type="noConversion"/>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4"/>
  <sheetViews>
    <sheetView topLeftCell="A107" zoomScaleNormal="100" workbookViewId="0">
      <selection activeCell="D135" sqref="D135"/>
    </sheetView>
  </sheetViews>
  <sheetFormatPr baseColWidth="10" defaultColWidth="9" defaultRowHeight="14"/>
  <cols>
    <col min="1" max="1" width="19.6640625" style="836" customWidth="1"/>
    <col min="2" max="6" width="9" style="836" customWidth="1"/>
    <col min="7" max="16384" width="9" style="836"/>
  </cols>
  <sheetData>
    <row r="1" spans="1:1" s="837" customFormat="1">
      <c r="A1" s="265" t="s">
        <v>8513</v>
      </c>
    </row>
    <row r="2" spans="1:1" s="854" customFormat="1">
      <c r="A2" s="327" t="s">
        <v>8792</v>
      </c>
    </row>
    <row r="3" spans="1:1" s="837" customFormat="1">
      <c r="A3" s="837" t="s">
        <v>8514</v>
      </c>
    </row>
    <row r="4" spans="1:1" s="837" customFormat="1">
      <c r="A4" s="837" t="s">
        <v>8515</v>
      </c>
    </row>
    <row r="5" spans="1:1" s="837" customFormat="1">
      <c r="A5" s="837" t="s">
        <v>8646</v>
      </c>
    </row>
    <row r="6" spans="1:1" s="837" customFormat="1">
      <c r="A6" s="837" t="s">
        <v>8647</v>
      </c>
    </row>
    <row r="7" spans="1:1" s="837" customFormat="1">
      <c r="A7" s="837" t="s">
        <v>8648</v>
      </c>
    </row>
    <row r="8" spans="1:1" s="837" customFormat="1">
      <c r="A8" s="837" t="s">
        <v>8649</v>
      </c>
    </row>
    <row r="9" spans="1:1" s="838" customFormat="1">
      <c r="A9" s="838" t="s">
        <v>8650</v>
      </c>
    </row>
    <row r="10" spans="1:1" s="837" customFormat="1"/>
    <row r="11" spans="1:1" s="837" customFormat="1">
      <c r="A11" s="265" t="s">
        <v>8516</v>
      </c>
    </row>
    <row r="12" spans="1:1" s="837" customFormat="1">
      <c r="A12" s="837" t="s">
        <v>8517</v>
      </c>
    </row>
    <row r="13" spans="1:1" s="837" customFormat="1">
      <c r="A13" s="837" t="s">
        <v>8519</v>
      </c>
    </row>
    <row r="14" spans="1:1" s="837" customFormat="1">
      <c r="A14" s="837" t="s">
        <v>8518</v>
      </c>
    </row>
    <row r="15" spans="1:1" s="837" customFormat="1">
      <c r="A15" s="837" t="s">
        <v>8561</v>
      </c>
    </row>
    <row r="16" spans="1:1" s="837" customFormat="1">
      <c r="A16" s="837" t="s">
        <v>8520</v>
      </c>
    </row>
    <row r="17" spans="1:1" s="837" customFormat="1">
      <c r="A17" s="837" t="s">
        <v>8541</v>
      </c>
    </row>
    <row r="18" spans="1:1" s="837" customFormat="1">
      <c r="A18" s="837" t="s">
        <v>8645</v>
      </c>
    </row>
    <row r="19" spans="1:1" s="845" customFormat="1">
      <c r="A19" s="845" t="s">
        <v>8743</v>
      </c>
    </row>
    <row r="20" spans="1:1" s="837" customFormat="1"/>
    <row r="21" spans="1:1" s="837" customFormat="1">
      <c r="A21" s="265" t="s">
        <v>8522</v>
      </c>
    </row>
    <row r="22" spans="1:1" s="837" customFormat="1">
      <c r="A22" s="837" t="s">
        <v>8523</v>
      </c>
    </row>
    <row r="23" spans="1:1" s="837" customFormat="1">
      <c r="A23" s="837" t="s">
        <v>8524</v>
      </c>
    </row>
    <row r="24" spans="1:1" s="837" customFormat="1">
      <c r="A24" s="837" t="s">
        <v>8527</v>
      </c>
    </row>
    <row r="25" spans="1:1" s="837" customFormat="1">
      <c r="A25" s="837" t="s">
        <v>8596</v>
      </c>
    </row>
    <row r="26" spans="1:1" s="837" customFormat="1">
      <c r="A26" s="837" t="s">
        <v>8545</v>
      </c>
    </row>
    <row r="27" spans="1:1" s="837" customFormat="1">
      <c r="A27" s="837" t="s">
        <v>8597</v>
      </c>
    </row>
    <row r="28" spans="1:1" s="838" customFormat="1">
      <c r="A28" s="838" t="s">
        <v>8642</v>
      </c>
    </row>
    <row r="29" spans="1:1" s="837" customFormat="1">
      <c r="A29" s="837" t="s">
        <v>8530</v>
      </c>
    </row>
    <row r="30" spans="1:1" s="837" customFormat="1">
      <c r="A30" s="837" t="s">
        <v>8531</v>
      </c>
    </row>
    <row r="31" spans="1:1" s="837" customFormat="1">
      <c r="A31" s="837" t="s">
        <v>8525</v>
      </c>
    </row>
    <row r="32" spans="1:1">
      <c r="A32" s="836" t="s">
        <v>8526</v>
      </c>
    </row>
    <row r="33" spans="1:1">
      <c r="A33" s="836" t="s">
        <v>8546</v>
      </c>
    </row>
    <row r="34" spans="1:1" s="837" customFormat="1">
      <c r="A34" s="837" t="s">
        <v>8547</v>
      </c>
    </row>
    <row r="35" spans="1:1" s="837" customFormat="1"/>
    <row r="37" spans="1:1">
      <c r="A37" s="265" t="s">
        <v>8535</v>
      </c>
    </row>
    <row r="38" spans="1:1">
      <c r="A38" s="836" t="s">
        <v>8528</v>
      </c>
    </row>
    <row r="39" spans="1:1">
      <c r="A39" s="836" t="s">
        <v>8521</v>
      </c>
    </row>
    <row r="40" spans="1:1">
      <c r="A40" s="836" t="s">
        <v>8529</v>
      </c>
    </row>
    <row r="41" spans="1:1">
      <c r="A41" s="836" t="s">
        <v>8536</v>
      </c>
    </row>
    <row r="42" spans="1:1">
      <c r="A42" s="836" t="s">
        <v>8625</v>
      </c>
    </row>
    <row r="43" spans="1:1" s="837" customFormat="1">
      <c r="A43" s="837" t="s">
        <v>8626</v>
      </c>
    </row>
    <row r="44" spans="1:1" s="837" customFormat="1">
      <c r="A44" s="837" t="s">
        <v>8627</v>
      </c>
    </row>
    <row r="45" spans="1:1">
      <c r="A45" s="836" t="s">
        <v>8544</v>
      </c>
    </row>
    <row r="46" spans="1:1">
      <c r="A46" s="836" t="s">
        <v>8543</v>
      </c>
    </row>
    <row r="47" spans="1:1">
      <c r="A47" s="837" t="s">
        <v>8542</v>
      </c>
    </row>
    <row r="48" spans="1:1" s="837" customFormat="1">
      <c r="A48" s="837" t="s">
        <v>8603</v>
      </c>
    </row>
    <row r="49" spans="1:1" s="837" customFormat="1">
      <c r="A49" s="837" t="s">
        <v>8604</v>
      </c>
    </row>
    <row r="50" spans="1:1" s="837" customFormat="1">
      <c r="A50" s="837" t="s">
        <v>8605</v>
      </c>
    </row>
    <row r="51" spans="1:1" s="837" customFormat="1"/>
    <row r="52" spans="1:1" s="837" customFormat="1"/>
    <row r="53" spans="1:1">
      <c r="A53" s="265" t="s">
        <v>8532</v>
      </c>
    </row>
    <row r="54" spans="1:1">
      <c r="A54" s="836" t="s">
        <v>8537</v>
      </c>
    </row>
    <row r="55" spans="1:1" s="837" customFormat="1">
      <c r="A55" s="837" t="s">
        <v>8538</v>
      </c>
    </row>
    <row r="56" spans="1:1" s="837" customFormat="1">
      <c r="A56" s="837" t="s">
        <v>8539</v>
      </c>
    </row>
    <row r="57" spans="1:1" s="837" customFormat="1">
      <c r="A57" s="837" t="s">
        <v>8540</v>
      </c>
    </row>
    <row r="58" spans="1:1" s="837" customFormat="1"/>
    <row r="59" spans="1:1" s="837" customFormat="1"/>
    <row r="60" spans="1:1" s="837" customFormat="1">
      <c r="A60" s="265" t="s">
        <v>8548</v>
      </c>
    </row>
    <row r="61" spans="1:1" s="837" customFormat="1">
      <c r="A61" s="837" t="s">
        <v>8549</v>
      </c>
    </row>
    <row r="62" spans="1:1" s="837" customFormat="1">
      <c r="A62" s="837" t="s">
        <v>8550</v>
      </c>
    </row>
    <row r="63" spans="1:1" s="837" customFormat="1">
      <c r="A63" s="837" t="s">
        <v>8551</v>
      </c>
    </row>
    <row r="64" spans="1:1" s="837" customFormat="1"/>
    <row r="65" spans="1:16" s="837" customFormat="1"/>
    <row r="66" spans="1:16" s="837" customFormat="1">
      <c r="A66" s="265" t="s">
        <v>8562</v>
      </c>
    </row>
    <row r="67" spans="1:16" s="342" customFormat="1">
      <c r="A67" s="289" t="s">
        <v>8563</v>
      </c>
      <c r="B67" s="290" t="s">
        <v>8566</v>
      </c>
      <c r="C67" s="290"/>
      <c r="D67" s="290"/>
      <c r="E67" s="290"/>
      <c r="F67" s="290"/>
      <c r="G67" s="290"/>
      <c r="H67" s="290"/>
      <c r="I67" s="290"/>
      <c r="J67" s="290"/>
      <c r="K67" s="290"/>
      <c r="L67" s="290"/>
      <c r="M67" s="290"/>
      <c r="N67" s="267"/>
      <c r="O67" s="267"/>
      <c r="P67" s="267"/>
    </row>
    <row r="68" spans="1:16" s="837" customFormat="1">
      <c r="A68" s="289" t="s">
        <v>8564</v>
      </c>
      <c r="B68" s="290" t="s">
        <v>8567</v>
      </c>
      <c r="C68" s="290"/>
      <c r="D68" s="290"/>
      <c r="E68" s="290"/>
      <c r="F68" s="290"/>
      <c r="G68" s="290"/>
      <c r="H68" s="290"/>
      <c r="I68" s="290"/>
      <c r="J68" s="290"/>
      <c r="K68" s="290"/>
      <c r="L68" s="290"/>
      <c r="M68" s="290"/>
    </row>
    <row r="69" spans="1:16" s="837" customFormat="1">
      <c r="A69" s="289" t="s">
        <v>8618</v>
      </c>
      <c r="B69" s="290" t="s">
        <v>8630</v>
      </c>
      <c r="C69" s="290"/>
      <c r="D69" s="290"/>
      <c r="E69" s="290"/>
      <c r="F69" s="290"/>
      <c r="G69" s="290"/>
      <c r="H69" s="290"/>
      <c r="I69" s="290"/>
      <c r="J69" s="290"/>
      <c r="K69" s="290"/>
      <c r="L69" s="290"/>
      <c r="M69" s="290"/>
    </row>
    <row r="70" spans="1:16" s="837" customFormat="1">
      <c r="A70" s="289" t="s">
        <v>8628</v>
      </c>
      <c r="B70" s="290" t="s">
        <v>8629</v>
      </c>
      <c r="C70" s="290"/>
      <c r="D70" s="290"/>
      <c r="E70" s="290"/>
      <c r="F70" s="290"/>
      <c r="G70" s="290"/>
      <c r="H70" s="290"/>
      <c r="I70" s="290"/>
      <c r="J70" s="290"/>
      <c r="K70" s="290"/>
      <c r="L70" s="290"/>
      <c r="M70" s="290"/>
    </row>
    <row r="71" spans="1:16" s="837" customFormat="1">
      <c r="A71" s="289" t="s">
        <v>8568</v>
      </c>
      <c r="B71" s="290" t="s">
        <v>8569</v>
      </c>
      <c r="C71" s="290"/>
      <c r="D71" s="290"/>
      <c r="E71" s="290"/>
      <c r="F71" s="290"/>
      <c r="G71" s="290"/>
      <c r="H71" s="290"/>
      <c r="I71" s="290"/>
      <c r="J71" s="290"/>
      <c r="K71" s="290"/>
      <c r="L71" s="290"/>
      <c r="M71" s="290"/>
    </row>
    <row r="72" spans="1:16" s="837" customFormat="1">
      <c r="A72" s="289" t="s">
        <v>8570</v>
      </c>
      <c r="B72" s="290" t="s">
        <v>8571</v>
      </c>
      <c r="C72" s="290"/>
      <c r="D72" s="290"/>
      <c r="E72" s="290"/>
      <c r="F72" s="290"/>
      <c r="G72" s="290"/>
      <c r="H72" s="290"/>
      <c r="I72" s="290"/>
      <c r="J72" s="290"/>
      <c r="K72" s="290"/>
      <c r="L72" s="290"/>
      <c r="M72" s="290"/>
    </row>
    <row r="73" spans="1:16" s="837" customFormat="1">
      <c r="A73" s="289" t="s">
        <v>8582</v>
      </c>
      <c r="B73" s="290" t="s">
        <v>8583</v>
      </c>
      <c r="C73" s="290"/>
      <c r="D73" s="290"/>
      <c r="E73" s="290"/>
      <c r="F73" s="290"/>
      <c r="G73" s="290"/>
      <c r="H73" s="290"/>
      <c r="I73" s="290"/>
      <c r="J73" s="290"/>
      <c r="K73" s="290"/>
      <c r="L73" s="290"/>
      <c r="M73" s="290"/>
    </row>
    <row r="74" spans="1:16" s="837" customFormat="1">
      <c r="A74" s="289" t="s">
        <v>8718</v>
      </c>
      <c r="B74" s="290" t="s">
        <v>8719</v>
      </c>
      <c r="C74" s="290"/>
      <c r="D74" s="290"/>
      <c r="E74" s="290"/>
      <c r="F74" s="290"/>
      <c r="G74" s="290"/>
      <c r="H74" s="290"/>
      <c r="I74" s="290"/>
      <c r="J74" s="290"/>
      <c r="K74" s="290"/>
      <c r="L74" s="290"/>
      <c r="M74" s="290"/>
    </row>
    <row r="75" spans="1:16" s="845" customFormat="1">
      <c r="A75" s="289" t="s">
        <v>8744</v>
      </c>
      <c r="B75" s="290" t="s">
        <v>8745</v>
      </c>
      <c r="C75" s="290"/>
      <c r="D75" s="290"/>
      <c r="E75" s="290"/>
      <c r="F75" s="290"/>
      <c r="G75" s="290"/>
      <c r="H75" s="290"/>
      <c r="I75" s="290"/>
      <c r="J75" s="290"/>
      <c r="K75" s="290"/>
      <c r="L75" s="290"/>
      <c r="M75" s="290"/>
    </row>
    <row r="76" spans="1:16" s="837" customFormat="1">
      <c r="A76" s="289" t="s">
        <v>8565</v>
      </c>
      <c r="B76" s="290" t="s">
        <v>8572</v>
      </c>
      <c r="C76" s="290"/>
      <c r="D76" s="290"/>
      <c r="E76" s="290"/>
      <c r="F76" s="290"/>
      <c r="G76" s="290"/>
      <c r="H76" s="290"/>
      <c r="I76" s="290"/>
      <c r="J76" s="290"/>
      <c r="K76" s="290"/>
      <c r="L76" s="290"/>
      <c r="M76" s="290"/>
    </row>
    <row r="77" spans="1:16" s="837" customFormat="1">
      <c r="A77" s="289"/>
      <c r="B77" s="290"/>
      <c r="C77" s="290"/>
      <c r="D77" s="290"/>
      <c r="E77" s="290"/>
      <c r="F77" s="290"/>
      <c r="G77" s="290"/>
      <c r="H77" s="290"/>
      <c r="I77" s="290"/>
      <c r="J77" s="290"/>
      <c r="K77" s="290"/>
      <c r="L77" s="290"/>
      <c r="M77" s="290"/>
    </row>
    <row r="78" spans="1:16" s="837" customFormat="1">
      <c r="A78" s="289" t="s">
        <v>8576</v>
      </c>
      <c r="B78" s="290" t="s">
        <v>8584</v>
      </c>
      <c r="C78" s="290"/>
      <c r="D78" s="290"/>
      <c r="E78" s="290"/>
      <c r="F78" s="290"/>
      <c r="G78" s="290"/>
      <c r="H78" s="290"/>
      <c r="I78" s="290"/>
      <c r="J78" s="290"/>
      <c r="K78" s="290"/>
      <c r="L78" s="290"/>
      <c r="M78" s="290"/>
    </row>
    <row r="79" spans="1:16" s="837" customFormat="1">
      <c r="A79" s="289"/>
      <c r="B79" s="290" t="s">
        <v>8577</v>
      </c>
      <c r="C79" s="290"/>
      <c r="D79" s="290"/>
      <c r="E79" s="290"/>
      <c r="F79" s="290"/>
      <c r="G79" s="290"/>
      <c r="H79" s="290"/>
      <c r="I79" s="290"/>
      <c r="J79" s="290"/>
      <c r="K79" s="290"/>
      <c r="L79" s="290"/>
      <c r="M79" s="290"/>
    </row>
    <row r="80" spans="1:16" s="837" customFormat="1">
      <c r="A80" s="289"/>
      <c r="B80" s="290"/>
      <c r="C80" s="290"/>
      <c r="D80" s="290"/>
      <c r="E80" s="290"/>
      <c r="F80" s="290"/>
      <c r="G80" s="290"/>
      <c r="H80" s="290"/>
      <c r="I80" s="290"/>
      <c r="J80" s="290"/>
      <c r="K80" s="290"/>
      <c r="L80" s="290"/>
      <c r="M80" s="290"/>
    </row>
    <row r="81" spans="1:16" s="837" customFormat="1">
      <c r="A81" s="289" t="s">
        <v>8573</v>
      </c>
      <c r="B81" s="290" t="s">
        <v>8632</v>
      </c>
      <c r="C81" s="290"/>
      <c r="D81" s="290"/>
      <c r="E81" s="290"/>
      <c r="F81" s="290"/>
      <c r="G81" s="290"/>
      <c r="H81" s="290"/>
      <c r="I81" s="290"/>
      <c r="J81" s="290"/>
      <c r="K81" s="290"/>
      <c r="L81" s="290"/>
      <c r="M81" s="290"/>
    </row>
    <row r="82" spans="1:16" s="837" customFormat="1">
      <c r="A82" s="289"/>
      <c r="B82" s="290"/>
      <c r="C82" s="290"/>
      <c r="D82" s="290"/>
      <c r="E82" s="290"/>
      <c r="F82" s="290"/>
      <c r="G82" s="290"/>
      <c r="H82" s="290"/>
      <c r="I82" s="290"/>
      <c r="J82" s="290"/>
      <c r="K82" s="290"/>
      <c r="L82" s="290"/>
      <c r="M82" s="290"/>
    </row>
    <row r="83" spans="1:16" s="837" customFormat="1">
      <c r="A83" s="289" t="s">
        <v>8574</v>
      </c>
      <c r="B83" s="290" t="s">
        <v>8575</v>
      </c>
      <c r="C83" s="290"/>
      <c r="D83" s="290"/>
      <c r="E83" s="290"/>
      <c r="F83" s="290"/>
      <c r="G83" s="290"/>
      <c r="H83" s="290"/>
      <c r="I83" s="290"/>
      <c r="J83" s="290"/>
      <c r="K83" s="290"/>
      <c r="L83" s="290"/>
      <c r="M83" s="290"/>
    </row>
    <row r="84" spans="1:16">
      <c r="A84" s="289"/>
      <c r="B84" s="290" t="s">
        <v>8578</v>
      </c>
      <c r="C84" s="290"/>
      <c r="D84" s="290"/>
      <c r="E84" s="290"/>
      <c r="F84" s="290"/>
      <c r="G84" s="290"/>
      <c r="H84" s="290"/>
      <c r="I84" s="290"/>
      <c r="J84" s="290"/>
      <c r="K84" s="290"/>
      <c r="L84" s="290"/>
      <c r="M84" s="290"/>
      <c r="N84" s="837"/>
      <c r="O84" s="837"/>
      <c r="P84" s="837"/>
    </row>
    <row r="85" spans="1:16" s="838" customFormat="1">
      <c r="A85" s="289"/>
      <c r="B85" s="290" t="s">
        <v>8633</v>
      </c>
      <c r="C85" s="290"/>
      <c r="D85" s="290"/>
      <c r="E85" s="290"/>
      <c r="F85" s="290"/>
      <c r="G85" s="290"/>
      <c r="H85" s="290"/>
      <c r="I85" s="290"/>
      <c r="J85" s="290"/>
      <c r="K85" s="290"/>
      <c r="L85" s="290"/>
      <c r="M85" s="290"/>
    </row>
    <row r="86" spans="1:16" s="837" customFormat="1">
      <c r="A86" s="289"/>
      <c r="B86" s="290"/>
      <c r="C86" s="290"/>
      <c r="D86" s="290"/>
      <c r="E86" s="290"/>
      <c r="F86" s="290"/>
      <c r="G86" s="290"/>
      <c r="H86" s="290"/>
      <c r="I86" s="290"/>
      <c r="J86" s="290"/>
      <c r="K86" s="290"/>
      <c r="L86" s="290"/>
      <c r="M86" s="290"/>
    </row>
    <row r="87" spans="1:16" s="837" customFormat="1">
      <c r="A87" s="289" t="s">
        <v>8590</v>
      </c>
      <c r="B87" s="290" t="s">
        <v>8591</v>
      </c>
      <c r="C87" s="290"/>
      <c r="D87" s="290"/>
      <c r="E87" s="290"/>
      <c r="F87" s="290"/>
      <c r="G87" s="290"/>
      <c r="H87" s="290"/>
      <c r="I87" s="290"/>
      <c r="J87" s="290"/>
      <c r="K87" s="290"/>
      <c r="L87" s="290"/>
      <c r="M87" s="290"/>
    </row>
    <row r="88" spans="1:16" s="837" customFormat="1">
      <c r="A88" s="289"/>
      <c r="B88" s="290" t="s">
        <v>8595</v>
      </c>
      <c r="C88" s="290"/>
      <c r="D88" s="290"/>
      <c r="E88" s="290"/>
      <c r="F88" s="290"/>
      <c r="G88" s="290"/>
      <c r="H88" s="290"/>
      <c r="I88" s="290"/>
      <c r="J88" s="290"/>
      <c r="K88" s="290"/>
      <c r="L88" s="290"/>
      <c r="M88" s="290"/>
    </row>
    <row r="89" spans="1:16" s="837" customFormat="1">
      <c r="A89" s="289"/>
      <c r="B89" s="290"/>
      <c r="C89" s="290"/>
      <c r="D89" s="290"/>
      <c r="E89" s="290"/>
      <c r="F89" s="290"/>
      <c r="G89" s="290"/>
      <c r="H89" s="290"/>
      <c r="I89" s="290"/>
      <c r="J89" s="290"/>
      <c r="K89" s="290"/>
      <c r="L89" s="290"/>
      <c r="M89" s="290"/>
    </row>
    <row r="90" spans="1:16" s="837" customFormat="1">
      <c r="A90" s="289" t="s">
        <v>8619</v>
      </c>
      <c r="B90" s="290" t="s">
        <v>8620</v>
      </c>
      <c r="C90" s="290"/>
      <c r="D90" s="290"/>
      <c r="E90" s="290"/>
      <c r="F90" s="290"/>
      <c r="G90" s="290"/>
      <c r="H90" s="290"/>
      <c r="I90" s="290"/>
      <c r="J90" s="290"/>
      <c r="K90" s="290"/>
      <c r="L90" s="290"/>
      <c r="M90" s="290"/>
    </row>
    <row r="91" spans="1:16" s="837" customFormat="1">
      <c r="A91" s="289"/>
      <c r="B91" s="290" t="s">
        <v>8621</v>
      </c>
      <c r="C91" s="290"/>
      <c r="D91" s="290"/>
      <c r="E91" s="290"/>
      <c r="F91" s="290"/>
      <c r="G91" s="290"/>
      <c r="H91" s="290"/>
      <c r="I91" s="290"/>
      <c r="J91" s="290"/>
      <c r="K91" s="290"/>
      <c r="L91" s="290"/>
      <c r="M91" s="290"/>
    </row>
    <row r="92" spans="1:16" s="837" customFormat="1">
      <c r="A92" s="289"/>
      <c r="B92" s="290" t="s">
        <v>8622</v>
      </c>
      <c r="C92" s="290"/>
      <c r="D92" s="290"/>
      <c r="E92" s="290"/>
      <c r="F92" s="290"/>
      <c r="G92" s="290"/>
      <c r="H92" s="290"/>
      <c r="I92" s="290"/>
      <c r="J92" s="290"/>
      <c r="K92" s="290"/>
      <c r="L92" s="290"/>
      <c r="M92" s="290"/>
    </row>
    <row r="93" spans="1:16" s="837" customFormat="1">
      <c r="A93" s="289"/>
      <c r="B93" s="290"/>
      <c r="C93" s="290"/>
      <c r="D93" s="290"/>
      <c r="E93" s="290"/>
      <c r="F93" s="290"/>
      <c r="G93" s="290"/>
      <c r="H93" s="290"/>
      <c r="I93" s="290"/>
      <c r="J93" s="290"/>
      <c r="K93" s="290"/>
      <c r="L93" s="290"/>
      <c r="M93" s="290"/>
    </row>
    <row r="94" spans="1:16" s="837" customFormat="1">
      <c r="A94" s="289"/>
      <c r="B94" s="290" t="s">
        <v>8623</v>
      </c>
      <c r="C94" s="290"/>
      <c r="D94" s="290"/>
      <c r="E94" s="290"/>
      <c r="F94" s="290"/>
      <c r="G94" s="290"/>
      <c r="H94" s="290"/>
      <c r="I94" s="290"/>
      <c r="J94" s="290"/>
      <c r="K94" s="290"/>
      <c r="L94" s="290"/>
      <c r="M94" s="290"/>
    </row>
    <row r="95" spans="1:16" s="837" customFormat="1">
      <c r="A95" s="289"/>
      <c r="B95" s="290" t="s">
        <v>8624</v>
      </c>
      <c r="C95" s="290"/>
      <c r="D95" s="290"/>
      <c r="E95" s="290"/>
      <c r="F95" s="290"/>
      <c r="G95" s="290"/>
      <c r="H95" s="290"/>
      <c r="I95" s="290"/>
      <c r="J95" s="290"/>
      <c r="K95" s="290"/>
      <c r="L95" s="290"/>
      <c r="M95" s="290"/>
    </row>
    <row r="96" spans="1:16" s="837" customFormat="1">
      <c r="A96" s="289"/>
      <c r="B96" s="290"/>
      <c r="C96" s="290"/>
      <c r="D96" s="290"/>
      <c r="E96" s="290"/>
      <c r="F96" s="290"/>
      <c r="G96" s="290"/>
      <c r="H96" s="290"/>
      <c r="I96" s="290"/>
      <c r="J96" s="290"/>
      <c r="K96" s="290"/>
      <c r="L96" s="290"/>
      <c r="M96" s="290"/>
      <c r="N96" s="267"/>
    </row>
    <row r="97" spans="1:14" s="837" customFormat="1">
      <c r="A97" s="289" t="s">
        <v>8643</v>
      </c>
      <c r="B97" s="290" t="s">
        <v>8592</v>
      </c>
      <c r="C97" s="290"/>
      <c r="D97" s="290"/>
      <c r="E97" s="290"/>
      <c r="F97" s="290"/>
      <c r="G97" s="290"/>
      <c r="H97" s="290"/>
      <c r="I97" s="290"/>
      <c r="J97" s="290"/>
      <c r="K97" s="290"/>
      <c r="L97" s="290"/>
      <c r="M97" s="290"/>
    </row>
    <row r="98" spans="1:14" s="837" customFormat="1">
      <c r="A98" s="289"/>
      <c r="B98" s="290" t="s">
        <v>8593</v>
      </c>
      <c r="C98" s="290"/>
      <c r="D98" s="290"/>
      <c r="E98" s="290"/>
      <c r="F98" s="290"/>
      <c r="G98" s="290"/>
      <c r="H98" s="290"/>
      <c r="I98" s="290"/>
      <c r="J98" s="290"/>
      <c r="K98" s="290"/>
      <c r="L98" s="290"/>
      <c r="M98" s="290"/>
    </row>
    <row r="99" spans="1:14" s="837" customFormat="1">
      <c r="A99" s="289"/>
      <c r="B99" s="290" t="s">
        <v>8594</v>
      </c>
      <c r="C99" s="290"/>
      <c r="D99" s="290"/>
      <c r="E99" s="290"/>
      <c r="F99" s="290"/>
      <c r="G99" s="290"/>
      <c r="H99" s="290"/>
      <c r="I99" s="290"/>
      <c r="J99" s="290"/>
      <c r="K99" s="290"/>
      <c r="L99" s="290"/>
      <c r="M99" s="290"/>
    </row>
    <row r="100" spans="1:14" s="837" customFormat="1">
      <c r="A100" s="289"/>
      <c r="B100" s="290"/>
      <c r="C100" s="290"/>
      <c r="D100" s="290"/>
      <c r="E100" s="290"/>
      <c r="F100" s="290"/>
      <c r="G100" s="290"/>
      <c r="H100" s="290"/>
      <c r="I100" s="290"/>
      <c r="J100" s="290"/>
      <c r="K100" s="290"/>
      <c r="L100" s="290"/>
      <c r="M100" s="290"/>
      <c r="N100" s="267"/>
    </row>
    <row r="101" spans="1:14" s="837" customFormat="1">
      <c r="A101" s="289" t="s">
        <v>8644</v>
      </c>
      <c r="B101" s="290" t="s">
        <v>8586</v>
      </c>
      <c r="C101" s="290"/>
      <c r="D101" s="290"/>
      <c r="E101" s="290"/>
      <c r="F101" s="290"/>
      <c r="G101" s="290"/>
      <c r="H101" s="290"/>
      <c r="I101" s="290"/>
      <c r="J101" s="290"/>
      <c r="K101" s="290"/>
      <c r="L101" s="290"/>
      <c r="M101" s="290"/>
    </row>
    <row r="102" spans="1:14" s="837" customFormat="1">
      <c r="A102" s="289"/>
      <c r="B102" s="290" t="s">
        <v>8585</v>
      </c>
      <c r="C102" s="290"/>
      <c r="D102" s="290"/>
      <c r="E102" s="290"/>
      <c r="F102" s="290"/>
      <c r="G102" s="290"/>
      <c r="H102" s="290"/>
      <c r="I102" s="290"/>
      <c r="J102" s="290"/>
      <c r="K102" s="290"/>
      <c r="L102" s="290"/>
      <c r="M102" s="290"/>
    </row>
    <row r="103" spans="1:14" s="837" customFormat="1">
      <c r="A103" s="289"/>
      <c r="B103" s="290" t="s">
        <v>8598</v>
      </c>
      <c r="C103" s="290"/>
      <c r="D103" s="290"/>
      <c r="E103" s="290"/>
      <c r="F103" s="290"/>
      <c r="G103" s="290"/>
      <c r="H103" s="290"/>
      <c r="I103" s="290"/>
      <c r="J103" s="290"/>
      <c r="K103" s="290"/>
      <c r="L103" s="290"/>
      <c r="M103" s="290"/>
    </row>
    <row r="104" spans="1:14" s="837" customFormat="1">
      <c r="A104" s="289"/>
      <c r="B104" s="290"/>
      <c r="C104" s="290"/>
      <c r="D104" s="290"/>
      <c r="E104" s="290"/>
      <c r="F104" s="290"/>
      <c r="G104" s="290"/>
      <c r="H104" s="290"/>
      <c r="I104" s="290"/>
      <c r="J104" s="290"/>
      <c r="K104" s="290"/>
      <c r="L104" s="290"/>
      <c r="M104" s="290"/>
    </row>
    <row r="105" spans="1:14" s="837" customFormat="1">
      <c r="A105" s="289"/>
      <c r="B105" s="290" t="s">
        <v>8587</v>
      </c>
      <c r="C105" s="290"/>
      <c r="D105" s="290"/>
      <c r="E105" s="290"/>
      <c r="F105" s="290"/>
      <c r="G105" s="290"/>
      <c r="H105" s="290"/>
      <c r="I105" s="290"/>
      <c r="J105" s="290"/>
      <c r="K105" s="290"/>
      <c r="L105" s="290"/>
      <c r="M105" s="290"/>
    </row>
    <row r="106" spans="1:14" s="837" customFormat="1">
      <c r="A106" s="289"/>
      <c r="B106" s="290" t="s">
        <v>8588</v>
      </c>
      <c r="C106" s="290"/>
      <c r="D106" s="290"/>
      <c r="E106" s="290"/>
      <c r="F106" s="290"/>
      <c r="G106" s="290"/>
      <c r="H106" s="290"/>
      <c r="I106" s="290"/>
      <c r="J106" s="290"/>
      <c r="K106" s="290"/>
      <c r="L106" s="290"/>
      <c r="M106" s="290"/>
    </row>
    <row r="107" spans="1:14" s="837" customFormat="1">
      <c r="A107" s="289"/>
      <c r="B107" s="290"/>
      <c r="C107" s="290"/>
      <c r="D107" s="290"/>
      <c r="E107" s="290"/>
      <c r="F107" s="290"/>
      <c r="G107" s="290"/>
      <c r="H107" s="290"/>
      <c r="I107" s="290"/>
      <c r="J107" s="290"/>
      <c r="K107" s="290"/>
      <c r="L107" s="290"/>
      <c r="M107" s="290"/>
    </row>
    <row r="108" spans="1:14" s="837" customFormat="1">
      <c r="A108" s="289" t="s">
        <v>8589</v>
      </c>
      <c r="B108" s="290" t="s">
        <v>8599</v>
      </c>
      <c r="C108" s="290"/>
      <c r="D108" s="290"/>
      <c r="E108" s="290"/>
      <c r="F108" s="290"/>
      <c r="G108" s="290"/>
      <c r="H108" s="290"/>
      <c r="I108" s="290"/>
      <c r="J108" s="290"/>
      <c r="K108" s="290"/>
      <c r="L108" s="290"/>
      <c r="M108" s="290"/>
    </row>
    <row r="109" spans="1:14" s="837" customFormat="1">
      <c r="A109" s="289"/>
      <c r="B109" s="290" t="s">
        <v>8600</v>
      </c>
      <c r="C109" s="290"/>
      <c r="D109" s="290"/>
      <c r="E109" s="290"/>
      <c r="F109" s="290"/>
      <c r="G109" s="290"/>
      <c r="H109" s="290"/>
      <c r="I109" s="290"/>
      <c r="J109" s="290"/>
      <c r="K109" s="290"/>
      <c r="L109" s="290"/>
      <c r="M109" s="290"/>
    </row>
    <row r="110" spans="1:14" s="837" customFormat="1">
      <c r="A110" s="289"/>
      <c r="B110" s="290" t="s">
        <v>8601</v>
      </c>
      <c r="C110" s="290"/>
      <c r="D110" s="290"/>
      <c r="E110" s="290"/>
      <c r="F110" s="290"/>
      <c r="G110" s="290"/>
      <c r="H110" s="290"/>
      <c r="I110" s="290"/>
      <c r="J110" s="290"/>
      <c r="K110" s="290"/>
      <c r="L110" s="290"/>
      <c r="M110" s="290"/>
      <c r="N110" s="267"/>
    </row>
    <row r="111" spans="1:14" s="837" customFormat="1">
      <c r="A111" s="289"/>
      <c r="B111" s="290"/>
      <c r="C111" s="290"/>
      <c r="D111" s="290"/>
      <c r="E111" s="290"/>
      <c r="F111" s="290"/>
      <c r="G111" s="290"/>
      <c r="H111" s="290"/>
      <c r="I111" s="290"/>
      <c r="J111" s="290"/>
      <c r="K111" s="290"/>
      <c r="L111" s="290"/>
      <c r="M111" s="290"/>
    </row>
    <row r="112" spans="1:14" s="837" customFormat="1">
      <c r="A112" s="289" t="s">
        <v>8602</v>
      </c>
      <c r="B112" s="290" t="s">
        <v>8606</v>
      </c>
      <c r="C112" s="290"/>
      <c r="D112" s="290"/>
      <c r="E112" s="290"/>
      <c r="F112" s="290"/>
      <c r="G112" s="290"/>
      <c r="H112" s="290"/>
      <c r="I112" s="290"/>
      <c r="J112" s="290"/>
      <c r="K112" s="290"/>
      <c r="L112" s="290"/>
      <c r="M112" s="290"/>
    </row>
    <row r="113" spans="1:14" s="837" customFormat="1">
      <c r="A113" s="289"/>
      <c r="B113" s="290" t="s">
        <v>8607</v>
      </c>
      <c r="C113" s="290"/>
      <c r="D113" s="290"/>
      <c r="E113" s="290"/>
      <c r="F113" s="290"/>
      <c r="G113" s="290"/>
      <c r="H113" s="290"/>
      <c r="I113" s="290"/>
      <c r="J113" s="290"/>
      <c r="K113" s="290"/>
      <c r="L113" s="290"/>
      <c r="M113" s="290"/>
    </row>
    <row r="114" spans="1:14" s="837" customFormat="1">
      <c r="A114" s="289"/>
      <c r="B114" s="290"/>
      <c r="C114" s="290"/>
      <c r="D114" s="290"/>
      <c r="E114" s="290"/>
      <c r="F114" s="290"/>
      <c r="G114" s="290"/>
      <c r="H114" s="290"/>
      <c r="I114" s="290"/>
      <c r="J114" s="290"/>
      <c r="K114" s="290"/>
      <c r="L114" s="290"/>
      <c r="M114" s="290"/>
      <c r="N114" s="267"/>
    </row>
    <row r="115" spans="1:14" s="837" customFormat="1">
      <c r="A115" s="289" t="s">
        <v>8611</v>
      </c>
      <c r="B115" s="290" t="s">
        <v>8608</v>
      </c>
      <c r="C115" s="290"/>
      <c r="D115" s="290"/>
      <c r="E115" s="290"/>
      <c r="F115" s="290"/>
      <c r="G115" s="290"/>
      <c r="H115" s="290"/>
      <c r="I115" s="290"/>
      <c r="J115" s="290"/>
      <c r="K115" s="290"/>
      <c r="L115" s="290"/>
      <c r="M115" s="290"/>
    </row>
    <row r="116" spans="1:14" s="837" customFormat="1">
      <c r="A116" s="289"/>
      <c r="B116" s="290" t="s">
        <v>8609</v>
      </c>
      <c r="C116" s="290"/>
      <c r="D116" s="290"/>
      <c r="E116" s="290"/>
      <c r="F116" s="290"/>
      <c r="G116" s="290"/>
      <c r="H116" s="290"/>
      <c r="I116" s="290"/>
      <c r="J116" s="290"/>
      <c r="K116" s="290"/>
      <c r="L116" s="290"/>
      <c r="M116" s="290"/>
    </row>
    <row r="117" spans="1:14" s="837" customFormat="1">
      <c r="A117" s="289"/>
      <c r="B117" s="290" t="s">
        <v>8610</v>
      </c>
      <c r="C117" s="290"/>
      <c r="D117" s="290"/>
      <c r="E117" s="290"/>
      <c r="F117" s="290"/>
      <c r="G117" s="290"/>
      <c r="H117" s="290"/>
      <c r="I117" s="290"/>
      <c r="J117" s="290"/>
      <c r="K117" s="290"/>
      <c r="L117" s="290"/>
      <c r="M117" s="290"/>
    </row>
    <row r="118" spans="1:14" s="837" customFormat="1">
      <c r="A118" s="289"/>
      <c r="B118" s="290"/>
      <c r="C118" s="290"/>
      <c r="D118" s="290"/>
      <c r="E118" s="290"/>
      <c r="F118" s="290"/>
      <c r="G118" s="290"/>
      <c r="H118" s="290"/>
      <c r="I118" s="290"/>
      <c r="J118" s="290"/>
      <c r="K118" s="290"/>
      <c r="L118" s="290"/>
      <c r="M118" s="290"/>
    </row>
    <row r="119" spans="1:14" s="837" customFormat="1">
      <c r="A119" s="289" t="s">
        <v>8612</v>
      </c>
      <c r="B119" s="290" t="s">
        <v>8591</v>
      </c>
      <c r="C119" s="290"/>
      <c r="D119" s="290"/>
      <c r="E119" s="290"/>
      <c r="F119" s="290"/>
      <c r="G119" s="290"/>
      <c r="H119" s="290"/>
      <c r="I119" s="290"/>
      <c r="J119" s="290"/>
      <c r="K119" s="290"/>
      <c r="L119" s="290"/>
      <c r="M119" s="290"/>
    </row>
    <row r="120" spans="1:14" s="837" customFormat="1">
      <c r="A120" s="638" t="s">
        <v>8613</v>
      </c>
      <c r="B120" s="290" t="s">
        <v>8595</v>
      </c>
      <c r="C120" s="290"/>
      <c r="D120" s="290"/>
      <c r="E120" s="290"/>
      <c r="F120" s="290"/>
      <c r="G120" s="290"/>
      <c r="H120" s="290"/>
      <c r="I120" s="290"/>
      <c r="J120" s="290"/>
      <c r="K120" s="290"/>
      <c r="L120" s="290"/>
      <c r="M120" s="290"/>
    </row>
    <row r="121" spans="1:14" s="837" customFormat="1">
      <c r="A121" s="289"/>
      <c r="B121" s="290"/>
      <c r="C121" s="290"/>
      <c r="D121" s="290"/>
      <c r="E121" s="290"/>
      <c r="F121" s="290"/>
      <c r="G121" s="290"/>
      <c r="H121" s="290"/>
      <c r="I121" s="290"/>
      <c r="J121" s="290"/>
      <c r="K121" s="290"/>
      <c r="L121" s="290"/>
      <c r="M121" s="290"/>
    </row>
    <row r="122" spans="1:14" s="837" customFormat="1">
      <c r="A122" s="289" t="s">
        <v>8617</v>
      </c>
      <c r="B122" s="290" t="s">
        <v>8640</v>
      </c>
      <c r="C122" s="290"/>
      <c r="D122" s="290"/>
      <c r="E122" s="290"/>
      <c r="F122" s="290"/>
      <c r="G122" s="290"/>
      <c r="H122" s="290"/>
      <c r="I122" s="290"/>
      <c r="J122" s="290"/>
      <c r="K122" s="290"/>
      <c r="L122" s="290"/>
      <c r="M122" s="290"/>
    </row>
    <row r="123" spans="1:14" s="837" customFormat="1">
      <c r="A123" s="289"/>
      <c r="B123" s="290" t="s">
        <v>8614</v>
      </c>
      <c r="C123" s="290"/>
      <c r="D123" s="290"/>
      <c r="E123" s="290"/>
      <c r="F123" s="290"/>
      <c r="G123" s="290"/>
      <c r="H123" s="290"/>
      <c r="I123" s="290"/>
      <c r="J123" s="290"/>
      <c r="K123" s="290"/>
      <c r="L123" s="290"/>
      <c r="M123" s="290"/>
    </row>
    <row r="124" spans="1:14" s="837" customFormat="1">
      <c r="A124" s="289"/>
      <c r="B124" s="290" t="s">
        <v>8615</v>
      </c>
      <c r="C124" s="290"/>
      <c r="D124" s="290"/>
      <c r="E124" s="290"/>
      <c r="F124" s="290"/>
      <c r="G124" s="290"/>
      <c r="H124" s="290"/>
      <c r="I124" s="290"/>
      <c r="J124" s="290"/>
      <c r="K124" s="290"/>
      <c r="L124" s="290"/>
      <c r="M124" s="290"/>
      <c r="N124" s="267"/>
    </row>
    <row r="125" spans="1:14" s="837" customFormat="1">
      <c r="A125" s="289"/>
      <c r="B125" s="290" t="s">
        <v>8616</v>
      </c>
      <c r="C125" s="290"/>
      <c r="D125" s="290"/>
      <c r="E125" s="290"/>
      <c r="F125" s="290"/>
      <c r="G125" s="290"/>
      <c r="H125" s="290"/>
      <c r="I125" s="290"/>
      <c r="J125" s="290"/>
      <c r="K125" s="290"/>
      <c r="L125" s="290"/>
      <c r="M125" s="290"/>
    </row>
    <row r="126" spans="1:14" s="837" customFormat="1">
      <c r="A126" s="289"/>
      <c r="B126" s="290"/>
      <c r="C126" s="290"/>
      <c r="D126" s="290"/>
      <c r="E126" s="290"/>
      <c r="F126" s="290"/>
      <c r="G126" s="290"/>
      <c r="H126" s="290"/>
      <c r="I126" s="290"/>
      <c r="J126" s="290"/>
      <c r="K126" s="290"/>
      <c r="L126" s="290"/>
      <c r="M126" s="290"/>
    </row>
    <row r="127" spans="1:14" s="838" customFormat="1">
      <c r="A127" s="289" t="s">
        <v>8639</v>
      </c>
      <c r="B127" s="290" t="s">
        <v>8641</v>
      </c>
      <c r="C127" s="290"/>
      <c r="D127" s="290"/>
      <c r="E127" s="290"/>
      <c r="F127" s="290"/>
      <c r="G127" s="290"/>
      <c r="H127" s="290"/>
      <c r="I127" s="290"/>
      <c r="J127" s="290"/>
      <c r="K127" s="290"/>
      <c r="L127" s="290"/>
      <c r="M127" s="290"/>
    </row>
    <row r="128" spans="1:14" s="838" customFormat="1">
      <c r="A128" s="289"/>
      <c r="B128" s="290"/>
      <c r="C128" s="290"/>
      <c r="D128" s="290"/>
      <c r="E128" s="290"/>
      <c r="F128" s="290"/>
      <c r="G128" s="290"/>
      <c r="H128" s="290"/>
      <c r="I128" s="290"/>
      <c r="J128" s="290"/>
      <c r="K128" s="290"/>
      <c r="L128" s="290"/>
      <c r="M128" s="290"/>
      <c r="N128" s="267"/>
    </row>
    <row r="129" spans="1:16">
      <c r="A129" s="289" t="s">
        <v>8579</v>
      </c>
      <c r="B129" s="290" t="s">
        <v>8580</v>
      </c>
      <c r="C129" s="290"/>
      <c r="D129" s="290"/>
      <c r="E129" s="290"/>
      <c r="F129" s="290"/>
      <c r="G129" s="290"/>
      <c r="H129" s="290"/>
      <c r="I129" s="290"/>
      <c r="J129" s="290"/>
      <c r="K129" s="290"/>
      <c r="L129" s="290"/>
      <c r="M129" s="290"/>
      <c r="N129" s="837"/>
      <c r="O129" s="837"/>
      <c r="P129" s="837"/>
    </row>
    <row r="130" spans="1:16">
      <c r="A130" s="289"/>
      <c r="B130" s="290" t="s">
        <v>8581</v>
      </c>
      <c r="C130" s="290"/>
      <c r="D130" s="290"/>
      <c r="E130" s="290"/>
      <c r="F130" s="290"/>
      <c r="G130" s="290"/>
      <c r="H130" s="290"/>
      <c r="I130" s="290"/>
      <c r="J130" s="290"/>
      <c r="K130" s="290"/>
      <c r="L130" s="290"/>
      <c r="M130" s="290"/>
      <c r="N130" s="837"/>
      <c r="O130" s="837"/>
      <c r="P130" s="837"/>
    </row>
    <row r="131" spans="1:16">
      <c r="A131" s="289"/>
      <c r="B131" s="290"/>
      <c r="C131" s="290"/>
      <c r="D131" s="290"/>
      <c r="E131" s="290"/>
      <c r="F131" s="290"/>
      <c r="G131" s="290"/>
      <c r="H131" s="290"/>
      <c r="I131" s="290"/>
      <c r="J131" s="290"/>
      <c r="K131" s="290"/>
      <c r="L131" s="290"/>
      <c r="M131" s="290"/>
      <c r="N131" s="267"/>
      <c r="O131" s="837"/>
      <c r="P131" s="837"/>
    </row>
    <row r="132" spans="1:16">
      <c r="A132" s="289"/>
      <c r="B132" s="290"/>
      <c r="C132" s="290"/>
      <c r="D132" s="290"/>
      <c r="E132" s="290"/>
      <c r="F132" s="290"/>
      <c r="G132" s="290"/>
      <c r="H132" s="290"/>
      <c r="I132" s="290"/>
      <c r="J132" s="290"/>
      <c r="K132" s="290"/>
      <c r="L132" s="290"/>
      <c r="M132" s="290"/>
      <c r="N132" s="837"/>
      <c r="O132" s="837"/>
      <c r="P132" s="837"/>
    </row>
    <row r="133" spans="1:16">
      <c r="A133" s="289"/>
      <c r="B133" s="290"/>
      <c r="C133" s="290"/>
      <c r="D133" s="290"/>
      <c r="E133" s="290"/>
      <c r="F133" s="290"/>
      <c r="G133" s="290"/>
      <c r="H133" s="290"/>
      <c r="I133" s="290"/>
      <c r="J133" s="290"/>
      <c r="K133" s="290"/>
      <c r="L133" s="290"/>
      <c r="M133" s="290"/>
      <c r="N133" s="837"/>
      <c r="O133" s="837"/>
      <c r="P133" s="837"/>
    </row>
    <row r="134" spans="1:16">
      <c r="A134" s="289"/>
      <c r="B134" s="290"/>
      <c r="C134" s="290"/>
      <c r="D134" s="290"/>
      <c r="E134" s="290"/>
      <c r="F134" s="290"/>
      <c r="G134" s="290"/>
      <c r="H134" s="290"/>
      <c r="I134" s="290"/>
      <c r="J134" s="290"/>
      <c r="K134" s="290"/>
      <c r="L134" s="290"/>
      <c r="M134" s="290"/>
      <c r="N134" s="837"/>
      <c r="O134" s="837"/>
      <c r="P134" s="837"/>
    </row>
    <row r="135" spans="1:16">
      <c r="A135" s="289"/>
      <c r="B135" s="290"/>
      <c r="C135" s="290"/>
      <c r="D135" s="290"/>
      <c r="E135" s="290"/>
      <c r="F135" s="290"/>
      <c r="G135" s="290"/>
      <c r="H135" s="290"/>
      <c r="I135" s="290"/>
      <c r="J135" s="290"/>
      <c r="K135" s="290"/>
      <c r="L135" s="290"/>
      <c r="M135" s="290"/>
      <c r="N135" s="837"/>
      <c r="O135" s="837"/>
      <c r="P135" s="837"/>
    </row>
    <row r="136" spans="1:16">
      <c r="A136" s="289"/>
      <c r="B136" s="290"/>
      <c r="C136" s="290"/>
      <c r="D136" s="290"/>
      <c r="E136" s="290"/>
      <c r="F136" s="290"/>
      <c r="G136" s="290"/>
      <c r="H136" s="290"/>
      <c r="I136" s="290"/>
      <c r="J136" s="290"/>
      <c r="K136" s="290"/>
      <c r="L136" s="290"/>
      <c r="M136" s="290"/>
      <c r="N136" s="837"/>
      <c r="O136" s="837"/>
      <c r="P136" s="837"/>
    </row>
    <row r="137" spans="1:16">
      <c r="A137" s="289"/>
      <c r="B137" s="290"/>
      <c r="C137" s="290"/>
      <c r="D137" s="290"/>
      <c r="E137" s="290"/>
      <c r="F137" s="290"/>
      <c r="G137" s="290"/>
      <c r="H137" s="290"/>
      <c r="I137" s="290"/>
      <c r="J137" s="290"/>
      <c r="K137" s="290"/>
      <c r="L137" s="290"/>
      <c r="M137" s="290"/>
      <c r="N137" s="837"/>
      <c r="O137" s="837"/>
      <c r="P137" s="837"/>
    </row>
    <row r="138" spans="1:16">
      <c r="A138" s="289"/>
      <c r="B138" s="290"/>
      <c r="C138" s="290"/>
      <c r="D138" s="290"/>
      <c r="E138" s="290"/>
      <c r="F138" s="290"/>
      <c r="G138" s="290"/>
      <c r="H138" s="290"/>
      <c r="I138" s="290"/>
      <c r="J138" s="290"/>
      <c r="K138" s="290"/>
      <c r="L138" s="290"/>
      <c r="M138" s="290"/>
      <c r="N138" s="837"/>
      <c r="O138" s="837"/>
      <c r="P138" s="837"/>
    </row>
    <row r="139" spans="1:16">
      <c r="A139" s="289"/>
    </row>
    <row r="233" spans="1:1">
      <c r="A233" s="836" t="s">
        <v>8533</v>
      </c>
    </row>
    <row r="234" spans="1:1">
      <c r="A234" s="836" t="s">
        <v>8534</v>
      </c>
    </row>
  </sheetData>
  <phoneticPr fontId="15" type="noConversion"/>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0"/>
  <sheetViews>
    <sheetView topLeftCell="A28" workbookViewId="0">
      <selection activeCell="D58" sqref="D58"/>
    </sheetView>
  </sheetViews>
  <sheetFormatPr baseColWidth="10" defaultColWidth="8.83203125" defaultRowHeight="14"/>
  <cols>
    <col min="1" max="1" width="6.83203125" customWidth="1"/>
    <col min="2" max="2" width="19.1640625" bestFit="1" customWidth="1"/>
    <col min="3" max="3" width="10.6640625" customWidth="1"/>
    <col min="4" max="4" width="37.5" customWidth="1"/>
    <col min="5" max="5" width="63" bestFit="1" customWidth="1"/>
    <col min="6" max="6" width="34.1640625" bestFit="1" customWidth="1"/>
  </cols>
  <sheetData>
    <row r="1" spans="1:5">
      <c r="A1" s="630" t="s">
        <v>12446</v>
      </c>
      <c r="B1" s="630"/>
    </row>
    <row r="2" spans="1:5">
      <c r="A2" t="s">
        <v>8631</v>
      </c>
    </row>
    <row r="3" spans="1:5">
      <c r="A3" t="s">
        <v>12445</v>
      </c>
      <c r="B3" s="1069"/>
    </row>
    <row r="4" spans="1:5">
      <c r="A4" t="s">
        <v>12447</v>
      </c>
    </row>
    <row r="5" spans="1:5">
      <c r="A5" t="s">
        <v>12448</v>
      </c>
    </row>
    <row r="6" spans="1:5">
      <c r="A6" t="s">
        <v>12449</v>
      </c>
    </row>
    <row r="7" spans="1:5" s="1069" customFormat="1">
      <c r="A7" s="1069" t="s">
        <v>12450</v>
      </c>
    </row>
    <row r="8" spans="1:5">
      <c r="A8" t="s">
        <v>12451</v>
      </c>
      <c r="B8" s="1069"/>
    </row>
    <row r="9" spans="1:5">
      <c r="A9" t="s">
        <v>12452</v>
      </c>
      <c r="B9" s="1069"/>
    </row>
    <row r="10" spans="1:5">
      <c r="A10" t="s">
        <v>12453</v>
      </c>
      <c r="B10" s="1069"/>
    </row>
    <row r="11" spans="1:5">
      <c r="B11" s="1069"/>
    </row>
    <row r="12" spans="1:5">
      <c r="A12" s="630" t="s">
        <v>12454</v>
      </c>
      <c r="B12" s="1069"/>
    </row>
    <row r="13" spans="1:5">
      <c r="A13" s="1069" t="s">
        <v>12461</v>
      </c>
      <c r="B13" s="1069"/>
    </row>
    <row r="14" spans="1:5">
      <c r="A14" s="1084" t="s">
        <v>12739</v>
      </c>
      <c r="B14" s="1084"/>
    </row>
    <row r="15" spans="1:5" s="838" customFormat="1">
      <c r="A15" s="475" t="s">
        <v>12455</v>
      </c>
      <c r="E15" s="1069"/>
    </row>
    <row r="16" spans="1:5" s="838" customFormat="1">
      <c r="A16" s="1069" t="s">
        <v>8626</v>
      </c>
      <c r="E16" s="1069"/>
    </row>
    <row r="17" spans="1:6" s="1069" customFormat="1"/>
    <row r="18" spans="1:6">
      <c r="A18" s="475" t="s">
        <v>12456</v>
      </c>
      <c r="B18" s="1069"/>
    </row>
    <row r="19" spans="1:6">
      <c r="A19" s="1069" t="s">
        <v>12459</v>
      </c>
      <c r="B19" s="1069"/>
    </row>
    <row r="20" spans="1:6">
      <c r="A20" s="1069" t="s">
        <v>12460</v>
      </c>
      <c r="B20" s="1069"/>
    </row>
    <row r="21" spans="1:6" s="1069" customFormat="1"/>
    <row r="22" spans="1:6">
      <c r="A22" s="475" t="s">
        <v>12457</v>
      </c>
      <c r="B22" s="1069"/>
    </row>
    <row r="23" spans="1:6">
      <c r="A23" s="1069" t="s">
        <v>12458</v>
      </c>
      <c r="B23" s="1069"/>
    </row>
    <row r="24" spans="1:6" s="1069" customFormat="1"/>
    <row r="25" spans="1:6">
      <c r="A25" s="475" t="s">
        <v>12462</v>
      </c>
      <c r="B25" s="1069"/>
    </row>
    <row r="26" spans="1:6">
      <c r="A26" s="1069" t="s">
        <v>12463</v>
      </c>
      <c r="B26" s="1069"/>
    </row>
    <row r="27" spans="1:6" s="1069" customFormat="1">
      <c r="A27" s="1069" t="s">
        <v>12464</v>
      </c>
    </row>
    <row r="28" spans="1:6">
      <c r="B28" s="1069"/>
    </row>
    <row r="29" spans="1:6">
      <c r="B29" s="1069"/>
    </row>
    <row r="30" spans="1:6" s="841" customFormat="1">
      <c r="A30" s="1070" t="s">
        <v>12444</v>
      </c>
      <c r="B30" s="1070" t="s">
        <v>8635</v>
      </c>
      <c r="C30" s="1070" t="s">
        <v>8636</v>
      </c>
      <c r="D30" s="1070" t="s">
        <v>12443</v>
      </c>
      <c r="E30" s="1070" t="s">
        <v>12442</v>
      </c>
      <c r="F30" s="1070" t="s">
        <v>12441</v>
      </c>
    </row>
    <row r="31" spans="1:6">
      <c r="A31" s="624">
        <v>1</v>
      </c>
      <c r="B31" s="624" t="s">
        <v>12470</v>
      </c>
      <c r="C31" s="624">
        <v>10</v>
      </c>
      <c r="D31" t="s">
        <v>12754</v>
      </c>
      <c r="E31" t="s">
        <v>12742</v>
      </c>
      <c r="F31" t="s">
        <v>11467</v>
      </c>
    </row>
    <row r="32" spans="1:6">
      <c r="A32" s="624">
        <v>2</v>
      </c>
      <c r="B32" s="624" t="s">
        <v>11462</v>
      </c>
      <c r="C32" s="624">
        <v>10</v>
      </c>
      <c r="D32" t="s">
        <v>12754</v>
      </c>
      <c r="E32" t="s">
        <v>12743</v>
      </c>
      <c r="F32" t="s">
        <v>11468</v>
      </c>
    </row>
    <row r="33" spans="1:6">
      <c r="A33" s="624">
        <v>3</v>
      </c>
      <c r="B33" s="624" t="s">
        <v>12471</v>
      </c>
      <c r="C33" s="624">
        <v>10</v>
      </c>
      <c r="D33" t="s">
        <v>12754</v>
      </c>
      <c r="E33" t="s">
        <v>12744</v>
      </c>
      <c r="F33" t="s">
        <v>11469</v>
      </c>
    </row>
    <row r="34" spans="1:6">
      <c r="A34" s="624">
        <v>4</v>
      </c>
      <c r="B34" s="624" t="s">
        <v>11458</v>
      </c>
      <c r="C34" s="624">
        <v>10</v>
      </c>
      <c r="D34" t="s">
        <v>12754</v>
      </c>
      <c r="E34" t="s">
        <v>12747</v>
      </c>
      <c r="F34" t="s">
        <v>11459</v>
      </c>
    </row>
    <row r="35" spans="1:6">
      <c r="A35" s="624">
        <v>5</v>
      </c>
      <c r="B35" s="624" t="s">
        <v>8638</v>
      </c>
      <c r="C35" s="624">
        <v>10</v>
      </c>
      <c r="D35" t="s">
        <v>12754</v>
      </c>
      <c r="E35" t="s">
        <v>12746</v>
      </c>
      <c r="F35" t="s">
        <v>11460</v>
      </c>
    </row>
    <row r="36" spans="1:6">
      <c r="A36" s="624">
        <v>6</v>
      </c>
      <c r="B36" s="624" t="s">
        <v>11457</v>
      </c>
      <c r="C36" s="624">
        <v>10</v>
      </c>
      <c r="D36" t="s">
        <v>12754</v>
      </c>
      <c r="E36" t="s">
        <v>12745</v>
      </c>
      <c r="F36" t="s">
        <v>11461</v>
      </c>
    </row>
    <row r="37" spans="1:6">
      <c r="A37" s="624">
        <v>7</v>
      </c>
      <c r="B37" s="624" t="s">
        <v>11492</v>
      </c>
      <c r="C37" s="624">
        <v>10</v>
      </c>
      <c r="D37" t="s">
        <v>12754</v>
      </c>
      <c r="E37" t="s">
        <v>12748</v>
      </c>
      <c r="F37" t="s">
        <v>11463</v>
      </c>
    </row>
    <row r="38" spans="1:6">
      <c r="A38" s="624">
        <v>8</v>
      </c>
      <c r="B38" s="624" t="s">
        <v>11487</v>
      </c>
      <c r="C38" s="624">
        <v>10</v>
      </c>
      <c r="D38" t="s">
        <v>12754</v>
      </c>
      <c r="E38" t="s">
        <v>12766</v>
      </c>
      <c r="F38" t="s">
        <v>11464</v>
      </c>
    </row>
    <row r="39" spans="1:6">
      <c r="A39" s="624">
        <v>9</v>
      </c>
      <c r="B39" s="624" t="s">
        <v>11486</v>
      </c>
      <c r="C39" s="624">
        <v>10</v>
      </c>
      <c r="D39" t="s">
        <v>12754</v>
      </c>
      <c r="E39" t="s">
        <v>12763</v>
      </c>
      <c r="F39" t="s">
        <v>11466</v>
      </c>
    </row>
    <row r="40" spans="1:6">
      <c r="A40" s="624">
        <v>10</v>
      </c>
      <c r="B40" s="624" t="s">
        <v>11488</v>
      </c>
      <c r="C40" s="624">
        <v>10</v>
      </c>
      <c r="D40" t="s">
        <v>12754</v>
      </c>
      <c r="E40" t="s">
        <v>12764</v>
      </c>
      <c r="F40" t="s">
        <v>11465</v>
      </c>
    </row>
    <row r="41" spans="1:6">
      <c r="A41" s="624">
        <v>11</v>
      </c>
      <c r="B41" s="624" t="s">
        <v>12468</v>
      </c>
      <c r="C41" s="624">
        <v>10</v>
      </c>
      <c r="D41" t="s">
        <v>12754</v>
      </c>
      <c r="E41" t="s">
        <v>12765</v>
      </c>
      <c r="F41" t="s">
        <v>11471</v>
      </c>
    </row>
    <row r="42" spans="1:6">
      <c r="A42" s="624">
        <v>12</v>
      </c>
      <c r="B42" s="624" t="s">
        <v>12741</v>
      </c>
      <c r="C42" s="624">
        <v>10</v>
      </c>
      <c r="D42" t="s">
        <v>12754</v>
      </c>
      <c r="E42" t="s">
        <v>12760</v>
      </c>
      <c r="F42" t="s">
        <v>12740</v>
      </c>
    </row>
    <row r="43" spans="1:6">
      <c r="A43" s="624">
        <v>13</v>
      </c>
      <c r="B43" s="624" t="s">
        <v>11493</v>
      </c>
      <c r="C43" s="624">
        <v>10</v>
      </c>
      <c r="D43" t="s">
        <v>12754</v>
      </c>
      <c r="E43" t="s">
        <v>12762</v>
      </c>
      <c r="F43" t="s">
        <v>11470</v>
      </c>
    </row>
    <row r="44" spans="1:6">
      <c r="A44" s="624">
        <v>14</v>
      </c>
      <c r="B44" s="624" t="s">
        <v>11494</v>
      </c>
      <c r="C44" s="624">
        <v>10</v>
      </c>
      <c r="D44" t="s">
        <v>12754</v>
      </c>
      <c r="E44" t="s">
        <v>12761</v>
      </c>
      <c r="F44" t="s">
        <v>11470</v>
      </c>
    </row>
    <row r="45" spans="1:6">
      <c r="A45" s="624">
        <v>15</v>
      </c>
      <c r="B45" s="624" t="s">
        <v>11489</v>
      </c>
      <c r="C45" s="624">
        <v>10</v>
      </c>
      <c r="D45" t="s">
        <v>12754</v>
      </c>
      <c r="E45" t="s">
        <v>12750</v>
      </c>
      <c r="F45" t="s">
        <v>11472</v>
      </c>
    </row>
    <row r="46" spans="1:6">
      <c r="A46" s="624">
        <v>16</v>
      </c>
      <c r="B46" s="624" t="s">
        <v>11490</v>
      </c>
      <c r="C46" s="624">
        <v>10</v>
      </c>
      <c r="D46" t="s">
        <v>12754</v>
      </c>
      <c r="E46" t="s">
        <v>12751</v>
      </c>
      <c r="F46" t="s">
        <v>11473</v>
      </c>
    </row>
    <row r="47" spans="1:6">
      <c r="A47" s="624">
        <v>17</v>
      </c>
      <c r="B47" s="624" t="s">
        <v>11491</v>
      </c>
      <c r="C47" s="624">
        <v>10</v>
      </c>
      <c r="D47" t="s">
        <v>12754</v>
      </c>
      <c r="E47" t="s">
        <v>12749</v>
      </c>
      <c r="F47" t="s">
        <v>11474</v>
      </c>
    </row>
    <row r="48" spans="1:6">
      <c r="A48" s="624">
        <v>18</v>
      </c>
      <c r="B48" s="624" t="s">
        <v>12466</v>
      </c>
      <c r="C48" s="624">
        <v>10</v>
      </c>
      <c r="D48" t="s">
        <v>12754</v>
      </c>
      <c r="E48" t="s">
        <v>12755</v>
      </c>
      <c r="F48" t="s">
        <v>11475</v>
      </c>
    </row>
    <row r="49" spans="1:6">
      <c r="A49" s="624">
        <v>19</v>
      </c>
      <c r="B49" s="624" t="s">
        <v>12467</v>
      </c>
      <c r="C49" s="624">
        <v>10</v>
      </c>
      <c r="D49" t="s">
        <v>12758</v>
      </c>
      <c r="E49" t="s">
        <v>12759</v>
      </c>
      <c r="F49" t="s">
        <v>12439</v>
      </c>
    </row>
    <row r="50" spans="1:6">
      <c r="A50" s="624">
        <v>20</v>
      </c>
      <c r="B50" s="624" t="s">
        <v>12465</v>
      </c>
      <c r="C50" s="624">
        <v>10</v>
      </c>
      <c r="D50" t="s">
        <v>12754</v>
      </c>
      <c r="E50" t="s">
        <v>12757</v>
      </c>
      <c r="F50" t="s">
        <v>11476</v>
      </c>
    </row>
    <row r="51" spans="1:6">
      <c r="A51" s="624">
        <v>21</v>
      </c>
      <c r="B51" s="624" t="s">
        <v>12752</v>
      </c>
      <c r="C51" s="624">
        <v>50</v>
      </c>
      <c r="D51" t="s">
        <v>12753</v>
      </c>
      <c r="E51" t="s">
        <v>12756</v>
      </c>
    </row>
    <row r="52" spans="1:6">
      <c r="B52" s="624"/>
      <c r="C52" s="624"/>
    </row>
    <row r="53" spans="1:6">
      <c r="B53" s="624"/>
      <c r="C53" s="624"/>
    </row>
    <row r="54" spans="1:6">
      <c r="B54" s="624"/>
      <c r="C54" s="624"/>
    </row>
    <row r="55" spans="1:6">
      <c r="B55" s="624"/>
      <c r="C55" s="624"/>
    </row>
    <row r="56" spans="1:6">
      <c r="B56" s="624"/>
      <c r="C56" s="624"/>
    </row>
    <row r="57" spans="1:6">
      <c r="B57" s="624"/>
    </row>
    <row r="58" spans="1:6">
      <c r="B58" s="624"/>
    </row>
    <row r="59" spans="1:6">
      <c r="B59" s="624"/>
    </row>
    <row r="60" spans="1:6">
      <c r="B60" s="624"/>
    </row>
  </sheetData>
  <phoneticPr fontId="15" type="noConversion"/>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1"/>
  <sheetViews>
    <sheetView workbookViewId="0">
      <selection activeCell="C30" sqref="C30"/>
    </sheetView>
  </sheetViews>
  <sheetFormatPr baseColWidth="10" defaultColWidth="9" defaultRowHeight="14"/>
  <cols>
    <col min="1" max="1" width="12.5" style="860" customWidth="1"/>
    <col min="2" max="2" width="17.1640625" style="860" customWidth="1"/>
    <col min="3" max="3" width="25.1640625" style="860" bestFit="1" customWidth="1"/>
    <col min="4" max="4" width="12.1640625" style="860" customWidth="1"/>
    <col min="5" max="5" width="13.6640625" style="860" customWidth="1"/>
    <col min="6" max="6" width="27.5" style="324" customWidth="1"/>
    <col min="7" max="7" width="11.6640625" style="860" customWidth="1"/>
    <col min="8" max="8" width="10.6640625" style="860" customWidth="1"/>
    <col min="9" max="16384" width="9" style="860"/>
  </cols>
  <sheetData>
    <row r="1" spans="1:8">
      <c r="A1" s="438" t="s">
        <v>8858</v>
      </c>
      <c r="B1" s="438" t="s">
        <v>8861</v>
      </c>
      <c r="C1" s="861" t="s">
        <v>8860</v>
      </c>
      <c r="D1" s="861" t="s">
        <v>8833</v>
      </c>
      <c r="E1" s="861" t="s">
        <v>8834</v>
      </c>
      <c r="F1" s="863"/>
      <c r="G1" s="415" t="s">
        <v>8978</v>
      </c>
      <c r="H1" s="415" t="s">
        <v>8979</v>
      </c>
    </row>
    <row r="2" spans="1:8" s="384" customFormat="1">
      <c r="A2" s="384" t="s">
        <v>8888</v>
      </c>
      <c r="F2" s="324"/>
      <c r="G2" s="327" t="s">
        <v>8913</v>
      </c>
      <c r="H2" s="327"/>
    </row>
    <row r="3" spans="1:8">
      <c r="A3" s="860" t="s">
        <v>8889</v>
      </c>
      <c r="G3" s="327" t="s">
        <v>8896</v>
      </c>
      <c r="H3" s="327"/>
    </row>
    <row r="4" spans="1:8" s="862" customFormat="1">
      <c r="A4" s="862" t="s">
        <v>8890</v>
      </c>
      <c r="F4" s="324"/>
      <c r="G4" s="327" t="s">
        <v>8899</v>
      </c>
      <c r="H4" s="327"/>
    </row>
    <row r="5" spans="1:8">
      <c r="A5" s="384" t="s">
        <v>8835</v>
      </c>
      <c r="B5" s="384" t="s">
        <v>8836</v>
      </c>
      <c r="G5" s="327" t="s">
        <v>8974</v>
      </c>
      <c r="H5" s="327"/>
    </row>
    <row r="6" spans="1:8">
      <c r="A6" s="862" t="s">
        <v>8892</v>
      </c>
      <c r="B6" s="862"/>
      <c r="G6" s="327" t="s">
        <v>8975</v>
      </c>
      <c r="H6" s="327"/>
    </row>
    <row r="7" spans="1:8" s="862" customFormat="1">
      <c r="A7" s="384" t="s">
        <v>8835</v>
      </c>
      <c r="B7" s="384" t="s">
        <v>8836</v>
      </c>
      <c r="F7" s="324"/>
      <c r="G7" s="327" t="s">
        <v>8915</v>
      </c>
      <c r="H7" s="327"/>
    </row>
    <row r="8" spans="1:8" s="862" customFormat="1">
      <c r="A8" s="862" t="s">
        <v>8893</v>
      </c>
      <c r="F8" s="324"/>
      <c r="G8" s="327" t="s">
        <v>8927</v>
      </c>
      <c r="H8" s="327"/>
    </row>
    <row r="9" spans="1:8" s="384" customFormat="1">
      <c r="A9" s="384" t="s">
        <v>8888</v>
      </c>
      <c r="F9" s="324"/>
      <c r="G9" s="327" t="s">
        <v>8976</v>
      </c>
      <c r="H9" s="327"/>
    </row>
    <row r="10" spans="1:8">
      <c r="A10" s="862" t="s">
        <v>8891</v>
      </c>
      <c r="G10" s="327" t="s">
        <v>8977</v>
      </c>
      <c r="H10" s="327"/>
    </row>
    <row r="11" spans="1:8" s="384" customFormat="1">
      <c r="F11" s="324"/>
      <c r="G11" s="327" t="s">
        <v>8954</v>
      </c>
      <c r="H11" s="327"/>
    </row>
    <row r="12" spans="1:8">
      <c r="G12" s="327" t="s">
        <v>8962</v>
      </c>
      <c r="H12" s="327"/>
    </row>
    <row r="13" spans="1:8">
      <c r="A13" s="438" t="s">
        <v>8858</v>
      </c>
      <c r="B13" s="438" t="s">
        <v>8863</v>
      </c>
      <c r="C13" s="861" t="s">
        <v>8862</v>
      </c>
      <c r="D13" s="861" t="s">
        <v>8833</v>
      </c>
      <c r="E13" s="861" t="s">
        <v>8834</v>
      </c>
    </row>
    <row r="14" spans="1:8">
      <c r="A14" s="384" t="s">
        <v>8888</v>
      </c>
    </row>
    <row r="15" spans="1:8">
      <c r="A15" s="862" t="s">
        <v>8894</v>
      </c>
    </row>
    <row r="16" spans="1:8">
      <c r="A16" s="384" t="s">
        <v>8888</v>
      </c>
    </row>
    <row r="17" spans="1:6">
      <c r="A17" s="862" t="s">
        <v>8895</v>
      </c>
    </row>
    <row r="18" spans="1:6" s="862" customFormat="1">
      <c r="A18" s="384" t="s">
        <v>8896</v>
      </c>
      <c r="B18" s="384" t="s">
        <v>8897</v>
      </c>
      <c r="F18" s="324"/>
    </row>
    <row r="19" spans="1:6" s="862" customFormat="1">
      <c r="A19" s="862" t="s">
        <v>8898</v>
      </c>
      <c r="F19" s="324"/>
    </row>
    <row r="20" spans="1:6" s="862" customFormat="1">
      <c r="A20" s="384" t="s">
        <v>8899</v>
      </c>
      <c r="B20" s="384" t="s">
        <v>8897</v>
      </c>
      <c r="F20" s="324"/>
    </row>
    <row r="21" spans="1:6" s="862" customFormat="1">
      <c r="A21" s="862" t="s">
        <v>8900</v>
      </c>
      <c r="F21" s="324"/>
    </row>
    <row r="22" spans="1:6" s="862" customFormat="1">
      <c r="A22" s="384" t="s">
        <v>8888</v>
      </c>
      <c r="F22" s="324"/>
    </row>
    <row r="23" spans="1:6" s="862" customFormat="1">
      <c r="A23" s="862" t="s">
        <v>8901</v>
      </c>
      <c r="F23" s="324"/>
    </row>
    <row r="24" spans="1:6">
      <c r="A24" s="384" t="s">
        <v>8835</v>
      </c>
      <c r="B24" s="384" t="s">
        <v>8836</v>
      </c>
    </row>
    <row r="25" spans="1:6">
      <c r="A25" s="862" t="s">
        <v>8908</v>
      </c>
    </row>
    <row r="26" spans="1:6" s="862" customFormat="1">
      <c r="F26" s="324"/>
    </row>
    <row r="28" spans="1:6">
      <c r="A28" s="438" t="s">
        <v>8858</v>
      </c>
      <c r="B28" s="438" t="s">
        <v>8864</v>
      </c>
      <c r="C28" s="861" t="s">
        <v>8866</v>
      </c>
      <c r="D28" s="861" t="s">
        <v>8833</v>
      </c>
      <c r="E28" s="861" t="s">
        <v>8834</v>
      </c>
    </row>
    <row r="29" spans="1:6" s="862" customFormat="1">
      <c r="A29" s="384" t="s">
        <v>8888</v>
      </c>
      <c r="F29" s="324"/>
    </row>
    <row r="30" spans="1:6" s="862" customFormat="1">
      <c r="A30" s="862" t="s">
        <v>8902</v>
      </c>
      <c r="F30" s="324"/>
    </row>
    <row r="31" spans="1:6" s="862" customFormat="1">
      <c r="A31" s="384" t="s">
        <v>8888</v>
      </c>
      <c r="F31" s="324"/>
    </row>
    <row r="32" spans="1:6" s="862" customFormat="1">
      <c r="A32" s="862" t="s">
        <v>8903</v>
      </c>
      <c r="F32" s="324"/>
    </row>
    <row r="33" spans="1:6" s="862" customFormat="1">
      <c r="A33" s="384" t="s">
        <v>8904</v>
      </c>
      <c r="B33" s="384" t="s">
        <v>8897</v>
      </c>
      <c r="F33" s="324"/>
    </row>
    <row r="34" spans="1:6" s="862" customFormat="1">
      <c r="A34" s="862" t="s">
        <v>8905</v>
      </c>
      <c r="F34" s="324"/>
    </row>
    <row r="35" spans="1:6">
      <c r="A35" s="324" t="s">
        <v>8906</v>
      </c>
      <c r="B35" s="384" t="s">
        <v>8897</v>
      </c>
    </row>
    <row r="36" spans="1:6">
      <c r="A36" s="862" t="s">
        <v>8907</v>
      </c>
    </row>
    <row r="37" spans="1:6">
      <c r="A37" s="384" t="s">
        <v>8835</v>
      </c>
      <c r="B37" s="384" t="s">
        <v>8897</v>
      </c>
    </row>
    <row r="38" spans="1:6">
      <c r="A38" s="862" t="s">
        <v>8909</v>
      </c>
    </row>
    <row r="39" spans="1:6" s="862" customFormat="1">
      <c r="A39" s="384" t="s">
        <v>8888</v>
      </c>
      <c r="F39" s="324"/>
    </row>
    <row r="40" spans="1:6" s="862" customFormat="1">
      <c r="A40" s="862" t="s">
        <v>8910</v>
      </c>
      <c r="F40" s="324"/>
    </row>
    <row r="43" spans="1:6">
      <c r="A43" s="438" t="s">
        <v>8858</v>
      </c>
      <c r="B43" s="438" t="s">
        <v>8865</v>
      </c>
      <c r="C43" s="861" t="s">
        <v>8867</v>
      </c>
      <c r="D43" s="861" t="s">
        <v>8833</v>
      </c>
      <c r="E43" s="861" t="s">
        <v>8834</v>
      </c>
    </row>
    <row r="44" spans="1:6" s="862" customFormat="1">
      <c r="A44" s="324" t="s">
        <v>8912</v>
      </c>
      <c r="F44" s="324"/>
    </row>
    <row r="45" spans="1:6" s="862" customFormat="1">
      <c r="A45" s="862" t="s">
        <v>8911</v>
      </c>
      <c r="F45" s="324"/>
    </row>
    <row r="46" spans="1:6" s="862" customFormat="1">
      <c r="A46" s="324" t="s">
        <v>8913</v>
      </c>
      <c r="B46" s="384" t="s">
        <v>8897</v>
      </c>
      <c r="F46" s="324"/>
    </row>
    <row r="47" spans="1:6" s="862" customFormat="1">
      <c r="A47" s="862" t="s">
        <v>8914</v>
      </c>
      <c r="F47" s="324"/>
    </row>
    <row r="48" spans="1:6" s="862" customFormat="1">
      <c r="A48" s="324" t="s">
        <v>8915</v>
      </c>
      <c r="B48" s="384" t="s">
        <v>8897</v>
      </c>
      <c r="F48" s="324"/>
    </row>
    <row r="49" spans="1:6" s="862" customFormat="1">
      <c r="A49" s="862" t="s">
        <v>8916</v>
      </c>
      <c r="F49" s="324"/>
    </row>
    <row r="50" spans="1:6" s="862" customFormat="1">
      <c r="A50" s="324" t="s">
        <v>8917</v>
      </c>
      <c r="F50" s="324"/>
    </row>
    <row r="51" spans="1:6">
      <c r="A51" s="862" t="s">
        <v>8918</v>
      </c>
    </row>
    <row r="52" spans="1:6">
      <c r="A52" s="324" t="s">
        <v>8913</v>
      </c>
      <c r="B52" s="384" t="s">
        <v>8897</v>
      </c>
    </row>
    <row r="53" spans="1:6">
      <c r="A53" s="862" t="s">
        <v>8919</v>
      </c>
    </row>
    <row r="56" spans="1:6">
      <c r="A56" s="438" t="s">
        <v>8858</v>
      </c>
      <c r="B56" s="438" t="s">
        <v>8869</v>
      </c>
      <c r="C56" s="861" t="s">
        <v>8868</v>
      </c>
      <c r="D56" s="861" t="s">
        <v>8833</v>
      </c>
      <c r="E56" s="861" t="s">
        <v>8834</v>
      </c>
    </row>
    <row r="57" spans="1:6" s="862" customFormat="1">
      <c r="A57" s="324" t="s">
        <v>8912</v>
      </c>
      <c r="F57" s="324"/>
    </row>
    <row r="58" spans="1:6" s="862" customFormat="1">
      <c r="A58" s="862" t="s">
        <v>8920</v>
      </c>
      <c r="F58" s="324"/>
    </row>
    <row r="59" spans="1:6" s="862" customFormat="1">
      <c r="A59" s="324" t="s">
        <v>8913</v>
      </c>
      <c r="B59" s="384" t="s">
        <v>8897</v>
      </c>
      <c r="F59" s="324"/>
    </row>
    <row r="60" spans="1:6" s="862" customFormat="1">
      <c r="A60" s="862" t="s">
        <v>8921</v>
      </c>
      <c r="F60" s="324"/>
    </row>
    <row r="61" spans="1:6" s="862" customFormat="1">
      <c r="A61" s="384" t="s">
        <v>8922</v>
      </c>
      <c r="B61" s="384" t="s">
        <v>8897</v>
      </c>
      <c r="F61" s="324"/>
    </row>
    <row r="62" spans="1:6" s="862" customFormat="1">
      <c r="A62" s="862" t="s">
        <v>8923</v>
      </c>
      <c r="F62" s="324"/>
    </row>
    <row r="63" spans="1:6" s="862" customFormat="1">
      <c r="A63" s="324" t="s">
        <v>8912</v>
      </c>
      <c r="F63" s="324"/>
    </row>
    <row r="64" spans="1:6">
      <c r="A64" s="862" t="s">
        <v>8924</v>
      </c>
    </row>
    <row r="65" spans="1:6">
      <c r="A65" s="324" t="s">
        <v>8922</v>
      </c>
      <c r="B65" s="384" t="s">
        <v>8897</v>
      </c>
    </row>
    <row r="66" spans="1:6">
      <c r="A66" s="862" t="s">
        <v>8925</v>
      </c>
    </row>
    <row r="69" spans="1:6">
      <c r="A69" s="438" t="s">
        <v>8858</v>
      </c>
      <c r="B69" s="438" t="s">
        <v>8871</v>
      </c>
      <c r="C69" s="861" t="s">
        <v>8870</v>
      </c>
      <c r="D69" s="861" t="s">
        <v>8833</v>
      </c>
      <c r="E69" s="861" t="s">
        <v>8834</v>
      </c>
    </row>
    <row r="70" spans="1:6" s="862" customFormat="1">
      <c r="A70" s="324" t="s">
        <v>8917</v>
      </c>
      <c r="F70" s="324"/>
    </row>
    <row r="71" spans="1:6" s="862" customFormat="1">
      <c r="A71" s="862" t="s">
        <v>8926</v>
      </c>
      <c r="F71" s="324"/>
    </row>
    <row r="72" spans="1:6" s="862" customFormat="1">
      <c r="A72" s="324" t="s">
        <v>8927</v>
      </c>
      <c r="B72" s="384" t="s">
        <v>8897</v>
      </c>
      <c r="F72" s="324"/>
    </row>
    <row r="73" spans="1:6" s="862" customFormat="1">
      <c r="A73" s="862" t="s">
        <v>8928</v>
      </c>
      <c r="F73" s="324"/>
    </row>
    <row r="74" spans="1:6" s="862" customFormat="1">
      <c r="A74" s="324" t="s">
        <v>8929</v>
      </c>
      <c r="F74" s="324"/>
    </row>
    <row r="75" spans="1:6" s="862" customFormat="1">
      <c r="A75" s="862" t="s">
        <v>8930</v>
      </c>
      <c r="F75" s="324"/>
    </row>
    <row r="76" spans="1:6">
      <c r="A76" s="384" t="s">
        <v>8927</v>
      </c>
      <c r="B76" s="384" t="s">
        <v>8897</v>
      </c>
    </row>
    <row r="77" spans="1:6" s="862" customFormat="1">
      <c r="A77" s="862" t="s">
        <v>8932</v>
      </c>
      <c r="B77" s="384"/>
      <c r="F77" s="324"/>
    </row>
    <row r="78" spans="1:6">
      <c r="A78" s="324" t="s">
        <v>8917</v>
      </c>
      <c r="B78" s="862"/>
    </row>
    <row r="79" spans="1:6">
      <c r="A79" s="862" t="s">
        <v>8931</v>
      </c>
    </row>
    <row r="80" spans="1:6" s="862" customFormat="1">
      <c r="A80" s="324" t="s">
        <v>8917</v>
      </c>
      <c r="F80" s="324"/>
    </row>
    <row r="81" spans="1:6" s="862" customFormat="1">
      <c r="A81" s="862" t="s">
        <v>9146</v>
      </c>
      <c r="F81" s="324"/>
    </row>
    <row r="84" spans="1:6">
      <c r="A84" s="438" t="s">
        <v>8858</v>
      </c>
      <c r="B84" s="438" t="s">
        <v>8872</v>
      </c>
      <c r="C84" s="861" t="s">
        <v>8880</v>
      </c>
      <c r="D84" s="861" t="s">
        <v>8833</v>
      </c>
      <c r="E84" s="861" t="s">
        <v>8834</v>
      </c>
    </row>
    <row r="85" spans="1:6" s="862" customFormat="1">
      <c r="A85" s="324" t="s">
        <v>8917</v>
      </c>
      <c r="F85" s="324"/>
    </row>
    <row r="86" spans="1:6" s="862" customFormat="1">
      <c r="A86" s="862" t="s">
        <v>8933</v>
      </c>
      <c r="F86" s="324"/>
    </row>
    <row r="87" spans="1:6" s="862" customFormat="1">
      <c r="A87" s="384" t="s">
        <v>8934</v>
      </c>
      <c r="B87" s="384" t="s">
        <v>8897</v>
      </c>
      <c r="F87" s="324"/>
    </row>
    <row r="88" spans="1:6" s="862" customFormat="1">
      <c r="A88" s="862" t="s">
        <v>8935</v>
      </c>
      <c r="F88" s="324"/>
    </row>
    <row r="89" spans="1:6" s="862" customFormat="1">
      <c r="A89" s="324" t="s">
        <v>8917</v>
      </c>
      <c r="F89" s="324"/>
    </row>
    <row r="90" spans="1:6">
      <c r="A90" s="860" t="s">
        <v>8936</v>
      </c>
    </row>
    <row r="91" spans="1:6">
      <c r="A91" s="324" t="s">
        <v>8913</v>
      </c>
      <c r="B91" s="384" t="s">
        <v>8897</v>
      </c>
    </row>
    <row r="92" spans="1:6">
      <c r="A92" s="860" t="s">
        <v>8937</v>
      </c>
    </row>
    <row r="93" spans="1:6">
      <c r="A93" s="324" t="s">
        <v>8917</v>
      </c>
    </row>
    <row r="94" spans="1:6">
      <c r="A94" s="862" t="s">
        <v>8938</v>
      </c>
    </row>
    <row r="95" spans="1:6" s="862" customFormat="1">
      <c r="F95" s="324"/>
    </row>
    <row r="97" spans="1:6">
      <c r="A97" s="438" t="s">
        <v>8858</v>
      </c>
      <c r="B97" s="438" t="s">
        <v>8873</v>
      </c>
      <c r="C97" s="861" t="s">
        <v>8881</v>
      </c>
      <c r="D97" s="861" t="s">
        <v>8833</v>
      </c>
      <c r="E97" s="861" t="s">
        <v>8834</v>
      </c>
    </row>
    <row r="98" spans="1:6" s="862" customFormat="1">
      <c r="A98" s="384" t="s">
        <v>8917</v>
      </c>
      <c r="F98" s="324"/>
    </row>
    <row r="99" spans="1:6" s="862" customFormat="1">
      <c r="A99" s="862" t="s">
        <v>8943</v>
      </c>
      <c r="F99" s="324"/>
    </row>
    <row r="100" spans="1:6" s="862" customFormat="1">
      <c r="A100" s="324" t="s">
        <v>8913</v>
      </c>
      <c r="B100" s="384" t="s">
        <v>8897</v>
      </c>
      <c r="F100" s="324"/>
    </row>
    <row r="101" spans="1:6" s="862" customFormat="1">
      <c r="A101" s="862" t="s">
        <v>8944</v>
      </c>
      <c r="F101" s="324"/>
    </row>
    <row r="102" spans="1:6" s="862" customFormat="1">
      <c r="A102" s="324" t="s">
        <v>8917</v>
      </c>
      <c r="F102" s="324"/>
    </row>
    <row r="103" spans="1:6" s="862" customFormat="1">
      <c r="A103" s="862" t="s">
        <v>8945</v>
      </c>
      <c r="F103" s="324"/>
    </row>
    <row r="106" spans="1:6">
      <c r="A106" s="438" t="s">
        <v>8858</v>
      </c>
      <c r="B106" s="438" t="s">
        <v>8874</v>
      </c>
      <c r="C106" s="861" t="s">
        <v>8882</v>
      </c>
      <c r="D106" s="861" t="s">
        <v>8833</v>
      </c>
      <c r="E106" s="861" t="s">
        <v>8834</v>
      </c>
    </row>
    <row r="107" spans="1:6" s="862" customFormat="1">
      <c r="A107" s="384" t="s">
        <v>8917</v>
      </c>
      <c r="F107" s="324"/>
    </row>
    <row r="108" spans="1:6" s="862" customFormat="1">
      <c r="A108" s="862" t="s">
        <v>8939</v>
      </c>
      <c r="F108" s="324"/>
    </row>
    <row r="109" spans="1:6" s="862" customFormat="1">
      <c r="A109" s="324" t="s">
        <v>8917</v>
      </c>
      <c r="F109" s="324"/>
    </row>
    <row r="110" spans="1:6" s="862" customFormat="1">
      <c r="A110" s="862" t="s">
        <v>8940</v>
      </c>
      <c r="F110" s="324"/>
    </row>
    <row r="111" spans="1:6">
      <c r="A111" s="324" t="s">
        <v>8913</v>
      </c>
      <c r="B111" s="384" t="s">
        <v>8897</v>
      </c>
    </row>
    <row r="112" spans="1:6">
      <c r="A112" s="860" t="s">
        <v>8941</v>
      </c>
    </row>
    <row r="113" spans="1:6">
      <c r="A113" s="324" t="s">
        <v>8917</v>
      </c>
    </row>
    <row r="114" spans="1:6">
      <c r="A114" s="862" t="s">
        <v>8942</v>
      </c>
    </row>
    <row r="117" spans="1:6">
      <c r="A117" s="438" t="s">
        <v>8858</v>
      </c>
      <c r="B117" s="438" t="s">
        <v>8875</v>
      </c>
      <c r="C117" s="861" t="s">
        <v>8883</v>
      </c>
      <c r="D117" s="861" t="s">
        <v>8833</v>
      </c>
      <c r="E117" s="861" t="s">
        <v>8834</v>
      </c>
    </row>
    <row r="118" spans="1:6" s="862" customFormat="1">
      <c r="A118" s="384" t="s">
        <v>8917</v>
      </c>
      <c r="F118" s="324"/>
    </row>
    <row r="119" spans="1:6" s="862" customFormat="1">
      <c r="A119" s="862" t="s">
        <v>8946</v>
      </c>
      <c r="F119" s="324"/>
    </row>
    <row r="120" spans="1:6" s="862" customFormat="1">
      <c r="A120" s="324" t="s">
        <v>8917</v>
      </c>
      <c r="F120" s="324"/>
    </row>
    <row r="121" spans="1:6" s="862" customFormat="1">
      <c r="A121" s="862" t="s">
        <v>8947</v>
      </c>
      <c r="F121" s="324"/>
    </row>
    <row r="122" spans="1:6" s="862" customFormat="1">
      <c r="A122" s="324" t="s">
        <v>8948</v>
      </c>
      <c r="B122" s="384" t="s">
        <v>8897</v>
      </c>
      <c r="F122" s="324"/>
    </row>
    <row r="123" spans="1:6" s="862" customFormat="1">
      <c r="A123" s="862" t="s">
        <v>8949</v>
      </c>
      <c r="F123" s="324"/>
    </row>
    <row r="124" spans="1:6">
      <c r="A124" s="324" t="s">
        <v>8917</v>
      </c>
    </row>
    <row r="125" spans="1:6">
      <c r="A125" s="862" t="s">
        <v>8950</v>
      </c>
    </row>
    <row r="128" spans="1:6">
      <c r="A128" s="438" t="s">
        <v>8858</v>
      </c>
      <c r="B128" s="438" t="s">
        <v>8876</v>
      </c>
      <c r="C128" s="861" t="s">
        <v>8884</v>
      </c>
      <c r="D128" s="861" t="s">
        <v>8833</v>
      </c>
      <c r="E128" s="861" t="s">
        <v>8834</v>
      </c>
    </row>
    <row r="129" spans="1:6">
      <c r="A129" s="384" t="s">
        <v>8917</v>
      </c>
    </row>
    <row r="130" spans="1:6">
      <c r="A130" s="860" t="s">
        <v>9147</v>
      </c>
    </row>
    <row r="131" spans="1:6" s="862" customFormat="1">
      <c r="A131" s="324" t="s">
        <v>8951</v>
      </c>
      <c r="B131" s="384" t="s">
        <v>8897</v>
      </c>
      <c r="F131" s="324"/>
    </row>
    <row r="132" spans="1:6" s="862" customFormat="1">
      <c r="A132" s="862" t="s">
        <v>8952</v>
      </c>
      <c r="F132" s="324"/>
    </row>
    <row r="133" spans="1:6" s="862" customFormat="1">
      <c r="A133" s="324" t="s">
        <v>8917</v>
      </c>
      <c r="F133" s="324"/>
    </row>
    <row r="134" spans="1:6" s="862" customFormat="1">
      <c r="A134" s="862" t="s">
        <v>8953</v>
      </c>
      <c r="F134" s="324"/>
    </row>
    <row r="135" spans="1:6">
      <c r="A135" s="324" t="s">
        <v>8954</v>
      </c>
      <c r="B135" s="384" t="s">
        <v>8897</v>
      </c>
    </row>
    <row r="136" spans="1:6">
      <c r="A136" s="862" t="s">
        <v>8955</v>
      </c>
    </row>
    <row r="137" spans="1:6" s="862" customFormat="1">
      <c r="A137" s="324" t="s">
        <v>8917</v>
      </c>
      <c r="F137" s="324"/>
    </row>
    <row r="138" spans="1:6">
      <c r="A138" s="862" t="s">
        <v>8956</v>
      </c>
    </row>
    <row r="141" spans="1:6">
      <c r="A141" s="438" t="s">
        <v>8858</v>
      </c>
      <c r="B141" s="438" t="s">
        <v>8877</v>
      </c>
      <c r="C141" s="861" t="s">
        <v>8885</v>
      </c>
      <c r="D141" s="861" t="s">
        <v>8833</v>
      </c>
      <c r="E141" s="861" t="s">
        <v>8834</v>
      </c>
    </row>
    <row r="142" spans="1:6">
      <c r="A142" s="384" t="s">
        <v>8917</v>
      </c>
    </row>
    <row r="143" spans="1:6">
      <c r="A143" s="860" t="s">
        <v>9148</v>
      </c>
    </row>
    <row r="144" spans="1:6">
      <c r="A144" s="324" t="s">
        <v>8917</v>
      </c>
    </row>
    <row r="145" spans="1:6">
      <c r="A145" s="862" t="s">
        <v>8957</v>
      </c>
    </row>
    <row r="146" spans="1:6" s="862" customFormat="1">
      <c r="A146" s="324" t="s">
        <v>8951</v>
      </c>
      <c r="B146" s="384" t="s">
        <v>8897</v>
      </c>
      <c r="F146" s="324"/>
    </row>
    <row r="147" spans="1:6" s="862" customFormat="1">
      <c r="A147" s="862" t="s">
        <v>9149</v>
      </c>
      <c r="F147" s="324"/>
    </row>
    <row r="148" spans="1:6" s="862" customFormat="1">
      <c r="A148" s="324" t="s">
        <v>8917</v>
      </c>
      <c r="F148" s="324"/>
    </row>
    <row r="149" spans="1:6" s="862" customFormat="1">
      <c r="A149" s="862" t="s">
        <v>8958</v>
      </c>
      <c r="F149" s="324"/>
    </row>
    <row r="150" spans="1:6" s="862" customFormat="1">
      <c r="A150" s="324" t="s">
        <v>8951</v>
      </c>
      <c r="B150" s="384" t="s">
        <v>8897</v>
      </c>
      <c r="F150" s="324"/>
    </row>
    <row r="151" spans="1:6" s="862" customFormat="1">
      <c r="A151" s="862" t="s">
        <v>8959</v>
      </c>
      <c r="F151" s="324"/>
    </row>
    <row r="154" spans="1:6">
      <c r="A154" s="438" t="s">
        <v>8858</v>
      </c>
      <c r="B154" s="438" t="s">
        <v>8878</v>
      </c>
      <c r="C154" s="861" t="s">
        <v>8886</v>
      </c>
      <c r="D154" s="861" t="s">
        <v>8833</v>
      </c>
      <c r="E154" s="861" t="s">
        <v>8834</v>
      </c>
    </row>
    <row r="155" spans="1:6" s="862" customFormat="1">
      <c r="A155" s="384" t="s">
        <v>8960</v>
      </c>
      <c r="F155" s="324"/>
    </row>
    <row r="156" spans="1:6" s="862" customFormat="1">
      <c r="A156" s="862" t="s">
        <v>8961</v>
      </c>
      <c r="F156" s="324"/>
    </row>
    <row r="157" spans="1:6" s="862" customFormat="1">
      <c r="A157" s="324" t="s">
        <v>8962</v>
      </c>
      <c r="B157" s="384" t="s">
        <v>8897</v>
      </c>
      <c r="F157" s="324"/>
    </row>
    <row r="158" spans="1:6" s="862" customFormat="1">
      <c r="A158" s="862" t="s">
        <v>8963</v>
      </c>
      <c r="F158" s="324"/>
    </row>
    <row r="159" spans="1:6" s="862" customFormat="1">
      <c r="A159" s="324" t="s">
        <v>8960</v>
      </c>
      <c r="F159" s="324"/>
    </row>
    <row r="160" spans="1:6" s="862" customFormat="1">
      <c r="A160" s="862" t="s">
        <v>8964</v>
      </c>
      <c r="F160" s="324"/>
    </row>
    <row r="161" spans="1:6">
      <c r="A161" s="324" t="s">
        <v>8962</v>
      </c>
      <c r="B161" s="384" t="s">
        <v>8897</v>
      </c>
    </row>
    <row r="162" spans="1:6">
      <c r="A162" s="862" t="s">
        <v>8965</v>
      </c>
    </row>
    <row r="163" spans="1:6">
      <c r="A163" s="324" t="s">
        <v>8962</v>
      </c>
      <c r="B163" s="384" t="s">
        <v>8897</v>
      </c>
    </row>
    <row r="164" spans="1:6">
      <c r="A164" s="862" t="s">
        <v>8966</v>
      </c>
    </row>
    <row r="165" spans="1:6" s="862" customFormat="1">
      <c r="A165" s="324" t="s">
        <v>8960</v>
      </c>
      <c r="F165" s="324"/>
    </row>
    <row r="166" spans="1:6" s="862" customFormat="1">
      <c r="A166" s="862" t="s">
        <v>8967</v>
      </c>
      <c r="F166" s="324"/>
    </row>
    <row r="167" spans="1:6" s="862" customFormat="1">
      <c r="A167" s="324" t="s">
        <v>8968</v>
      </c>
      <c r="B167" s="384" t="s">
        <v>8897</v>
      </c>
      <c r="F167" s="324"/>
    </row>
    <row r="168" spans="1:6" s="862" customFormat="1">
      <c r="A168" s="862" t="s">
        <v>8969</v>
      </c>
      <c r="F168" s="324"/>
    </row>
    <row r="171" spans="1:6">
      <c r="A171" s="438" t="s">
        <v>8858</v>
      </c>
      <c r="B171" s="438" t="s">
        <v>8879</v>
      </c>
      <c r="C171" s="861" t="s">
        <v>8887</v>
      </c>
      <c r="D171" s="861" t="s">
        <v>8833</v>
      </c>
      <c r="E171" s="861" t="s">
        <v>8834</v>
      </c>
    </row>
    <row r="172" spans="1:6">
      <c r="A172" s="384" t="s">
        <v>8960</v>
      </c>
    </row>
    <row r="173" spans="1:6">
      <c r="A173" s="862" t="s">
        <v>8970</v>
      </c>
    </row>
    <row r="174" spans="1:6">
      <c r="A174" s="384" t="s">
        <v>8960</v>
      </c>
    </row>
    <row r="175" spans="1:6">
      <c r="A175" s="862" t="s">
        <v>9152</v>
      </c>
    </row>
    <row r="176" spans="1:6">
      <c r="A176" s="384" t="s">
        <v>8913</v>
      </c>
      <c r="B176" s="384" t="s">
        <v>8897</v>
      </c>
    </row>
    <row r="177" spans="1:1">
      <c r="A177" s="860" t="s">
        <v>8971</v>
      </c>
    </row>
    <row r="178" spans="1:1">
      <c r="A178" s="384" t="s">
        <v>8960</v>
      </c>
    </row>
    <row r="179" spans="1:1">
      <c r="A179" s="862" t="s">
        <v>8972</v>
      </c>
    </row>
    <row r="180" spans="1:1">
      <c r="A180" s="384" t="s">
        <v>8960</v>
      </c>
    </row>
    <row r="181" spans="1:1">
      <c r="A181" s="862" t="s">
        <v>8973</v>
      </c>
    </row>
  </sheetData>
  <phoneticPr fontId="15" type="noConversion"/>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1"/>
  <sheetViews>
    <sheetView workbookViewId="0">
      <selection activeCell="D9" sqref="C9:D9"/>
    </sheetView>
  </sheetViews>
  <sheetFormatPr baseColWidth="10" defaultColWidth="9" defaultRowHeight="14"/>
  <cols>
    <col min="1" max="2" width="6.6640625" style="165" customWidth="1"/>
    <col min="3" max="3" width="24.1640625" style="165" customWidth="1"/>
    <col min="4" max="4" width="6.1640625" style="165" customWidth="1"/>
    <col min="5" max="6" width="19.1640625" style="165" customWidth="1"/>
    <col min="7" max="7" width="27.6640625" style="165" customWidth="1"/>
    <col min="8" max="8" width="12" style="165" customWidth="1"/>
    <col min="9" max="9" width="28.83203125" style="165" customWidth="1"/>
    <col min="10" max="10" width="12.6640625" style="165" customWidth="1"/>
    <col min="11" max="16384" width="9" style="165"/>
  </cols>
  <sheetData>
    <row r="1" spans="1:10" s="778" customFormat="1">
      <c r="A1" s="778" t="s">
        <v>8842</v>
      </c>
      <c r="B1" s="778" t="s">
        <v>8859</v>
      </c>
      <c r="C1" s="778" t="s">
        <v>8843</v>
      </c>
      <c r="D1" s="778" t="s">
        <v>8848</v>
      </c>
      <c r="E1" s="778" t="s">
        <v>8846</v>
      </c>
      <c r="F1" s="778" t="s">
        <v>8853</v>
      </c>
      <c r="G1" s="778" t="s">
        <v>8847</v>
      </c>
      <c r="H1" s="778" t="s">
        <v>8854</v>
      </c>
      <c r="I1" s="778" t="s">
        <v>8852</v>
      </c>
      <c r="J1" s="778" t="s">
        <v>8857</v>
      </c>
    </row>
    <row r="2" spans="1:10" ht="41" customHeight="1">
      <c r="A2" s="165" t="s">
        <v>1566</v>
      </c>
      <c r="B2" s="165" t="s">
        <v>8728</v>
      </c>
      <c r="C2" s="165" t="s">
        <v>8849</v>
      </c>
      <c r="D2" s="165" t="s">
        <v>8845</v>
      </c>
      <c r="E2" s="165" t="s">
        <v>9060</v>
      </c>
      <c r="F2" s="165" t="s">
        <v>9062</v>
      </c>
      <c r="G2" s="165" t="s">
        <v>8850</v>
      </c>
      <c r="H2" s="165" t="s">
        <v>8855</v>
      </c>
      <c r="I2" s="165" t="s">
        <v>8851</v>
      </c>
      <c r="J2" s="165" t="s">
        <v>8856</v>
      </c>
    </row>
    <row r="3" spans="1:10" ht="41" customHeight="1">
      <c r="A3" s="165" t="s">
        <v>8980</v>
      </c>
      <c r="B3" s="165" t="s">
        <v>8728</v>
      </c>
      <c r="C3" s="165" t="s">
        <v>8983</v>
      </c>
      <c r="D3" s="165" t="s">
        <v>8984</v>
      </c>
      <c r="E3" s="165" t="s">
        <v>8844</v>
      </c>
      <c r="F3" s="165" t="s">
        <v>9062</v>
      </c>
      <c r="G3" s="165" t="s">
        <v>8986</v>
      </c>
      <c r="H3" s="165" t="s">
        <v>9047</v>
      </c>
      <c r="I3" s="165" t="s">
        <v>8985</v>
      </c>
      <c r="J3" s="165" t="s">
        <v>8856</v>
      </c>
    </row>
    <row r="4" spans="1:10" ht="41" customHeight="1">
      <c r="A4" s="165" t="s">
        <v>8981</v>
      </c>
      <c r="B4" s="165" t="s">
        <v>7427</v>
      </c>
      <c r="C4" s="165" t="s">
        <v>8987</v>
      </c>
      <c r="D4" s="165" t="s">
        <v>8988</v>
      </c>
      <c r="E4" s="165" t="s">
        <v>8844</v>
      </c>
      <c r="F4" s="165" t="s">
        <v>9062</v>
      </c>
      <c r="G4" s="165" t="s">
        <v>8989</v>
      </c>
      <c r="H4" s="165" t="s">
        <v>9048</v>
      </c>
      <c r="I4" s="165" t="s">
        <v>8990</v>
      </c>
      <c r="J4" s="165" t="s">
        <v>8856</v>
      </c>
    </row>
    <row r="5" spans="1:10" ht="41" customHeight="1">
      <c r="A5" s="165" t="s">
        <v>8982</v>
      </c>
      <c r="B5" s="165" t="s">
        <v>8728</v>
      </c>
      <c r="C5" s="165" t="s">
        <v>8991</v>
      </c>
      <c r="D5" s="165" t="s">
        <v>8984</v>
      </c>
      <c r="E5" s="165" t="s">
        <v>8844</v>
      </c>
      <c r="F5" s="165" t="s">
        <v>9062</v>
      </c>
      <c r="G5" s="165" t="s">
        <v>8992</v>
      </c>
      <c r="H5" s="165" t="s">
        <v>9049</v>
      </c>
      <c r="I5" s="165" t="s">
        <v>8993</v>
      </c>
      <c r="J5" s="165" t="s">
        <v>8856</v>
      </c>
    </row>
    <row r="6" spans="1:10" ht="41" customHeight="1">
      <c r="A6" s="165" t="s">
        <v>2094</v>
      </c>
      <c r="B6" s="165" t="s">
        <v>7426</v>
      </c>
      <c r="C6" s="165" t="s">
        <v>8994</v>
      </c>
      <c r="D6" s="165" t="s">
        <v>8984</v>
      </c>
      <c r="E6" s="165" t="s">
        <v>8844</v>
      </c>
      <c r="F6" s="165" t="s">
        <v>9062</v>
      </c>
      <c r="G6" s="165" t="s">
        <v>8995</v>
      </c>
      <c r="H6" s="165" t="s">
        <v>9065</v>
      </c>
      <c r="I6" s="165" t="s">
        <v>8996</v>
      </c>
      <c r="J6" s="165" t="s">
        <v>8856</v>
      </c>
    </row>
    <row r="7" spans="1:10" ht="41" customHeight="1">
      <c r="A7" s="165" t="s">
        <v>1922</v>
      </c>
      <c r="B7" s="165" t="s">
        <v>8728</v>
      </c>
      <c r="C7" s="165" t="s">
        <v>8997</v>
      </c>
      <c r="D7" s="165" t="s">
        <v>8998</v>
      </c>
      <c r="E7" s="165" t="s">
        <v>8844</v>
      </c>
      <c r="F7" s="165" t="s">
        <v>9062</v>
      </c>
      <c r="G7" s="165" t="s">
        <v>8999</v>
      </c>
      <c r="H7" s="165" t="s">
        <v>9050</v>
      </c>
      <c r="I7" s="165" t="s">
        <v>9000</v>
      </c>
      <c r="J7" s="165" t="s">
        <v>8856</v>
      </c>
    </row>
    <row r="8" spans="1:10" ht="41" customHeight="1">
      <c r="A8" s="165" t="s">
        <v>1923</v>
      </c>
      <c r="B8" s="165" t="s">
        <v>8728</v>
      </c>
      <c r="C8" s="165" t="s">
        <v>9001</v>
      </c>
      <c r="D8" s="165" t="s">
        <v>8984</v>
      </c>
      <c r="E8" s="165" t="s">
        <v>8844</v>
      </c>
      <c r="F8" s="165" t="s">
        <v>9062</v>
      </c>
      <c r="G8" s="165" t="s">
        <v>9002</v>
      </c>
      <c r="H8" s="165" t="s">
        <v>9051</v>
      </c>
      <c r="I8" s="165" t="s">
        <v>9003</v>
      </c>
      <c r="J8" s="165" t="s">
        <v>8856</v>
      </c>
    </row>
    <row r="9" spans="1:10" ht="41" customHeight="1">
      <c r="A9" s="165" t="s">
        <v>1924</v>
      </c>
      <c r="B9" s="165" t="s">
        <v>6444</v>
      </c>
      <c r="C9" s="165" t="s">
        <v>9004</v>
      </c>
      <c r="D9" s="165" t="s">
        <v>9005</v>
      </c>
      <c r="E9" s="165" t="s">
        <v>8844</v>
      </c>
      <c r="F9" s="165" t="s">
        <v>9062</v>
      </c>
      <c r="G9" s="165" t="s">
        <v>9006</v>
      </c>
      <c r="H9" s="165" t="s">
        <v>9052</v>
      </c>
      <c r="I9" s="165" t="s">
        <v>9007</v>
      </c>
      <c r="J9" s="165" t="s">
        <v>8856</v>
      </c>
    </row>
    <row r="10" spans="1:10" ht="41" customHeight="1">
      <c r="A10" s="165" t="s">
        <v>1925</v>
      </c>
      <c r="B10" s="165" t="s">
        <v>7426</v>
      </c>
      <c r="C10" s="165" t="s">
        <v>9008</v>
      </c>
      <c r="D10" s="165" t="s">
        <v>9009</v>
      </c>
      <c r="E10" s="165" t="s">
        <v>9059</v>
      </c>
      <c r="F10" s="165" t="s">
        <v>9058</v>
      </c>
      <c r="G10" s="165" t="s">
        <v>9010</v>
      </c>
      <c r="H10" s="165" t="s">
        <v>9053</v>
      </c>
      <c r="I10" s="165" t="s">
        <v>9011</v>
      </c>
      <c r="J10" s="165" t="s">
        <v>8856</v>
      </c>
    </row>
    <row r="11" spans="1:10" ht="41" customHeight="1">
      <c r="A11" s="165" t="s">
        <v>1926</v>
      </c>
      <c r="B11" s="165" t="s">
        <v>1567</v>
      </c>
      <c r="C11" s="165" t="s">
        <v>9012</v>
      </c>
      <c r="D11" s="165" t="s">
        <v>9013</v>
      </c>
      <c r="E11" s="165" t="s">
        <v>9057</v>
      </c>
      <c r="F11" s="165" t="s">
        <v>9063</v>
      </c>
      <c r="G11" s="165" t="s">
        <v>9014</v>
      </c>
      <c r="H11" s="165" t="s">
        <v>9054</v>
      </c>
      <c r="I11" s="165" t="s">
        <v>9015</v>
      </c>
      <c r="J11" s="165" t="s">
        <v>8856</v>
      </c>
    </row>
    <row r="12" spans="1:10" ht="41" customHeight="1">
      <c r="A12" s="165" t="s">
        <v>1927</v>
      </c>
      <c r="B12" s="165" t="s">
        <v>8728</v>
      </c>
      <c r="C12" s="165" t="s">
        <v>9016</v>
      </c>
      <c r="D12" s="165" t="s">
        <v>9019</v>
      </c>
      <c r="E12" s="165" t="s">
        <v>8844</v>
      </c>
      <c r="F12" s="165" t="s">
        <v>9062</v>
      </c>
      <c r="G12" s="165" t="s">
        <v>9017</v>
      </c>
      <c r="H12" s="165" t="s">
        <v>8855</v>
      </c>
      <c r="I12" s="165" t="s">
        <v>9018</v>
      </c>
      <c r="J12" s="165" t="s">
        <v>8856</v>
      </c>
    </row>
    <row r="13" spans="1:10" ht="41" customHeight="1">
      <c r="A13" s="165" t="s">
        <v>1928</v>
      </c>
      <c r="B13" s="165" t="s">
        <v>8728</v>
      </c>
      <c r="C13" s="165" t="s">
        <v>9020</v>
      </c>
      <c r="D13" s="165" t="s">
        <v>9021</v>
      </c>
      <c r="E13" s="165" t="s">
        <v>8844</v>
      </c>
      <c r="F13" s="165" t="s">
        <v>9062</v>
      </c>
      <c r="G13" s="165" t="s">
        <v>9022</v>
      </c>
      <c r="H13" s="165" t="s">
        <v>9047</v>
      </c>
      <c r="I13" s="165" t="s">
        <v>9023</v>
      </c>
      <c r="J13" s="165" t="s">
        <v>8856</v>
      </c>
    </row>
    <row r="14" spans="1:10" ht="41" customHeight="1">
      <c r="A14" s="165" t="s">
        <v>1929</v>
      </c>
      <c r="B14" s="165" t="s">
        <v>7427</v>
      </c>
      <c r="C14" s="165" t="s">
        <v>9026</v>
      </c>
      <c r="D14" s="165" t="s">
        <v>9024</v>
      </c>
      <c r="E14" s="165" t="s">
        <v>8844</v>
      </c>
      <c r="F14" s="165" t="s">
        <v>9062</v>
      </c>
      <c r="G14" s="165" t="s">
        <v>9025</v>
      </c>
      <c r="H14" s="165" t="s">
        <v>9048</v>
      </c>
      <c r="I14" s="165" t="s">
        <v>9027</v>
      </c>
      <c r="J14" s="165" t="s">
        <v>8856</v>
      </c>
    </row>
    <row r="15" spans="1:10" ht="41" customHeight="1">
      <c r="A15" s="165" t="s">
        <v>1930</v>
      </c>
      <c r="B15" s="165" t="s">
        <v>8728</v>
      </c>
      <c r="C15" s="165" t="s">
        <v>9029</v>
      </c>
      <c r="D15" s="165" t="s">
        <v>9028</v>
      </c>
      <c r="E15" s="165" t="s">
        <v>8844</v>
      </c>
      <c r="F15" s="165" t="s">
        <v>9062</v>
      </c>
      <c r="G15" s="165" t="s">
        <v>9031</v>
      </c>
      <c r="H15" s="165" t="s">
        <v>9049</v>
      </c>
      <c r="I15" s="165" t="s">
        <v>9030</v>
      </c>
      <c r="J15" s="165" t="s">
        <v>8856</v>
      </c>
    </row>
    <row r="16" spans="1:10" ht="41" customHeight="1">
      <c r="A16" s="165" t="s">
        <v>1931</v>
      </c>
      <c r="B16" s="165" t="s">
        <v>7426</v>
      </c>
      <c r="C16" s="165" t="s">
        <v>9032</v>
      </c>
      <c r="D16" s="165" t="s">
        <v>8984</v>
      </c>
      <c r="E16" s="165" t="s">
        <v>8844</v>
      </c>
      <c r="F16" s="165" t="s">
        <v>9062</v>
      </c>
      <c r="G16" s="165" t="s">
        <v>9033</v>
      </c>
      <c r="H16" s="165" t="s">
        <v>9065</v>
      </c>
      <c r="I16" s="165" t="s">
        <v>9034</v>
      </c>
      <c r="J16" s="165" t="s">
        <v>8856</v>
      </c>
    </row>
    <row r="17" spans="1:10" ht="41" customHeight="1">
      <c r="A17" s="165" t="s">
        <v>1932</v>
      </c>
      <c r="B17" s="165" t="s">
        <v>8728</v>
      </c>
      <c r="C17" s="165" t="s">
        <v>9035</v>
      </c>
      <c r="D17" s="165" t="s">
        <v>9019</v>
      </c>
      <c r="E17" s="165" t="s">
        <v>8844</v>
      </c>
      <c r="F17" s="165" t="s">
        <v>9062</v>
      </c>
      <c r="G17" s="165" t="s">
        <v>9036</v>
      </c>
      <c r="H17" s="165" t="s">
        <v>9050</v>
      </c>
      <c r="I17" s="165" t="s">
        <v>9037</v>
      </c>
      <c r="J17" s="165" t="s">
        <v>8856</v>
      </c>
    </row>
    <row r="18" spans="1:10" ht="41" customHeight="1">
      <c r="A18" s="165" t="s">
        <v>1933</v>
      </c>
      <c r="B18" s="165" t="s">
        <v>8728</v>
      </c>
      <c r="C18" s="165" t="s">
        <v>9038</v>
      </c>
      <c r="D18" s="165" t="s">
        <v>9005</v>
      </c>
      <c r="E18" s="165" t="s">
        <v>8844</v>
      </c>
      <c r="F18" s="165" t="s">
        <v>9062</v>
      </c>
      <c r="G18" s="165" t="s">
        <v>9039</v>
      </c>
      <c r="H18" s="165" t="s">
        <v>9051</v>
      </c>
      <c r="I18" s="165" t="s">
        <v>9040</v>
      </c>
      <c r="J18" s="165" t="s">
        <v>8856</v>
      </c>
    </row>
    <row r="19" spans="1:10" ht="41" customHeight="1">
      <c r="A19" s="165" t="s">
        <v>1934</v>
      </c>
      <c r="B19" s="165" t="s">
        <v>6444</v>
      </c>
      <c r="C19" s="165" t="s">
        <v>9150</v>
      </c>
      <c r="D19" s="165" t="s">
        <v>9041</v>
      </c>
      <c r="E19" s="165" t="s">
        <v>8844</v>
      </c>
      <c r="F19" s="165" t="s">
        <v>9062</v>
      </c>
      <c r="G19" s="165" t="s">
        <v>9042</v>
      </c>
      <c r="H19" s="165" t="s">
        <v>9052</v>
      </c>
      <c r="I19" s="165" t="s">
        <v>9043</v>
      </c>
      <c r="J19" s="165" t="s">
        <v>8856</v>
      </c>
    </row>
    <row r="20" spans="1:10" ht="41" customHeight="1">
      <c r="A20" s="165" t="s">
        <v>1935</v>
      </c>
      <c r="B20" s="165" t="s">
        <v>7426</v>
      </c>
      <c r="C20" s="165" t="s">
        <v>9044</v>
      </c>
      <c r="D20" s="165" t="s">
        <v>8984</v>
      </c>
      <c r="E20" s="165" t="s">
        <v>9059</v>
      </c>
      <c r="F20" s="165" t="s">
        <v>9058</v>
      </c>
      <c r="G20" s="165" t="s">
        <v>9045</v>
      </c>
      <c r="H20" s="165" t="s">
        <v>9053</v>
      </c>
      <c r="I20" s="165" t="s">
        <v>9046</v>
      </c>
      <c r="J20" s="165" t="s">
        <v>8856</v>
      </c>
    </row>
    <row r="21" spans="1:10" ht="41" customHeight="1">
      <c r="A21" s="165" t="s">
        <v>1936</v>
      </c>
      <c r="B21" s="165" t="s">
        <v>1567</v>
      </c>
      <c r="C21" s="165" t="s">
        <v>9055</v>
      </c>
      <c r="D21" s="165" t="s">
        <v>9056</v>
      </c>
      <c r="E21" s="165" t="s">
        <v>9057</v>
      </c>
      <c r="F21" s="165" t="s">
        <v>9063</v>
      </c>
      <c r="G21" s="165" t="s">
        <v>9061</v>
      </c>
      <c r="H21" s="165" t="s">
        <v>9054</v>
      </c>
      <c r="I21" s="165" t="s">
        <v>9064</v>
      </c>
      <c r="J21" s="165" t="s">
        <v>8856</v>
      </c>
    </row>
    <row r="22" spans="1:10" ht="41" customHeight="1">
      <c r="A22" s="165" t="s">
        <v>1937</v>
      </c>
      <c r="B22" s="165" t="s">
        <v>8728</v>
      </c>
      <c r="C22" s="165" t="s">
        <v>9066</v>
      </c>
      <c r="D22" s="165" t="s">
        <v>9019</v>
      </c>
      <c r="E22" s="165" t="s">
        <v>8844</v>
      </c>
      <c r="F22" s="165" t="s">
        <v>9062</v>
      </c>
      <c r="G22" s="165" t="s">
        <v>9151</v>
      </c>
      <c r="H22" s="165" t="s">
        <v>8855</v>
      </c>
      <c r="I22" s="165" t="s">
        <v>9080</v>
      </c>
      <c r="J22" s="165" t="s">
        <v>8856</v>
      </c>
    </row>
    <row r="23" spans="1:10" ht="41" customHeight="1">
      <c r="A23" s="165" t="s">
        <v>1938</v>
      </c>
      <c r="B23" s="165" t="s">
        <v>8728</v>
      </c>
      <c r="E23" s="165" t="s">
        <v>8844</v>
      </c>
      <c r="F23" s="165" t="s">
        <v>9062</v>
      </c>
      <c r="H23" s="165" t="s">
        <v>9047</v>
      </c>
      <c r="J23" s="165" t="s">
        <v>8856</v>
      </c>
    </row>
    <row r="24" spans="1:10" ht="41" customHeight="1">
      <c r="A24" s="165" t="s">
        <v>1939</v>
      </c>
      <c r="B24" s="165" t="s">
        <v>7427</v>
      </c>
      <c r="E24" s="165" t="s">
        <v>8844</v>
      </c>
      <c r="F24" s="165" t="s">
        <v>9062</v>
      </c>
      <c r="H24" s="165" t="s">
        <v>9048</v>
      </c>
      <c r="J24" s="165" t="s">
        <v>8856</v>
      </c>
    </row>
    <row r="25" spans="1:10" ht="41" customHeight="1">
      <c r="A25" s="165" t="s">
        <v>1940</v>
      </c>
      <c r="B25" s="165" t="s">
        <v>8728</v>
      </c>
      <c r="E25" s="165" t="s">
        <v>8844</v>
      </c>
      <c r="F25" s="165" t="s">
        <v>9062</v>
      </c>
      <c r="H25" s="165" t="s">
        <v>9049</v>
      </c>
      <c r="J25" s="165" t="s">
        <v>8856</v>
      </c>
    </row>
    <row r="26" spans="1:10" ht="41" customHeight="1">
      <c r="A26" s="165" t="s">
        <v>1941</v>
      </c>
      <c r="B26" s="165" t="s">
        <v>7426</v>
      </c>
      <c r="E26" s="165" t="s">
        <v>8844</v>
      </c>
      <c r="F26" s="165" t="s">
        <v>9062</v>
      </c>
      <c r="H26" s="165" t="s">
        <v>9065</v>
      </c>
      <c r="J26" s="165" t="s">
        <v>8856</v>
      </c>
    </row>
    <row r="27" spans="1:10" ht="41" customHeight="1">
      <c r="A27" s="165" t="s">
        <v>1942</v>
      </c>
      <c r="B27" s="165" t="s">
        <v>8728</v>
      </c>
      <c r="E27" s="165" t="s">
        <v>8844</v>
      </c>
      <c r="F27" s="165" t="s">
        <v>9062</v>
      </c>
      <c r="H27" s="165" t="s">
        <v>9050</v>
      </c>
      <c r="J27" s="165" t="s">
        <v>8856</v>
      </c>
    </row>
    <row r="28" spans="1:10" ht="41" customHeight="1">
      <c r="A28" s="165" t="s">
        <v>1943</v>
      </c>
      <c r="B28" s="165" t="s">
        <v>8728</v>
      </c>
      <c r="E28" s="165" t="s">
        <v>8844</v>
      </c>
      <c r="F28" s="165" t="s">
        <v>9062</v>
      </c>
      <c r="H28" s="165" t="s">
        <v>9051</v>
      </c>
      <c r="J28" s="165" t="s">
        <v>8856</v>
      </c>
    </row>
    <row r="29" spans="1:10" ht="41" customHeight="1">
      <c r="A29" s="165" t="s">
        <v>1944</v>
      </c>
      <c r="B29" s="165" t="s">
        <v>6444</v>
      </c>
      <c r="E29" s="165" t="s">
        <v>8844</v>
      </c>
      <c r="F29" s="165" t="s">
        <v>9062</v>
      </c>
      <c r="H29" s="165" t="s">
        <v>9052</v>
      </c>
      <c r="J29" s="165" t="s">
        <v>8856</v>
      </c>
    </row>
    <row r="30" spans="1:10" ht="41" customHeight="1">
      <c r="A30" s="165" t="s">
        <v>1945</v>
      </c>
      <c r="B30" s="165" t="s">
        <v>7426</v>
      </c>
      <c r="E30" s="165" t="s">
        <v>9059</v>
      </c>
      <c r="F30" s="165" t="s">
        <v>9058</v>
      </c>
      <c r="H30" s="165" t="s">
        <v>9053</v>
      </c>
      <c r="J30" s="165" t="s">
        <v>8856</v>
      </c>
    </row>
    <row r="31" spans="1:10" ht="41" customHeight="1">
      <c r="A31" s="165" t="s">
        <v>1946</v>
      </c>
      <c r="B31" s="165" t="s">
        <v>1567</v>
      </c>
      <c r="E31" s="165" t="s">
        <v>9057</v>
      </c>
      <c r="F31" s="165" t="s">
        <v>9063</v>
      </c>
      <c r="H31" s="165" t="s">
        <v>9054</v>
      </c>
      <c r="J31" s="165" t="s">
        <v>8856</v>
      </c>
    </row>
    <row r="32" spans="1:10" ht="41" customHeight="1">
      <c r="A32" s="165" t="s">
        <v>1947</v>
      </c>
      <c r="B32" s="165" t="s">
        <v>8728</v>
      </c>
      <c r="E32" s="165" t="s">
        <v>8844</v>
      </c>
      <c r="F32" s="165" t="s">
        <v>9062</v>
      </c>
      <c r="H32" s="165" t="s">
        <v>8855</v>
      </c>
      <c r="J32" s="165" t="s">
        <v>8856</v>
      </c>
    </row>
    <row r="33" spans="1:10" ht="41" customHeight="1">
      <c r="A33" s="165" t="s">
        <v>1948</v>
      </c>
      <c r="B33" s="165" t="s">
        <v>8728</v>
      </c>
      <c r="E33" s="165" t="s">
        <v>8844</v>
      </c>
      <c r="F33" s="165" t="s">
        <v>9062</v>
      </c>
      <c r="H33" s="165" t="s">
        <v>9047</v>
      </c>
      <c r="J33" s="165" t="s">
        <v>8856</v>
      </c>
    </row>
    <row r="34" spans="1:10" ht="41" customHeight="1">
      <c r="A34" s="165" t="s">
        <v>1949</v>
      </c>
      <c r="B34" s="165" t="s">
        <v>7427</v>
      </c>
      <c r="E34" s="165" t="s">
        <v>8844</v>
      </c>
      <c r="F34" s="165" t="s">
        <v>9062</v>
      </c>
      <c r="H34" s="165" t="s">
        <v>9048</v>
      </c>
      <c r="J34" s="165" t="s">
        <v>8856</v>
      </c>
    </row>
    <row r="35" spans="1:10" ht="41" customHeight="1">
      <c r="A35" s="165" t="s">
        <v>1950</v>
      </c>
      <c r="B35" s="165" t="s">
        <v>8728</v>
      </c>
      <c r="E35" s="165" t="s">
        <v>8844</v>
      </c>
      <c r="F35" s="165" t="s">
        <v>9062</v>
      </c>
      <c r="H35" s="165" t="s">
        <v>9049</v>
      </c>
      <c r="J35" s="165" t="s">
        <v>8856</v>
      </c>
    </row>
    <row r="36" spans="1:10" ht="41" customHeight="1">
      <c r="A36" s="165" t="s">
        <v>1951</v>
      </c>
      <c r="B36" s="165" t="s">
        <v>7426</v>
      </c>
      <c r="E36" s="165" t="s">
        <v>8844</v>
      </c>
      <c r="F36" s="165" t="s">
        <v>9062</v>
      </c>
      <c r="H36" s="165" t="s">
        <v>9065</v>
      </c>
      <c r="J36" s="165" t="s">
        <v>8856</v>
      </c>
    </row>
    <row r="37" spans="1:10" ht="41" customHeight="1">
      <c r="A37" s="165" t="s">
        <v>1952</v>
      </c>
      <c r="B37" s="165" t="s">
        <v>8728</v>
      </c>
      <c r="E37" s="165" t="s">
        <v>8844</v>
      </c>
      <c r="F37" s="165" t="s">
        <v>9062</v>
      </c>
      <c r="H37" s="165" t="s">
        <v>9050</v>
      </c>
      <c r="J37" s="165" t="s">
        <v>8856</v>
      </c>
    </row>
    <row r="38" spans="1:10" ht="41" customHeight="1">
      <c r="A38" s="165" t="s">
        <v>1953</v>
      </c>
      <c r="B38" s="165" t="s">
        <v>8728</v>
      </c>
      <c r="E38" s="165" t="s">
        <v>8844</v>
      </c>
      <c r="F38" s="165" t="s">
        <v>9062</v>
      </c>
      <c r="H38" s="165" t="s">
        <v>9051</v>
      </c>
      <c r="J38" s="165" t="s">
        <v>8856</v>
      </c>
    </row>
    <row r="39" spans="1:10" ht="41" customHeight="1">
      <c r="A39" s="165" t="s">
        <v>1954</v>
      </c>
      <c r="B39" s="165" t="s">
        <v>6444</v>
      </c>
      <c r="E39" s="165" t="s">
        <v>8844</v>
      </c>
      <c r="F39" s="165" t="s">
        <v>9062</v>
      </c>
      <c r="H39" s="165" t="s">
        <v>9052</v>
      </c>
      <c r="J39" s="165" t="s">
        <v>8856</v>
      </c>
    </row>
    <row r="40" spans="1:10" ht="41" customHeight="1">
      <c r="A40" s="165" t="s">
        <v>1955</v>
      </c>
      <c r="B40" s="165" t="s">
        <v>7426</v>
      </c>
      <c r="E40" s="165" t="s">
        <v>9059</v>
      </c>
      <c r="F40" s="165" t="s">
        <v>9058</v>
      </c>
      <c r="H40" s="165" t="s">
        <v>9053</v>
      </c>
      <c r="J40" s="165" t="s">
        <v>8856</v>
      </c>
    </row>
    <row r="41" spans="1:10" ht="41" customHeight="1">
      <c r="A41" s="165" t="s">
        <v>1956</v>
      </c>
      <c r="B41" s="165" t="s">
        <v>1567</v>
      </c>
      <c r="E41" s="165" t="s">
        <v>9057</v>
      </c>
      <c r="F41" s="165" t="s">
        <v>9063</v>
      </c>
      <c r="H41" s="165" t="s">
        <v>9054</v>
      </c>
      <c r="J41" s="165" t="s">
        <v>8856</v>
      </c>
    </row>
    <row r="42" spans="1:10" ht="41" customHeight="1">
      <c r="A42" s="165" t="s">
        <v>1957</v>
      </c>
      <c r="B42" s="165" t="s">
        <v>8728</v>
      </c>
      <c r="E42" s="165" t="s">
        <v>8844</v>
      </c>
      <c r="F42" s="165" t="s">
        <v>9062</v>
      </c>
      <c r="H42" s="165" t="s">
        <v>8855</v>
      </c>
      <c r="J42" s="165" t="s">
        <v>8856</v>
      </c>
    </row>
    <row r="43" spans="1:10" ht="41" customHeight="1">
      <c r="A43" s="165" t="s">
        <v>1958</v>
      </c>
      <c r="B43" s="165" t="s">
        <v>8728</v>
      </c>
      <c r="E43" s="165" t="s">
        <v>8844</v>
      </c>
      <c r="F43" s="165" t="s">
        <v>9062</v>
      </c>
      <c r="H43" s="165" t="s">
        <v>9047</v>
      </c>
      <c r="J43" s="165" t="s">
        <v>8856</v>
      </c>
    </row>
    <row r="44" spans="1:10" ht="41" customHeight="1">
      <c r="A44" s="165" t="s">
        <v>1959</v>
      </c>
      <c r="B44" s="165" t="s">
        <v>7427</v>
      </c>
      <c r="E44" s="165" t="s">
        <v>8844</v>
      </c>
      <c r="F44" s="165" t="s">
        <v>9062</v>
      </c>
      <c r="H44" s="165" t="s">
        <v>9048</v>
      </c>
      <c r="J44" s="165" t="s">
        <v>8856</v>
      </c>
    </row>
    <row r="45" spans="1:10" ht="41" customHeight="1">
      <c r="A45" s="165" t="s">
        <v>1960</v>
      </c>
      <c r="B45" s="165" t="s">
        <v>8728</v>
      </c>
      <c r="E45" s="165" t="s">
        <v>8844</v>
      </c>
      <c r="F45" s="165" t="s">
        <v>9062</v>
      </c>
      <c r="H45" s="165" t="s">
        <v>9049</v>
      </c>
      <c r="J45" s="165" t="s">
        <v>8856</v>
      </c>
    </row>
    <row r="46" spans="1:10" ht="41" customHeight="1">
      <c r="A46" s="165" t="s">
        <v>1961</v>
      </c>
      <c r="B46" s="165" t="s">
        <v>7426</v>
      </c>
      <c r="E46" s="165" t="s">
        <v>8844</v>
      </c>
      <c r="F46" s="165" t="s">
        <v>9062</v>
      </c>
      <c r="H46" s="165" t="s">
        <v>9065</v>
      </c>
      <c r="J46" s="165" t="s">
        <v>8856</v>
      </c>
    </row>
    <row r="47" spans="1:10" ht="41" customHeight="1">
      <c r="A47" s="165" t="s">
        <v>1962</v>
      </c>
      <c r="B47" s="165" t="s">
        <v>8728</v>
      </c>
      <c r="E47" s="165" t="s">
        <v>8844</v>
      </c>
      <c r="F47" s="165" t="s">
        <v>9062</v>
      </c>
      <c r="H47" s="165" t="s">
        <v>9050</v>
      </c>
      <c r="J47" s="165" t="s">
        <v>8856</v>
      </c>
    </row>
    <row r="48" spans="1:10" ht="41" customHeight="1">
      <c r="A48" s="165" t="s">
        <v>1963</v>
      </c>
      <c r="B48" s="165" t="s">
        <v>8728</v>
      </c>
      <c r="E48" s="165" t="s">
        <v>8844</v>
      </c>
      <c r="F48" s="165" t="s">
        <v>9062</v>
      </c>
      <c r="H48" s="165" t="s">
        <v>9051</v>
      </c>
      <c r="J48" s="165" t="s">
        <v>8856</v>
      </c>
    </row>
    <row r="49" spans="1:10" ht="41" customHeight="1">
      <c r="A49" s="165" t="s">
        <v>1964</v>
      </c>
      <c r="B49" s="165" t="s">
        <v>6444</v>
      </c>
      <c r="E49" s="165" t="s">
        <v>8844</v>
      </c>
      <c r="F49" s="165" t="s">
        <v>9062</v>
      </c>
      <c r="H49" s="165" t="s">
        <v>9052</v>
      </c>
      <c r="J49" s="165" t="s">
        <v>8856</v>
      </c>
    </row>
    <row r="50" spans="1:10" ht="41" customHeight="1">
      <c r="A50" s="165" t="s">
        <v>1965</v>
      </c>
      <c r="B50" s="165" t="s">
        <v>7426</v>
      </c>
      <c r="E50" s="165" t="s">
        <v>9059</v>
      </c>
      <c r="F50" s="165" t="s">
        <v>9058</v>
      </c>
      <c r="H50" s="165" t="s">
        <v>9053</v>
      </c>
      <c r="J50" s="165" t="s">
        <v>8856</v>
      </c>
    </row>
    <row r="51" spans="1:10" ht="41" customHeight="1">
      <c r="A51" s="165" t="s">
        <v>1966</v>
      </c>
      <c r="B51" s="165" t="s">
        <v>1567</v>
      </c>
      <c r="E51" s="165" t="s">
        <v>9057</v>
      </c>
      <c r="F51" s="165" t="s">
        <v>9063</v>
      </c>
      <c r="H51" s="165" t="s">
        <v>9054</v>
      </c>
      <c r="J51" s="165" t="s">
        <v>8856</v>
      </c>
    </row>
  </sheetData>
  <phoneticPr fontId="15" type="noConversion"/>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3"/>
  <sheetViews>
    <sheetView zoomScaleNormal="100" workbookViewId="0">
      <selection activeCell="F34" sqref="F34"/>
    </sheetView>
  </sheetViews>
  <sheetFormatPr baseColWidth="10" defaultColWidth="9" defaultRowHeight="14"/>
  <cols>
    <col min="1" max="1" width="10.6640625" style="867" customWidth="1"/>
    <col min="2" max="2" width="11" style="867" customWidth="1"/>
    <col min="3" max="16384" width="9" style="867"/>
  </cols>
  <sheetData>
    <row r="1" spans="1:1">
      <c r="A1" s="265" t="s">
        <v>9603</v>
      </c>
    </row>
    <row r="2" spans="1:1">
      <c r="A2" s="867" t="s">
        <v>9604</v>
      </c>
    </row>
    <row r="3" spans="1:1">
      <c r="A3" s="867" t="s">
        <v>9636</v>
      </c>
    </row>
    <row r="4" spans="1:1">
      <c r="A4" s="867" t="s">
        <v>10414</v>
      </c>
    </row>
    <row r="5" spans="1:1">
      <c r="A5" s="867" t="s">
        <v>9605</v>
      </c>
    </row>
    <row r="6" spans="1:1">
      <c r="A6" s="867" t="s">
        <v>9608</v>
      </c>
    </row>
    <row r="7" spans="1:1">
      <c r="A7" s="867" t="s">
        <v>9617</v>
      </c>
    </row>
    <row r="8" spans="1:1">
      <c r="A8" s="867" t="s">
        <v>10072</v>
      </c>
    </row>
    <row r="10" spans="1:1" s="868" customFormat="1">
      <c r="A10" s="265" t="s">
        <v>10076</v>
      </c>
    </row>
    <row r="11" spans="1:1" s="868" customFormat="1">
      <c r="A11" s="868" t="s">
        <v>10077</v>
      </c>
    </row>
    <row r="12" spans="1:1" s="868" customFormat="1">
      <c r="A12" s="868" t="s">
        <v>10081</v>
      </c>
    </row>
    <row r="13" spans="1:1" s="868" customFormat="1"/>
    <row r="14" spans="1:1" s="868" customFormat="1">
      <c r="A14" s="868" t="s">
        <v>10078</v>
      </c>
    </row>
    <row r="15" spans="1:1" s="868" customFormat="1">
      <c r="A15" s="868" t="s">
        <v>10080</v>
      </c>
    </row>
    <row r="16" spans="1:1" s="868" customFormat="1">
      <c r="A16" s="868" t="s">
        <v>10079</v>
      </c>
    </row>
    <row r="17" spans="1:2" s="868" customFormat="1"/>
    <row r="18" spans="1:2">
      <c r="A18" s="265" t="s">
        <v>9607</v>
      </c>
    </row>
    <row r="19" spans="1:2">
      <c r="A19" s="867" t="s">
        <v>9606</v>
      </c>
    </row>
    <row r="20" spans="1:2">
      <c r="A20" s="867" t="s">
        <v>9645</v>
      </c>
    </row>
    <row r="21" spans="1:2">
      <c r="A21" s="867" t="s">
        <v>9646</v>
      </c>
    </row>
    <row r="22" spans="1:2">
      <c r="A22" s="867" t="s">
        <v>9647</v>
      </c>
    </row>
    <row r="23" spans="1:2">
      <c r="A23" s="867" t="s">
        <v>9619</v>
      </c>
    </row>
    <row r="24" spans="1:2">
      <c r="A24" s="867" t="s">
        <v>9620</v>
      </c>
    </row>
    <row r="25" spans="1:2">
      <c r="A25" s="867" t="s">
        <v>9621</v>
      </c>
      <c r="B25" s="867" t="s">
        <v>9626</v>
      </c>
    </row>
    <row r="26" spans="1:2">
      <c r="A26" s="867" t="s">
        <v>9622</v>
      </c>
      <c r="B26" s="867" t="s">
        <v>9627</v>
      </c>
    </row>
    <row r="27" spans="1:2">
      <c r="A27" s="867" t="s">
        <v>9623</v>
      </c>
      <c r="B27" s="867" t="s">
        <v>9628</v>
      </c>
    </row>
    <row r="28" spans="1:2">
      <c r="A28" s="867" t="s">
        <v>9624</v>
      </c>
      <c r="B28" s="867" t="s">
        <v>9629</v>
      </c>
    </row>
    <row r="29" spans="1:2">
      <c r="A29" s="867" t="s">
        <v>9625</v>
      </c>
      <c r="B29" s="867" t="s">
        <v>9630</v>
      </c>
    </row>
    <row r="31" spans="1:2">
      <c r="A31" s="867" t="s">
        <v>9618</v>
      </c>
    </row>
    <row r="32" spans="1:2">
      <c r="A32" s="867" t="s">
        <v>9631</v>
      </c>
    </row>
    <row r="33" spans="1:6">
      <c r="A33" s="867" t="s">
        <v>9635</v>
      </c>
    </row>
    <row r="34" spans="1:6">
      <c r="A34" s="867" t="s">
        <v>9632</v>
      </c>
      <c r="B34" s="867" t="s">
        <v>10335</v>
      </c>
    </row>
    <row r="35" spans="1:6">
      <c r="B35" s="867" t="s">
        <v>9633</v>
      </c>
    </row>
    <row r="36" spans="1:6">
      <c r="B36" s="867" t="s">
        <v>9634</v>
      </c>
    </row>
    <row r="38" spans="1:6">
      <c r="A38" s="265" t="s">
        <v>9609</v>
      </c>
    </row>
    <row r="39" spans="1:6">
      <c r="A39" s="867" t="s">
        <v>9610</v>
      </c>
    </row>
    <row r="40" spans="1:6">
      <c r="A40" s="867" t="s">
        <v>9611</v>
      </c>
    </row>
    <row r="41" spans="1:6">
      <c r="A41" s="867" t="s">
        <v>9612</v>
      </c>
    </row>
    <row r="42" spans="1:6">
      <c r="A42" s="867" t="s">
        <v>9613</v>
      </c>
      <c r="F42" s="867" t="s">
        <v>10082</v>
      </c>
    </row>
    <row r="43" spans="1:6">
      <c r="A43" s="867" t="s">
        <v>10086</v>
      </c>
    </row>
    <row r="45" spans="1:6">
      <c r="A45" s="867" t="s">
        <v>9614</v>
      </c>
      <c r="F45" s="868" t="s">
        <v>10083</v>
      </c>
    </row>
    <row r="46" spans="1:6">
      <c r="A46" s="867" t="s">
        <v>10087</v>
      </c>
    </row>
    <row r="48" spans="1:6">
      <c r="A48" s="867" t="s">
        <v>9615</v>
      </c>
      <c r="F48" s="867" t="s">
        <v>10084</v>
      </c>
    </row>
    <row r="49" spans="1:2">
      <c r="A49" s="867" t="s">
        <v>9748</v>
      </c>
    </row>
    <row r="51" spans="1:2">
      <c r="A51" s="867" t="s">
        <v>9648</v>
      </c>
    </row>
    <row r="52" spans="1:2">
      <c r="A52" s="867" t="s">
        <v>9649</v>
      </c>
    </row>
    <row r="53" spans="1:2" s="868" customFormat="1"/>
    <row r="54" spans="1:2">
      <c r="A54" s="475" t="s">
        <v>10085</v>
      </c>
    </row>
    <row r="55" spans="1:2" s="868" customFormat="1">
      <c r="A55" s="868" t="s">
        <v>10096</v>
      </c>
      <c r="B55" s="868" t="s">
        <v>10097</v>
      </c>
    </row>
    <row r="56" spans="1:2" s="868" customFormat="1">
      <c r="A56" s="868" t="s">
        <v>10098</v>
      </c>
      <c r="B56" s="868" t="s">
        <v>10105</v>
      </c>
    </row>
    <row r="57" spans="1:2" s="868" customFormat="1">
      <c r="A57" s="868" t="s">
        <v>10100</v>
      </c>
      <c r="B57" s="868" t="s">
        <v>10099</v>
      </c>
    </row>
    <row r="58" spans="1:2" s="868" customFormat="1">
      <c r="A58" s="868" t="s">
        <v>10103</v>
      </c>
      <c r="B58" s="868" t="s">
        <v>10104</v>
      </c>
    </row>
    <row r="59" spans="1:2" s="868" customFormat="1">
      <c r="A59" s="868" t="s">
        <v>10101</v>
      </c>
      <c r="B59" s="868" t="s">
        <v>10102</v>
      </c>
    </row>
    <row r="61" spans="1:2">
      <c r="A61" s="265" t="s">
        <v>9616</v>
      </c>
    </row>
    <row r="62" spans="1:2">
      <c r="A62" s="475" t="s">
        <v>10073</v>
      </c>
    </row>
    <row r="63" spans="1:2">
      <c r="A63" s="867" t="s">
        <v>10070</v>
      </c>
    </row>
    <row r="64" spans="1:2">
      <c r="A64" s="867" t="s">
        <v>10071</v>
      </c>
    </row>
    <row r="65" spans="1:1">
      <c r="A65" s="867" t="s">
        <v>10091</v>
      </c>
    </row>
    <row r="66" spans="1:1">
      <c r="A66" s="867" t="s">
        <v>10092</v>
      </c>
    </row>
    <row r="67" spans="1:1">
      <c r="A67" s="867" t="s">
        <v>10093</v>
      </c>
    </row>
    <row r="68" spans="1:1">
      <c r="A68" s="867" t="s">
        <v>10094</v>
      </c>
    </row>
    <row r="70" spans="1:1">
      <c r="A70" s="475" t="s">
        <v>10074</v>
      </c>
    </row>
    <row r="71" spans="1:1">
      <c r="A71" s="867" t="s">
        <v>10070</v>
      </c>
    </row>
    <row r="72" spans="1:1">
      <c r="A72" s="867" t="s">
        <v>10089</v>
      </c>
    </row>
    <row r="73" spans="1:1">
      <c r="A73" s="867" t="s">
        <v>10090</v>
      </c>
    </row>
    <row r="74" spans="1:1" s="868" customFormat="1"/>
    <row r="75" spans="1:1" s="888" customFormat="1">
      <c r="A75" s="265" t="s">
        <v>10396</v>
      </c>
    </row>
    <row r="76" spans="1:1" s="888" customFormat="1">
      <c r="A76" s="888" t="s">
        <v>10397</v>
      </c>
    </row>
    <row r="77" spans="1:1" s="888" customFormat="1">
      <c r="A77" s="384" t="s">
        <v>10429</v>
      </c>
    </row>
    <row r="78" spans="1:1" s="888" customFormat="1"/>
    <row r="80" spans="1:1">
      <c r="A80" s="265" t="s">
        <v>10095</v>
      </c>
    </row>
    <row r="81" spans="1:1">
      <c r="A81" s="867" t="s">
        <v>9650</v>
      </c>
    </row>
    <row r="82" spans="1:1">
      <c r="A82" s="867" t="s">
        <v>9651</v>
      </c>
    </row>
    <row r="83" spans="1:1" s="890" customFormat="1">
      <c r="A83" s="890" t="s">
        <v>10408</v>
      </c>
    </row>
    <row r="84" spans="1:1">
      <c r="A84" s="867" t="s">
        <v>9652</v>
      </c>
    </row>
    <row r="85" spans="1:1">
      <c r="A85" s="867" t="s">
        <v>9653</v>
      </c>
    </row>
    <row r="87" spans="1:1">
      <c r="A87" s="265" t="s">
        <v>9643</v>
      </c>
    </row>
    <row r="88" spans="1:1">
      <c r="A88" s="867" t="s">
        <v>9637</v>
      </c>
    </row>
    <row r="89" spans="1:1">
      <c r="A89" s="867" t="s">
        <v>9638</v>
      </c>
    </row>
    <row r="90" spans="1:1">
      <c r="A90" s="867" t="s">
        <v>9639</v>
      </c>
    </row>
    <row r="92" spans="1:1">
      <c r="A92" s="867" t="s">
        <v>9640</v>
      </c>
    </row>
    <row r="93" spans="1:1">
      <c r="A93" s="867" t="s">
        <v>9641</v>
      </c>
    </row>
    <row r="94" spans="1:1">
      <c r="A94" s="867" t="s">
        <v>9642</v>
      </c>
    </row>
    <row r="96" spans="1:1">
      <c r="A96" s="867" t="s">
        <v>9644</v>
      </c>
    </row>
    <row r="98" spans="1:1">
      <c r="A98" s="867" t="s">
        <v>10409</v>
      </c>
    </row>
    <row r="99" spans="1:1">
      <c r="A99" s="867" t="s">
        <v>10410</v>
      </c>
    </row>
    <row r="100" spans="1:1">
      <c r="A100" s="867" t="s">
        <v>10411</v>
      </c>
    </row>
    <row r="102" spans="1:1">
      <c r="A102" s="892" t="s">
        <v>10412</v>
      </c>
    </row>
    <row r="103" spans="1:1">
      <c r="A103" s="892" t="s">
        <v>10413</v>
      </c>
    </row>
  </sheetData>
  <phoneticPr fontId="28" type="noConversion"/>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6"/>
  <sheetViews>
    <sheetView workbookViewId="0">
      <selection activeCell="C17" sqref="C17"/>
    </sheetView>
  </sheetViews>
  <sheetFormatPr baseColWidth="10" defaultColWidth="9" defaultRowHeight="16"/>
  <cols>
    <col min="1" max="1" width="9" style="879"/>
    <col min="2" max="2" width="7" style="879" customWidth="1"/>
    <col min="3" max="3" width="133.1640625" style="881" customWidth="1"/>
    <col min="4" max="16384" width="9" style="879"/>
  </cols>
  <sheetData>
    <row r="1" spans="1:3" s="875" customFormat="1">
      <c r="A1" s="875" t="s">
        <v>9654</v>
      </c>
      <c r="B1" s="876" t="s">
        <v>5709</v>
      </c>
      <c r="C1" s="877"/>
    </row>
    <row r="2" spans="1:3">
      <c r="A2" s="870" t="s">
        <v>290</v>
      </c>
      <c r="B2" s="870" t="s">
        <v>286</v>
      </c>
      <c r="C2" s="878" t="s">
        <v>9655</v>
      </c>
    </row>
    <row r="3" spans="1:3">
      <c r="A3" s="870" t="s">
        <v>300</v>
      </c>
      <c r="B3" s="870" t="s">
        <v>286</v>
      </c>
      <c r="C3" s="878" t="s">
        <v>9656</v>
      </c>
    </row>
    <row r="4" spans="1:3">
      <c r="A4" s="870" t="s">
        <v>305</v>
      </c>
      <c r="B4" s="870" t="s">
        <v>286</v>
      </c>
      <c r="C4" s="878" t="s">
        <v>9657</v>
      </c>
    </row>
    <row r="5" spans="1:3">
      <c r="A5" s="870" t="s">
        <v>314</v>
      </c>
      <c r="B5" s="870" t="s">
        <v>286</v>
      </c>
      <c r="C5" s="878" t="s">
        <v>9658</v>
      </c>
    </row>
    <row r="6" spans="1:3">
      <c r="A6" s="870" t="s">
        <v>324</v>
      </c>
      <c r="B6" s="870" t="s">
        <v>286</v>
      </c>
      <c r="C6" s="878" t="s">
        <v>9659</v>
      </c>
    </row>
    <row r="7" spans="1:3">
      <c r="A7" s="870" t="s">
        <v>333</v>
      </c>
      <c r="B7" s="870" t="s">
        <v>286</v>
      </c>
      <c r="C7" s="878" t="s">
        <v>9660</v>
      </c>
    </row>
    <row r="8" spans="1:3">
      <c r="A8" s="870" t="s">
        <v>337</v>
      </c>
      <c r="B8" s="870" t="s">
        <v>339</v>
      </c>
      <c r="C8" s="878" t="s">
        <v>9661</v>
      </c>
    </row>
    <row r="9" spans="1:3">
      <c r="A9" s="870" t="s">
        <v>356</v>
      </c>
      <c r="B9" s="870" t="s">
        <v>339</v>
      </c>
      <c r="C9" s="878" t="s">
        <v>9662</v>
      </c>
    </row>
    <row r="10" spans="1:3">
      <c r="A10" s="870" t="s">
        <v>360</v>
      </c>
      <c r="B10" s="870" t="s">
        <v>339</v>
      </c>
      <c r="C10" s="878" t="s">
        <v>9663</v>
      </c>
    </row>
    <row r="11" spans="1:3">
      <c r="A11" s="870" t="s">
        <v>365</v>
      </c>
      <c r="B11" s="870" t="s">
        <v>339</v>
      </c>
      <c r="C11" s="878" t="s">
        <v>9664</v>
      </c>
    </row>
    <row r="12" spans="1:3">
      <c r="A12" s="870" t="s">
        <v>373</v>
      </c>
      <c r="B12" s="870" t="s">
        <v>339</v>
      </c>
      <c r="C12" s="878" t="s">
        <v>9665</v>
      </c>
    </row>
    <row r="13" spans="1:3">
      <c r="A13" s="870" t="s">
        <v>382</v>
      </c>
      <c r="B13" s="870" t="s">
        <v>339</v>
      </c>
      <c r="C13" s="878" t="s">
        <v>9666</v>
      </c>
    </row>
    <row r="14" spans="1:3">
      <c r="A14" s="870" t="s">
        <v>398</v>
      </c>
      <c r="B14" s="870" t="s">
        <v>339</v>
      </c>
      <c r="C14" s="878" t="s">
        <v>9667</v>
      </c>
    </row>
    <row r="15" spans="1:3">
      <c r="A15" s="870" t="s">
        <v>407</v>
      </c>
      <c r="B15" s="870" t="s">
        <v>339</v>
      </c>
      <c r="C15" s="878" t="s">
        <v>9668</v>
      </c>
    </row>
    <row r="16" spans="1:3">
      <c r="A16" s="870" t="s">
        <v>411</v>
      </c>
      <c r="B16" s="870" t="s">
        <v>339</v>
      </c>
      <c r="C16" s="878" t="s">
        <v>9669</v>
      </c>
    </row>
    <row r="17" spans="1:3">
      <c r="A17" s="870" t="s">
        <v>415</v>
      </c>
      <c r="B17" s="870" t="s">
        <v>339</v>
      </c>
      <c r="C17" s="878" t="s">
        <v>9670</v>
      </c>
    </row>
    <row r="18" spans="1:3">
      <c r="A18" s="870" t="s">
        <v>426</v>
      </c>
      <c r="B18" s="870" t="s">
        <v>427</v>
      </c>
      <c r="C18" s="878" t="s">
        <v>9671</v>
      </c>
    </row>
    <row r="19" spans="1:3">
      <c r="A19" s="870" t="s">
        <v>435</v>
      </c>
      <c r="B19" s="870" t="s">
        <v>427</v>
      </c>
      <c r="C19" s="878" t="s">
        <v>9672</v>
      </c>
    </row>
    <row r="20" spans="1:3">
      <c r="A20" s="870" t="s">
        <v>445</v>
      </c>
      <c r="B20" s="870" t="s">
        <v>427</v>
      </c>
      <c r="C20" s="878" t="s">
        <v>9673</v>
      </c>
    </row>
    <row r="21" spans="1:3">
      <c r="A21" s="870" t="s">
        <v>450</v>
      </c>
      <c r="B21" s="870" t="s">
        <v>427</v>
      </c>
      <c r="C21" s="878" t="s">
        <v>9674</v>
      </c>
    </row>
    <row r="22" spans="1:3">
      <c r="A22" s="870" t="s">
        <v>454</v>
      </c>
      <c r="B22" s="870" t="s">
        <v>427</v>
      </c>
      <c r="C22" s="878" t="s">
        <v>9675</v>
      </c>
    </row>
    <row r="23" spans="1:3">
      <c r="A23" s="870" t="s">
        <v>463</v>
      </c>
      <c r="B23" s="870" t="s">
        <v>465</v>
      </c>
      <c r="C23" s="878" t="s">
        <v>9676</v>
      </c>
    </row>
    <row r="24" spans="1:3">
      <c r="A24" s="870" t="s">
        <v>469</v>
      </c>
      <c r="B24" s="870" t="s">
        <v>465</v>
      </c>
      <c r="C24" s="878" t="s">
        <v>9677</v>
      </c>
    </row>
    <row r="25" spans="1:3">
      <c r="A25" s="870" t="s">
        <v>475</v>
      </c>
      <c r="B25" s="870" t="s">
        <v>465</v>
      </c>
      <c r="C25" s="878" t="s">
        <v>9678</v>
      </c>
    </row>
    <row r="26" spans="1:3">
      <c r="A26" s="870" t="s">
        <v>480</v>
      </c>
      <c r="B26" s="870" t="s">
        <v>465</v>
      </c>
      <c r="C26" s="878" t="s">
        <v>9679</v>
      </c>
    </row>
    <row r="27" spans="1:3">
      <c r="A27" s="870" t="s">
        <v>485</v>
      </c>
      <c r="B27" s="870" t="s">
        <v>465</v>
      </c>
      <c r="C27" s="878" t="s">
        <v>9680</v>
      </c>
    </row>
    <row r="28" spans="1:3">
      <c r="A28" s="870" t="s">
        <v>490</v>
      </c>
      <c r="B28" s="870" t="s">
        <v>465</v>
      </c>
      <c r="C28" s="878" t="s">
        <v>9681</v>
      </c>
    </row>
    <row r="29" spans="1:3">
      <c r="A29" s="870" t="s">
        <v>3157</v>
      </c>
      <c r="B29" s="870" t="s">
        <v>495</v>
      </c>
      <c r="C29" s="878" t="s">
        <v>9682</v>
      </c>
    </row>
    <row r="30" spans="1:3">
      <c r="A30" s="870" t="s">
        <v>507</v>
      </c>
      <c r="B30" s="870" t="s">
        <v>495</v>
      </c>
      <c r="C30" s="878" t="s">
        <v>9683</v>
      </c>
    </row>
    <row r="31" spans="1:3">
      <c r="A31" s="870" t="s">
        <v>511</v>
      </c>
      <c r="B31" s="870" t="s">
        <v>495</v>
      </c>
      <c r="C31" s="878" t="s">
        <v>9684</v>
      </c>
    </row>
    <row r="32" spans="1:3">
      <c r="A32" s="870" t="s">
        <v>522</v>
      </c>
      <c r="B32" s="870" t="s">
        <v>495</v>
      </c>
      <c r="C32" s="878" t="s">
        <v>9685</v>
      </c>
    </row>
    <row r="33" spans="1:3">
      <c r="A33" s="870" t="s">
        <v>530</v>
      </c>
      <c r="B33" s="870" t="s">
        <v>495</v>
      </c>
      <c r="C33" s="878" t="s">
        <v>9686</v>
      </c>
    </row>
    <row r="34" spans="1:3">
      <c r="A34" s="870" t="s">
        <v>547</v>
      </c>
      <c r="B34" s="870" t="s">
        <v>549</v>
      </c>
      <c r="C34" s="878" t="s">
        <v>10400</v>
      </c>
    </row>
    <row r="35" spans="1:3">
      <c r="A35" s="870" t="s">
        <v>3225</v>
      </c>
      <c r="B35" s="870" t="s">
        <v>549</v>
      </c>
      <c r="C35" s="878" t="s">
        <v>9687</v>
      </c>
    </row>
    <row r="36" spans="1:3" ht="32">
      <c r="A36" s="870" t="s">
        <v>561</v>
      </c>
      <c r="B36" s="870" t="s">
        <v>549</v>
      </c>
      <c r="C36" s="878" t="s">
        <v>10398</v>
      </c>
    </row>
    <row r="37" spans="1:3">
      <c r="A37" s="870" t="s">
        <v>565</v>
      </c>
      <c r="B37" s="870" t="s">
        <v>549</v>
      </c>
      <c r="C37" s="878" t="s">
        <v>9688</v>
      </c>
    </row>
    <row r="38" spans="1:3" ht="32">
      <c r="A38" s="870" t="s">
        <v>570</v>
      </c>
      <c r="B38" s="870" t="s">
        <v>549</v>
      </c>
      <c r="C38" s="878" t="s">
        <v>10399</v>
      </c>
    </row>
    <row r="39" spans="1:3">
      <c r="A39" s="870" t="s">
        <v>580</v>
      </c>
      <c r="B39" s="870" t="s">
        <v>576</v>
      </c>
      <c r="C39" s="878" t="s">
        <v>10401</v>
      </c>
    </row>
    <row r="40" spans="1:3">
      <c r="A40" s="870" t="s">
        <v>9689</v>
      </c>
      <c r="B40" s="870" t="s">
        <v>576</v>
      </c>
      <c r="C40" s="878" t="s">
        <v>9690</v>
      </c>
    </row>
    <row r="41" spans="1:3">
      <c r="A41" s="870" t="s">
        <v>9691</v>
      </c>
      <c r="B41" s="870" t="s">
        <v>576</v>
      </c>
      <c r="C41" s="878" t="s">
        <v>9692</v>
      </c>
    </row>
    <row r="42" spans="1:3">
      <c r="A42" s="870" t="s">
        <v>9693</v>
      </c>
      <c r="B42" s="870" t="s">
        <v>576</v>
      </c>
      <c r="C42" s="878" t="s">
        <v>9694</v>
      </c>
    </row>
    <row r="43" spans="1:3">
      <c r="A43" s="870" t="s">
        <v>608</v>
      </c>
      <c r="B43" s="870" t="s">
        <v>576</v>
      </c>
      <c r="C43" s="878" t="s">
        <v>9695</v>
      </c>
    </row>
    <row r="44" spans="1:3" ht="32">
      <c r="A44" s="870" t="s">
        <v>9696</v>
      </c>
      <c r="B44" s="870" t="s">
        <v>576</v>
      </c>
      <c r="C44" s="878" t="s">
        <v>10404</v>
      </c>
    </row>
    <row r="45" spans="1:3">
      <c r="A45" s="870" t="s">
        <v>619</v>
      </c>
      <c r="B45" s="870" t="s">
        <v>576</v>
      </c>
      <c r="C45" s="878" t="s">
        <v>9697</v>
      </c>
    </row>
    <row r="46" spans="1:3" ht="32">
      <c r="A46" s="871" t="s">
        <v>622</v>
      </c>
      <c r="B46" s="871" t="s">
        <v>604</v>
      </c>
      <c r="C46" s="878" t="s">
        <v>10403</v>
      </c>
    </row>
    <row r="47" spans="1:3">
      <c r="A47" s="870" t="s">
        <v>625</v>
      </c>
      <c r="B47" s="870" t="s">
        <v>604</v>
      </c>
      <c r="C47" s="878" t="s">
        <v>9698</v>
      </c>
    </row>
    <row r="48" spans="1:3" ht="32">
      <c r="A48" s="870" t="s">
        <v>629</v>
      </c>
      <c r="B48" s="870" t="s">
        <v>604</v>
      </c>
      <c r="C48" s="878" t="s">
        <v>10402</v>
      </c>
    </row>
    <row r="49" spans="1:3" ht="32">
      <c r="A49" s="870" t="s">
        <v>633</v>
      </c>
      <c r="B49" s="870" t="s">
        <v>604</v>
      </c>
      <c r="C49" s="878" t="s">
        <v>10405</v>
      </c>
    </row>
    <row r="50" spans="1:3">
      <c r="A50" s="870" t="s">
        <v>637</v>
      </c>
      <c r="B50" s="870" t="s">
        <v>604</v>
      </c>
      <c r="C50" s="878" t="s">
        <v>9699</v>
      </c>
    </row>
    <row r="51" spans="1:3">
      <c r="A51" s="870" t="s">
        <v>710</v>
      </c>
      <c r="B51" s="870" t="s">
        <v>711</v>
      </c>
      <c r="C51" s="878" t="s">
        <v>9700</v>
      </c>
    </row>
    <row r="52" spans="1:3">
      <c r="A52" s="870" t="s">
        <v>715</v>
      </c>
      <c r="B52" s="870" t="s">
        <v>711</v>
      </c>
      <c r="C52" s="878" t="s">
        <v>9701</v>
      </c>
    </row>
    <row r="53" spans="1:3">
      <c r="A53" s="870" t="s">
        <v>720</v>
      </c>
      <c r="B53" s="870" t="s">
        <v>711</v>
      </c>
      <c r="C53" s="878" t="s">
        <v>9702</v>
      </c>
    </row>
    <row r="54" spans="1:3">
      <c r="A54" s="870" t="s">
        <v>733</v>
      </c>
      <c r="B54" s="870" t="s">
        <v>711</v>
      </c>
      <c r="C54" s="878" t="s">
        <v>9703</v>
      </c>
    </row>
    <row r="55" spans="1:3">
      <c r="A55" s="870" t="s">
        <v>748</v>
      </c>
      <c r="B55" s="870" t="s">
        <v>744</v>
      </c>
      <c r="C55" s="878" t="s">
        <v>10406</v>
      </c>
    </row>
    <row r="56" spans="1:3">
      <c r="A56" s="870" t="s">
        <v>756</v>
      </c>
      <c r="B56" s="870" t="s">
        <v>744</v>
      </c>
      <c r="C56" s="878" t="s">
        <v>9704</v>
      </c>
    </row>
    <row r="57" spans="1:3">
      <c r="A57" s="870" t="s">
        <v>761</v>
      </c>
      <c r="B57" s="870" t="s">
        <v>744</v>
      </c>
      <c r="C57" s="878" t="s">
        <v>9705</v>
      </c>
    </row>
    <row r="58" spans="1:3">
      <c r="A58" s="870" t="s">
        <v>770</v>
      </c>
      <c r="B58" s="870" t="s">
        <v>744</v>
      </c>
      <c r="C58" s="878" t="s">
        <v>10407</v>
      </c>
    </row>
    <row r="59" spans="1:3">
      <c r="A59" s="870" t="s">
        <v>791</v>
      </c>
      <c r="B59" s="870" t="s">
        <v>744</v>
      </c>
      <c r="C59" s="878" t="s">
        <v>9706</v>
      </c>
    </row>
    <row r="60" spans="1:3">
      <c r="A60" s="870" t="s">
        <v>779</v>
      </c>
      <c r="B60" s="870" t="s">
        <v>744</v>
      </c>
      <c r="C60" s="878" t="s">
        <v>9707</v>
      </c>
    </row>
    <row r="61" spans="1:3">
      <c r="A61" s="870" t="s">
        <v>783</v>
      </c>
      <c r="B61" s="870" t="s">
        <v>744</v>
      </c>
      <c r="C61" s="878" t="s">
        <v>9708</v>
      </c>
    </row>
    <row r="62" spans="1:3">
      <c r="A62" s="870" t="s">
        <v>795</v>
      </c>
      <c r="B62" s="870" t="s">
        <v>744</v>
      </c>
      <c r="C62" s="878" t="s">
        <v>9709</v>
      </c>
    </row>
    <row r="63" spans="1:3">
      <c r="A63" s="870" t="s">
        <v>812</v>
      </c>
      <c r="B63" s="870" t="s">
        <v>813</v>
      </c>
      <c r="C63" s="878" t="s">
        <v>9710</v>
      </c>
    </row>
    <row r="64" spans="1:3">
      <c r="A64" s="870" t="s">
        <v>817</v>
      </c>
      <c r="B64" s="870" t="s">
        <v>813</v>
      </c>
      <c r="C64" s="878" t="s">
        <v>9711</v>
      </c>
    </row>
    <row r="65" spans="1:3">
      <c r="A65" s="870" t="s">
        <v>821</v>
      </c>
      <c r="B65" s="870" t="s">
        <v>813</v>
      </c>
      <c r="C65" s="878" t="s">
        <v>9712</v>
      </c>
    </row>
    <row r="66" spans="1:3" ht="32">
      <c r="A66" s="870" t="s">
        <v>872</v>
      </c>
      <c r="B66" s="870" t="s">
        <v>874</v>
      </c>
      <c r="C66" s="878" t="s">
        <v>9713</v>
      </c>
    </row>
    <row r="67" spans="1:3" ht="32">
      <c r="A67" s="870" t="s">
        <v>878</v>
      </c>
      <c r="B67" s="870" t="s">
        <v>874</v>
      </c>
      <c r="C67" s="878" t="s">
        <v>9714</v>
      </c>
    </row>
    <row r="68" spans="1:3" ht="32">
      <c r="A68" s="870" t="s">
        <v>882</v>
      </c>
      <c r="B68" s="870" t="s">
        <v>874</v>
      </c>
      <c r="C68" s="878" t="s">
        <v>9715</v>
      </c>
    </row>
    <row r="69" spans="1:3">
      <c r="A69" s="870" t="s">
        <v>886</v>
      </c>
      <c r="B69" s="870" t="s">
        <v>874</v>
      </c>
      <c r="C69" s="878" t="s">
        <v>9716</v>
      </c>
    </row>
    <row r="70" spans="1:3">
      <c r="A70" s="870" t="s">
        <v>929</v>
      </c>
      <c r="B70" s="870" t="s">
        <v>925</v>
      </c>
      <c r="C70" s="878" t="s">
        <v>9717</v>
      </c>
    </row>
    <row r="71" spans="1:3">
      <c r="A71" s="870" t="s">
        <v>938</v>
      </c>
      <c r="B71" s="870" t="s">
        <v>925</v>
      </c>
      <c r="C71" s="878" t="s">
        <v>9718</v>
      </c>
    </row>
    <row r="72" spans="1:3">
      <c r="A72" s="870" t="s">
        <v>943</v>
      </c>
      <c r="B72" s="870" t="s">
        <v>925</v>
      </c>
      <c r="C72" s="878" t="s">
        <v>9719</v>
      </c>
    </row>
    <row r="73" spans="1:3">
      <c r="A73" s="870" t="s">
        <v>947</v>
      </c>
      <c r="B73" s="870" t="s">
        <v>925</v>
      </c>
      <c r="C73" s="878" t="s">
        <v>9720</v>
      </c>
    </row>
    <row r="74" spans="1:3">
      <c r="A74" s="870" t="s">
        <v>951</v>
      </c>
      <c r="B74" s="870" t="s">
        <v>925</v>
      </c>
      <c r="C74" s="878" t="s">
        <v>9721</v>
      </c>
    </row>
    <row r="75" spans="1:3">
      <c r="A75" s="870" t="s">
        <v>956</v>
      </c>
      <c r="B75" s="870" t="s">
        <v>925</v>
      </c>
      <c r="C75" s="878" t="s">
        <v>9722</v>
      </c>
    </row>
    <row r="76" spans="1:3">
      <c r="A76" s="870" t="s">
        <v>9723</v>
      </c>
      <c r="B76" s="870" t="s">
        <v>925</v>
      </c>
      <c r="C76" s="878" t="s">
        <v>9724</v>
      </c>
    </row>
    <row r="77" spans="1:3">
      <c r="A77" s="870" t="s">
        <v>968</v>
      </c>
      <c r="B77" s="870" t="s">
        <v>925</v>
      </c>
      <c r="C77" s="878" t="s">
        <v>9725</v>
      </c>
    </row>
    <row r="78" spans="1:3">
      <c r="A78" s="870" t="s">
        <v>972</v>
      </c>
      <c r="B78" s="870" t="s">
        <v>925</v>
      </c>
      <c r="C78" s="878" t="s">
        <v>9726</v>
      </c>
    </row>
    <row r="79" spans="1:3">
      <c r="A79" s="870" t="s">
        <v>9727</v>
      </c>
      <c r="B79" s="870" t="s">
        <v>925</v>
      </c>
      <c r="C79" s="878" t="s">
        <v>9728</v>
      </c>
    </row>
    <row r="80" spans="1:3">
      <c r="A80" s="870" t="s">
        <v>993</v>
      </c>
      <c r="B80" s="870" t="s">
        <v>981</v>
      </c>
      <c r="C80" s="878" t="s">
        <v>9729</v>
      </c>
    </row>
    <row r="81" spans="1:3">
      <c r="A81" s="870" t="s">
        <v>997</v>
      </c>
      <c r="B81" s="870" t="s">
        <v>981</v>
      </c>
      <c r="C81" s="878" t="s">
        <v>9730</v>
      </c>
    </row>
    <row r="82" spans="1:3">
      <c r="A82" s="870" t="s">
        <v>1013</v>
      </c>
      <c r="B82" s="870" t="s">
        <v>981</v>
      </c>
      <c r="C82" s="878" t="s">
        <v>9731</v>
      </c>
    </row>
    <row r="83" spans="1:3">
      <c r="A83" s="870" t="s">
        <v>1045</v>
      </c>
      <c r="B83" s="870" t="s">
        <v>981</v>
      </c>
      <c r="C83" s="878" t="s">
        <v>9732</v>
      </c>
    </row>
    <row r="84" spans="1:3">
      <c r="A84" s="870" t="s">
        <v>9733</v>
      </c>
      <c r="B84" s="870" t="s">
        <v>981</v>
      </c>
      <c r="C84" s="878" t="s">
        <v>9734</v>
      </c>
    </row>
    <row r="85" spans="1:3">
      <c r="A85" s="870" t="s">
        <v>9735</v>
      </c>
      <c r="B85" s="870" t="s">
        <v>981</v>
      </c>
      <c r="C85" s="878" t="s">
        <v>9736</v>
      </c>
    </row>
    <row r="86" spans="1:3">
      <c r="A86" s="870" t="s">
        <v>9737</v>
      </c>
      <c r="B86" s="870" t="s">
        <v>981</v>
      </c>
      <c r="C86" s="878" t="s">
        <v>9738</v>
      </c>
    </row>
    <row r="87" spans="1:3">
      <c r="A87" s="870" t="s">
        <v>1001</v>
      </c>
      <c r="B87" s="870" t="s">
        <v>981</v>
      </c>
      <c r="C87" s="878" t="s">
        <v>9739</v>
      </c>
    </row>
    <row r="88" spans="1:3">
      <c r="A88" s="870" t="s">
        <v>1025</v>
      </c>
      <c r="B88" s="870" t="s">
        <v>9740</v>
      </c>
      <c r="C88" s="878" t="s">
        <v>9741</v>
      </c>
    </row>
    <row r="89" spans="1:3">
      <c r="A89" s="872" t="s">
        <v>9742</v>
      </c>
      <c r="B89" s="872" t="s">
        <v>981</v>
      </c>
      <c r="C89" s="880" t="s">
        <v>9743</v>
      </c>
    </row>
    <row r="90" spans="1:3" s="869" customFormat="1" ht="14">
      <c r="A90" s="873" t="s">
        <v>9744</v>
      </c>
      <c r="B90" s="870" t="s">
        <v>981</v>
      </c>
      <c r="C90" s="874" t="s">
        <v>9745</v>
      </c>
    </row>
    <row r="91" spans="1:3" s="869" customFormat="1" ht="14">
      <c r="A91" s="873" t="s">
        <v>9746</v>
      </c>
      <c r="B91" s="870" t="s">
        <v>981</v>
      </c>
      <c r="C91" s="874" t="s">
        <v>9747</v>
      </c>
    </row>
    <row r="92" spans="1:3">
      <c r="A92" s="881"/>
    </row>
    <row r="93" spans="1:3">
      <c r="A93" s="881"/>
    </row>
    <row r="97" spans="3:3">
      <c r="C97" s="879"/>
    </row>
    <row r="98" spans="3:3">
      <c r="C98" s="879"/>
    </row>
    <row r="99" spans="3:3">
      <c r="C99" s="879"/>
    </row>
    <row r="100" spans="3:3">
      <c r="C100" s="879"/>
    </row>
    <row r="101" spans="3:3">
      <c r="C101" s="879"/>
    </row>
    <row r="102" spans="3:3">
      <c r="C102" s="879"/>
    </row>
    <row r="103" spans="3:3">
      <c r="C103" s="879"/>
    </row>
    <row r="104" spans="3:3">
      <c r="C104" s="879"/>
    </row>
    <row r="105" spans="3:3">
      <c r="C105" s="879"/>
    </row>
    <row r="106" spans="3:3">
      <c r="C106" s="879"/>
    </row>
    <row r="107" spans="3:3">
      <c r="C107" s="879"/>
    </row>
    <row r="108" spans="3:3">
      <c r="C108" s="879"/>
    </row>
    <row r="109" spans="3:3">
      <c r="C109" s="879"/>
    </row>
    <row r="110" spans="3:3">
      <c r="C110" s="879"/>
    </row>
    <row r="111" spans="3:3">
      <c r="C111" s="879"/>
    </row>
    <row r="112" spans="3:3">
      <c r="C112" s="879"/>
    </row>
    <row r="113" spans="3:3">
      <c r="C113" s="879"/>
    </row>
    <row r="114" spans="3:3">
      <c r="C114" s="879"/>
    </row>
    <row r="115" spans="3:3">
      <c r="C115" s="879"/>
    </row>
    <row r="116" spans="3:3">
      <c r="C116" s="879"/>
    </row>
    <row r="117" spans="3:3">
      <c r="C117" s="879"/>
    </row>
    <row r="118" spans="3:3">
      <c r="C118" s="879"/>
    </row>
    <row r="119" spans="3:3">
      <c r="C119" s="879"/>
    </row>
    <row r="120" spans="3:3">
      <c r="C120" s="879"/>
    </row>
    <row r="121" spans="3:3">
      <c r="C121" s="879"/>
    </row>
    <row r="122" spans="3:3">
      <c r="C122" s="879"/>
    </row>
    <row r="123" spans="3:3">
      <c r="C123" s="879"/>
    </row>
    <row r="124" spans="3:3">
      <c r="C124" s="879"/>
    </row>
    <row r="125" spans="3:3">
      <c r="C125" s="879"/>
    </row>
    <row r="126" spans="3:3">
      <c r="C126" s="879"/>
    </row>
    <row r="127" spans="3:3">
      <c r="C127" s="879"/>
    </row>
    <row r="128" spans="3:3">
      <c r="C128" s="879"/>
    </row>
    <row r="129" spans="3:3">
      <c r="C129" s="879"/>
    </row>
    <row r="130" spans="3:3">
      <c r="C130" s="879"/>
    </row>
    <row r="131" spans="3:3">
      <c r="C131" s="879"/>
    </row>
    <row r="132" spans="3:3">
      <c r="C132" s="879"/>
    </row>
    <row r="133" spans="3:3">
      <c r="C133" s="879"/>
    </row>
    <row r="134" spans="3:3">
      <c r="C134" s="879"/>
    </row>
    <row r="135" spans="3:3">
      <c r="C135" s="879"/>
    </row>
    <row r="136" spans="3:3">
      <c r="C136" s="879"/>
    </row>
    <row r="137" spans="3:3">
      <c r="C137" s="879"/>
    </row>
    <row r="138" spans="3:3">
      <c r="C138" s="879"/>
    </row>
    <row r="139" spans="3:3">
      <c r="C139" s="879"/>
    </row>
    <row r="140" spans="3:3">
      <c r="C140" s="879"/>
    </row>
    <row r="141" spans="3:3">
      <c r="C141" s="879"/>
    </row>
    <row r="142" spans="3:3">
      <c r="C142" s="879"/>
    </row>
    <row r="143" spans="3:3">
      <c r="C143" s="879"/>
    </row>
    <row r="144" spans="3:3">
      <c r="C144" s="879"/>
    </row>
    <row r="145" spans="3:3">
      <c r="C145" s="879"/>
    </row>
    <row r="146" spans="3:3">
      <c r="C146" s="879"/>
    </row>
    <row r="147" spans="3:3">
      <c r="C147" s="879"/>
    </row>
    <row r="148" spans="3:3">
      <c r="C148" s="879"/>
    </row>
    <row r="149" spans="3:3">
      <c r="C149" s="879"/>
    </row>
    <row r="150" spans="3:3">
      <c r="C150" s="879"/>
    </row>
    <row r="151" spans="3:3">
      <c r="C151" s="879"/>
    </row>
    <row r="152" spans="3:3">
      <c r="C152" s="879"/>
    </row>
    <row r="153" spans="3:3">
      <c r="C153" s="879"/>
    </row>
    <row r="154" spans="3:3">
      <c r="C154" s="879"/>
    </row>
    <row r="155" spans="3:3">
      <c r="C155" s="879"/>
    </row>
    <row r="156" spans="3:3">
      <c r="C156" s="879"/>
    </row>
    <row r="157" spans="3:3">
      <c r="C157" s="879"/>
    </row>
    <row r="158" spans="3:3">
      <c r="C158" s="879"/>
    </row>
    <row r="159" spans="3:3">
      <c r="C159" s="879"/>
    </row>
    <row r="160" spans="3:3">
      <c r="C160" s="879"/>
    </row>
    <row r="161" spans="3:3">
      <c r="C161" s="879"/>
    </row>
    <row r="162" spans="3:3">
      <c r="C162" s="879"/>
    </row>
    <row r="163" spans="3:3">
      <c r="C163" s="879"/>
    </row>
    <row r="164" spans="3:3">
      <c r="C164" s="879"/>
    </row>
    <row r="165" spans="3:3">
      <c r="C165" s="879"/>
    </row>
    <row r="166" spans="3:3">
      <c r="C166" s="879"/>
    </row>
    <row r="167" spans="3:3">
      <c r="C167" s="879"/>
    </row>
    <row r="168" spans="3:3">
      <c r="C168" s="879"/>
    </row>
    <row r="169" spans="3:3">
      <c r="C169" s="879"/>
    </row>
    <row r="170" spans="3:3">
      <c r="C170" s="879"/>
    </row>
    <row r="171" spans="3:3">
      <c r="C171" s="879"/>
    </row>
    <row r="172" spans="3:3">
      <c r="C172" s="879"/>
    </row>
    <row r="173" spans="3:3">
      <c r="C173" s="879"/>
    </row>
    <row r="174" spans="3:3">
      <c r="C174" s="879"/>
    </row>
    <row r="175" spans="3:3">
      <c r="C175" s="879"/>
    </row>
    <row r="176" spans="3:3">
      <c r="C176" s="879"/>
    </row>
  </sheetData>
  <phoneticPr fontId="15" type="noConversion"/>
  <conditionalFormatting sqref="A14">
    <cfRule type="duplicateValues" dxfId="9" priority="7"/>
  </conditionalFormatting>
  <conditionalFormatting sqref="A2:A58 A60:A89">
    <cfRule type="duplicateValues" dxfId="8" priority="6"/>
  </conditionalFormatting>
  <conditionalFormatting sqref="A15:A58 A2:A13 A60:A89">
    <cfRule type="duplicateValues" dxfId="7" priority="8"/>
  </conditionalFormatting>
  <conditionalFormatting sqref="A59">
    <cfRule type="duplicateValues" dxfId="6" priority="5"/>
  </conditionalFormatting>
  <conditionalFormatting sqref="A59">
    <cfRule type="duplicateValues" dxfId="5" priority="4"/>
  </conditionalFormatting>
  <conditionalFormatting sqref="B59">
    <cfRule type="duplicateValues" dxfId="4" priority="2"/>
  </conditionalFormatting>
  <conditionalFormatting sqref="B59">
    <cfRule type="duplicateValues" dxfId="3" priority="3"/>
  </conditionalFormatting>
  <conditionalFormatting sqref="B59">
    <cfRule type="duplicateValues" dxfId="2" priority="1"/>
  </conditionalFormatting>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5"/>
  <sheetViews>
    <sheetView zoomScaleNormal="100" workbookViewId="0">
      <pane ySplit="1" topLeftCell="A2" activePane="bottomLeft" state="frozen"/>
      <selection pane="bottomLeft" activeCell="C9" sqref="C9"/>
    </sheetView>
  </sheetViews>
  <sheetFormatPr baseColWidth="10" defaultColWidth="9" defaultRowHeight="17"/>
  <cols>
    <col min="1" max="1" width="23.83203125" style="653" customWidth="1"/>
    <col min="2" max="2" width="17" style="653" customWidth="1"/>
    <col min="3" max="3" width="39.33203125" style="653" customWidth="1"/>
    <col min="4" max="4" width="9.5" style="653" customWidth="1"/>
    <col min="5" max="7" width="9" style="653" customWidth="1"/>
    <col min="8" max="9" width="12" style="653" customWidth="1"/>
    <col min="10" max="10" width="13.6640625" style="653" customWidth="1"/>
    <col min="11" max="11" width="13" style="653" customWidth="1"/>
    <col min="12" max="12" width="11.6640625" style="653" customWidth="1"/>
    <col min="13" max="16384" width="9" style="653"/>
  </cols>
  <sheetData>
    <row r="1" spans="1:12" s="885" customFormat="1">
      <c r="A1" s="884" t="s">
        <v>9749</v>
      </c>
      <c r="B1" s="884" t="s">
        <v>9750</v>
      </c>
      <c r="C1" s="884" t="s">
        <v>9751</v>
      </c>
      <c r="D1" s="884" t="s">
        <v>10307</v>
      </c>
      <c r="E1" s="884" t="s">
        <v>10075</v>
      </c>
      <c r="F1" s="884" t="s">
        <v>9752</v>
      </c>
      <c r="G1" s="884" t="s">
        <v>9753</v>
      </c>
      <c r="H1" s="884" t="s">
        <v>9754</v>
      </c>
      <c r="I1" s="884" t="s">
        <v>9755</v>
      </c>
      <c r="J1" s="884" t="s">
        <v>9756</v>
      </c>
      <c r="K1" s="884" t="s">
        <v>9757</v>
      </c>
      <c r="L1" s="884" t="s">
        <v>10088</v>
      </c>
    </row>
    <row r="2" spans="1:12">
      <c r="A2" s="886" t="s">
        <v>10135</v>
      </c>
      <c r="B2" s="886" t="s">
        <v>9758</v>
      </c>
      <c r="C2" s="886" t="s">
        <v>9759</v>
      </c>
      <c r="D2" s="886" t="s">
        <v>10309</v>
      </c>
      <c r="E2" s="886" t="s">
        <v>5990</v>
      </c>
      <c r="F2" s="822">
        <v>1</v>
      </c>
      <c r="G2" s="886" t="s">
        <v>9760</v>
      </c>
      <c r="H2" s="822" t="s">
        <v>9761</v>
      </c>
      <c r="I2" s="418" t="s">
        <v>9762</v>
      </c>
      <c r="J2" s="421" t="s">
        <v>75</v>
      </c>
      <c r="K2" s="886">
        <v>0</v>
      </c>
      <c r="L2" s="886">
        <v>5</v>
      </c>
    </row>
    <row r="3" spans="1:12">
      <c r="A3" s="886" t="s">
        <v>10135</v>
      </c>
      <c r="B3" s="886" t="s">
        <v>2292</v>
      </c>
      <c r="C3" s="886" t="s">
        <v>9763</v>
      </c>
      <c r="D3" s="886" t="s">
        <v>10309</v>
      </c>
      <c r="E3" s="886" t="s">
        <v>5990</v>
      </c>
      <c r="F3" s="822">
        <v>1</v>
      </c>
      <c r="G3" s="886" t="s">
        <v>9760</v>
      </c>
      <c r="H3" s="822" t="s">
        <v>9761</v>
      </c>
      <c r="I3" s="418" t="s">
        <v>9762</v>
      </c>
      <c r="J3" s="421" t="s">
        <v>131</v>
      </c>
      <c r="K3" s="886">
        <v>0</v>
      </c>
      <c r="L3" s="886">
        <v>5</v>
      </c>
    </row>
    <row r="4" spans="1:12">
      <c r="A4" s="886" t="s">
        <v>10135</v>
      </c>
      <c r="B4" s="886" t="s">
        <v>2292</v>
      </c>
      <c r="C4" s="886" t="s">
        <v>9764</v>
      </c>
      <c r="D4" s="886" t="s">
        <v>10309</v>
      </c>
      <c r="E4" s="886" t="s">
        <v>5990</v>
      </c>
      <c r="F4" s="822">
        <v>1</v>
      </c>
      <c r="G4" s="886" t="s">
        <v>9760</v>
      </c>
      <c r="H4" s="822" t="s">
        <v>9761</v>
      </c>
      <c r="I4" s="418" t="s">
        <v>9762</v>
      </c>
      <c r="J4" s="421" t="s">
        <v>3</v>
      </c>
      <c r="K4" s="886">
        <v>0</v>
      </c>
      <c r="L4" s="886">
        <v>5</v>
      </c>
    </row>
    <row r="5" spans="1:12">
      <c r="A5" s="886" t="s">
        <v>10135</v>
      </c>
      <c r="B5" s="886" t="s">
        <v>2292</v>
      </c>
      <c r="C5" s="886" t="s">
        <v>9765</v>
      </c>
      <c r="D5" s="886" t="s">
        <v>10309</v>
      </c>
      <c r="E5" s="886" t="s">
        <v>5990</v>
      </c>
      <c r="F5" s="822">
        <v>1</v>
      </c>
      <c r="G5" s="886" t="s">
        <v>9760</v>
      </c>
      <c r="H5" s="822" t="s">
        <v>9761</v>
      </c>
      <c r="I5" s="418" t="s">
        <v>9762</v>
      </c>
      <c r="J5" s="421" t="s">
        <v>82</v>
      </c>
      <c r="K5" s="886">
        <v>0</v>
      </c>
      <c r="L5" s="886">
        <v>5</v>
      </c>
    </row>
    <row r="6" spans="1:12">
      <c r="A6" s="886" t="s">
        <v>10136</v>
      </c>
      <c r="B6" s="886" t="s">
        <v>9766</v>
      </c>
      <c r="C6" s="886" t="s">
        <v>9767</v>
      </c>
      <c r="D6" s="886" t="s">
        <v>10309</v>
      </c>
      <c r="E6" s="886" t="s">
        <v>5990</v>
      </c>
      <c r="F6" s="822">
        <v>1</v>
      </c>
      <c r="G6" s="886" t="s">
        <v>9768</v>
      </c>
      <c r="H6" s="822" t="s">
        <v>9761</v>
      </c>
      <c r="I6" s="418" t="s">
        <v>9762</v>
      </c>
      <c r="J6" s="886" t="s">
        <v>9769</v>
      </c>
      <c r="K6" s="886">
        <v>75</v>
      </c>
      <c r="L6" s="886">
        <v>13</v>
      </c>
    </row>
    <row r="7" spans="1:12">
      <c r="A7" s="886" t="s">
        <v>10136</v>
      </c>
      <c r="B7" s="886" t="s">
        <v>9770</v>
      </c>
      <c r="C7" s="886" t="s">
        <v>9771</v>
      </c>
      <c r="D7" s="886" t="s">
        <v>10309</v>
      </c>
      <c r="E7" s="886" t="s">
        <v>5990</v>
      </c>
      <c r="F7" s="822">
        <v>1</v>
      </c>
      <c r="G7" s="886" t="s">
        <v>9768</v>
      </c>
      <c r="H7" s="822" t="s">
        <v>9761</v>
      </c>
      <c r="I7" s="418" t="s">
        <v>9762</v>
      </c>
      <c r="J7" s="886" t="s">
        <v>9772</v>
      </c>
      <c r="K7" s="886">
        <v>75</v>
      </c>
      <c r="L7" s="886">
        <v>13</v>
      </c>
    </row>
    <row r="8" spans="1:12">
      <c r="A8" s="887" t="s">
        <v>10773</v>
      </c>
      <c r="B8" s="887" t="s">
        <v>9773</v>
      </c>
      <c r="C8" s="886" t="s">
        <v>9774</v>
      </c>
      <c r="D8" s="886" t="s">
        <v>10309</v>
      </c>
      <c r="E8" s="886" t="s">
        <v>10306</v>
      </c>
      <c r="F8" s="822">
        <v>1</v>
      </c>
      <c r="G8" s="886" t="s">
        <v>9775</v>
      </c>
      <c r="H8" s="822" t="s">
        <v>10315</v>
      </c>
      <c r="I8" s="822" t="s">
        <v>10315</v>
      </c>
      <c r="J8" s="822" t="s">
        <v>10315</v>
      </c>
      <c r="K8" s="886">
        <v>100</v>
      </c>
      <c r="L8" s="886">
        <v>14</v>
      </c>
    </row>
    <row r="9" spans="1:12">
      <c r="A9" s="886" t="s">
        <v>10137</v>
      </c>
      <c r="B9" s="886" t="s">
        <v>9776</v>
      </c>
      <c r="C9" s="886" t="s">
        <v>9777</v>
      </c>
      <c r="D9" s="886" t="s">
        <v>10309</v>
      </c>
      <c r="E9" s="886" t="s">
        <v>5990</v>
      </c>
      <c r="F9" s="822">
        <v>1</v>
      </c>
      <c r="G9" s="886" t="s">
        <v>9778</v>
      </c>
      <c r="H9" s="822" t="s">
        <v>9761</v>
      </c>
      <c r="I9" s="418" t="s">
        <v>9779</v>
      </c>
      <c r="J9" s="421" t="s">
        <v>9780</v>
      </c>
      <c r="K9" s="886">
        <v>150</v>
      </c>
      <c r="L9" s="886">
        <v>17</v>
      </c>
    </row>
    <row r="10" spans="1:12">
      <c r="A10" s="886" t="s">
        <v>10138</v>
      </c>
      <c r="B10" s="886" t="s">
        <v>9781</v>
      </c>
      <c r="C10" s="886" t="s">
        <v>9782</v>
      </c>
      <c r="D10" s="886" t="s">
        <v>10309</v>
      </c>
      <c r="E10" s="886" t="s">
        <v>5990</v>
      </c>
      <c r="F10" s="822">
        <v>1</v>
      </c>
      <c r="G10" s="886" t="s">
        <v>9783</v>
      </c>
      <c r="H10" s="822" t="s">
        <v>9761</v>
      </c>
      <c r="I10" s="418" t="s">
        <v>9784</v>
      </c>
      <c r="J10" s="421" t="s">
        <v>9780</v>
      </c>
      <c r="K10" s="886">
        <v>175</v>
      </c>
      <c r="L10" s="886">
        <v>20</v>
      </c>
    </row>
    <row r="11" spans="1:12">
      <c r="A11" s="887" t="s">
        <v>10776</v>
      </c>
      <c r="B11" s="887" t="s">
        <v>9785</v>
      </c>
      <c r="C11" s="886" t="s">
        <v>9786</v>
      </c>
      <c r="D11" s="886" t="s">
        <v>10309</v>
      </c>
      <c r="E11" s="886" t="s">
        <v>10306</v>
      </c>
      <c r="F11" s="822">
        <v>1</v>
      </c>
      <c r="G11" s="886" t="s">
        <v>9783</v>
      </c>
      <c r="H11" s="822" t="s">
        <v>10336</v>
      </c>
      <c r="I11" s="418" t="s">
        <v>9787</v>
      </c>
      <c r="J11" s="421" t="s">
        <v>9780</v>
      </c>
      <c r="K11" s="886">
        <v>200</v>
      </c>
      <c r="L11" s="886">
        <v>24</v>
      </c>
    </row>
    <row r="12" spans="1:12">
      <c r="A12" s="886" t="s">
        <v>10139</v>
      </c>
      <c r="B12" s="886" t="s">
        <v>9788</v>
      </c>
      <c r="C12" s="886" t="s">
        <v>9789</v>
      </c>
      <c r="D12" s="886" t="s">
        <v>10309</v>
      </c>
      <c r="E12" s="886" t="s">
        <v>5990</v>
      </c>
      <c r="F12" s="822">
        <v>1</v>
      </c>
      <c r="G12" s="886" t="s">
        <v>9790</v>
      </c>
      <c r="H12" s="822" t="s">
        <v>9761</v>
      </c>
      <c r="I12" s="418" t="s">
        <v>9791</v>
      </c>
      <c r="J12" s="421" t="s">
        <v>9792</v>
      </c>
      <c r="K12" s="886">
        <v>250</v>
      </c>
      <c r="L12" s="886">
        <v>30</v>
      </c>
    </row>
    <row r="13" spans="1:12">
      <c r="A13" s="886" t="s">
        <v>10503</v>
      </c>
      <c r="B13" s="886" t="s">
        <v>9793</v>
      </c>
      <c r="C13" s="886" t="s">
        <v>9794</v>
      </c>
      <c r="D13" s="886" t="s">
        <v>10309</v>
      </c>
      <c r="E13" s="886" t="s">
        <v>5990</v>
      </c>
      <c r="F13" s="822">
        <v>1</v>
      </c>
      <c r="G13" s="886" t="s">
        <v>9795</v>
      </c>
      <c r="H13" s="822" t="s">
        <v>9796</v>
      </c>
      <c r="I13" s="418" t="s">
        <v>9797</v>
      </c>
      <c r="J13" s="421" t="s">
        <v>9792</v>
      </c>
      <c r="K13" s="886">
        <v>325</v>
      </c>
      <c r="L13" s="886">
        <v>33</v>
      </c>
    </row>
    <row r="14" spans="1:12">
      <c r="A14" s="886" t="s">
        <v>10140</v>
      </c>
      <c r="B14" s="886" t="s">
        <v>9798</v>
      </c>
      <c r="C14" s="886" t="s">
        <v>9799</v>
      </c>
      <c r="D14" s="886" t="s">
        <v>10309</v>
      </c>
      <c r="E14" s="886" t="s">
        <v>5990</v>
      </c>
      <c r="F14" s="822">
        <v>1</v>
      </c>
      <c r="G14" s="886" t="s">
        <v>9795</v>
      </c>
      <c r="H14" s="822" t="s">
        <v>9796</v>
      </c>
      <c r="I14" s="418" t="s">
        <v>9800</v>
      </c>
      <c r="J14" s="421" t="s">
        <v>9780</v>
      </c>
      <c r="K14" s="886">
        <v>350</v>
      </c>
      <c r="L14" s="886">
        <v>35</v>
      </c>
    </row>
    <row r="15" spans="1:12">
      <c r="A15" s="887" t="s">
        <v>10782</v>
      </c>
      <c r="B15" s="887" t="s">
        <v>9801</v>
      </c>
      <c r="C15" s="886" t="s">
        <v>9802</v>
      </c>
      <c r="D15" s="886" t="s">
        <v>10309</v>
      </c>
      <c r="E15" s="886" t="s">
        <v>10306</v>
      </c>
      <c r="F15" s="822">
        <v>1</v>
      </c>
      <c r="G15" s="886" t="s">
        <v>9803</v>
      </c>
      <c r="H15" s="822" t="s">
        <v>10315</v>
      </c>
      <c r="I15" s="822" t="s">
        <v>10315</v>
      </c>
      <c r="J15" s="822" t="s">
        <v>10315</v>
      </c>
      <c r="K15" s="886">
        <v>400</v>
      </c>
      <c r="L15" s="886">
        <v>36</v>
      </c>
    </row>
    <row r="16" spans="1:12">
      <c r="A16" s="887" t="s">
        <v>10141</v>
      </c>
      <c r="B16" s="887" t="s">
        <v>9804</v>
      </c>
      <c r="C16" s="886" t="s">
        <v>9805</v>
      </c>
      <c r="D16" s="886" t="s">
        <v>10309</v>
      </c>
      <c r="E16" s="886" t="s">
        <v>10306</v>
      </c>
      <c r="F16" s="822">
        <v>1</v>
      </c>
      <c r="G16" s="886" t="s">
        <v>9803</v>
      </c>
      <c r="H16" s="822" t="s">
        <v>10336</v>
      </c>
      <c r="I16" s="418" t="s">
        <v>9806</v>
      </c>
      <c r="J16" s="421" t="s">
        <v>9780</v>
      </c>
      <c r="K16" s="886">
        <v>400</v>
      </c>
      <c r="L16" s="886">
        <v>37</v>
      </c>
    </row>
    <row r="17" spans="1:12">
      <c r="A17" s="886" t="s">
        <v>10142</v>
      </c>
      <c r="B17" s="886" t="s">
        <v>9807</v>
      </c>
      <c r="C17" s="886" t="s">
        <v>9808</v>
      </c>
      <c r="D17" s="886" t="s">
        <v>10309</v>
      </c>
      <c r="E17" s="886" t="s">
        <v>5990</v>
      </c>
      <c r="F17" s="822">
        <v>1</v>
      </c>
      <c r="G17" s="886" t="s">
        <v>9803</v>
      </c>
      <c r="H17" s="822" t="s">
        <v>9809</v>
      </c>
      <c r="I17" s="418" t="s">
        <v>9810</v>
      </c>
      <c r="J17" s="421" t="s">
        <v>9780</v>
      </c>
      <c r="K17" s="886">
        <v>425</v>
      </c>
      <c r="L17" s="886">
        <v>38</v>
      </c>
    </row>
    <row r="18" spans="1:12">
      <c r="A18" s="886" t="s">
        <v>10143</v>
      </c>
      <c r="B18" s="886" t="s">
        <v>9811</v>
      </c>
      <c r="C18" s="886" t="s">
        <v>9812</v>
      </c>
      <c r="D18" s="886" t="s">
        <v>10309</v>
      </c>
      <c r="E18" s="886" t="s">
        <v>5990</v>
      </c>
      <c r="F18" s="822">
        <v>1</v>
      </c>
      <c r="G18" s="886" t="s">
        <v>9813</v>
      </c>
      <c r="H18" s="822" t="s">
        <v>9809</v>
      </c>
      <c r="I18" s="418" t="s">
        <v>9814</v>
      </c>
      <c r="J18" s="421" t="s">
        <v>9780</v>
      </c>
      <c r="K18" s="886">
        <v>475</v>
      </c>
      <c r="L18" s="886">
        <v>42</v>
      </c>
    </row>
    <row r="19" spans="1:12">
      <c r="A19" s="887" t="s">
        <v>10785</v>
      </c>
      <c r="B19" s="887" t="s">
        <v>9815</v>
      </c>
      <c r="C19" s="886" t="s">
        <v>10427</v>
      </c>
      <c r="D19" s="886" t="s">
        <v>10309</v>
      </c>
      <c r="E19" s="886" t="s">
        <v>10306</v>
      </c>
      <c r="F19" s="822">
        <v>1</v>
      </c>
      <c r="G19" s="886" t="s">
        <v>9816</v>
      </c>
      <c r="H19" s="822" t="s">
        <v>10315</v>
      </c>
      <c r="I19" s="822" t="s">
        <v>10315</v>
      </c>
      <c r="J19" s="822" t="s">
        <v>10315</v>
      </c>
      <c r="K19" s="886">
        <v>500</v>
      </c>
      <c r="L19" s="886">
        <v>43</v>
      </c>
    </row>
    <row r="20" spans="1:12">
      <c r="A20" s="886" t="s">
        <v>10144</v>
      </c>
      <c r="B20" s="886" t="s">
        <v>9817</v>
      </c>
      <c r="C20" s="886" t="s">
        <v>9818</v>
      </c>
      <c r="D20" s="886" t="s">
        <v>10309</v>
      </c>
      <c r="E20" s="886" t="s">
        <v>5990</v>
      </c>
      <c r="F20" s="822">
        <v>1</v>
      </c>
      <c r="G20" s="886" t="s">
        <v>9819</v>
      </c>
      <c r="H20" s="822" t="s">
        <v>9809</v>
      </c>
      <c r="I20" s="418" t="s">
        <v>9820</v>
      </c>
      <c r="J20" s="421" t="s">
        <v>9780</v>
      </c>
      <c r="K20" s="886" t="s">
        <v>10359</v>
      </c>
      <c r="L20" s="886">
        <v>50</v>
      </c>
    </row>
    <row r="21" spans="1:12">
      <c r="A21" s="886" t="s">
        <v>10145</v>
      </c>
      <c r="B21" s="886" t="s">
        <v>9821</v>
      </c>
      <c r="C21" s="886" t="s">
        <v>9822</v>
      </c>
      <c r="D21" s="886" t="s">
        <v>10309</v>
      </c>
      <c r="E21" s="886" t="s">
        <v>5990</v>
      </c>
      <c r="F21" s="822">
        <v>1</v>
      </c>
      <c r="G21" s="886" t="s">
        <v>9823</v>
      </c>
      <c r="H21" s="822" t="s">
        <v>9824</v>
      </c>
      <c r="I21" s="418" t="s">
        <v>9825</v>
      </c>
      <c r="J21" s="421" t="s">
        <v>9780</v>
      </c>
      <c r="K21" s="886">
        <v>650</v>
      </c>
      <c r="L21" s="886">
        <v>53</v>
      </c>
    </row>
    <row r="22" spans="1:12">
      <c r="A22" s="887" t="s">
        <v>10788</v>
      </c>
      <c r="B22" s="887" t="s">
        <v>9826</v>
      </c>
      <c r="C22" s="886" t="s">
        <v>9827</v>
      </c>
      <c r="D22" s="886" t="s">
        <v>10309</v>
      </c>
      <c r="E22" s="886" t="s">
        <v>10306</v>
      </c>
      <c r="F22" s="822">
        <v>1</v>
      </c>
      <c r="G22" s="886" t="s">
        <v>9828</v>
      </c>
      <c r="H22" s="822" t="s">
        <v>10315</v>
      </c>
      <c r="I22" s="822" t="s">
        <v>10315</v>
      </c>
      <c r="J22" s="822" t="s">
        <v>10315</v>
      </c>
      <c r="K22" s="886">
        <v>700</v>
      </c>
      <c r="L22" s="886">
        <v>52</v>
      </c>
    </row>
    <row r="23" spans="1:12">
      <c r="A23" s="886" t="s">
        <v>10146</v>
      </c>
      <c r="B23" s="886" t="s">
        <v>9829</v>
      </c>
      <c r="C23" s="886" t="s">
        <v>9830</v>
      </c>
      <c r="D23" s="886" t="s">
        <v>10309</v>
      </c>
      <c r="E23" s="886" t="s">
        <v>5990</v>
      </c>
      <c r="F23" s="822">
        <v>1</v>
      </c>
      <c r="G23" s="886" t="s">
        <v>9828</v>
      </c>
      <c r="H23" s="822" t="s">
        <v>9831</v>
      </c>
      <c r="I23" s="418" t="s">
        <v>9832</v>
      </c>
      <c r="J23" s="421" t="s">
        <v>9780</v>
      </c>
      <c r="K23" s="886">
        <v>725</v>
      </c>
      <c r="L23" s="886">
        <v>57</v>
      </c>
    </row>
    <row r="24" spans="1:12">
      <c r="A24" s="887" t="s">
        <v>10147</v>
      </c>
      <c r="B24" s="887" t="s">
        <v>9833</v>
      </c>
      <c r="C24" s="886" t="s">
        <v>9834</v>
      </c>
      <c r="D24" s="886" t="s">
        <v>10309</v>
      </c>
      <c r="E24" s="886" t="s">
        <v>10306</v>
      </c>
      <c r="F24" s="822">
        <v>1</v>
      </c>
      <c r="G24" s="886" t="s">
        <v>9835</v>
      </c>
      <c r="H24" s="822" t="s">
        <v>10336</v>
      </c>
      <c r="I24" s="418" t="s">
        <v>9836</v>
      </c>
      <c r="J24" s="421" t="s">
        <v>9780</v>
      </c>
      <c r="K24" s="886">
        <v>750</v>
      </c>
      <c r="L24" s="886">
        <v>58</v>
      </c>
    </row>
    <row r="25" spans="1:12">
      <c r="A25" s="887" t="s">
        <v>10798</v>
      </c>
      <c r="B25" s="887" t="s">
        <v>9837</v>
      </c>
      <c r="C25" s="886" t="s">
        <v>10426</v>
      </c>
      <c r="D25" s="886" t="s">
        <v>10309</v>
      </c>
      <c r="E25" s="886" t="s">
        <v>10306</v>
      </c>
      <c r="F25" s="822">
        <v>1</v>
      </c>
      <c r="G25" s="886" t="s">
        <v>9838</v>
      </c>
      <c r="H25" s="822" t="s">
        <v>10315</v>
      </c>
      <c r="I25" s="822" t="s">
        <v>10315</v>
      </c>
      <c r="J25" s="822" t="s">
        <v>10315</v>
      </c>
      <c r="K25" s="886">
        <v>800</v>
      </c>
      <c r="L25" s="886">
        <v>61</v>
      </c>
    </row>
    <row r="26" spans="1:12">
      <c r="A26" s="886" t="s">
        <v>10148</v>
      </c>
      <c r="B26" s="886" t="s">
        <v>9839</v>
      </c>
      <c r="C26" s="886" t="s">
        <v>9840</v>
      </c>
      <c r="D26" s="886" t="s">
        <v>10309</v>
      </c>
      <c r="E26" s="886" t="s">
        <v>5990</v>
      </c>
      <c r="F26" s="822">
        <v>1</v>
      </c>
      <c r="G26" s="886" t="s">
        <v>9838</v>
      </c>
      <c r="H26" s="822" t="s">
        <v>9824</v>
      </c>
      <c r="I26" s="418" t="s">
        <v>9841</v>
      </c>
      <c r="J26" s="421" t="s">
        <v>9780</v>
      </c>
      <c r="K26" s="886">
        <v>825</v>
      </c>
      <c r="L26" s="886">
        <v>63</v>
      </c>
    </row>
    <row r="27" spans="1:12">
      <c r="A27" s="886" t="s">
        <v>10149</v>
      </c>
      <c r="B27" s="886" t="s">
        <v>9842</v>
      </c>
      <c r="C27" s="886" t="s">
        <v>9843</v>
      </c>
      <c r="D27" s="886" t="s">
        <v>10309</v>
      </c>
      <c r="E27" s="886" t="s">
        <v>5990</v>
      </c>
      <c r="F27" s="822">
        <v>1</v>
      </c>
      <c r="G27" s="886" t="s">
        <v>9844</v>
      </c>
      <c r="H27" s="822" t="s">
        <v>9824</v>
      </c>
      <c r="I27" s="418" t="s">
        <v>9845</v>
      </c>
      <c r="J27" s="421" t="s">
        <v>9780</v>
      </c>
      <c r="K27" s="886">
        <v>850</v>
      </c>
      <c r="L27" s="886">
        <v>67</v>
      </c>
    </row>
    <row r="28" spans="1:12">
      <c r="A28" s="887" t="s">
        <v>10794</v>
      </c>
      <c r="B28" s="887" t="s">
        <v>9846</v>
      </c>
      <c r="C28" s="886" t="s">
        <v>9847</v>
      </c>
      <c r="D28" s="886" t="s">
        <v>10309</v>
      </c>
      <c r="E28" s="886" t="s">
        <v>10306</v>
      </c>
      <c r="F28" s="822">
        <v>1</v>
      </c>
      <c r="G28" s="886" t="s">
        <v>9848</v>
      </c>
      <c r="H28" s="822" t="s">
        <v>10336</v>
      </c>
      <c r="I28" s="418" t="s">
        <v>9849</v>
      </c>
      <c r="J28" s="421" t="s">
        <v>9780</v>
      </c>
      <c r="K28" s="886">
        <v>900</v>
      </c>
      <c r="L28" s="886">
        <v>70</v>
      </c>
    </row>
    <row r="29" spans="1:12">
      <c r="A29" s="886" t="s">
        <v>10150</v>
      </c>
      <c r="B29" s="886" t="s">
        <v>9850</v>
      </c>
      <c r="C29" s="886" t="s">
        <v>9851</v>
      </c>
      <c r="D29" s="886" t="s">
        <v>10309</v>
      </c>
      <c r="E29" s="886" t="s">
        <v>5990</v>
      </c>
      <c r="F29" s="822">
        <v>1</v>
      </c>
      <c r="G29" s="886" t="s">
        <v>9844</v>
      </c>
      <c r="H29" s="822" t="s">
        <v>9824</v>
      </c>
      <c r="I29" s="418" t="s">
        <v>10317</v>
      </c>
      <c r="J29" s="421" t="s">
        <v>9780</v>
      </c>
      <c r="K29" s="886">
        <v>850</v>
      </c>
      <c r="L29" s="886">
        <v>70</v>
      </c>
    </row>
    <row r="30" spans="1:12">
      <c r="A30" s="887" t="s">
        <v>10151</v>
      </c>
      <c r="B30" s="887" t="s">
        <v>9852</v>
      </c>
      <c r="C30" s="886" t="s">
        <v>10425</v>
      </c>
      <c r="D30" s="886" t="s">
        <v>10309</v>
      </c>
      <c r="E30" s="886" t="s">
        <v>10306</v>
      </c>
      <c r="F30" s="822">
        <v>1</v>
      </c>
      <c r="G30" s="886" t="s">
        <v>9848</v>
      </c>
      <c r="H30" s="822" t="s">
        <v>10315</v>
      </c>
      <c r="I30" s="822" t="s">
        <v>10315</v>
      </c>
      <c r="J30" s="822" t="s">
        <v>10315</v>
      </c>
      <c r="K30" s="886">
        <v>900</v>
      </c>
      <c r="L30" s="886">
        <v>70</v>
      </c>
    </row>
    <row r="31" spans="1:12">
      <c r="A31" s="418" t="s">
        <v>10152</v>
      </c>
      <c r="B31" s="418" t="s">
        <v>9853</v>
      </c>
      <c r="C31" s="418" t="s">
        <v>9854</v>
      </c>
      <c r="D31" s="886" t="s">
        <v>10308</v>
      </c>
      <c r="E31" s="886" t="s">
        <v>5990</v>
      </c>
      <c r="F31" s="822">
        <v>1</v>
      </c>
      <c r="G31" s="418" t="s">
        <v>9855</v>
      </c>
      <c r="H31" s="822" t="s">
        <v>9824</v>
      </c>
      <c r="I31" s="418" t="s">
        <v>9856</v>
      </c>
      <c r="J31" s="418" t="s">
        <v>9857</v>
      </c>
      <c r="K31" s="418">
        <v>0</v>
      </c>
      <c r="L31" s="418">
        <v>5</v>
      </c>
    </row>
    <row r="32" spans="1:12">
      <c r="A32" s="418" t="s">
        <v>10153</v>
      </c>
      <c r="B32" s="418" t="s">
        <v>9858</v>
      </c>
      <c r="C32" s="418" t="s">
        <v>9859</v>
      </c>
      <c r="D32" s="886" t="s">
        <v>10308</v>
      </c>
      <c r="E32" s="886" t="s">
        <v>5990</v>
      </c>
      <c r="F32" s="822">
        <v>1</v>
      </c>
      <c r="G32" s="418" t="s">
        <v>9860</v>
      </c>
      <c r="H32" s="822" t="s">
        <v>9831</v>
      </c>
      <c r="I32" s="418" t="s">
        <v>9861</v>
      </c>
      <c r="J32" s="418" t="s">
        <v>9862</v>
      </c>
      <c r="K32" s="418">
        <v>0</v>
      </c>
      <c r="L32" s="418">
        <v>5</v>
      </c>
    </row>
    <row r="33" spans="1:12">
      <c r="A33" s="418" t="s">
        <v>10152</v>
      </c>
      <c r="B33" s="418" t="s">
        <v>9858</v>
      </c>
      <c r="C33" s="418" t="s">
        <v>9863</v>
      </c>
      <c r="D33" s="886" t="s">
        <v>10308</v>
      </c>
      <c r="E33" s="886" t="s">
        <v>5990</v>
      </c>
      <c r="F33" s="822">
        <v>1</v>
      </c>
      <c r="G33" s="418" t="s">
        <v>9860</v>
      </c>
      <c r="H33" s="822" t="s">
        <v>9831</v>
      </c>
      <c r="I33" s="418" t="s">
        <v>9861</v>
      </c>
      <c r="J33" s="418" t="s">
        <v>9864</v>
      </c>
      <c r="K33" s="418">
        <v>0</v>
      </c>
      <c r="L33" s="418">
        <v>5</v>
      </c>
    </row>
    <row r="34" spans="1:12">
      <c r="A34" s="418" t="s">
        <v>10153</v>
      </c>
      <c r="B34" s="418" t="s">
        <v>9858</v>
      </c>
      <c r="C34" s="418" t="s">
        <v>9865</v>
      </c>
      <c r="D34" s="886" t="s">
        <v>10308</v>
      </c>
      <c r="E34" s="886" t="s">
        <v>5990</v>
      </c>
      <c r="F34" s="822">
        <v>1</v>
      </c>
      <c r="G34" s="418" t="s">
        <v>9860</v>
      </c>
      <c r="H34" s="822" t="s">
        <v>9831</v>
      </c>
      <c r="I34" s="418" t="s">
        <v>9861</v>
      </c>
      <c r="J34" s="418" t="s">
        <v>9866</v>
      </c>
      <c r="K34" s="418">
        <v>0</v>
      </c>
      <c r="L34" s="418">
        <v>5</v>
      </c>
    </row>
    <row r="35" spans="1:12">
      <c r="A35" s="418" t="s">
        <v>10154</v>
      </c>
      <c r="B35" s="418" t="s">
        <v>9867</v>
      </c>
      <c r="C35" s="418" t="s">
        <v>9868</v>
      </c>
      <c r="D35" s="886" t="s">
        <v>10308</v>
      </c>
      <c r="E35" s="886" t="s">
        <v>5990</v>
      </c>
      <c r="F35" s="822">
        <v>1</v>
      </c>
      <c r="G35" s="418" t="s">
        <v>9869</v>
      </c>
      <c r="H35" s="822" t="s">
        <v>9831</v>
      </c>
      <c r="I35" s="418" t="s">
        <v>9861</v>
      </c>
      <c r="J35" s="418" t="s">
        <v>9870</v>
      </c>
      <c r="K35" s="418">
        <v>75</v>
      </c>
      <c r="L35" s="418">
        <v>13</v>
      </c>
    </row>
    <row r="36" spans="1:12">
      <c r="A36" s="882" t="s">
        <v>10774</v>
      </c>
      <c r="B36" s="882" t="s">
        <v>9871</v>
      </c>
      <c r="C36" s="418" t="s">
        <v>9872</v>
      </c>
      <c r="D36" s="886" t="s">
        <v>10308</v>
      </c>
      <c r="E36" s="886" t="s">
        <v>10306</v>
      </c>
      <c r="F36" s="822">
        <v>1</v>
      </c>
      <c r="G36" s="418" t="s">
        <v>9873</v>
      </c>
      <c r="H36" s="822" t="s">
        <v>10315</v>
      </c>
      <c r="I36" s="822" t="s">
        <v>10315</v>
      </c>
      <c r="J36" s="822" t="s">
        <v>10315</v>
      </c>
      <c r="K36" s="418">
        <v>100</v>
      </c>
      <c r="L36" s="418">
        <v>14</v>
      </c>
    </row>
    <row r="37" spans="1:12">
      <c r="A37" s="418" t="s">
        <v>10155</v>
      </c>
      <c r="B37" s="418" t="s">
        <v>9874</v>
      </c>
      <c r="C37" s="418" t="s">
        <v>9875</v>
      </c>
      <c r="D37" s="886" t="s">
        <v>10308</v>
      </c>
      <c r="E37" s="886" t="s">
        <v>5990</v>
      </c>
      <c r="F37" s="822">
        <v>1</v>
      </c>
      <c r="G37" s="418" t="s">
        <v>9876</v>
      </c>
      <c r="H37" s="822" t="s">
        <v>9831</v>
      </c>
      <c r="I37" s="418" t="s">
        <v>9877</v>
      </c>
      <c r="J37" s="418" t="s">
        <v>9870</v>
      </c>
      <c r="K37" s="418">
        <v>150</v>
      </c>
      <c r="L37" s="418">
        <v>16</v>
      </c>
    </row>
    <row r="38" spans="1:12">
      <c r="A38" s="418" t="s">
        <v>10156</v>
      </c>
      <c r="B38" s="418" t="s">
        <v>9878</v>
      </c>
      <c r="C38" s="418" t="s">
        <v>9879</v>
      </c>
      <c r="D38" s="886" t="s">
        <v>10308</v>
      </c>
      <c r="E38" s="886" t="s">
        <v>5990</v>
      </c>
      <c r="F38" s="822">
        <v>1</v>
      </c>
      <c r="G38" s="418" t="s">
        <v>9880</v>
      </c>
      <c r="H38" s="822" t="s">
        <v>9831</v>
      </c>
      <c r="I38" s="418" t="s">
        <v>9881</v>
      </c>
      <c r="J38" s="418" t="s">
        <v>9870</v>
      </c>
      <c r="K38" s="418">
        <v>175</v>
      </c>
      <c r="L38" s="418">
        <v>20</v>
      </c>
    </row>
    <row r="39" spans="1:12">
      <c r="A39" s="882" t="s">
        <v>10777</v>
      </c>
      <c r="B39" s="882" t="s">
        <v>9882</v>
      </c>
      <c r="C39" s="418" t="s">
        <v>9883</v>
      </c>
      <c r="D39" s="886" t="s">
        <v>10308</v>
      </c>
      <c r="E39" s="886" t="s">
        <v>10306</v>
      </c>
      <c r="F39" s="822">
        <v>1</v>
      </c>
      <c r="G39" s="418" t="s">
        <v>9884</v>
      </c>
      <c r="H39" s="822" t="s">
        <v>10336</v>
      </c>
      <c r="I39" s="418" t="s">
        <v>9885</v>
      </c>
      <c r="J39" s="418" t="s">
        <v>9886</v>
      </c>
      <c r="K39" s="418">
        <v>200</v>
      </c>
      <c r="L39" s="418">
        <v>24</v>
      </c>
    </row>
    <row r="40" spans="1:12">
      <c r="A40" s="418" t="s">
        <v>10502</v>
      </c>
      <c r="B40" s="418" t="s">
        <v>9887</v>
      </c>
      <c r="C40" s="418" t="s">
        <v>9888</v>
      </c>
      <c r="D40" s="886" t="s">
        <v>10308</v>
      </c>
      <c r="E40" s="886" t="s">
        <v>5990</v>
      </c>
      <c r="F40" s="822">
        <v>1</v>
      </c>
      <c r="G40" s="418" t="s">
        <v>9889</v>
      </c>
      <c r="H40" s="822" t="s">
        <v>9890</v>
      </c>
      <c r="I40" s="418" t="s">
        <v>9891</v>
      </c>
      <c r="J40" s="418" t="s">
        <v>9886</v>
      </c>
      <c r="K40" s="418">
        <v>250</v>
      </c>
      <c r="L40" s="418">
        <v>30</v>
      </c>
    </row>
    <row r="41" spans="1:12">
      <c r="A41" s="418" t="s">
        <v>10157</v>
      </c>
      <c r="B41" s="418" t="s">
        <v>9892</v>
      </c>
      <c r="C41" s="418" t="s">
        <v>9893</v>
      </c>
      <c r="D41" s="886" t="s">
        <v>10308</v>
      </c>
      <c r="E41" s="886" t="s">
        <v>5990</v>
      </c>
      <c r="F41" s="822">
        <v>1</v>
      </c>
      <c r="G41" s="418" t="s">
        <v>9894</v>
      </c>
      <c r="H41" s="822" t="s">
        <v>9890</v>
      </c>
      <c r="I41" s="418" t="s">
        <v>9895</v>
      </c>
      <c r="J41" s="421" t="s">
        <v>9886</v>
      </c>
      <c r="K41" s="418">
        <v>325</v>
      </c>
      <c r="L41" s="418">
        <v>33</v>
      </c>
    </row>
    <row r="42" spans="1:12">
      <c r="A42" s="418" t="s">
        <v>10158</v>
      </c>
      <c r="B42" s="418" t="s">
        <v>9896</v>
      </c>
      <c r="C42" s="418" t="s">
        <v>9897</v>
      </c>
      <c r="D42" s="886" t="s">
        <v>10308</v>
      </c>
      <c r="E42" s="886" t="s">
        <v>5990</v>
      </c>
      <c r="F42" s="822">
        <v>1</v>
      </c>
      <c r="G42" s="418" t="s">
        <v>9894</v>
      </c>
      <c r="H42" s="822" t="s">
        <v>9890</v>
      </c>
      <c r="I42" s="418" t="s">
        <v>9898</v>
      </c>
      <c r="J42" s="418" t="s">
        <v>9886</v>
      </c>
      <c r="K42" s="418">
        <v>350</v>
      </c>
      <c r="L42" s="418">
        <v>35</v>
      </c>
    </row>
    <row r="43" spans="1:12">
      <c r="A43" s="882" t="s">
        <v>10783</v>
      </c>
      <c r="B43" s="882" t="s">
        <v>9899</v>
      </c>
      <c r="C43" s="418" t="s">
        <v>9900</v>
      </c>
      <c r="D43" s="886" t="s">
        <v>10308</v>
      </c>
      <c r="E43" s="886" t="s">
        <v>10306</v>
      </c>
      <c r="F43" s="822">
        <v>1</v>
      </c>
      <c r="G43" s="418" t="s">
        <v>9901</v>
      </c>
      <c r="H43" s="822" t="s">
        <v>10315</v>
      </c>
      <c r="I43" s="822" t="s">
        <v>10315</v>
      </c>
      <c r="J43" s="822" t="s">
        <v>10315</v>
      </c>
      <c r="K43" s="418">
        <v>400</v>
      </c>
      <c r="L43" s="418">
        <v>36</v>
      </c>
    </row>
    <row r="44" spans="1:12">
      <c r="A44" s="882" t="s">
        <v>10159</v>
      </c>
      <c r="B44" s="882" t="s">
        <v>9902</v>
      </c>
      <c r="C44" s="418" t="s">
        <v>9903</v>
      </c>
      <c r="D44" s="886" t="s">
        <v>10308</v>
      </c>
      <c r="E44" s="886" t="s">
        <v>10306</v>
      </c>
      <c r="F44" s="822">
        <v>1</v>
      </c>
      <c r="G44" s="418" t="s">
        <v>9901</v>
      </c>
      <c r="H44" s="822" t="s">
        <v>10336</v>
      </c>
      <c r="I44" s="418" t="s">
        <v>9904</v>
      </c>
      <c r="J44" s="418" t="s">
        <v>9886</v>
      </c>
      <c r="K44" s="418">
        <v>400</v>
      </c>
      <c r="L44" s="418">
        <v>37</v>
      </c>
    </row>
    <row r="45" spans="1:12">
      <c r="A45" s="418" t="s">
        <v>10160</v>
      </c>
      <c r="B45" s="418" t="s">
        <v>9905</v>
      </c>
      <c r="C45" s="418" t="s">
        <v>9906</v>
      </c>
      <c r="D45" s="886" t="s">
        <v>10308</v>
      </c>
      <c r="E45" s="886" t="s">
        <v>5990</v>
      </c>
      <c r="F45" s="822">
        <v>1</v>
      </c>
      <c r="G45" s="418" t="s">
        <v>9901</v>
      </c>
      <c r="H45" s="822" t="s">
        <v>9890</v>
      </c>
      <c r="I45" s="418" t="s">
        <v>9907</v>
      </c>
      <c r="J45" s="418" t="s">
        <v>9886</v>
      </c>
      <c r="K45" s="418">
        <v>425</v>
      </c>
      <c r="L45" s="418">
        <v>38</v>
      </c>
    </row>
    <row r="46" spans="1:12">
      <c r="A46" s="418" t="s">
        <v>10161</v>
      </c>
      <c r="B46" s="418" t="s">
        <v>9908</v>
      </c>
      <c r="C46" s="418" t="s">
        <v>9909</v>
      </c>
      <c r="D46" s="886" t="s">
        <v>10308</v>
      </c>
      <c r="E46" s="886" t="s">
        <v>5990</v>
      </c>
      <c r="F46" s="822">
        <v>1</v>
      </c>
      <c r="G46" s="418" t="s">
        <v>9910</v>
      </c>
      <c r="H46" s="822" t="s">
        <v>9890</v>
      </c>
      <c r="I46" s="418" t="s">
        <v>9911</v>
      </c>
      <c r="J46" s="418" t="s">
        <v>9886</v>
      </c>
      <c r="K46" s="418">
        <v>475</v>
      </c>
      <c r="L46" s="418">
        <v>42</v>
      </c>
    </row>
    <row r="47" spans="1:12">
      <c r="A47" s="882" t="s">
        <v>10786</v>
      </c>
      <c r="B47" s="882" t="s">
        <v>9912</v>
      </c>
      <c r="C47" s="418" t="s">
        <v>10415</v>
      </c>
      <c r="D47" s="886" t="s">
        <v>10308</v>
      </c>
      <c r="E47" s="886" t="s">
        <v>10306</v>
      </c>
      <c r="F47" s="822">
        <v>1</v>
      </c>
      <c r="G47" s="418" t="s">
        <v>9913</v>
      </c>
      <c r="H47" s="822" t="s">
        <v>10315</v>
      </c>
      <c r="I47" s="822" t="s">
        <v>10315</v>
      </c>
      <c r="J47" s="822" t="s">
        <v>10315</v>
      </c>
      <c r="K47" s="418">
        <v>500</v>
      </c>
      <c r="L47" s="418">
        <v>43</v>
      </c>
    </row>
    <row r="48" spans="1:12">
      <c r="A48" s="418" t="s">
        <v>10162</v>
      </c>
      <c r="B48" s="418" t="s">
        <v>9914</v>
      </c>
      <c r="C48" s="418" t="s">
        <v>9915</v>
      </c>
      <c r="D48" s="886" t="s">
        <v>10308</v>
      </c>
      <c r="E48" s="886" t="s">
        <v>5990</v>
      </c>
      <c r="F48" s="822">
        <v>1</v>
      </c>
      <c r="G48" s="418" t="s">
        <v>9916</v>
      </c>
      <c r="H48" s="822" t="s">
        <v>9890</v>
      </c>
      <c r="I48" s="418" t="s">
        <v>9917</v>
      </c>
      <c r="J48" s="418" t="s">
        <v>9886</v>
      </c>
      <c r="K48" s="418" t="s">
        <v>10359</v>
      </c>
      <c r="L48" s="418">
        <v>50</v>
      </c>
    </row>
    <row r="49" spans="1:12">
      <c r="A49" s="418" t="s">
        <v>10163</v>
      </c>
      <c r="B49" s="418" t="s">
        <v>9918</v>
      </c>
      <c r="C49" s="418" t="s">
        <v>9919</v>
      </c>
      <c r="D49" s="886" t="s">
        <v>10308</v>
      </c>
      <c r="E49" s="886" t="s">
        <v>5990</v>
      </c>
      <c r="F49" s="822">
        <v>1</v>
      </c>
      <c r="G49" s="418" t="s">
        <v>9916</v>
      </c>
      <c r="H49" s="822" t="s">
        <v>9890</v>
      </c>
      <c r="I49" s="418" t="s">
        <v>9920</v>
      </c>
      <c r="J49" s="418" t="s">
        <v>9886</v>
      </c>
      <c r="K49" s="418">
        <v>650</v>
      </c>
      <c r="L49" s="418">
        <v>53</v>
      </c>
    </row>
    <row r="50" spans="1:12">
      <c r="A50" s="882" t="s">
        <v>10789</v>
      </c>
      <c r="B50" s="882" t="s">
        <v>9921</v>
      </c>
      <c r="C50" s="418" t="s">
        <v>9922</v>
      </c>
      <c r="D50" s="886" t="s">
        <v>10308</v>
      </c>
      <c r="E50" s="886" t="s">
        <v>10306</v>
      </c>
      <c r="F50" s="822">
        <v>1</v>
      </c>
      <c r="G50" s="418" t="s">
        <v>9923</v>
      </c>
      <c r="H50" s="822" t="s">
        <v>10315</v>
      </c>
      <c r="I50" s="822" t="s">
        <v>10315</v>
      </c>
      <c r="J50" s="822" t="s">
        <v>10315</v>
      </c>
      <c r="K50" s="418">
        <v>700</v>
      </c>
      <c r="L50" s="418">
        <v>52</v>
      </c>
    </row>
    <row r="51" spans="1:12">
      <c r="A51" s="418" t="s">
        <v>10164</v>
      </c>
      <c r="B51" s="418" t="s">
        <v>9924</v>
      </c>
      <c r="C51" s="418" t="s">
        <v>9925</v>
      </c>
      <c r="D51" s="886" t="s">
        <v>10308</v>
      </c>
      <c r="E51" s="886" t="s">
        <v>5990</v>
      </c>
      <c r="F51" s="822">
        <v>1</v>
      </c>
      <c r="G51" s="418" t="s">
        <v>9923</v>
      </c>
      <c r="H51" s="822" t="s">
        <v>9890</v>
      </c>
      <c r="I51" s="418" t="s">
        <v>9926</v>
      </c>
      <c r="J51" s="418" t="s">
        <v>9886</v>
      </c>
      <c r="K51" s="418">
        <v>725</v>
      </c>
      <c r="L51" s="418">
        <v>57</v>
      </c>
    </row>
    <row r="52" spans="1:12">
      <c r="A52" s="882" t="s">
        <v>10165</v>
      </c>
      <c r="B52" s="882" t="s">
        <v>9927</v>
      </c>
      <c r="C52" s="418" t="s">
        <v>9928</v>
      </c>
      <c r="D52" s="886" t="s">
        <v>10308</v>
      </c>
      <c r="E52" s="886" t="s">
        <v>10306</v>
      </c>
      <c r="F52" s="822">
        <v>1</v>
      </c>
      <c r="G52" s="418" t="s">
        <v>9929</v>
      </c>
      <c r="H52" s="822" t="s">
        <v>10336</v>
      </c>
      <c r="I52" s="418" t="s">
        <v>9930</v>
      </c>
      <c r="J52" s="418" t="s">
        <v>9886</v>
      </c>
      <c r="K52" s="418">
        <v>750</v>
      </c>
      <c r="L52" s="418">
        <v>58</v>
      </c>
    </row>
    <row r="53" spans="1:12">
      <c r="A53" s="882" t="s">
        <v>10799</v>
      </c>
      <c r="B53" s="882" t="s">
        <v>9931</v>
      </c>
      <c r="C53" s="418" t="s">
        <v>10416</v>
      </c>
      <c r="D53" s="886" t="s">
        <v>10308</v>
      </c>
      <c r="E53" s="886" t="s">
        <v>10306</v>
      </c>
      <c r="F53" s="822">
        <v>1</v>
      </c>
      <c r="G53" s="418" t="s">
        <v>9932</v>
      </c>
      <c r="H53" s="822" t="s">
        <v>10315</v>
      </c>
      <c r="I53" s="822" t="s">
        <v>10315</v>
      </c>
      <c r="J53" s="822" t="s">
        <v>10315</v>
      </c>
      <c r="K53" s="418">
        <v>800</v>
      </c>
      <c r="L53" s="418">
        <v>61</v>
      </c>
    </row>
    <row r="54" spans="1:12">
      <c r="A54" s="418" t="s">
        <v>10166</v>
      </c>
      <c r="B54" s="418" t="s">
        <v>9933</v>
      </c>
      <c r="C54" s="418" t="s">
        <v>9934</v>
      </c>
      <c r="D54" s="886" t="s">
        <v>10308</v>
      </c>
      <c r="E54" s="886" t="s">
        <v>5990</v>
      </c>
      <c r="F54" s="822">
        <v>1</v>
      </c>
      <c r="G54" s="418" t="s">
        <v>9932</v>
      </c>
      <c r="H54" s="822" t="s">
        <v>9890</v>
      </c>
      <c r="I54" s="418" t="s">
        <v>9935</v>
      </c>
      <c r="J54" s="418"/>
      <c r="K54" s="418">
        <v>825</v>
      </c>
      <c r="L54" s="418">
        <v>63</v>
      </c>
    </row>
    <row r="55" spans="1:12">
      <c r="A55" s="418" t="s">
        <v>10167</v>
      </c>
      <c r="B55" s="418" t="s">
        <v>9936</v>
      </c>
      <c r="C55" s="418" t="s">
        <v>9937</v>
      </c>
      <c r="D55" s="886" t="s">
        <v>10308</v>
      </c>
      <c r="E55" s="886" t="s">
        <v>5990</v>
      </c>
      <c r="F55" s="822">
        <v>1</v>
      </c>
      <c r="G55" s="418" t="s">
        <v>9938</v>
      </c>
      <c r="H55" s="822" t="s">
        <v>9890</v>
      </c>
      <c r="I55" s="418" t="s">
        <v>9939</v>
      </c>
      <c r="J55" s="418" t="s">
        <v>9886</v>
      </c>
      <c r="K55" s="418">
        <v>850</v>
      </c>
      <c r="L55" s="418">
        <v>67</v>
      </c>
    </row>
    <row r="56" spans="1:12">
      <c r="A56" s="882" t="s">
        <v>10795</v>
      </c>
      <c r="B56" s="882" t="s">
        <v>9940</v>
      </c>
      <c r="C56" s="418" t="s">
        <v>9941</v>
      </c>
      <c r="D56" s="886" t="s">
        <v>10308</v>
      </c>
      <c r="E56" s="886" t="s">
        <v>10306</v>
      </c>
      <c r="F56" s="822">
        <v>1</v>
      </c>
      <c r="G56" s="418" t="s">
        <v>9942</v>
      </c>
      <c r="H56" s="822" t="s">
        <v>10336</v>
      </c>
      <c r="I56" s="418" t="s">
        <v>9943</v>
      </c>
      <c r="J56" s="418" t="s">
        <v>9886</v>
      </c>
      <c r="K56" s="418">
        <v>900</v>
      </c>
      <c r="L56" s="418">
        <v>70</v>
      </c>
    </row>
    <row r="57" spans="1:12">
      <c r="A57" s="418" t="s">
        <v>10168</v>
      </c>
      <c r="B57" s="418" t="s">
        <v>9944</v>
      </c>
      <c r="C57" s="418" t="s">
        <v>9945</v>
      </c>
      <c r="D57" s="886" t="s">
        <v>10308</v>
      </c>
      <c r="E57" s="886" t="s">
        <v>5990</v>
      </c>
      <c r="F57" s="822">
        <v>1</v>
      </c>
      <c r="G57" s="418" t="s">
        <v>9938</v>
      </c>
      <c r="H57" s="822" t="s">
        <v>9890</v>
      </c>
      <c r="I57" s="418" t="s">
        <v>10317</v>
      </c>
      <c r="J57" s="418" t="s">
        <v>9886</v>
      </c>
      <c r="K57" s="418">
        <v>850</v>
      </c>
      <c r="L57" s="418">
        <v>70</v>
      </c>
    </row>
    <row r="58" spans="1:12">
      <c r="A58" s="882" t="s">
        <v>10169</v>
      </c>
      <c r="B58" s="882" t="s">
        <v>9946</v>
      </c>
      <c r="C58" s="418" t="s">
        <v>10417</v>
      </c>
      <c r="D58" s="886" t="s">
        <v>10308</v>
      </c>
      <c r="E58" s="886" t="s">
        <v>10306</v>
      </c>
      <c r="F58" s="822">
        <v>1</v>
      </c>
      <c r="G58" s="418" t="s">
        <v>9947</v>
      </c>
      <c r="H58" s="822" t="s">
        <v>10316</v>
      </c>
      <c r="I58" s="822" t="s">
        <v>10315</v>
      </c>
      <c r="J58" s="822" t="s">
        <v>10315</v>
      </c>
      <c r="K58" s="418">
        <v>900</v>
      </c>
      <c r="L58" s="418">
        <v>70</v>
      </c>
    </row>
    <row r="59" spans="1:12">
      <c r="A59" s="418" t="s">
        <v>10170</v>
      </c>
      <c r="B59" s="418" t="s">
        <v>9948</v>
      </c>
      <c r="C59" s="418" t="s">
        <v>9949</v>
      </c>
      <c r="D59" s="418" t="s">
        <v>10310</v>
      </c>
      <c r="E59" s="886" t="s">
        <v>5990</v>
      </c>
      <c r="F59" s="822">
        <v>1</v>
      </c>
      <c r="G59" s="883" t="s">
        <v>9950</v>
      </c>
      <c r="H59" s="822" t="s">
        <v>9809</v>
      </c>
      <c r="I59" s="418" t="s">
        <v>9951</v>
      </c>
      <c r="J59" s="418" t="s">
        <v>9952</v>
      </c>
      <c r="K59" s="883">
        <v>50</v>
      </c>
      <c r="L59" s="883">
        <v>10</v>
      </c>
    </row>
    <row r="60" spans="1:12">
      <c r="A60" s="882" t="s">
        <v>10775</v>
      </c>
      <c r="B60" s="882" t="s">
        <v>9953</v>
      </c>
      <c r="C60" s="418" t="s">
        <v>9954</v>
      </c>
      <c r="D60" s="418" t="s">
        <v>10310</v>
      </c>
      <c r="E60" s="886" t="s">
        <v>10306</v>
      </c>
      <c r="F60" s="822">
        <v>1</v>
      </c>
      <c r="G60" s="883" t="s">
        <v>9955</v>
      </c>
      <c r="H60" s="822" t="s">
        <v>10336</v>
      </c>
      <c r="I60" s="822" t="s">
        <v>9578</v>
      </c>
      <c r="J60" s="418" t="s">
        <v>9952</v>
      </c>
      <c r="K60" s="883">
        <v>100</v>
      </c>
      <c r="L60" s="883">
        <v>16</v>
      </c>
    </row>
    <row r="61" spans="1:12">
      <c r="A61" s="418" t="s">
        <v>10171</v>
      </c>
      <c r="B61" s="418" t="s">
        <v>9956</v>
      </c>
      <c r="C61" s="418" t="s">
        <v>9957</v>
      </c>
      <c r="D61" s="418" t="s">
        <v>10310</v>
      </c>
      <c r="E61" s="886" t="s">
        <v>5990</v>
      </c>
      <c r="F61" s="822">
        <v>1</v>
      </c>
      <c r="G61" s="883" t="s">
        <v>9958</v>
      </c>
      <c r="H61" s="822" t="s">
        <v>9809</v>
      </c>
      <c r="I61" s="418" t="s">
        <v>9959</v>
      </c>
      <c r="J61" s="418" t="s">
        <v>9952</v>
      </c>
      <c r="K61" s="883">
        <v>150</v>
      </c>
      <c r="L61" s="883">
        <v>18</v>
      </c>
    </row>
    <row r="62" spans="1:12">
      <c r="A62" s="418" t="s">
        <v>10172</v>
      </c>
      <c r="B62" s="418" t="s">
        <v>9960</v>
      </c>
      <c r="C62" s="418" t="s">
        <v>9961</v>
      </c>
      <c r="D62" s="418" t="s">
        <v>10310</v>
      </c>
      <c r="E62" s="886" t="s">
        <v>5990</v>
      </c>
      <c r="F62" s="891">
        <v>1</v>
      </c>
      <c r="G62" s="418" t="s">
        <v>9962</v>
      </c>
      <c r="H62" s="891" t="s">
        <v>9809</v>
      </c>
      <c r="I62" s="418" t="s">
        <v>9963</v>
      </c>
      <c r="J62" s="418" t="s">
        <v>9952</v>
      </c>
      <c r="K62" s="418">
        <v>225</v>
      </c>
      <c r="L62" s="418">
        <v>25</v>
      </c>
    </row>
    <row r="63" spans="1:12">
      <c r="A63" s="882" t="s">
        <v>10778</v>
      </c>
      <c r="B63" s="882" t="s">
        <v>9964</v>
      </c>
      <c r="C63" s="418" t="s">
        <v>9965</v>
      </c>
      <c r="D63" s="418" t="s">
        <v>10310</v>
      </c>
      <c r="E63" s="886" t="s">
        <v>10306</v>
      </c>
      <c r="F63" s="891">
        <v>1</v>
      </c>
      <c r="G63" s="418" t="s">
        <v>9966</v>
      </c>
      <c r="H63" s="891" t="s">
        <v>10336</v>
      </c>
      <c r="I63" s="418" t="s">
        <v>9967</v>
      </c>
      <c r="J63" s="418" t="s">
        <v>9952</v>
      </c>
      <c r="K63" s="418">
        <v>225</v>
      </c>
      <c r="L63" s="418">
        <v>28</v>
      </c>
    </row>
    <row r="64" spans="1:12">
      <c r="A64" s="418" t="s">
        <v>10173</v>
      </c>
      <c r="B64" s="418" t="s">
        <v>9968</v>
      </c>
      <c r="C64" s="418" t="s">
        <v>9969</v>
      </c>
      <c r="D64" s="418" t="s">
        <v>10310</v>
      </c>
      <c r="E64" s="886" t="s">
        <v>5990</v>
      </c>
      <c r="F64" s="891">
        <v>1</v>
      </c>
      <c r="G64" s="418" t="s">
        <v>9970</v>
      </c>
      <c r="H64" s="891" t="s">
        <v>9809</v>
      </c>
      <c r="I64" s="418" t="s">
        <v>9800</v>
      </c>
      <c r="J64" s="418" t="s">
        <v>9952</v>
      </c>
      <c r="K64" s="418">
        <v>275</v>
      </c>
      <c r="L64" s="418">
        <v>30</v>
      </c>
    </row>
    <row r="65" spans="1:12">
      <c r="A65" s="418" t="s">
        <v>10390</v>
      </c>
      <c r="B65" s="418" t="s">
        <v>10391</v>
      </c>
      <c r="C65" s="418" t="s">
        <v>10350</v>
      </c>
      <c r="D65" s="418" t="s">
        <v>10349</v>
      </c>
      <c r="E65" s="886" t="s">
        <v>10348</v>
      </c>
      <c r="F65" s="891" t="s">
        <v>10347</v>
      </c>
      <c r="G65" s="418" t="s">
        <v>10346</v>
      </c>
      <c r="H65" s="891" t="s">
        <v>10345</v>
      </c>
      <c r="I65" s="418" t="s">
        <v>10344</v>
      </c>
      <c r="J65" s="418" t="s">
        <v>10343</v>
      </c>
      <c r="K65" s="418" t="s">
        <v>10341</v>
      </c>
      <c r="L65" s="418" t="s">
        <v>10342</v>
      </c>
    </row>
    <row r="66" spans="1:12">
      <c r="A66" s="882" t="s">
        <v>10174</v>
      </c>
      <c r="B66" s="882" t="s">
        <v>9971</v>
      </c>
      <c r="C66" s="418" t="s">
        <v>10424</v>
      </c>
      <c r="D66" s="418" t="s">
        <v>10310</v>
      </c>
      <c r="E66" s="886" t="s">
        <v>10306</v>
      </c>
      <c r="F66" s="891">
        <v>1</v>
      </c>
      <c r="G66" s="418" t="s">
        <v>9803</v>
      </c>
      <c r="H66" s="891" t="s">
        <v>10336</v>
      </c>
      <c r="I66" s="418" t="s">
        <v>9972</v>
      </c>
      <c r="J66" s="418" t="s">
        <v>9952</v>
      </c>
      <c r="K66" s="418">
        <v>400</v>
      </c>
      <c r="L66" s="418">
        <v>40</v>
      </c>
    </row>
    <row r="67" spans="1:12">
      <c r="A67" s="418" t="s">
        <v>10175</v>
      </c>
      <c r="B67" s="418" t="s">
        <v>9973</v>
      </c>
      <c r="C67" s="418" t="s">
        <v>9974</v>
      </c>
      <c r="D67" s="418" t="s">
        <v>10310</v>
      </c>
      <c r="E67" s="886" t="s">
        <v>5990</v>
      </c>
      <c r="F67" s="891">
        <v>1</v>
      </c>
      <c r="G67" s="418" t="s">
        <v>9975</v>
      </c>
      <c r="H67" s="891" t="s">
        <v>9809</v>
      </c>
      <c r="I67" s="418" t="s">
        <v>9810</v>
      </c>
      <c r="J67" s="418" t="s">
        <v>9952</v>
      </c>
      <c r="K67" s="418">
        <v>400</v>
      </c>
      <c r="L67" s="418">
        <v>42</v>
      </c>
    </row>
    <row r="68" spans="1:12">
      <c r="A68" s="418" t="s">
        <v>10176</v>
      </c>
      <c r="B68" s="418" t="s">
        <v>9976</v>
      </c>
      <c r="C68" s="418" t="s">
        <v>9977</v>
      </c>
      <c r="D68" s="418" t="s">
        <v>10310</v>
      </c>
      <c r="E68" s="886" t="s">
        <v>5990</v>
      </c>
      <c r="F68" s="891">
        <v>1</v>
      </c>
      <c r="G68" s="418" t="s">
        <v>9978</v>
      </c>
      <c r="H68" s="891" t="s">
        <v>9809</v>
      </c>
      <c r="I68" s="418" t="s">
        <v>9814</v>
      </c>
      <c r="J68" s="418" t="s">
        <v>9952</v>
      </c>
      <c r="K68" s="418">
        <v>475</v>
      </c>
      <c r="L68" s="418">
        <v>48</v>
      </c>
    </row>
    <row r="69" spans="1:12">
      <c r="A69" s="418" t="s">
        <v>10177</v>
      </c>
      <c r="B69" s="418" t="s">
        <v>9979</v>
      </c>
      <c r="C69" s="418" t="s">
        <v>10353</v>
      </c>
      <c r="D69" s="418" t="s">
        <v>10310</v>
      </c>
      <c r="E69" s="886" t="s">
        <v>5990</v>
      </c>
      <c r="F69" s="891">
        <v>1</v>
      </c>
      <c r="G69" s="418" t="s">
        <v>9980</v>
      </c>
      <c r="H69" s="891" t="s">
        <v>9809</v>
      </c>
      <c r="I69" s="418" t="s">
        <v>9981</v>
      </c>
      <c r="J69" s="418" t="s">
        <v>9952</v>
      </c>
      <c r="K69" s="418">
        <v>575</v>
      </c>
      <c r="L69" s="418">
        <v>55</v>
      </c>
    </row>
    <row r="70" spans="1:12">
      <c r="A70" s="418" t="s">
        <v>10392</v>
      </c>
      <c r="B70" s="418" t="s">
        <v>10393</v>
      </c>
      <c r="C70" s="418" t="s">
        <v>10356</v>
      </c>
      <c r="D70" s="418" t="s">
        <v>10310</v>
      </c>
      <c r="E70" s="886" t="s">
        <v>5990</v>
      </c>
      <c r="F70" s="891">
        <v>1</v>
      </c>
      <c r="G70" s="418" t="s">
        <v>10357</v>
      </c>
      <c r="H70" s="891" t="s">
        <v>10345</v>
      </c>
      <c r="I70" s="418" t="s">
        <v>10358</v>
      </c>
      <c r="J70" s="418" t="s">
        <v>10343</v>
      </c>
      <c r="K70" s="418" t="s">
        <v>10352</v>
      </c>
      <c r="L70" s="418" t="s">
        <v>10351</v>
      </c>
    </row>
    <row r="71" spans="1:12">
      <c r="A71" s="882" t="s">
        <v>10791</v>
      </c>
      <c r="B71" s="882" t="s">
        <v>9982</v>
      </c>
      <c r="C71" s="418" t="s">
        <v>10355</v>
      </c>
      <c r="D71" s="418" t="s">
        <v>10310</v>
      </c>
      <c r="E71" s="886" t="s">
        <v>10306</v>
      </c>
      <c r="F71" s="891">
        <v>1</v>
      </c>
      <c r="G71" s="418" t="s">
        <v>9983</v>
      </c>
      <c r="H71" s="891" t="s">
        <v>10336</v>
      </c>
      <c r="I71" s="418" t="s">
        <v>9984</v>
      </c>
      <c r="J71" s="418" t="s">
        <v>9952</v>
      </c>
      <c r="K71" s="418">
        <v>700</v>
      </c>
      <c r="L71" s="418">
        <v>63</v>
      </c>
    </row>
    <row r="72" spans="1:12">
      <c r="A72" s="418" t="s">
        <v>10178</v>
      </c>
      <c r="B72" s="418" t="s">
        <v>9985</v>
      </c>
      <c r="C72" s="418" t="s">
        <v>10354</v>
      </c>
      <c r="D72" s="418" t="s">
        <v>10310</v>
      </c>
      <c r="E72" s="886" t="s">
        <v>5990</v>
      </c>
      <c r="F72" s="891">
        <v>1</v>
      </c>
      <c r="G72" s="418" t="s">
        <v>9986</v>
      </c>
      <c r="H72" s="891" t="s">
        <v>9809</v>
      </c>
      <c r="I72" s="418" t="s">
        <v>10318</v>
      </c>
      <c r="J72" s="418" t="s">
        <v>9952</v>
      </c>
      <c r="K72" s="418">
        <v>750</v>
      </c>
      <c r="L72" s="418">
        <v>65</v>
      </c>
    </row>
    <row r="73" spans="1:12">
      <c r="A73" s="882" t="s">
        <v>11302</v>
      </c>
      <c r="B73" s="882" t="s">
        <v>9987</v>
      </c>
      <c r="C73" s="418" t="s">
        <v>10418</v>
      </c>
      <c r="D73" s="418" t="s">
        <v>10310</v>
      </c>
      <c r="E73" s="886" t="s">
        <v>10306</v>
      </c>
      <c r="F73" s="891">
        <v>1</v>
      </c>
      <c r="G73" s="418" t="s">
        <v>9947</v>
      </c>
      <c r="H73" s="891" t="s">
        <v>10336</v>
      </c>
      <c r="I73" s="418" t="s">
        <v>9988</v>
      </c>
      <c r="J73" s="418" t="s">
        <v>9952</v>
      </c>
      <c r="K73" s="418">
        <v>900</v>
      </c>
      <c r="L73" s="418">
        <v>70</v>
      </c>
    </row>
    <row r="74" spans="1:12">
      <c r="A74" s="418" t="s">
        <v>10179</v>
      </c>
      <c r="B74" s="418" t="s">
        <v>9989</v>
      </c>
      <c r="C74" s="418" t="s">
        <v>9990</v>
      </c>
      <c r="D74" s="418" t="s">
        <v>10310</v>
      </c>
      <c r="E74" s="886" t="s">
        <v>5990</v>
      </c>
      <c r="F74" s="891">
        <v>1</v>
      </c>
      <c r="G74" s="418" t="s">
        <v>9991</v>
      </c>
      <c r="H74" s="891" t="s">
        <v>9809</v>
      </c>
      <c r="I74" s="418" t="s">
        <v>10319</v>
      </c>
      <c r="J74" s="418" t="s">
        <v>9952</v>
      </c>
      <c r="K74" s="418">
        <v>850</v>
      </c>
      <c r="L74" s="418">
        <v>70</v>
      </c>
    </row>
    <row r="75" spans="1:12">
      <c r="A75" s="418" t="s">
        <v>10180</v>
      </c>
      <c r="B75" s="418" t="s">
        <v>9992</v>
      </c>
      <c r="C75" s="418" t="s">
        <v>9993</v>
      </c>
      <c r="D75" s="418" t="s">
        <v>10311</v>
      </c>
      <c r="E75" s="886" t="s">
        <v>5990</v>
      </c>
      <c r="F75" s="891">
        <v>1</v>
      </c>
      <c r="G75" s="418" t="s">
        <v>9994</v>
      </c>
      <c r="H75" s="891" t="s">
        <v>9809</v>
      </c>
      <c r="I75" s="418" t="s">
        <v>9951</v>
      </c>
      <c r="J75" s="418" t="s">
        <v>9995</v>
      </c>
      <c r="K75" s="418">
        <v>0</v>
      </c>
      <c r="L75" s="418">
        <v>5</v>
      </c>
    </row>
    <row r="76" spans="1:12">
      <c r="A76" s="418" t="s">
        <v>10181</v>
      </c>
      <c r="B76" s="418" t="s">
        <v>9992</v>
      </c>
      <c r="C76" s="418" t="s">
        <v>9996</v>
      </c>
      <c r="D76" s="418" t="s">
        <v>10311</v>
      </c>
      <c r="E76" s="886" t="s">
        <v>5990</v>
      </c>
      <c r="F76" s="891">
        <v>1</v>
      </c>
      <c r="G76" s="418" t="s">
        <v>9994</v>
      </c>
      <c r="H76" s="891" t="s">
        <v>9809</v>
      </c>
      <c r="I76" s="418" t="s">
        <v>9951</v>
      </c>
      <c r="J76" s="418" t="s">
        <v>9997</v>
      </c>
      <c r="K76" s="418">
        <v>0</v>
      </c>
      <c r="L76" s="418">
        <v>5</v>
      </c>
    </row>
    <row r="77" spans="1:12">
      <c r="A77" s="418" t="s">
        <v>10181</v>
      </c>
      <c r="B77" s="418" t="s">
        <v>9992</v>
      </c>
      <c r="C77" s="418" t="s">
        <v>9998</v>
      </c>
      <c r="D77" s="418" t="s">
        <v>10311</v>
      </c>
      <c r="E77" s="886" t="s">
        <v>5990</v>
      </c>
      <c r="F77" s="891">
        <v>1</v>
      </c>
      <c r="G77" s="418" t="s">
        <v>9994</v>
      </c>
      <c r="H77" s="891" t="s">
        <v>9809</v>
      </c>
      <c r="I77" s="418" t="s">
        <v>9951</v>
      </c>
      <c r="J77" s="418" t="s">
        <v>9999</v>
      </c>
      <c r="K77" s="418">
        <v>0</v>
      </c>
      <c r="L77" s="418">
        <v>5</v>
      </c>
    </row>
    <row r="78" spans="1:12">
      <c r="A78" s="418" t="s">
        <v>10181</v>
      </c>
      <c r="B78" s="418" t="s">
        <v>9992</v>
      </c>
      <c r="C78" s="418" t="s">
        <v>10000</v>
      </c>
      <c r="D78" s="418" t="s">
        <v>10311</v>
      </c>
      <c r="E78" s="886" t="s">
        <v>5990</v>
      </c>
      <c r="F78" s="891">
        <v>1</v>
      </c>
      <c r="G78" s="418" t="s">
        <v>9994</v>
      </c>
      <c r="H78" s="891" t="s">
        <v>9809</v>
      </c>
      <c r="I78" s="418" t="s">
        <v>9951</v>
      </c>
      <c r="J78" s="418" t="s">
        <v>10001</v>
      </c>
      <c r="K78" s="418">
        <v>0</v>
      </c>
      <c r="L78" s="418">
        <v>5</v>
      </c>
    </row>
    <row r="79" spans="1:12">
      <c r="A79" s="418" t="s">
        <v>10182</v>
      </c>
      <c r="B79" s="418" t="s">
        <v>10002</v>
      </c>
      <c r="C79" s="418" t="s">
        <v>10003</v>
      </c>
      <c r="D79" s="418" t="s">
        <v>10311</v>
      </c>
      <c r="E79" s="886" t="s">
        <v>5990</v>
      </c>
      <c r="F79" s="891">
        <v>1</v>
      </c>
      <c r="G79" s="418" t="s">
        <v>9955</v>
      </c>
      <c r="H79" s="891" t="s">
        <v>9809</v>
      </c>
      <c r="I79" s="418" t="s">
        <v>10004</v>
      </c>
      <c r="J79" s="418" t="s">
        <v>10005</v>
      </c>
      <c r="K79" s="418">
        <v>100</v>
      </c>
      <c r="L79" s="418">
        <v>18</v>
      </c>
    </row>
    <row r="80" spans="1:12">
      <c r="A80" s="418" t="s">
        <v>10373</v>
      </c>
      <c r="B80" s="418" t="s">
        <v>10372</v>
      </c>
      <c r="C80" s="418" t="s">
        <v>10375</v>
      </c>
      <c r="D80" s="418" t="s">
        <v>10311</v>
      </c>
      <c r="E80" s="886" t="s">
        <v>5990</v>
      </c>
      <c r="F80" s="891">
        <v>1</v>
      </c>
      <c r="G80" s="418" t="s">
        <v>10376</v>
      </c>
      <c r="H80" s="891" t="s">
        <v>9809</v>
      </c>
      <c r="I80" s="418" t="s">
        <v>10377</v>
      </c>
      <c r="J80" s="418" t="s">
        <v>9886</v>
      </c>
      <c r="K80" s="418" t="s">
        <v>10378</v>
      </c>
      <c r="L80" s="418" t="s">
        <v>10379</v>
      </c>
    </row>
    <row r="81" spans="1:12">
      <c r="A81" s="882" t="s">
        <v>10779</v>
      </c>
      <c r="B81" s="882" t="s">
        <v>10006</v>
      </c>
      <c r="C81" s="418" t="s">
        <v>10374</v>
      </c>
      <c r="D81" s="418" t="s">
        <v>10311</v>
      </c>
      <c r="E81" s="886" t="s">
        <v>10306</v>
      </c>
      <c r="F81" s="891">
        <v>1</v>
      </c>
      <c r="G81" s="418" t="s">
        <v>9966</v>
      </c>
      <c r="H81" s="891" t="s">
        <v>10336</v>
      </c>
      <c r="I81" s="418" t="s">
        <v>9967</v>
      </c>
      <c r="J81" s="418" t="s">
        <v>10005</v>
      </c>
      <c r="K81" s="418">
        <v>250</v>
      </c>
      <c r="L81" s="418">
        <v>28</v>
      </c>
    </row>
    <row r="82" spans="1:12">
      <c r="A82" s="418" t="s">
        <v>10183</v>
      </c>
      <c r="B82" s="418" t="s">
        <v>10007</v>
      </c>
      <c r="C82" s="418" t="s">
        <v>10008</v>
      </c>
      <c r="D82" s="418" t="s">
        <v>10311</v>
      </c>
      <c r="E82" s="886" t="s">
        <v>5990</v>
      </c>
      <c r="F82" s="891">
        <v>1</v>
      </c>
      <c r="G82" s="418" t="s">
        <v>10009</v>
      </c>
      <c r="H82" s="891" t="s">
        <v>9809</v>
      </c>
      <c r="I82" s="418" t="s">
        <v>9963</v>
      </c>
      <c r="J82" s="418" t="s">
        <v>10005</v>
      </c>
      <c r="K82" s="418">
        <v>300</v>
      </c>
      <c r="L82" s="418">
        <v>30</v>
      </c>
    </row>
    <row r="83" spans="1:12">
      <c r="A83" s="418" t="s">
        <v>10184</v>
      </c>
      <c r="B83" s="418" t="s">
        <v>10010</v>
      </c>
      <c r="C83" s="418" t="s">
        <v>10011</v>
      </c>
      <c r="D83" s="418" t="s">
        <v>10311</v>
      </c>
      <c r="E83" s="886" t="s">
        <v>5990</v>
      </c>
      <c r="F83" s="891">
        <v>1</v>
      </c>
      <c r="G83" s="418" t="s">
        <v>10012</v>
      </c>
      <c r="H83" s="891" t="s">
        <v>9809</v>
      </c>
      <c r="I83" s="418" t="s">
        <v>9810</v>
      </c>
      <c r="J83" s="418" t="s">
        <v>10005</v>
      </c>
      <c r="K83" s="418">
        <v>350</v>
      </c>
      <c r="L83" s="418">
        <v>40</v>
      </c>
    </row>
    <row r="84" spans="1:12">
      <c r="A84" s="418" t="s">
        <v>10394</v>
      </c>
      <c r="B84" s="418" t="s">
        <v>10384</v>
      </c>
      <c r="C84" s="418" t="s">
        <v>10386</v>
      </c>
      <c r="D84" s="418" t="s">
        <v>10311</v>
      </c>
      <c r="E84" s="886" t="s">
        <v>5990</v>
      </c>
      <c r="F84" s="891">
        <v>1</v>
      </c>
      <c r="G84" s="418" t="s">
        <v>10387</v>
      </c>
      <c r="H84" s="891" t="s">
        <v>10345</v>
      </c>
      <c r="I84" s="418" t="s">
        <v>10388</v>
      </c>
      <c r="J84" s="418" t="s">
        <v>10343</v>
      </c>
      <c r="K84" s="418" t="s">
        <v>10389</v>
      </c>
      <c r="L84" s="418" t="s">
        <v>10383</v>
      </c>
    </row>
    <row r="85" spans="1:12">
      <c r="A85" s="418" t="s">
        <v>10185</v>
      </c>
      <c r="B85" s="418" t="s">
        <v>10013</v>
      </c>
      <c r="C85" s="418" t="s">
        <v>10385</v>
      </c>
      <c r="D85" s="418" t="s">
        <v>10311</v>
      </c>
      <c r="E85" s="886" t="s">
        <v>5990</v>
      </c>
      <c r="F85" s="891">
        <v>1</v>
      </c>
      <c r="G85" s="418" t="s">
        <v>10014</v>
      </c>
      <c r="H85" s="891" t="s">
        <v>9809</v>
      </c>
      <c r="I85" s="418" t="s">
        <v>9814</v>
      </c>
      <c r="J85" s="418" t="s">
        <v>10005</v>
      </c>
      <c r="K85" s="418" t="s">
        <v>10382</v>
      </c>
      <c r="L85" s="418" t="s">
        <v>10381</v>
      </c>
    </row>
    <row r="86" spans="1:12">
      <c r="A86" s="418" t="s">
        <v>10186</v>
      </c>
      <c r="B86" s="418" t="s">
        <v>10015</v>
      </c>
      <c r="C86" s="418" t="s">
        <v>10016</v>
      </c>
      <c r="D86" s="418" t="s">
        <v>10311</v>
      </c>
      <c r="E86" s="886" t="s">
        <v>5990</v>
      </c>
      <c r="F86" s="891">
        <v>1</v>
      </c>
      <c r="G86" s="418" t="s">
        <v>9980</v>
      </c>
      <c r="H86" s="891" t="s">
        <v>9809</v>
      </c>
      <c r="I86" s="418" t="s">
        <v>9981</v>
      </c>
      <c r="J86" s="418" t="s">
        <v>10005</v>
      </c>
      <c r="K86" s="418" t="s">
        <v>10380</v>
      </c>
      <c r="L86" s="418">
        <v>59</v>
      </c>
    </row>
    <row r="87" spans="1:12">
      <c r="A87" s="882" t="s">
        <v>10792</v>
      </c>
      <c r="B87" s="882" t="s">
        <v>10017</v>
      </c>
      <c r="C87" s="418" t="s">
        <v>10419</v>
      </c>
      <c r="D87" s="418" t="s">
        <v>10311</v>
      </c>
      <c r="E87" s="886" t="s">
        <v>10306</v>
      </c>
      <c r="F87" s="891">
        <v>1</v>
      </c>
      <c r="G87" s="418" t="s">
        <v>9986</v>
      </c>
      <c r="H87" s="891" t="s">
        <v>10336</v>
      </c>
      <c r="I87" s="418" t="s">
        <v>9984</v>
      </c>
      <c r="J87" s="418" t="s">
        <v>10005</v>
      </c>
      <c r="K87" s="418">
        <v>750</v>
      </c>
      <c r="L87" s="418">
        <v>65</v>
      </c>
    </row>
    <row r="88" spans="1:12">
      <c r="A88" s="418" t="s">
        <v>10187</v>
      </c>
      <c r="B88" s="418" t="s">
        <v>10018</v>
      </c>
      <c r="C88" s="418" t="s">
        <v>10019</v>
      </c>
      <c r="D88" s="418" t="s">
        <v>10311</v>
      </c>
      <c r="E88" s="886" t="s">
        <v>5990</v>
      </c>
      <c r="F88" s="891">
        <v>1</v>
      </c>
      <c r="G88" s="418" t="s">
        <v>10020</v>
      </c>
      <c r="H88" s="891" t="s">
        <v>9809</v>
      </c>
      <c r="I88" s="423" t="s">
        <v>10320</v>
      </c>
      <c r="J88" s="418" t="s">
        <v>10005</v>
      </c>
      <c r="K88" s="418">
        <v>800</v>
      </c>
      <c r="L88" s="418">
        <v>67</v>
      </c>
    </row>
    <row r="89" spans="1:12">
      <c r="A89" s="882" t="s">
        <v>10797</v>
      </c>
      <c r="B89" s="882" t="s">
        <v>10021</v>
      </c>
      <c r="C89" s="418" t="s">
        <v>10420</v>
      </c>
      <c r="D89" s="418" t="s">
        <v>10311</v>
      </c>
      <c r="E89" s="886" t="s">
        <v>10306</v>
      </c>
      <c r="F89" s="891">
        <v>1</v>
      </c>
      <c r="G89" s="418" t="s">
        <v>9947</v>
      </c>
      <c r="H89" s="891" t="s">
        <v>10336</v>
      </c>
      <c r="I89" s="423" t="s">
        <v>9988</v>
      </c>
      <c r="J89" s="418" t="s">
        <v>10005</v>
      </c>
      <c r="K89" s="418">
        <v>900</v>
      </c>
      <c r="L89" s="418">
        <v>70</v>
      </c>
    </row>
    <row r="90" spans="1:12">
      <c r="A90" s="418" t="s">
        <v>10188</v>
      </c>
      <c r="B90" s="418" t="s">
        <v>10022</v>
      </c>
      <c r="C90" s="418" t="s">
        <v>10023</v>
      </c>
      <c r="D90" s="418" t="s">
        <v>10311</v>
      </c>
      <c r="E90" s="886" t="s">
        <v>5990</v>
      </c>
      <c r="F90" s="891">
        <v>1</v>
      </c>
      <c r="G90" s="418" t="s">
        <v>10024</v>
      </c>
      <c r="H90" s="891" t="s">
        <v>9809</v>
      </c>
      <c r="I90" s="418" t="s">
        <v>10319</v>
      </c>
      <c r="J90" s="418" t="s">
        <v>10005</v>
      </c>
      <c r="K90" s="418">
        <v>850</v>
      </c>
      <c r="L90" s="418">
        <v>70</v>
      </c>
    </row>
    <row r="91" spans="1:12">
      <c r="A91" s="418" t="s">
        <v>10189</v>
      </c>
      <c r="B91" s="418" t="s">
        <v>10025</v>
      </c>
      <c r="C91" s="418" t="s">
        <v>9993</v>
      </c>
      <c r="D91" s="418" t="s">
        <v>10312</v>
      </c>
      <c r="E91" s="886" t="s">
        <v>5990</v>
      </c>
      <c r="F91" s="891">
        <v>1</v>
      </c>
      <c r="G91" s="418" t="s">
        <v>9994</v>
      </c>
      <c r="H91" s="891" t="s">
        <v>9809</v>
      </c>
      <c r="I91" s="418" t="s">
        <v>9951</v>
      </c>
      <c r="J91" s="418" t="s">
        <v>9995</v>
      </c>
      <c r="K91" s="418">
        <v>0</v>
      </c>
      <c r="L91" s="418">
        <v>5</v>
      </c>
    </row>
    <row r="92" spans="1:12">
      <c r="A92" s="418" t="s">
        <v>10189</v>
      </c>
      <c r="B92" s="418" t="s">
        <v>10025</v>
      </c>
      <c r="C92" s="418" t="s">
        <v>9996</v>
      </c>
      <c r="D92" s="418" t="s">
        <v>10312</v>
      </c>
      <c r="E92" s="886" t="s">
        <v>5990</v>
      </c>
      <c r="F92" s="891">
        <v>1</v>
      </c>
      <c r="G92" s="418" t="s">
        <v>9994</v>
      </c>
      <c r="H92" s="891" t="s">
        <v>9809</v>
      </c>
      <c r="I92" s="418" t="s">
        <v>9951</v>
      </c>
      <c r="J92" s="418" t="s">
        <v>9997</v>
      </c>
      <c r="K92" s="418">
        <v>0</v>
      </c>
      <c r="L92" s="418">
        <v>5</v>
      </c>
    </row>
    <row r="93" spans="1:12">
      <c r="A93" s="418" t="s">
        <v>10190</v>
      </c>
      <c r="B93" s="418" t="s">
        <v>10025</v>
      </c>
      <c r="C93" s="418" t="s">
        <v>9998</v>
      </c>
      <c r="D93" s="418" t="s">
        <v>10312</v>
      </c>
      <c r="E93" s="886" t="s">
        <v>5990</v>
      </c>
      <c r="F93" s="891">
        <v>1</v>
      </c>
      <c r="G93" s="418" t="s">
        <v>9994</v>
      </c>
      <c r="H93" s="891" t="s">
        <v>9809</v>
      </c>
      <c r="I93" s="418" t="s">
        <v>9951</v>
      </c>
      <c r="J93" s="418" t="s">
        <v>9999</v>
      </c>
      <c r="K93" s="418">
        <v>0</v>
      </c>
      <c r="L93" s="418">
        <v>5</v>
      </c>
    </row>
    <row r="94" spans="1:12">
      <c r="A94" s="418" t="s">
        <v>10190</v>
      </c>
      <c r="B94" s="418" t="s">
        <v>10025</v>
      </c>
      <c r="C94" s="418" t="s">
        <v>10000</v>
      </c>
      <c r="D94" s="418" t="s">
        <v>10312</v>
      </c>
      <c r="E94" s="886" t="s">
        <v>5990</v>
      </c>
      <c r="F94" s="891">
        <v>1</v>
      </c>
      <c r="G94" s="418" t="s">
        <v>9994</v>
      </c>
      <c r="H94" s="891" t="s">
        <v>9809</v>
      </c>
      <c r="I94" s="418" t="s">
        <v>9951</v>
      </c>
      <c r="J94" s="418" t="s">
        <v>10001</v>
      </c>
      <c r="K94" s="418">
        <v>0</v>
      </c>
      <c r="L94" s="418">
        <v>5</v>
      </c>
    </row>
    <row r="95" spans="1:12">
      <c r="A95" s="418" t="s">
        <v>10191</v>
      </c>
      <c r="B95" s="418" t="s">
        <v>10026</v>
      </c>
      <c r="C95" s="418" t="s">
        <v>10027</v>
      </c>
      <c r="D95" s="418" t="s">
        <v>10312</v>
      </c>
      <c r="E95" s="886" t="s">
        <v>5990</v>
      </c>
      <c r="F95" s="891">
        <v>1</v>
      </c>
      <c r="G95" s="418" t="s">
        <v>9955</v>
      </c>
      <c r="H95" s="891" t="s">
        <v>9809</v>
      </c>
      <c r="I95" s="418" t="s">
        <v>10004</v>
      </c>
      <c r="J95" s="418" t="s">
        <v>10005</v>
      </c>
      <c r="K95" s="418">
        <v>100</v>
      </c>
      <c r="L95" s="418">
        <v>18</v>
      </c>
    </row>
    <row r="96" spans="1:12">
      <c r="A96" s="882" t="s">
        <v>10780</v>
      </c>
      <c r="B96" s="882" t="s">
        <v>10028</v>
      </c>
      <c r="C96" s="418" t="s">
        <v>10029</v>
      </c>
      <c r="D96" s="418" t="s">
        <v>10312</v>
      </c>
      <c r="E96" s="886" t="s">
        <v>10306</v>
      </c>
      <c r="F96" s="891">
        <v>1</v>
      </c>
      <c r="G96" s="418" t="s">
        <v>9966</v>
      </c>
      <c r="H96" s="891" t="s">
        <v>10336</v>
      </c>
      <c r="I96" s="418" t="s">
        <v>9967</v>
      </c>
      <c r="J96" s="418" t="s">
        <v>10005</v>
      </c>
      <c r="K96" s="418">
        <v>275</v>
      </c>
      <c r="L96" s="418">
        <v>28</v>
      </c>
    </row>
    <row r="97" spans="1:12">
      <c r="A97" s="418" t="s">
        <v>10192</v>
      </c>
      <c r="B97" s="418" t="s">
        <v>10030</v>
      </c>
      <c r="C97" s="418" t="s">
        <v>10031</v>
      </c>
      <c r="D97" s="418" t="s">
        <v>10312</v>
      </c>
      <c r="E97" s="886" t="s">
        <v>5990</v>
      </c>
      <c r="F97" s="891">
        <v>1</v>
      </c>
      <c r="G97" s="418" t="s">
        <v>9970</v>
      </c>
      <c r="H97" s="891" t="s">
        <v>9809</v>
      </c>
      <c r="I97" s="418" t="s">
        <v>9963</v>
      </c>
      <c r="J97" s="418" t="s">
        <v>10005</v>
      </c>
      <c r="K97" s="418">
        <v>325</v>
      </c>
      <c r="L97" s="418">
        <v>30</v>
      </c>
    </row>
    <row r="98" spans="1:12">
      <c r="A98" s="418" t="s">
        <v>10193</v>
      </c>
      <c r="B98" s="418" t="s">
        <v>10032</v>
      </c>
      <c r="C98" s="418" t="s">
        <v>10033</v>
      </c>
      <c r="D98" s="418" t="s">
        <v>10312</v>
      </c>
      <c r="E98" s="886" t="s">
        <v>5990</v>
      </c>
      <c r="F98" s="891">
        <v>1</v>
      </c>
      <c r="G98" s="418" t="s">
        <v>10034</v>
      </c>
      <c r="H98" s="891" t="s">
        <v>9809</v>
      </c>
      <c r="I98" s="418" t="s">
        <v>9810</v>
      </c>
      <c r="J98" s="418" t="s">
        <v>10005</v>
      </c>
      <c r="K98" s="418">
        <v>375</v>
      </c>
      <c r="L98" s="418">
        <v>40</v>
      </c>
    </row>
    <row r="99" spans="1:12">
      <c r="A99" s="418" t="s">
        <v>10194</v>
      </c>
      <c r="B99" s="418" t="s">
        <v>10035</v>
      </c>
      <c r="C99" s="418" t="s">
        <v>10036</v>
      </c>
      <c r="D99" s="418" t="s">
        <v>10312</v>
      </c>
      <c r="E99" s="886" t="s">
        <v>5990</v>
      </c>
      <c r="F99" s="891">
        <v>1</v>
      </c>
      <c r="G99" s="418" t="s">
        <v>9975</v>
      </c>
      <c r="H99" s="891" t="s">
        <v>9809</v>
      </c>
      <c r="I99" s="418" t="s">
        <v>9814</v>
      </c>
      <c r="J99" s="418" t="s">
        <v>10005</v>
      </c>
      <c r="K99" s="418">
        <v>425</v>
      </c>
      <c r="L99" s="418">
        <v>47</v>
      </c>
    </row>
    <row r="100" spans="1:12">
      <c r="A100" s="418" t="s">
        <v>10195</v>
      </c>
      <c r="B100" s="418" t="s">
        <v>10037</v>
      </c>
      <c r="C100" s="418" t="s">
        <v>10038</v>
      </c>
      <c r="D100" s="418" t="s">
        <v>10312</v>
      </c>
      <c r="E100" s="886" t="s">
        <v>5990</v>
      </c>
      <c r="F100" s="891">
        <v>1</v>
      </c>
      <c r="G100" s="418" t="s">
        <v>9980</v>
      </c>
      <c r="H100" s="891" t="s">
        <v>9809</v>
      </c>
      <c r="I100" s="418" t="s">
        <v>10322</v>
      </c>
      <c r="J100" s="418" t="s">
        <v>10005</v>
      </c>
      <c r="K100" s="418">
        <v>625</v>
      </c>
      <c r="L100" s="418">
        <v>59</v>
      </c>
    </row>
    <row r="101" spans="1:12">
      <c r="A101" s="882" t="s">
        <v>10793</v>
      </c>
      <c r="B101" s="882" t="s">
        <v>10039</v>
      </c>
      <c r="C101" s="418" t="s">
        <v>10421</v>
      </c>
      <c r="D101" s="418" t="s">
        <v>10312</v>
      </c>
      <c r="E101" s="886" t="s">
        <v>10306</v>
      </c>
      <c r="F101" s="891">
        <v>1</v>
      </c>
      <c r="G101" s="418" t="s">
        <v>9819</v>
      </c>
      <c r="H101" s="891" t="s">
        <v>10336</v>
      </c>
      <c r="I101" s="418" t="s">
        <v>9984</v>
      </c>
      <c r="J101" s="418" t="s">
        <v>10005</v>
      </c>
      <c r="K101" s="418">
        <v>700</v>
      </c>
      <c r="L101" s="418">
        <v>65</v>
      </c>
    </row>
    <row r="102" spans="1:12">
      <c r="A102" s="418" t="s">
        <v>10196</v>
      </c>
      <c r="B102" s="418" t="s">
        <v>10040</v>
      </c>
      <c r="C102" s="418" t="s">
        <v>10041</v>
      </c>
      <c r="D102" s="418" t="s">
        <v>10312</v>
      </c>
      <c r="E102" s="886" t="s">
        <v>5990</v>
      </c>
      <c r="F102" s="891">
        <v>1</v>
      </c>
      <c r="G102" s="418" t="s">
        <v>10042</v>
      </c>
      <c r="H102" s="891" t="s">
        <v>9809</v>
      </c>
      <c r="I102" s="423" t="s">
        <v>10321</v>
      </c>
      <c r="J102" s="418" t="s">
        <v>10005</v>
      </c>
      <c r="K102" s="418">
        <v>800</v>
      </c>
      <c r="L102" s="418">
        <v>67</v>
      </c>
    </row>
    <row r="103" spans="1:12">
      <c r="A103" s="882" t="s">
        <v>10796</v>
      </c>
      <c r="B103" s="882" t="s">
        <v>10043</v>
      </c>
      <c r="C103" s="418" t="s">
        <v>10422</v>
      </c>
      <c r="D103" s="418" t="s">
        <v>10312</v>
      </c>
      <c r="E103" s="886" t="s">
        <v>10306</v>
      </c>
      <c r="F103" s="891">
        <v>1</v>
      </c>
      <c r="G103" s="418" t="s">
        <v>9947</v>
      </c>
      <c r="H103" s="891" t="s">
        <v>10336</v>
      </c>
      <c r="I103" s="423" t="s">
        <v>9988</v>
      </c>
      <c r="J103" s="418" t="s">
        <v>10005</v>
      </c>
      <c r="K103" s="418">
        <v>900</v>
      </c>
      <c r="L103" s="418">
        <v>70</v>
      </c>
    </row>
    <row r="104" spans="1:12">
      <c r="A104" s="418" t="s">
        <v>10197</v>
      </c>
      <c r="B104" s="418" t="s">
        <v>10044</v>
      </c>
      <c r="C104" s="418" t="s">
        <v>10045</v>
      </c>
      <c r="D104" s="418" t="s">
        <v>10312</v>
      </c>
      <c r="E104" s="886" t="s">
        <v>5990</v>
      </c>
      <c r="F104" s="891">
        <v>1</v>
      </c>
      <c r="G104" s="418" t="s">
        <v>10024</v>
      </c>
      <c r="H104" s="891" t="s">
        <v>9809</v>
      </c>
      <c r="I104" s="418" t="s">
        <v>10319</v>
      </c>
      <c r="J104" s="418" t="s">
        <v>10005</v>
      </c>
      <c r="K104" s="418">
        <v>850</v>
      </c>
      <c r="L104" s="418">
        <v>70</v>
      </c>
    </row>
    <row r="105" spans="1:12">
      <c r="A105" s="418" t="s">
        <v>10198</v>
      </c>
      <c r="B105" s="418" t="s">
        <v>10046</v>
      </c>
      <c r="C105" s="418" t="s">
        <v>10047</v>
      </c>
      <c r="D105" s="418" t="s">
        <v>10313</v>
      </c>
      <c r="E105" s="886" t="s">
        <v>5990</v>
      </c>
      <c r="F105" s="891">
        <v>1</v>
      </c>
      <c r="G105" s="418" t="s">
        <v>9950</v>
      </c>
      <c r="H105" s="891" t="s">
        <v>9809</v>
      </c>
      <c r="I105" s="423" t="s">
        <v>9951</v>
      </c>
      <c r="J105" s="418" t="s">
        <v>10005</v>
      </c>
      <c r="K105" s="418">
        <v>50</v>
      </c>
      <c r="L105" s="418">
        <v>10</v>
      </c>
    </row>
    <row r="106" spans="1:12">
      <c r="A106" s="418" t="s">
        <v>10199</v>
      </c>
      <c r="B106" s="418" t="s">
        <v>10048</v>
      </c>
      <c r="C106" s="418" t="s">
        <v>10049</v>
      </c>
      <c r="D106" s="418" t="s">
        <v>10313</v>
      </c>
      <c r="E106" s="886" t="s">
        <v>5990</v>
      </c>
      <c r="F106" s="891">
        <v>1</v>
      </c>
      <c r="G106" s="418" t="s">
        <v>9955</v>
      </c>
      <c r="H106" s="891" t="s">
        <v>9809</v>
      </c>
      <c r="I106" s="423" t="s">
        <v>10004</v>
      </c>
      <c r="J106" s="418" t="s">
        <v>10005</v>
      </c>
      <c r="K106" s="418">
        <v>125</v>
      </c>
      <c r="L106" s="418">
        <v>16</v>
      </c>
    </row>
    <row r="107" spans="1:12">
      <c r="A107" s="418" t="s">
        <v>10200</v>
      </c>
      <c r="B107" s="418" t="s">
        <v>10050</v>
      </c>
      <c r="C107" s="418" t="s">
        <v>10051</v>
      </c>
      <c r="D107" s="418" t="s">
        <v>10313</v>
      </c>
      <c r="E107" s="886" t="s">
        <v>5990</v>
      </c>
      <c r="F107" s="891">
        <v>1</v>
      </c>
      <c r="G107" s="418" t="s">
        <v>10052</v>
      </c>
      <c r="H107" s="891" t="s">
        <v>9809</v>
      </c>
      <c r="I107" s="423" t="s">
        <v>9959</v>
      </c>
      <c r="J107" s="418" t="s">
        <v>10005</v>
      </c>
      <c r="K107" s="418">
        <v>200</v>
      </c>
      <c r="L107" s="418">
        <v>22</v>
      </c>
    </row>
    <row r="108" spans="1:12">
      <c r="A108" s="882" t="s">
        <v>10781</v>
      </c>
      <c r="B108" s="882" t="s">
        <v>10053</v>
      </c>
      <c r="C108" s="418" t="s">
        <v>10362</v>
      </c>
      <c r="D108" s="418" t="s">
        <v>10313</v>
      </c>
      <c r="E108" s="886" t="s">
        <v>10306</v>
      </c>
      <c r="F108" s="891">
        <v>1</v>
      </c>
      <c r="G108" s="418" t="s">
        <v>9966</v>
      </c>
      <c r="H108" s="891" t="s">
        <v>10336</v>
      </c>
      <c r="I108" s="423" t="s">
        <v>9967</v>
      </c>
      <c r="J108" s="418" t="s">
        <v>10005</v>
      </c>
      <c r="K108" s="418">
        <v>250</v>
      </c>
      <c r="L108" s="418">
        <v>25</v>
      </c>
    </row>
    <row r="109" spans="1:12">
      <c r="A109" s="418" t="s">
        <v>10201</v>
      </c>
      <c r="B109" s="418" t="s">
        <v>10054</v>
      </c>
      <c r="C109" s="418" t="s">
        <v>10361</v>
      </c>
      <c r="D109" s="418" t="s">
        <v>10313</v>
      </c>
      <c r="E109" s="886" t="s">
        <v>5990</v>
      </c>
      <c r="F109" s="891">
        <v>1</v>
      </c>
      <c r="G109" s="418" t="s">
        <v>10012</v>
      </c>
      <c r="H109" s="891" t="s">
        <v>9809</v>
      </c>
      <c r="I109" s="423" t="s">
        <v>9963</v>
      </c>
      <c r="J109" s="418" t="s">
        <v>10005</v>
      </c>
      <c r="K109" s="418">
        <v>300</v>
      </c>
      <c r="L109" s="418">
        <v>28</v>
      </c>
    </row>
    <row r="110" spans="1:12">
      <c r="A110" s="418" t="s">
        <v>10395</v>
      </c>
      <c r="B110" s="418" t="s">
        <v>10360</v>
      </c>
      <c r="C110" s="418" t="s">
        <v>10365</v>
      </c>
      <c r="D110" s="418" t="s">
        <v>10313</v>
      </c>
      <c r="E110" s="886" t="s">
        <v>5990</v>
      </c>
      <c r="F110" s="891">
        <v>1</v>
      </c>
      <c r="G110" s="418" t="s">
        <v>10366</v>
      </c>
      <c r="H110" s="891" t="s">
        <v>9809</v>
      </c>
      <c r="I110" s="423" t="s">
        <v>10367</v>
      </c>
      <c r="J110" s="418" t="s">
        <v>10343</v>
      </c>
      <c r="K110" s="418" t="s">
        <v>10368</v>
      </c>
      <c r="L110" s="418" t="s">
        <v>10369</v>
      </c>
    </row>
    <row r="111" spans="1:12">
      <c r="A111" s="882" t="s">
        <v>10784</v>
      </c>
      <c r="B111" s="882" t="s">
        <v>10055</v>
      </c>
      <c r="C111" s="418" t="s">
        <v>10364</v>
      </c>
      <c r="D111" s="418" t="s">
        <v>10313</v>
      </c>
      <c r="E111" s="886" t="s">
        <v>10306</v>
      </c>
      <c r="F111" s="891">
        <v>1</v>
      </c>
      <c r="G111" s="418" t="s">
        <v>10009</v>
      </c>
      <c r="H111" s="891" t="s">
        <v>10336</v>
      </c>
      <c r="I111" s="423" t="s">
        <v>9972</v>
      </c>
      <c r="J111" s="418" t="s">
        <v>10005</v>
      </c>
      <c r="K111" s="418" t="s">
        <v>10370</v>
      </c>
      <c r="L111" s="418">
        <v>35</v>
      </c>
    </row>
    <row r="112" spans="1:12">
      <c r="A112" s="418" t="s">
        <v>10202</v>
      </c>
      <c r="B112" s="418" t="s">
        <v>10056</v>
      </c>
      <c r="C112" s="418" t="s">
        <v>10363</v>
      </c>
      <c r="D112" s="418" t="s">
        <v>10313</v>
      </c>
      <c r="E112" s="886" t="s">
        <v>5990</v>
      </c>
      <c r="F112" s="891">
        <v>1</v>
      </c>
      <c r="G112" s="418" t="s">
        <v>10009</v>
      </c>
      <c r="H112" s="891" t="s">
        <v>9809</v>
      </c>
      <c r="I112" s="423" t="s">
        <v>9800</v>
      </c>
      <c r="J112" s="418" t="s">
        <v>10005</v>
      </c>
      <c r="K112" s="418" t="s">
        <v>10371</v>
      </c>
      <c r="L112" s="418">
        <v>40</v>
      </c>
    </row>
    <row r="113" spans="1:12" ht="15" customHeight="1">
      <c r="A113" s="882" t="s">
        <v>10787</v>
      </c>
      <c r="B113" s="882" t="s">
        <v>10057</v>
      </c>
      <c r="C113" s="418" t="s">
        <v>10058</v>
      </c>
      <c r="D113" s="418" t="s">
        <v>10313</v>
      </c>
      <c r="E113" s="886" t="s">
        <v>10306</v>
      </c>
      <c r="F113" s="891">
        <v>1</v>
      </c>
      <c r="G113" s="418" t="s">
        <v>9813</v>
      </c>
      <c r="H113" s="891" t="s">
        <v>10336</v>
      </c>
      <c r="I113" s="423" t="s">
        <v>9806</v>
      </c>
      <c r="J113" s="418" t="s">
        <v>10005</v>
      </c>
      <c r="K113" s="418">
        <v>450</v>
      </c>
      <c r="L113" s="418">
        <v>48</v>
      </c>
    </row>
    <row r="114" spans="1:12" ht="15" customHeight="1">
      <c r="A114" s="418" t="s">
        <v>10203</v>
      </c>
      <c r="B114" s="418" t="s">
        <v>10059</v>
      </c>
      <c r="C114" s="418" t="s">
        <v>10060</v>
      </c>
      <c r="D114" s="418" t="s">
        <v>10313</v>
      </c>
      <c r="E114" s="886" t="s">
        <v>5990</v>
      </c>
      <c r="F114" s="891">
        <v>1</v>
      </c>
      <c r="G114" s="418" t="s">
        <v>9980</v>
      </c>
      <c r="H114" s="891" t="s">
        <v>9809</v>
      </c>
      <c r="I114" s="418" t="s">
        <v>2727</v>
      </c>
      <c r="J114" s="418" t="s">
        <v>10005</v>
      </c>
      <c r="K114" s="418">
        <v>500</v>
      </c>
      <c r="L114" s="418">
        <v>52</v>
      </c>
    </row>
    <row r="115" spans="1:12" ht="15" customHeight="1">
      <c r="A115" s="882" t="s">
        <v>10790</v>
      </c>
      <c r="B115" s="882" t="s">
        <v>10061</v>
      </c>
      <c r="C115" s="418" t="s">
        <v>10062</v>
      </c>
      <c r="D115" s="418" t="s">
        <v>10313</v>
      </c>
      <c r="E115" s="886" t="s">
        <v>10306</v>
      </c>
      <c r="F115" s="891">
        <v>1</v>
      </c>
      <c r="G115" s="418" t="s">
        <v>9980</v>
      </c>
      <c r="H115" s="891" t="s">
        <v>10316</v>
      </c>
      <c r="I115" s="891" t="s">
        <v>10315</v>
      </c>
      <c r="J115" s="891" t="s">
        <v>10315</v>
      </c>
      <c r="K115" s="418">
        <v>550</v>
      </c>
      <c r="L115" s="418">
        <v>55</v>
      </c>
    </row>
    <row r="116" spans="1:12" ht="15" customHeight="1">
      <c r="A116" s="882" t="s">
        <v>10204</v>
      </c>
      <c r="B116" s="882" t="s">
        <v>10063</v>
      </c>
      <c r="C116" s="418" t="s">
        <v>10064</v>
      </c>
      <c r="D116" s="418" t="s">
        <v>10313</v>
      </c>
      <c r="E116" s="886" t="s">
        <v>10306</v>
      </c>
      <c r="F116" s="891">
        <v>1</v>
      </c>
      <c r="G116" s="418" t="s">
        <v>9980</v>
      </c>
      <c r="H116" s="891" t="s">
        <v>10336</v>
      </c>
      <c r="I116" s="423" t="s">
        <v>9984</v>
      </c>
      <c r="J116" s="418" t="s">
        <v>10005</v>
      </c>
      <c r="K116" s="418">
        <v>625</v>
      </c>
      <c r="L116" s="418">
        <v>60</v>
      </c>
    </row>
    <row r="117" spans="1:12" ht="15" customHeight="1">
      <c r="A117" s="418" t="s">
        <v>10205</v>
      </c>
      <c r="B117" s="418" t="s">
        <v>10065</v>
      </c>
      <c r="C117" s="418" t="s">
        <v>10066</v>
      </c>
      <c r="D117" s="418" t="s">
        <v>10313</v>
      </c>
      <c r="E117" s="886" t="s">
        <v>5990</v>
      </c>
      <c r="F117" s="891">
        <v>1</v>
      </c>
      <c r="G117" s="418" t="s">
        <v>9819</v>
      </c>
      <c r="H117" s="891" t="s">
        <v>9809</v>
      </c>
      <c r="I117" s="418" t="s">
        <v>9841</v>
      </c>
      <c r="J117" s="418" t="s">
        <v>10005</v>
      </c>
      <c r="K117" s="418">
        <v>700</v>
      </c>
      <c r="L117" s="418">
        <v>63</v>
      </c>
    </row>
    <row r="118" spans="1:12" ht="15" customHeight="1">
      <c r="A118" s="882" t="s">
        <v>10206</v>
      </c>
      <c r="B118" s="882" t="s">
        <v>10067</v>
      </c>
      <c r="C118" s="418" t="s">
        <v>10423</v>
      </c>
      <c r="D118" s="418" t="s">
        <v>10313</v>
      </c>
      <c r="E118" s="886" t="s">
        <v>10306</v>
      </c>
      <c r="F118" s="891">
        <v>1</v>
      </c>
      <c r="G118" s="418" t="s">
        <v>9947</v>
      </c>
      <c r="H118" s="891" t="s">
        <v>10336</v>
      </c>
      <c r="I118" s="423" t="s">
        <v>9988</v>
      </c>
      <c r="J118" s="418" t="s">
        <v>10005</v>
      </c>
      <c r="K118" s="418">
        <v>900</v>
      </c>
      <c r="L118" s="418">
        <v>70</v>
      </c>
    </row>
    <row r="119" spans="1:12" ht="15" customHeight="1">
      <c r="A119" s="418" t="s">
        <v>10207</v>
      </c>
      <c r="B119" s="418" t="s">
        <v>10068</v>
      </c>
      <c r="C119" s="418" t="s">
        <v>10069</v>
      </c>
      <c r="D119" s="418" t="s">
        <v>10313</v>
      </c>
      <c r="E119" s="886" t="s">
        <v>5990</v>
      </c>
      <c r="F119" s="891">
        <v>1</v>
      </c>
      <c r="G119" s="418" t="s">
        <v>10024</v>
      </c>
      <c r="H119" s="891" t="s">
        <v>9809</v>
      </c>
      <c r="I119" s="418" t="s">
        <v>10319</v>
      </c>
      <c r="J119" s="418" t="s">
        <v>10005</v>
      </c>
      <c r="K119" s="418">
        <v>850</v>
      </c>
      <c r="L119" s="418">
        <v>70</v>
      </c>
    </row>
    <row r="120" spans="1:12" ht="15" customHeight="1">
      <c r="A120" s="418" t="s">
        <v>10208</v>
      </c>
      <c r="B120" s="418" t="s">
        <v>10209</v>
      </c>
      <c r="C120" s="418" t="s">
        <v>10210</v>
      </c>
      <c r="D120" s="418" t="s">
        <v>10314</v>
      </c>
      <c r="E120" s="418" t="s">
        <v>10211</v>
      </c>
      <c r="F120" s="418">
        <v>1</v>
      </c>
      <c r="G120" s="418" t="s">
        <v>10212</v>
      </c>
      <c r="H120" s="418" t="s">
        <v>10213</v>
      </c>
      <c r="I120" s="418" t="s">
        <v>10334</v>
      </c>
      <c r="J120" s="418" t="s">
        <v>10214</v>
      </c>
      <c r="K120" s="418">
        <v>0</v>
      </c>
      <c r="L120" s="418">
        <v>5</v>
      </c>
    </row>
    <row r="121" spans="1:12" ht="15" customHeight="1">
      <c r="A121" s="418" t="s">
        <v>10106</v>
      </c>
      <c r="B121" s="418" t="s">
        <v>10215</v>
      </c>
      <c r="C121" s="418" t="s">
        <v>10216</v>
      </c>
      <c r="D121" s="418" t="s">
        <v>10314</v>
      </c>
      <c r="E121" s="418" t="s">
        <v>10211</v>
      </c>
      <c r="F121" s="418">
        <v>1</v>
      </c>
      <c r="G121" s="418" t="s">
        <v>10212</v>
      </c>
      <c r="H121" s="418" t="s">
        <v>10213</v>
      </c>
      <c r="I121" s="418" t="s">
        <v>10334</v>
      </c>
      <c r="J121" s="418" t="s">
        <v>10217</v>
      </c>
      <c r="K121" s="418">
        <v>0</v>
      </c>
      <c r="L121" s="418">
        <v>5</v>
      </c>
    </row>
    <row r="122" spans="1:12" ht="15" customHeight="1">
      <c r="A122" s="418" t="s">
        <v>10107</v>
      </c>
      <c r="B122" s="418" t="s">
        <v>10218</v>
      </c>
      <c r="C122" s="418" t="s">
        <v>10219</v>
      </c>
      <c r="D122" s="418" t="s">
        <v>10314</v>
      </c>
      <c r="E122" s="418" t="s">
        <v>10211</v>
      </c>
      <c r="F122" s="418">
        <v>1</v>
      </c>
      <c r="G122" s="418" t="s">
        <v>10212</v>
      </c>
      <c r="H122" s="418" t="s">
        <v>10213</v>
      </c>
      <c r="I122" s="418" t="s">
        <v>10334</v>
      </c>
      <c r="J122" s="418" t="s">
        <v>10220</v>
      </c>
      <c r="K122" s="418">
        <v>0</v>
      </c>
      <c r="L122" s="418">
        <v>5</v>
      </c>
    </row>
    <row r="123" spans="1:12" ht="15" customHeight="1">
      <c r="A123" s="418" t="s">
        <v>10221</v>
      </c>
      <c r="B123" s="418" t="s">
        <v>10222</v>
      </c>
      <c r="C123" s="418" t="s">
        <v>10223</v>
      </c>
      <c r="D123" s="418" t="s">
        <v>10314</v>
      </c>
      <c r="E123" s="418" t="s">
        <v>10211</v>
      </c>
      <c r="F123" s="418">
        <v>1</v>
      </c>
      <c r="G123" s="418" t="s">
        <v>10212</v>
      </c>
      <c r="H123" s="418" t="s">
        <v>10213</v>
      </c>
      <c r="I123" s="418" t="s">
        <v>10334</v>
      </c>
      <c r="J123" s="418" t="s">
        <v>10224</v>
      </c>
      <c r="K123" s="418">
        <v>0</v>
      </c>
      <c r="L123" s="418">
        <v>5</v>
      </c>
    </row>
    <row r="124" spans="1:12" ht="15" customHeight="1">
      <c r="A124" s="418" t="s">
        <v>10108</v>
      </c>
      <c r="B124" s="418" t="s">
        <v>10225</v>
      </c>
      <c r="C124" s="418" t="s">
        <v>10226</v>
      </c>
      <c r="D124" s="418" t="s">
        <v>10314</v>
      </c>
      <c r="E124" s="418" t="s">
        <v>10211</v>
      </c>
      <c r="F124" s="418">
        <v>2</v>
      </c>
      <c r="G124" s="418" t="s">
        <v>10227</v>
      </c>
      <c r="H124" s="418" t="s">
        <v>10213</v>
      </c>
      <c r="I124" s="418" t="s">
        <v>10333</v>
      </c>
      <c r="J124" s="418" t="s">
        <v>734</v>
      </c>
      <c r="K124" s="418">
        <v>50</v>
      </c>
      <c r="L124" s="418">
        <v>10</v>
      </c>
    </row>
    <row r="125" spans="1:12" ht="15" customHeight="1">
      <c r="A125" s="418" t="s">
        <v>10109</v>
      </c>
      <c r="B125" s="418" t="s">
        <v>10228</v>
      </c>
      <c r="C125" s="418" t="s">
        <v>10229</v>
      </c>
      <c r="D125" s="418" t="s">
        <v>10314</v>
      </c>
      <c r="E125" s="418" t="s">
        <v>10211</v>
      </c>
      <c r="F125" s="418">
        <v>2</v>
      </c>
      <c r="G125" s="418" t="s">
        <v>10227</v>
      </c>
      <c r="H125" s="418" t="s">
        <v>10213</v>
      </c>
      <c r="I125" s="418" t="s">
        <v>10333</v>
      </c>
      <c r="J125" s="418" t="s">
        <v>703</v>
      </c>
      <c r="K125" s="418">
        <v>50</v>
      </c>
      <c r="L125" s="418">
        <v>10</v>
      </c>
    </row>
    <row r="126" spans="1:12" ht="15" customHeight="1">
      <c r="A126" s="418" t="s">
        <v>10110</v>
      </c>
      <c r="B126" s="418" t="s">
        <v>10230</v>
      </c>
      <c r="C126" s="418" t="s">
        <v>10231</v>
      </c>
      <c r="D126" s="418" t="s">
        <v>10314</v>
      </c>
      <c r="E126" s="418" t="s">
        <v>10211</v>
      </c>
      <c r="F126" s="418">
        <v>2</v>
      </c>
      <c r="G126" s="418" t="s">
        <v>10227</v>
      </c>
      <c r="H126" s="418" t="s">
        <v>10213</v>
      </c>
      <c r="I126" s="418" t="s">
        <v>10333</v>
      </c>
      <c r="J126" s="418" t="s">
        <v>296</v>
      </c>
      <c r="K126" s="418">
        <v>50</v>
      </c>
      <c r="L126" s="418">
        <v>10</v>
      </c>
    </row>
    <row r="127" spans="1:12" ht="15" customHeight="1">
      <c r="A127" s="418" t="s">
        <v>10111</v>
      </c>
      <c r="B127" s="418" t="s">
        <v>10232</v>
      </c>
      <c r="C127" s="418" t="s">
        <v>10233</v>
      </c>
      <c r="D127" s="418" t="s">
        <v>10314</v>
      </c>
      <c r="E127" s="418" t="s">
        <v>10211</v>
      </c>
      <c r="F127" s="418">
        <v>2</v>
      </c>
      <c r="G127" s="418" t="s">
        <v>10227</v>
      </c>
      <c r="H127" s="418" t="s">
        <v>10213</v>
      </c>
      <c r="I127" s="418" t="s">
        <v>10333</v>
      </c>
      <c r="J127" s="418" t="s">
        <v>378</v>
      </c>
      <c r="K127" s="418">
        <v>50</v>
      </c>
      <c r="L127" s="418">
        <v>10</v>
      </c>
    </row>
    <row r="128" spans="1:12" ht="15" customHeight="1">
      <c r="A128" s="418" t="s">
        <v>10112</v>
      </c>
      <c r="B128" s="418" t="s">
        <v>10234</v>
      </c>
      <c r="C128" s="418" t="s">
        <v>10235</v>
      </c>
      <c r="D128" s="418" t="s">
        <v>10314</v>
      </c>
      <c r="E128" s="418" t="s">
        <v>10211</v>
      </c>
      <c r="F128" s="418">
        <v>3</v>
      </c>
      <c r="G128" s="418" t="s">
        <v>10236</v>
      </c>
      <c r="H128" s="418" t="s">
        <v>10213</v>
      </c>
      <c r="I128" s="418" t="s">
        <v>10332</v>
      </c>
      <c r="J128" s="418" t="s">
        <v>361</v>
      </c>
      <c r="K128" s="418">
        <v>150</v>
      </c>
      <c r="L128" s="418">
        <v>20</v>
      </c>
    </row>
    <row r="129" spans="1:12" ht="15" customHeight="1">
      <c r="A129" s="418" t="s">
        <v>10113</v>
      </c>
      <c r="B129" s="418" t="s">
        <v>10237</v>
      </c>
      <c r="C129" s="418" t="s">
        <v>10238</v>
      </c>
      <c r="D129" s="418" t="s">
        <v>10314</v>
      </c>
      <c r="E129" s="418" t="s">
        <v>10211</v>
      </c>
      <c r="F129" s="418">
        <v>3</v>
      </c>
      <c r="G129" s="418" t="s">
        <v>10236</v>
      </c>
      <c r="H129" s="418" t="s">
        <v>10213</v>
      </c>
      <c r="I129" s="418" t="s">
        <v>10332</v>
      </c>
      <c r="J129" s="418" t="s">
        <v>939</v>
      </c>
      <c r="K129" s="418">
        <v>150</v>
      </c>
      <c r="L129" s="418">
        <v>20</v>
      </c>
    </row>
    <row r="130" spans="1:12" ht="15" customHeight="1">
      <c r="A130" s="418" t="s">
        <v>10114</v>
      </c>
      <c r="B130" s="418" t="s">
        <v>10239</v>
      </c>
      <c r="C130" s="418" t="s">
        <v>10240</v>
      </c>
      <c r="D130" s="418" t="s">
        <v>10314</v>
      </c>
      <c r="E130" s="418" t="s">
        <v>10211</v>
      </c>
      <c r="F130" s="418">
        <v>3</v>
      </c>
      <c r="G130" s="418" t="s">
        <v>10236</v>
      </c>
      <c r="H130" s="418" t="s">
        <v>10213</v>
      </c>
      <c r="I130" s="418" t="s">
        <v>10332</v>
      </c>
      <c r="J130" s="418" t="s">
        <v>743</v>
      </c>
      <c r="K130" s="418">
        <v>150</v>
      </c>
      <c r="L130" s="418">
        <v>20</v>
      </c>
    </row>
    <row r="131" spans="1:12" ht="15" customHeight="1">
      <c r="A131" s="418" t="s">
        <v>10115</v>
      </c>
      <c r="B131" s="418" t="s">
        <v>10241</v>
      </c>
      <c r="C131" s="418" t="s">
        <v>10242</v>
      </c>
      <c r="D131" s="418" t="s">
        <v>10314</v>
      </c>
      <c r="E131" s="418" t="s">
        <v>10211</v>
      </c>
      <c r="F131" s="418">
        <v>3</v>
      </c>
      <c r="G131" s="418" t="s">
        <v>10236</v>
      </c>
      <c r="H131" s="418" t="s">
        <v>10213</v>
      </c>
      <c r="I131" s="418" t="s">
        <v>10332</v>
      </c>
      <c r="J131" s="418" t="s">
        <v>912</v>
      </c>
      <c r="K131" s="418">
        <v>150</v>
      </c>
      <c r="L131" s="418">
        <v>20</v>
      </c>
    </row>
    <row r="132" spans="1:12" ht="15" customHeight="1">
      <c r="A132" s="418" t="s">
        <v>10116</v>
      </c>
      <c r="B132" s="418" t="s">
        <v>10243</v>
      </c>
      <c r="C132" s="418" t="s">
        <v>10244</v>
      </c>
      <c r="D132" s="418" t="s">
        <v>10314</v>
      </c>
      <c r="E132" s="418" t="s">
        <v>10211</v>
      </c>
      <c r="F132" s="418">
        <v>3</v>
      </c>
      <c r="G132" s="418" t="s">
        <v>10245</v>
      </c>
      <c r="H132" s="418" t="s">
        <v>10213</v>
      </c>
      <c r="I132" s="418" t="s">
        <v>10331</v>
      </c>
      <c r="J132" s="418" t="s">
        <v>10246</v>
      </c>
      <c r="K132" s="418">
        <v>225</v>
      </c>
      <c r="L132" s="418">
        <v>30</v>
      </c>
    </row>
    <row r="133" spans="1:12" ht="15" customHeight="1">
      <c r="A133" s="418" t="s">
        <v>10117</v>
      </c>
      <c r="B133" s="418" t="s">
        <v>10247</v>
      </c>
      <c r="C133" s="418" t="s">
        <v>10248</v>
      </c>
      <c r="D133" s="418" t="s">
        <v>10314</v>
      </c>
      <c r="E133" s="418" t="s">
        <v>10211</v>
      </c>
      <c r="F133" s="418">
        <v>3</v>
      </c>
      <c r="G133" s="418" t="s">
        <v>10245</v>
      </c>
      <c r="H133" s="418" t="s">
        <v>10213</v>
      </c>
      <c r="I133" s="418" t="s">
        <v>10330</v>
      </c>
      <c r="J133" s="418" t="s">
        <v>10246</v>
      </c>
      <c r="K133" s="418">
        <v>300</v>
      </c>
      <c r="L133" s="418">
        <v>30</v>
      </c>
    </row>
    <row r="134" spans="1:12" ht="15" customHeight="1">
      <c r="A134" s="418" t="s">
        <v>10118</v>
      </c>
      <c r="B134" s="418" t="s">
        <v>10249</v>
      </c>
      <c r="C134" s="418" t="s">
        <v>10250</v>
      </c>
      <c r="D134" s="418" t="s">
        <v>10314</v>
      </c>
      <c r="E134" s="886" t="s">
        <v>10306</v>
      </c>
      <c r="F134" s="418">
        <v>5</v>
      </c>
      <c r="G134" s="418" t="s">
        <v>10245</v>
      </c>
      <c r="H134" s="891" t="s">
        <v>10316</v>
      </c>
      <c r="I134" s="891" t="s">
        <v>10315</v>
      </c>
      <c r="J134" s="891" t="s">
        <v>10315</v>
      </c>
      <c r="K134" s="418">
        <v>275</v>
      </c>
      <c r="L134" s="418">
        <v>30</v>
      </c>
    </row>
    <row r="135" spans="1:12" ht="15" customHeight="1">
      <c r="A135" s="418" t="s">
        <v>10119</v>
      </c>
      <c r="B135" s="418" t="s">
        <v>10251</v>
      </c>
      <c r="C135" s="418" t="s">
        <v>10252</v>
      </c>
      <c r="D135" s="418" t="s">
        <v>10314</v>
      </c>
      <c r="E135" s="886" t="s">
        <v>10306</v>
      </c>
      <c r="F135" s="418">
        <v>5</v>
      </c>
      <c r="G135" s="418" t="s">
        <v>10245</v>
      </c>
      <c r="H135" s="418" t="s">
        <v>10336</v>
      </c>
      <c r="I135" s="418">
        <v>99</v>
      </c>
      <c r="J135" s="418" t="s">
        <v>10246</v>
      </c>
      <c r="K135" s="418">
        <v>275</v>
      </c>
      <c r="L135" s="418">
        <v>30</v>
      </c>
    </row>
    <row r="136" spans="1:12" ht="15" customHeight="1">
      <c r="A136" s="418" t="s">
        <v>10120</v>
      </c>
      <c r="B136" s="418" t="s">
        <v>10253</v>
      </c>
      <c r="C136" s="418" t="s">
        <v>10254</v>
      </c>
      <c r="D136" s="418" t="s">
        <v>10314</v>
      </c>
      <c r="E136" s="418" t="s">
        <v>10211</v>
      </c>
      <c r="F136" s="418">
        <v>5</v>
      </c>
      <c r="G136" s="418" t="s">
        <v>10255</v>
      </c>
      <c r="H136" s="418" t="s">
        <v>10213</v>
      </c>
      <c r="I136" s="418" t="s">
        <v>10329</v>
      </c>
      <c r="J136" s="418" t="s">
        <v>10246</v>
      </c>
      <c r="K136" s="418">
        <v>375</v>
      </c>
      <c r="L136" s="418">
        <v>40</v>
      </c>
    </row>
    <row r="137" spans="1:12" ht="15" customHeight="1">
      <c r="A137" s="418" t="s">
        <v>10121</v>
      </c>
      <c r="B137" s="418" t="s">
        <v>10256</v>
      </c>
      <c r="C137" s="418" t="s">
        <v>10257</v>
      </c>
      <c r="D137" s="418" t="s">
        <v>10314</v>
      </c>
      <c r="E137" s="418" t="s">
        <v>10211</v>
      </c>
      <c r="F137" s="418">
        <v>5</v>
      </c>
      <c r="G137" s="418" t="s">
        <v>10255</v>
      </c>
      <c r="H137" s="418" t="s">
        <v>10213</v>
      </c>
      <c r="I137" s="418" t="s">
        <v>10328</v>
      </c>
      <c r="J137" s="418" t="s">
        <v>10246</v>
      </c>
      <c r="K137" s="418">
        <v>450</v>
      </c>
      <c r="L137" s="418">
        <v>40</v>
      </c>
    </row>
    <row r="138" spans="1:12" ht="15" customHeight="1">
      <c r="A138" s="418" t="s">
        <v>10122</v>
      </c>
      <c r="B138" s="418" t="s">
        <v>10258</v>
      </c>
      <c r="C138" s="418" t="s">
        <v>10259</v>
      </c>
      <c r="D138" s="418" t="s">
        <v>10314</v>
      </c>
      <c r="E138" s="886" t="s">
        <v>10306</v>
      </c>
      <c r="F138" s="418">
        <v>5</v>
      </c>
      <c r="G138" s="418" t="s">
        <v>10255</v>
      </c>
      <c r="H138" s="891" t="s">
        <v>10316</v>
      </c>
      <c r="I138" s="891" t="s">
        <v>10315</v>
      </c>
      <c r="J138" s="891" t="s">
        <v>10315</v>
      </c>
      <c r="K138" s="418">
        <v>425</v>
      </c>
      <c r="L138" s="418">
        <v>40</v>
      </c>
    </row>
    <row r="139" spans="1:12" ht="15" customHeight="1">
      <c r="A139" s="418" t="s">
        <v>10123</v>
      </c>
      <c r="B139" s="418" t="s">
        <v>10260</v>
      </c>
      <c r="C139" s="418" t="s">
        <v>10261</v>
      </c>
      <c r="D139" s="418" t="s">
        <v>10314</v>
      </c>
      <c r="E139" s="886" t="s">
        <v>10306</v>
      </c>
      <c r="F139" s="418">
        <v>5</v>
      </c>
      <c r="G139" s="418" t="s">
        <v>10255</v>
      </c>
      <c r="H139" s="418" t="s">
        <v>10336</v>
      </c>
      <c r="I139" s="418">
        <v>199</v>
      </c>
      <c r="J139" s="418" t="s">
        <v>10246</v>
      </c>
      <c r="K139" s="418">
        <v>425</v>
      </c>
      <c r="L139" s="418">
        <v>40</v>
      </c>
    </row>
    <row r="140" spans="1:12" ht="15" customHeight="1">
      <c r="A140" s="418" t="s">
        <v>10262</v>
      </c>
      <c r="B140" s="418" t="s">
        <v>10263</v>
      </c>
      <c r="C140" s="418" t="s">
        <v>10264</v>
      </c>
      <c r="D140" s="418" t="s">
        <v>10314</v>
      </c>
      <c r="E140" s="886" t="s">
        <v>10306</v>
      </c>
      <c r="F140" s="418">
        <v>5</v>
      </c>
      <c r="G140" s="418" t="s">
        <v>10255</v>
      </c>
      <c r="H140" s="891" t="s">
        <v>10316</v>
      </c>
      <c r="I140" s="891" t="s">
        <v>10315</v>
      </c>
      <c r="J140" s="891" t="s">
        <v>10315</v>
      </c>
      <c r="K140" s="418">
        <v>450</v>
      </c>
      <c r="L140" s="418">
        <v>40</v>
      </c>
    </row>
    <row r="141" spans="1:12" ht="15" customHeight="1">
      <c r="A141" s="418" t="s">
        <v>10124</v>
      </c>
      <c r="B141" s="418" t="s">
        <v>10265</v>
      </c>
      <c r="C141" s="418" t="s">
        <v>10266</v>
      </c>
      <c r="D141" s="418" t="s">
        <v>10314</v>
      </c>
      <c r="E141" s="418" t="s">
        <v>10211</v>
      </c>
      <c r="F141" s="418">
        <v>5</v>
      </c>
      <c r="G141" s="418" t="s">
        <v>10267</v>
      </c>
      <c r="H141" s="418" t="s">
        <v>10213</v>
      </c>
      <c r="I141" s="418" t="s">
        <v>10327</v>
      </c>
      <c r="J141" s="418" t="s">
        <v>10246</v>
      </c>
      <c r="K141" s="418">
        <v>525</v>
      </c>
      <c r="L141" s="418">
        <v>50</v>
      </c>
    </row>
    <row r="142" spans="1:12" ht="15" customHeight="1">
      <c r="A142" s="418" t="s">
        <v>10125</v>
      </c>
      <c r="B142" s="418" t="s">
        <v>10268</v>
      </c>
      <c r="C142" s="418" t="s">
        <v>10269</v>
      </c>
      <c r="D142" s="418" t="s">
        <v>10314</v>
      </c>
      <c r="E142" s="418" t="s">
        <v>10211</v>
      </c>
      <c r="F142" s="418">
        <v>5</v>
      </c>
      <c r="G142" s="418" t="s">
        <v>10267</v>
      </c>
      <c r="H142" s="418" t="s">
        <v>10213</v>
      </c>
      <c r="I142" s="418" t="s">
        <v>10326</v>
      </c>
      <c r="J142" s="418" t="s">
        <v>10246</v>
      </c>
      <c r="K142" s="418">
        <v>600</v>
      </c>
      <c r="L142" s="418">
        <v>50</v>
      </c>
    </row>
    <row r="143" spans="1:12" ht="15" customHeight="1">
      <c r="A143" s="418" t="s">
        <v>10126</v>
      </c>
      <c r="B143" s="418" t="s">
        <v>10270</v>
      </c>
      <c r="C143" s="418" t="s">
        <v>10271</v>
      </c>
      <c r="D143" s="418" t="s">
        <v>10314</v>
      </c>
      <c r="E143" s="886" t="s">
        <v>10306</v>
      </c>
      <c r="F143" s="418">
        <v>5</v>
      </c>
      <c r="G143" s="418" t="s">
        <v>10272</v>
      </c>
      <c r="H143" s="891" t="s">
        <v>10316</v>
      </c>
      <c r="I143" s="891" t="s">
        <v>10315</v>
      </c>
      <c r="J143" s="891" t="s">
        <v>10315</v>
      </c>
      <c r="K143" s="418">
        <v>575</v>
      </c>
      <c r="L143" s="418">
        <v>50</v>
      </c>
    </row>
    <row r="144" spans="1:12" ht="15" customHeight="1">
      <c r="A144" s="418" t="s">
        <v>10127</v>
      </c>
      <c r="B144" s="418" t="s">
        <v>10273</v>
      </c>
      <c r="C144" s="418" t="s">
        <v>10274</v>
      </c>
      <c r="D144" s="418" t="s">
        <v>10314</v>
      </c>
      <c r="E144" s="886" t="s">
        <v>10306</v>
      </c>
      <c r="F144" s="418">
        <v>5</v>
      </c>
      <c r="G144" s="418" t="s">
        <v>10272</v>
      </c>
      <c r="H144" s="418" t="s">
        <v>10336</v>
      </c>
      <c r="I144" s="418">
        <v>299</v>
      </c>
      <c r="J144" s="418" t="s">
        <v>10246</v>
      </c>
      <c r="K144" s="418">
        <v>575</v>
      </c>
      <c r="L144" s="418">
        <v>50</v>
      </c>
    </row>
    <row r="145" spans="1:12" ht="15" customHeight="1">
      <c r="A145" s="418" t="s">
        <v>10275</v>
      </c>
      <c r="B145" s="418" t="s">
        <v>10276</v>
      </c>
      <c r="C145" s="418" t="s">
        <v>10277</v>
      </c>
      <c r="D145" s="418" t="s">
        <v>10314</v>
      </c>
      <c r="E145" s="886" t="s">
        <v>10306</v>
      </c>
      <c r="F145" s="418">
        <v>5</v>
      </c>
      <c r="G145" s="418" t="s">
        <v>10272</v>
      </c>
      <c r="H145" s="891" t="s">
        <v>10316</v>
      </c>
      <c r="I145" s="891" t="s">
        <v>10315</v>
      </c>
      <c r="J145" s="891" t="s">
        <v>10315</v>
      </c>
      <c r="K145" s="418">
        <v>600</v>
      </c>
      <c r="L145" s="418">
        <v>50</v>
      </c>
    </row>
    <row r="146" spans="1:12" ht="15" customHeight="1">
      <c r="A146" s="418" t="s">
        <v>10128</v>
      </c>
      <c r="B146" s="418" t="s">
        <v>10278</v>
      </c>
      <c r="C146" s="418" t="s">
        <v>10279</v>
      </c>
      <c r="D146" s="418" t="s">
        <v>10314</v>
      </c>
      <c r="E146" s="418" t="s">
        <v>10211</v>
      </c>
      <c r="F146" s="418">
        <v>5</v>
      </c>
      <c r="G146" s="418" t="s">
        <v>10280</v>
      </c>
      <c r="H146" s="418" t="s">
        <v>10213</v>
      </c>
      <c r="I146" s="418" t="s">
        <v>10325</v>
      </c>
      <c r="J146" s="418" t="s">
        <v>10246</v>
      </c>
      <c r="K146" s="418">
        <v>675</v>
      </c>
      <c r="L146" s="418">
        <v>60</v>
      </c>
    </row>
    <row r="147" spans="1:12" ht="15" customHeight="1">
      <c r="A147" s="418" t="s">
        <v>10129</v>
      </c>
      <c r="B147" s="418" t="s">
        <v>10281</v>
      </c>
      <c r="C147" s="418" t="s">
        <v>10282</v>
      </c>
      <c r="D147" s="418" t="s">
        <v>10314</v>
      </c>
      <c r="E147" s="418" t="s">
        <v>10211</v>
      </c>
      <c r="F147" s="418">
        <v>5</v>
      </c>
      <c r="G147" s="418" t="s">
        <v>10280</v>
      </c>
      <c r="H147" s="418" t="s">
        <v>10213</v>
      </c>
      <c r="I147" s="418" t="s">
        <v>10324</v>
      </c>
      <c r="J147" s="418" t="s">
        <v>10246</v>
      </c>
      <c r="K147" s="418">
        <v>750</v>
      </c>
      <c r="L147" s="418">
        <v>60</v>
      </c>
    </row>
    <row r="148" spans="1:12" ht="15" customHeight="1">
      <c r="A148" s="418" t="s">
        <v>10283</v>
      </c>
      <c r="B148" s="418" t="s">
        <v>10284</v>
      </c>
      <c r="C148" s="418" t="s">
        <v>10285</v>
      </c>
      <c r="D148" s="418" t="s">
        <v>10314</v>
      </c>
      <c r="E148" s="886" t="s">
        <v>10306</v>
      </c>
      <c r="F148" s="418">
        <v>5</v>
      </c>
      <c r="G148" s="418" t="s">
        <v>10280</v>
      </c>
      <c r="H148" s="891" t="s">
        <v>10316</v>
      </c>
      <c r="I148" s="891" t="s">
        <v>10315</v>
      </c>
      <c r="J148" s="891" t="s">
        <v>10315</v>
      </c>
      <c r="K148" s="418">
        <v>725</v>
      </c>
      <c r="L148" s="418">
        <v>60</v>
      </c>
    </row>
    <row r="149" spans="1:12" ht="15" customHeight="1">
      <c r="A149" s="418" t="s">
        <v>10130</v>
      </c>
      <c r="B149" s="418" t="s">
        <v>10286</v>
      </c>
      <c r="C149" s="418" t="s">
        <v>10287</v>
      </c>
      <c r="D149" s="418" t="s">
        <v>10314</v>
      </c>
      <c r="E149" s="886" t="s">
        <v>10306</v>
      </c>
      <c r="F149" s="418">
        <v>5</v>
      </c>
      <c r="G149" s="418" t="s">
        <v>10288</v>
      </c>
      <c r="H149" s="418" t="s">
        <v>10336</v>
      </c>
      <c r="I149" s="418">
        <v>399</v>
      </c>
      <c r="J149" s="418" t="s">
        <v>10246</v>
      </c>
      <c r="K149" s="418">
        <v>725</v>
      </c>
      <c r="L149" s="418">
        <v>60</v>
      </c>
    </row>
    <row r="150" spans="1:12" ht="15" customHeight="1">
      <c r="A150" s="418" t="s">
        <v>10131</v>
      </c>
      <c r="B150" s="418" t="s">
        <v>10289</v>
      </c>
      <c r="C150" s="418" t="s">
        <v>10290</v>
      </c>
      <c r="D150" s="418" t="s">
        <v>10314</v>
      </c>
      <c r="E150" s="886" t="s">
        <v>10306</v>
      </c>
      <c r="F150" s="418">
        <v>5</v>
      </c>
      <c r="G150" s="418" t="s">
        <v>10288</v>
      </c>
      <c r="H150" s="891" t="s">
        <v>10316</v>
      </c>
      <c r="I150" s="891" t="s">
        <v>10315</v>
      </c>
      <c r="J150" s="891" t="s">
        <v>10315</v>
      </c>
      <c r="K150" s="418">
        <v>750</v>
      </c>
      <c r="L150" s="418">
        <v>60</v>
      </c>
    </row>
    <row r="151" spans="1:12" ht="15" customHeight="1">
      <c r="A151" s="418" t="s">
        <v>10132</v>
      </c>
      <c r="B151" s="418" t="s">
        <v>10291</v>
      </c>
      <c r="C151" s="418" t="s">
        <v>10292</v>
      </c>
      <c r="D151" s="418" t="s">
        <v>10314</v>
      </c>
      <c r="E151" s="418" t="s">
        <v>10211</v>
      </c>
      <c r="F151" s="418">
        <v>5</v>
      </c>
      <c r="G151" s="418" t="s">
        <v>10293</v>
      </c>
      <c r="H151" s="418" t="s">
        <v>10213</v>
      </c>
      <c r="I151" s="418" t="s">
        <v>10323</v>
      </c>
      <c r="J151" s="418" t="s">
        <v>10246</v>
      </c>
      <c r="K151" s="418">
        <v>825</v>
      </c>
      <c r="L151" s="418">
        <v>70</v>
      </c>
    </row>
    <row r="152" spans="1:12" ht="15" customHeight="1">
      <c r="A152" s="418" t="s">
        <v>10294</v>
      </c>
      <c r="B152" s="418" t="s">
        <v>10295</v>
      </c>
      <c r="C152" s="418" t="s">
        <v>10296</v>
      </c>
      <c r="D152" s="418" t="s">
        <v>10314</v>
      </c>
      <c r="E152" s="886" t="s">
        <v>10306</v>
      </c>
      <c r="F152" s="418">
        <v>5</v>
      </c>
      <c r="G152" s="418" t="s">
        <v>10297</v>
      </c>
      <c r="H152" s="891" t="s">
        <v>10316</v>
      </c>
      <c r="I152" s="891" t="s">
        <v>10315</v>
      </c>
      <c r="J152" s="891" t="s">
        <v>10315</v>
      </c>
      <c r="K152" s="418">
        <v>875</v>
      </c>
      <c r="L152" s="418">
        <v>70</v>
      </c>
    </row>
    <row r="153" spans="1:12" ht="15" customHeight="1">
      <c r="A153" s="418" t="s">
        <v>10298</v>
      </c>
      <c r="B153" s="418" t="s">
        <v>10299</v>
      </c>
      <c r="C153" s="418" t="s">
        <v>10300</v>
      </c>
      <c r="D153" s="418" t="s">
        <v>10314</v>
      </c>
      <c r="E153" s="886" t="s">
        <v>10306</v>
      </c>
      <c r="F153" s="418">
        <v>5</v>
      </c>
      <c r="G153" s="418" t="s">
        <v>10297</v>
      </c>
      <c r="H153" s="891" t="s">
        <v>10316</v>
      </c>
      <c r="I153" s="891" t="s">
        <v>10315</v>
      </c>
      <c r="J153" s="891" t="s">
        <v>10315</v>
      </c>
      <c r="K153" s="418">
        <v>875</v>
      </c>
      <c r="L153" s="418">
        <v>70</v>
      </c>
    </row>
    <row r="154" spans="1:12" ht="15" customHeight="1">
      <c r="A154" s="418" t="s">
        <v>10134</v>
      </c>
      <c r="B154" s="418" t="s">
        <v>10301</v>
      </c>
      <c r="C154" s="418" t="s">
        <v>10302</v>
      </c>
      <c r="D154" s="418" t="s">
        <v>10314</v>
      </c>
      <c r="E154" s="886" t="s">
        <v>10306</v>
      </c>
      <c r="F154" s="418">
        <v>5</v>
      </c>
      <c r="G154" s="418" t="s">
        <v>10303</v>
      </c>
      <c r="H154" s="418" t="s">
        <v>10336</v>
      </c>
      <c r="I154" s="418">
        <v>499</v>
      </c>
      <c r="J154" s="418" t="s">
        <v>10246</v>
      </c>
      <c r="K154" s="418">
        <v>900</v>
      </c>
      <c r="L154" s="418">
        <v>70</v>
      </c>
    </row>
    <row r="155" spans="1:12" ht="15" customHeight="1">
      <c r="A155" s="418" t="s">
        <v>10133</v>
      </c>
      <c r="B155" s="418" t="s">
        <v>10304</v>
      </c>
      <c r="C155" s="418" t="s">
        <v>10305</v>
      </c>
      <c r="D155" s="418" t="s">
        <v>10314</v>
      </c>
      <c r="E155" s="886" t="s">
        <v>10306</v>
      </c>
      <c r="F155" s="418">
        <v>5</v>
      </c>
      <c r="G155" s="418" t="s">
        <v>10303</v>
      </c>
      <c r="H155" s="418" t="s">
        <v>10336</v>
      </c>
      <c r="I155" s="418">
        <v>599</v>
      </c>
      <c r="J155" s="418" t="s">
        <v>10246</v>
      </c>
      <c r="K155" s="418">
        <v>900</v>
      </c>
      <c r="L155" s="418">
        <v>70</v>
      </c>
    </row>
  </sheetData>
  <autoFilter ref="A1:L155"/>
  <phoneticPr fontId="15" type="noConversion"/>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9"/>
  <sheetViews>
    <sheetView topLeftCell="A61" zoomScaleNormal="100" workbookViewId="0">
      <selection activeCell="G99" sqref="G99"/>
    </sheetView>
  </sheetViews>
  <sheetFormatPr baseColWidth="10" defaultColWidth="8.83203125" defaultRowHeight="14"/>
  <sheetData>
    <row r="1" spans="1:1">
      <c r="A1" s="630" t="s">
        <v>10430</v>
      </c>
    </row>
    <row r="2" spans="1:1">
      <c r="A2" t="s">
        <v>10522</v>
      </c>
    </row>
    <row r="3" spans="1:1">
      <c r="A3" t="s">
        <v>10445</v>
      </c>
    </row>
    <row r="4" spans="1:1">
      <c r="A4" t="s">
        <v>10446</v>
      </c>
    </row>
    <row r="5" spans="1:1">
      <c r="A5" t="s">
        <v>10448</v>
      </c>
    </row>
    <row r="6" spans="1:1">
      <c r="A6" t="s">
        <v>10447</v>
      </c>
    </row>
    <row r="7" spans="1:1">
      <c r="A7" t="s">
        <v>11480</v>
      </c>
    </row>
    <row r="8" spans="1:1">
      <c r="A8" t="s">
        <v>10442</v>
      </c>
    </row>
    <row r="9" spans="1:1">
      <c r="A9" t="s">
        <v>10443</v>
      </c>
    </row>
    <row r="10" spans="1:1">
      <c r="A10" t="s">
        <v>10511</v>
      </c>
    </row>
    <row r="11" spans="1:1">
      <c r="A11" t="s">
        <v>10521</v>
      </c>
    </row>
    <row r="13" spans="1:1">
      <c r="A13" s="630" t="s">
        <v>10450</v>
      </c>
    </row>
    <row r="14" spans="1:1">
      <c r="A14" t="s">
        <v>10431</v>
      </c>
    </row>
    <row r="15" spans="1:1">
      <c r="A15" t="s">
        <v>10444</v>
      </c>
    </row>
    <row r="16" spans="1:1">
      <c r="A16" s="864" t="s">
        <v>10452</v>
      </c>
    </row>
    <row r="17" spans="1:1">
      <c r="A17" s="865" t="s">
        <v>10517</v>
      </c>
    </row>
    <row r="18" spans="1:1">
      <c r="A18" s="919" t="s">
        <v>10440</v>
      </c>
    </row>
    <row r="19" spans="1:1">
      <c r="A19" s="919" t="s">
        <v>10451</v>
      </c>
    </row>
    <row r="21" spans="1:1">
      <c r="A21" t="s">
        <v>10455</v>
      </c>
    </row>
    <row r="22" spans="1:1">
      <c r="A22" s="864" t="s">
        <v>10453</v>
      </c>
    </row>
    <row r="23" spans="1:1">
      <c r="A23" s="865" t="s">
        <v>10458</v>
      </c>
    </row>
    <row r="24" spans="1:1">
      <c r="A24" s="865" t="s">
        <v>10459</v>
      </c>
    </row>
    <row r="26" spans="1:1">
      <c r="A26" t="s">
        <v>10454</v>
      </c>
    </row>
    <row r="27" spans="1:1">
      <c r="A27" s="865" t="s">
        <v>10456</v>
      </c>
    </row>
    <row r="28" spans="1:1">
      <c r="A28" s="865" t="s">
        <v>10457</v>
      </c>
    </row>
    <row r="29" spans="1:1">
      <c r="A29" s="865" t="s">
        <v>10460</v>
      </c>
    </row>
    <row r="30" spans="1:1">
      <c r="A30" s="865"/>
    </row>
    <row r="31" spans="1:1">
      <c r="A31" s="919" t="s">
        <v>10498</v>
      </c>
    </row>
    <row r="32" spans="1:1">
      <c r="A32" s="919" t="s">
        <v>10499</v>
      </c>
    </row>
    <row r="33" spans="1:3">
      <c r="A33" s="919" t="s">
        <v>10512</v>
      </c>
    </row>
    <row r="34" spans="1:3">
      <c r="A34" s="919"/>
    </row>
    <row r="35" spans="1:3">
      <c r="A35" s="919"/>
    </row>
    <row r="36" spans="1:3">
      <c r="A36" s="630" t="s">
        <v>10449</v>
      </c>
    </row>
    <row r="37" spans="1:3">
      <c r="A37" t="s">
        <v>10461</v>
      </c>
    </row>
    <row r="38" spans="1:3">
      <c r="A38" t="s">
        <v>10462</v>
      </c>
    </row>
    <row r="39" spans="1:3">
      <c r="A39" s="919"/>
    </row>
    <row r="41" spans="1:3">
      <c r="A41" s="631" t="s">
        <v>10464</v>
      </c>
    </row>
    <row r="42" spans="1:3">
      <c r="A42" s="864" t="s">
        <v>10432</v>
      </c>
      <c r="C42" t="s">
        <v>10441</v>
      </c>
    </row>
    <row r="43" spans="1:3">
      <c r="A43" s="865" t="s">
        <v>10433</v>
      </c>
      <c r="C43" t="s">
        <v>10441</v>
      </c>
    </row>
    <row r="44" spans="1:3">
      <c r="A44" s="865" t="s">
        <v>10434</v>
      </c>
      <c r="C44" t="s">
        <v>10439</v>
      </c>
    </row>
    <row r="45" spans="1:3">
      <c r="A45" s="865" t="s">
        <v>10435</v>
      </c>
      <c r="C45" t="s">
        <v>10438</v>
      </c>
    </row>
    <row r="46" spans="1:3">
      <c r="A46" s="865" t="s">
        <v>10436</v>
      </c>
      <c r="C46" t="s">
        <v>10496</v>
      </c>
    </row>
    <row r="47" spans="1:3">
      <c r="A47" s="865" t="s">
        <v>10437</v>
      </c>
      <c r="C47" t="s">
        <v>10497</v>
      </c>
    </row>
    <row r="50" spans="1:13">
      <c r="A50" s="630" t="s">
        <v>10463</v>
      </c>
    </row>
    <row r="51" spans="1:13">
      <c r="A51" t="s">
        <v>10465</v>
      </c>
    </row>
    <row r="52" spans="1:13">
      <c r="A52" t="s">
        <v>10475</v>
      </c>
    </row>
    <row r="53" spans="1:13">
      <c r="A53" t="s">
        <v>10505</v>
      </c>
    </row>
    <row r="54" spans="1:13">
      <c r="A54" t="s">
        <v>10506</v>
      </c>
      <c r="M54" s="681"/>
    </row>
    <row r="55" spans="1:13">
      <c r="A55" t="s">
        <v>10476</v>
      </c>
      <c r="M55" s="681"/>
    </row>
    <row r="56" spans="1:13">
      <c r="A56" t="s">
        <v>10477</v>
      </c>
      <c r="M56" s="681"/>
    </row>
    <row r="57" spans="1:13">
      <c r="M57" s="681"/>
    </row>
    <row r="59" spans="1:13">
      <c r="A59" s="630" t="s">
        <v>10487</v>
      </c>
    </row>
    <row r="60" spans="1:13">
      <c r="A60" t="s">
        <v>10478</v>
      </c>
    </row>
    <row r="61" spans="1:13">
      <c r="A61" t="s">
        <v>10479</v>
      </c>
    </row>
    <row r="62" spans="1:13">
      <c r="A62" t="s">
        <v>10480</v>
      </c>
    </row>
    <row r="63" spans="1:13">
      <c r="A63" t="s">
        <v>10481</v>
      </c>
    </row>
    <row r="64" spans="1:13">
      <c r="A64" t="s">
        <v>10482</v>
      </c>
    </row>
    <row r="66" spans="1:1">
      <c r="A66" t="s">
        <v>10483</v>
      </c>
    </row>
    <row r="67" spans="1:1">
      <c r="A67" t="s">
        <v>10484</v>
      </c>
    </row>
    <row r="68" spans="1:1">
      <c r="A68" t="s">
        <v>10485</v>
      </c>
    </row>
    <row r="69" spans="1:1">
      <c r="A69" t="s">
        <v>10486</v>
      </c>
    </row>
    <row r="71" spans="1:1">
      <c r="A71" t="s">
        <v>10489</v>
      </c>
    </row>
    <row r="72" spans="1:1">
      <c r="A72" t="s">
        <v>10490</v>
      </c>
    </row>
    <row r="73" spans="1:1">
      <c r="A73" t="s">
        <v>10491</v>
      </c>
    </row>
    <row r="74" spans="1:1">
      <c r="A74" t="s">
        <v>10488</v>
      </c>
    </row>
    <row r="75" spans="1:1">
      <c r="A75" t="s">
        <v>10495</v>
      </c>
    </row>
    <row r="76" spans="1:1">
      <c r="A76" s="1024" t="s">
        <v>12270</v>
      </c>
    </row>
    <row r="77" spans="1:1">
      <c r="A77" t="s">
        <v>10492</v>
      </c>
    </row>
    <row r="78" spans="1:1">
      <c r="A78" t="s">
        <v>10493</v>
      </c>
    </row>
    <row r="79" spans="1:1">
      <c r="A79" t="s">
        <v>10494</v>
      </c>
    </row>
    <row r="80" spans="1:1">
      <c r="A80" t="s">
        <v>11317</v>
      </c>
    </row>
    <row r="81" spans="1:13">
      <c r="A81" t="s">
        <v>11403</v>
      </c>
    </row>
    <row r="83" spans="1:13">
      <c r="A83" s="630" t="s">
        <v>12319</v>
      </c>
    </row>
    <row r="84" spans="1:13">
      <c r="A84" s="919" t="s">
        <v>10513</v>
      </c>
    </row>
    <row r="85" spans="1:13">
      <c r="A85" s="919" t="s">
        <v>10514</v>
      </c>
    </row>
    <row r="86" spans="1:13">
      <c r="A86" s="919" t="s">
        <v>10515</v>
      </c>
    </row>
    <row r="87" spans="1:13">
      <c r="A87" s="919" t="s">
        <v>10516</v>
      </c>
    </row>
    <row r="88" spans="1:13">
      <c r="A88" s="919"/>
    </row>
    <row r="89" spans="1:13">
      <c r="A89" s="631" t="s">
        <v>10507</v>
      </c>
    </row>
    <row r="90" spans="1:13">
      <c r="A90" t="s">
        <v>10510</v>
      </c>
      <c r="E90" t="s">
        <v>10509</v>
      </c>
    </row>
    <row r="91" spans="1:13">
      <c r="A91" t="s">
        <v>10508</v>
      </c>
    </row>
    <row r="93" spans="1:13">
      <c r="A93" s="955" t="s">
        <v>11482</v>
      </c>
      <c r="B93" s="601"/>
      <c r="C93" s="601"/>
    </row>
    <row r="94" spans="1:13">
      <c r="A94" s="953" t="s">
        <v>11483</v>
      </c>
      <c r="B94" s="954"/>
      <c r="C94" s="954"/>
      <c r="D94" s="936"/>
      <c r="E94" s="936"/>
      <c r="F94" s="936"/>
      <c r="G94" s="936"/>
      <c r="H94" s="936"/>
      <c r="I94" s="936"/>
      <c r="J94" s="936"/>
      <c r="K94" s="936"/>
      <c r="L94" s="936"/>
      <c r="M94" s="936"/>
    </row>
    <row r="95" spans="1:13">
      <c r="A95" s="953" t="s">
        <v>11484</v>
      </c>
      <c r="B95" s="954"/>
      <c r="C95" s="954"/>
      <c r="D95" s="936"/>
      <c r="E95" s="936"/>
      <c r="F95" s="936"/>
      <c r="G95" s="936"/>
      <c r="H95" s="936"/>
      <c r="I95" s="936"/>
      <c r="J95" s="936"/>
      <c r="K95" s="936"/>
      <c r="L95" s="936"/>
      <c r="M95" s="936"/>
    </row>
    <row r="96" spans="1:13">
      <c r="A96" s="601" t="s">
        <v>11485</v>
      </c>
      <c r="B96" s="601"/>
      <c r="C96" s="601"/>
    </row>
    <row r="97" spans="1:13">
      <c r="A97" s="953"/>
      <c r="B97" s="954"/>
      <c r="C97" s="954"/>
      <c r="D97" s="936"/>
      <c r="E97" s="936"/>
      <c r="F97" s="936"/>
      <c r="G97" s="936"/>
      <c r="H97" s="936"/>
      <c r="I97" s="936"/>
      <c r="J97" s="936"/>
      <c r="K97" s="936"/>
      <c r="L97" s="936"/>
      <c r="M97" s="936"/>
    </row>
    <row r="98" spans="1:13">
      <c r="A98" s="953"/>
      <c r="B98" s="954"/>
      <c r="C98" s="954"/>
      <c r="D98" s="936"/>
      <c r="E98" s="936"/>
      <c r="F98" s="936"/>
      <c r="G98" s="936"/>
      <c r="H98" s="936"/>
      <c r="I98" s="936"/>
      <c r="J98" s="936"/>
      <c r="K98" s="936"/>
      <c r="L98" s="936"/>
      <c r="M98" s="936"/>
    </row>
    <row r="99" spans="1:13">
      <c r="A99" s="953"/>
    </row>
    <row r="101" spans="1:13">
      <c r="A101" s="955" t="s">
        <v>11391</v>
      </c>
      <c r="B101" s="601"/>
      <c r="C101" s="601"/>
    </row>
    <row r="102" spans="1:13">
      <c r="A102" s="953" t="s">
        <v>11397</v>
      </c>
      <c r="B102" s="954"/>
      <c r="C102" s="954"/>
      <c r="D102" s="936"/>
      <c r="E102" s="936"/>
      <c r="F102" s="936"/>
      <c r="G102" s="936"/>
      <c r="H102" s="936"/>
      <c r="I102" s="936"/>
      <c r="J102" s="936"/>
      <c r="K102" s="936"/>
      <c r="L102" s="936"/>
      <c r="M102" s="936"/>
    </row>
    <row r="103" spans="1:13">
      <c r="A103" s="953" t="s">
        <v>11399</v>
      </c>
      <c r="B103" s="954"/>
      <c r="C103" s="954"/>
      <c r="D103" s="936"/>
      <c r="E103" s="936"/>
      <c r="F103" s="936"/>
      <c r="G103" s="936"/>
      <c r="H103" s="936"/>
      <c r="I103" s="936"/>
      <c r="J103" s="936"/>
      <c r="K103" s="936"/>
      <c r="L103" s="936"/>
      <c r="M103" s="936"/>
    </row>
    <row r="104" spans="1:13">
      <c r="A104" s="601" t="s">
        <v>11400</v>
      </c>
      <c r="B104" s="601"/>
      <c r="C104" s="601"/>
    </row>
    <row r="105" spans="1:13">
      <c r="A105" s="953" t="s">
        <v>11402</v>
      </c>
      <c r="B105" s="954"/>
      <c r="C105" s="954"/>
      <c r="D105" s="936"/>
      <c r="E105" s="936"/>
      <c r="F105" s="936"/>
      <c r="G105" s="936"/>
      <c r="H105" s="936"/>
      <c r="I105" s="936"/>
      <c r="J105" s="936"/>
      <c r="K105" s="936"/>
      <c r="L105" s="936"/>
      <c r="M105" s="936"/>
    </row>
    <row r="106" spans="1:13">
      <c r="A106" s="953" t="s">
        <v>11405</v>
      </c>
      <c r="B106" s="954"/>
      <c r="C106" s="954"/>
      <c r="D106" s="936"/>
      <c r="E106" s="936"/>
      <c r="F106" s="936"/>
      <c r="G106" s="936"/>
      <c r="H106" s="936"/>
      <c r="I106" s="936"/>
      <c r="J106" s="936"/>
      <c r="K106" s="936"/>
      <c r="L106" s="936"/>
      <c r="M106" s="936"/>
    </row>
    <row r="107" spans="1:13">
      <c r="A107" s="953" t="s">
        <v>11406</v>
      </c>
    </row>
    <row r="109" spans="1:13">
      <c r="A109" s="630" t="s">
        <v>11088</v>
      </c>
    </row>
    <row r="110" spans="1:13">
      <c r="A110" t="s">
        <v>11089</v>
      </c>
    </row>
    <row r="111" spans="1:13">
      <c r="A111" t="s">
        <v>11091</v>
      </c>
    </row>
    <row r="112" spans="1:13">
      <c r="A112" t="s">
        <v>11108</v>
      </c>
    </row>
    <row r="113" spans="1:1">
      <c r="A113" t="s">
        <v>11090</v>
      </c>
    </row>
    <row r="114" spans="1:1">
      <c r="A114" t="s">
        <v>11092</v>
      </c>
    </row>
    <row r="115" spans="1:1">
      <c r="A115" t="s">
        <v>11093</v>
      </c>
    </row>
    <row r="116" spans="1:1">
      <c r="A116" t="s">
        <v>11094</v>
      </c>
    </row>
    <row r="117" spans="1:1">
      <c r="A117" t="s">
        <v>11095</v>
      </c>
    </row>
    <row r="118" spans="1:1">
      <c r="A118" t="s">
        <v>11096</v>
      </c>
    </row>
    <row r="119" spans="1:1">
      <c r="A119" t="s">
        <v>11097</v>
      </c>
    </row>
    <row r="120" spans="1:1">
      <c r="A120" t="s">
        <v>11098</v>
      </c>
    </row>
    <row r="121" spans="1:1">
      <c r="A121" t="s">
        <v>11099</v>
      </c>
    </row>
    <row r="122" spans="1:1">
      <c r="A122" t="s">
        <v>11100</v>
      </c>
    </row>
    <row r="123" spans="1:1">
      <c r="A123" t="s">
        <v>11101</v>
      </c>
    </row>
    <row r="124" spans="1:1">
      <c r="A124" t="s">
        <v>11102</v>
      </c>
    </row>
    <row r="125" spans="1:1">
      <c r="A125" t="s">
        <v>11103</v>
      </c>
    </row>
    <row r="126" spans="1:1">
      <c r="A126" t="s">
        <v>11104</v>
      </c>
    </row>
    <row r="127" spans="1:1">
      <c r="A127" t="s">
        <v>11105</v>
      </c>
    </row>
    <row r="128" spans="1:1">
      <c r="A128" t="s">
        <v>11106</v>
      </c>
    </row>
    <row r="129" spans="1:1">
      <c r="A129" t="s">
        <v>11107</v>
      </c>
    </row>
  </sheetData>
  <phoneticPr fontId="15" type="noConversion"/>
  <pageMargins left="0.7" right="0.7" top="0.75" bottom="0.75" header="0.3" footer="0.3"/>
  <pageSetup paperSize="9"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8"/>
  <sheetViews>
    <sheetView zoomScaleNormal="100" workbookViewId="0">
      <selection activeCell="E6" sqref="E6:E8"/>
    </sheetView>
  </sheetViews>
  <sheetFormatPr baseColWidth="10" defaultColWidth="9" defaultRowHeight="13"/>
  <cols>
    <col min="1" max="1" width="12.6640625" style="921" customWidth="1"/>
    <col min="2" max="2" width="24.6640625" style="921" customWidth="1"/>
    <col min="3" max="4" width="9" style="920"/>
    <col min="5" max="5" width="12.33203125" style="921" customWidth="1"/>
    <col min="6" max="6" width="8.1640625" style="920" customWidth="1"/>
    <col min="7" max="7" width="25.33203125" style="930" customWidth="1"/>
    <col min="8" max="8" width="19" style="920" customWidth="1"/>
    <col min="9" max="12" width="9" style="923" customWidth="1"/>
    <col min="13" max="13" width="49.1640625" style="921" customWidth="1"/>
    <col min="14" max="16384" width="9" style="921"/>
  </cols>
  <sheetData>
    <row r="1" spans="1:13" s="920" customFormat="1">
      <c r="A1" s="920" t="s">
        <v>10466</v>
      </c>
      <c r="B1" s="920" t="s">
        <v>10468</v>
      </c>
      <c r="C1" s="920" t="s">
        <v>1079</v>
      </c>
      <c r="D1" s="920" t="s">
        <v>10540</v>
      </c>
      <c r="E1" s="920" t="s">
        <v>10472</v>
      </c>
      <c r="F1" s="920" t="s">
        <v>10467</v>
      </c>
      <c r="G1" s="929" t="s">
        <v>10657</v>
      </c>
      <c r="H1" s="920" t="s">
        <v>1353</v>
      </c>
      <c r="I1" s="920" t="s">
        <v>10518</v>
      </c>
      <c r="J1" s="920" t="s">
        <v>10519</v>
      </c>
      <c r="K1" s="920" t="s">
        <v>10520</v>
      </c>
      <c r="L1" s="920" t="s">
        <v>12266</v>
      </c>
      <c r="M1" s="920" t="s">
        <v>10641</v>
      </c>
    </row>
    <row r="2" spans="1:13" ht="35" customHeight="1">
      <c r="A2" s="1284" t="s">
        <v>10469</v>
      </c>
      <c r="B2" s="1284" t="s">
        <v>10470</v>
      </c>
      <c r="C2" s="1297" t="s">
        <v>1086</v>
      </c>
      <c r="D2" s="1288" t="s">
        <v>10541</v>
      </c>
      <c r="E2" s="1298" t="s">
        <v>10528</v>
      </c>
      <c r="F2" s="1299" t="s">
        <v>1568</v>
      </c>
      <c r="G2" s="1300" t="s">
        <v>11012</v>
      </c>
      <c r="H2" s="643" t="s">
        <v>10471</v>
      </c>
      <c r="I2" s="944" t="s">
        <v>12335</v>
      </c>
      <c r="J2" s="944">
        <v>353</v>
      </c>
      <c r="K2" s="944" t="s">
        <v>12271</v>
      </c>
      <c r="L2" s="643" t="s">
        <v>12267</v>
      </c>
      <c r="M2" s="943" t="s">
        <v>11009</v>
      </c>
    </row>
    <row r="3" spans="1:13" ht="35" customHeight="1">
      <c r="A3" s="1284"/>
      <c r="B3" s="1284"/>
      <c r="C3" s="1297"/>
      <c r="D3" s="1289"/>
      <c r="E3" s="1298"/>
      <c r="F3" s="1299"/>
      <c r="G3" s="1301"/>
      <c r="H3" s="643" t="s">
        <v>10473</v>
      </c>
      <c r="I3" s="944" t="s">
        <v>12336</v>
      </c>
      <c r="J3" s="944" t="s">
        <v>12346</v>
      </c>
      <c r="K3" s="944" t="s">
        <v>12271</v>
      </c>
      <c r="L3" s="643" t="s">
        <v>12267</v>
      </c>
      <c r="M3" s="943" t="s">
        <v>11010</v>
      </c>
    </row>
    <row r="4" spans="1:13" ht="35" customHeight="1">
      <c r="A4" s="1284"/>
      <c r="B4" s="1284"/>
      <c r="C4" s="1297"/>
      <c r="D4" s="1290"/>
      <c r="E4" s="1298"/>
      <c r="F4" s="1299"/>
      <c r="G4" s="1302"/>
      <c r="H4" s="643" t="s">
        <v>10474</v>
      </c>
      <c r="I4" s="944">
        <v>11016</v>
      </c>
      <c r="J4" s="944" t="s">
        <v>12347</v>
      </c>
      <c r="K4" s="944" t="s">
        <v>12271</v>
      </c>
      <c r="L4" s="643" t="s">
        <v>12267</v>
      </c>
      <c r="M4" s="943" t="s">
        <v>11011</v>
      </c>
    </row>
    <row r="5" spans="1:13" ht="20" customHeight="1">
      <c r="A5" s="956"/>
      <c r="B5" s="956"/>
      <c r="C5" s="957"/>
      <c r="G5" s="639"/>
      <c r="H5" s="1025"/>
      <c r="I5" s="1071"/>
      <c r="J5" s="1071"/>
      <c r="K5" s="641"/>
      <c r="L5" s="641"/>
      <c r="M5" s="639"/>
    </row>
    <row r="6" spans="1:13" ht="35" customHeight="1">
      <c r="A6" s="1284" t="s">
        <v>10523</v>
      </c>
      <c r="B6" s="1284" t="s">
        <v>10525</v>
      </c>
      <c r="C6" s="1285" t="s">
        <v>10526</v>
      </c>
      <c r="D6" s="1288" t="s">
        <v>10541</v>
      </c>
      <c r="E6" s="1291" t="s">
        <v>10527</v>
      </c>
      <c r="F6" s="1294" t="s">
        <v>10531</v>
      </c>
      <c r="G6" s="1300" t="s">
        <v>11012</v>
      </c>
      <c r="H6" s="643" t="s">
        <v>10581</v>
      </c>
      <c r="I6" s="944" t="s">
        <v>12335</v>
      </c>
      <c r="J6" s="944">
        <v>353</v>
      </c>
      <c r="K6" s="944" t="s">
        <v>12271</v>
      </c>
      <c r="L6" s="643" t="s">
        <v>12267</v>
      </c>
      <c r="M6" s="943" t="s">
        <v>10700</v>
      </c>
    </row>
    <row r="7" spans="1:13" ht="35" customHeight="1">
      <c r="A7" s="1284"/>
      <c r="B7" s="1284"/>
      <c r="C7" s="1286"/>
      <c r="D7" s="1289"/>
      <c r="E7" s="1292"/>
      <c r="F7" s="1295"/>
      <c r="G7" s="1301"/>
      <c r="H7" s="643" t="s">
        <v>10582</v>
      </c>
      <c r="I7" s="944" t="s">
        <v>12336</v>
      </c>
      <c r="J7" s="944" t="s">
        <v>12346</v>
      </c>
      <c r="K7" s="944" t="s">
        <v>12271</v>
      </c>
      <c r="L7" s="643" t="s">
        <v>12267</v>
      </c>
      <c r="M7" s="943" t="s">
        <v>10701</v>
      </c>
    </row>
    <row r="8" spans="1:13" s="922" customFormat="1" ht="35" customHeight="1">
      <c r="A8" s="1284"/>
      <c r="B8" s="1284"/>
      <c r="C8" s="1287"/>
      <c r="D8" s="1290"/>
      <c r="E8" s="1293"/>
      <c r="F8" s="1296"/>
      <c r="G8" s="1302"/>
      <c r="H8" s="643" t="s">
        <v>10583</v>
      </c>
      <c r="I8" s="944">
        <v>11016</v>
      </c>
      <c r="J8" s="944" t="s">
        <v>12347</v>
      </c>
      <c r="K8" s="944" t="s">
        <v>12271</v>
      </c>
      <c r="L8" s="643" t="s">
        <v>12267</v>
      </c>
      <c r="M8" s="943" t="s">
        <v>10702</v>
      </c>
    </row>
    <row r="9" spans="1:13" s="922" customFormat="1" ht="20" customHeight="1">
      <c r="A9" s="956"/>
      <c r="B9" s="956"/>
      <c r="C9" s="957"/>
      <c r="D9" s="920"/>
      <c r="F9" s="920"/>
      <c r="G9" s="639"/>
      <c r="H9" s="641"/>
      <c r="I9" s="1071"/>
      <c r="J9" s="1071"/>
      <c r="K9" s="641"/>
      <c r="L9" s="641"/>
      <c r="M9" s="639"/>
    </row>
    <row r="10" spans="1:13" s="922" customFormat="1" ht="35" customHeight="1">
      <c r="A10" s="1284" t="s">
        <v>10524</v>
      </c>
      <c r="B10" s="1284" t="s">
        <v>10529</v>
      </c>
      <c r="C10" s="1285" t="s">
        <v>10526</v>
      </c>
      <c r="D10" s="1288" t="s">
        <v>10541</v>
      </c>
      <c r="E10" s="1291" t="s">
        <v>10530</v>
      </c>
      <c r="F10" s="1294" t="s">
        <v>10531</v>
      </c>
      <c r="G10" s="1300" t="s">
        <v>11012</v>
      </c>
      <c r="H10" s="643" t="s">
        <v>10584</v>
      </c>
      <c r="I10" s="944" t="s">
        <v>12335</v>
      </c>
      <c r="J10" s="944">
        <v>353</v>
      </c>
      <c r="K10" s="944" t="s">
        <v>12271</v>
      </c>
      <c r="L10" s="643" t="s">
        <v>12267</v>
      </c>
      <c r="M10" s="943" t="s">
        <v>10700</v>
      </c>
    </row>
    <row r="11" spans="1:13" s="922" customFormat="1" ht="35" customHeight="1">
      <c r="A11" s="1284"/>
      <c r="B11" s="1284"/>
      <c r="C11" s="1286"/>
      <c r="D11" s="1289"/>
      <c r="E11" s="1292"/>
      <c r="F11" s="1295"/>
      <c r="G11" s="1301"/>
      <c r="H11" s="643" t="s">
        <v>10585</v>
      </c>
      <c r="I11" s="944" t="s">
        <v>12336</v>
      </c>
      <c r="J11" s="944" t="s">
        <v>12346</v>
      </c>
      <c r="K11" s="944" t="s">
        <v>12271</v>
      </c>
      <c r="L11" s="643" t="s">
        <v>12267</v>
      </c>
      <c r="M11" s="943" t="s">
        <v>10701</v>
      </c>
    </row>
    <row r="12" spans="1:13" s="922" customFormat="1" ht="35" customHeight="1">
      <c r="A12" s="1284"/>
      <c r="B12" s="1284"/>
      <c r="C12" s="1287"/>
      <c r="D12" s="1290"/>
      <c r="E12" s="1293"/>
      <c r="F12" s="1296"/>
      <c r="G12" s="1302"/>
      <c r="H12" s="643" t="s">
        <v>10586</v>
      </c>
      <c r="I12" s="944">
        <v>11016</v>
      </c>
      <c r="J12" s="944" t="s">
        <v>12347</v>
      </c>
      <c r="K12" s="944" t="s">
        <v>12271</v>
      </c>
      <c r="L12" s="643" t="s">
        <v>12267</v>
      </c>
      <c r="M12" s="943" t="s">
        <v>10702</v>
      </c>
    </row>
    <row r="13" spans="1:13" s="922" customFormat="1" ht="20" customHeight="1">
      <c r="A13" s="956"/>
      <c r="B13" s="956"/>
      <c r="C13" s="957"/>
      <c r="D13" s="920"/>
      <c r="F13" s="920"/>
      <c r="G13" s="639"/>
      <c r="H13" s="641"/>
      <c r="I13" s="1071"/>
      <c r="J13" s="1071"/>
      <c r="K13" s="641"/>
      <c r="L13" s="641"/>
      <c r="M13" s="639"/>
    </row>
    <row r="14" spans="1:13" s="922" customFormat="1" ht="35" customHeight="1">
      <c r="A14" s="1284" t="s">
        <v>10532</v>
      </c>
      <c r="B14" s="1284" t="s">
        <v>10533</v>
      </c>
      <c r="C14" s="1285" t="s">
        <v>10526</v>
      </c>
      <c r="D14" s="1288" t="s">
        <v>10541</v>
      </c>
      <c r="E14" s="1291" t="s">
        <v>10534</v>
      </c>
      <c r="F14" s="1294" t="s">
        <v>10531</v>
      </c>
      <c r="G14" s="1300" t="s">
        <v>11012</v>
      </c>
      <c r="H14" s="944" t="s">
        <v>10587</v>
      </c>
      <c r="I14" s="944" t="s">
        <v>12335</v>
      </c>
      <c r="J14" s="944">
        <v>353</v>
      </c>
      <c r="K14" s="944" t="s">
        <v>12271</v>
      </c>
      <c r="L14" s="643" t="s">
        <v>12267</v>
      </c>
      <c r="M14" s="943" t="s">
        <v>10700</v>
      </c>
    </row>
    <row r="15" spans="1:13" s="922" customFormat="1" ht="35" customHeight="1">
      <c r="A15" s="1284"/>
      <c r="B15" s="1284"/>
      <c r="C15" s="1286"/>
      <c r="D15" s="1289"/>
      <c r="E15" s="1292"/>
      <c r="F15" s="1295"/>
      <c r="G15" s="1301"/>
      <c r="H15" s="944" t="s">
        <v>10588</v>
      </c>
      <c r="I15" s="944" t="s">
        <v>12336</v>
      </c>
      <c r="J15" s="944" t="s">
        <v>12346</v>
      </c>
      <c r="K15" s="944" t="s">
        <v>12271</v>
      </c>
      <c r="L15" s="643" t="s">
        <v>12267</v>
      </c>
      <c r="M15" s="943" t="s">
        <v>10701</v>
      </c>
    </row>
    <row r="16" spans="1:13" s="922" customFormat="1" ht="35" customHeight="1">
      <c r="A16" s="1284"/>
      <c r="B16" s="1284"/>
      <c r="C16" s="1287"/>
      <c r="D16" s="1290"/>
      <c r="E16" s="1293"/>
      <c r="F16" s="1296"/>
      <c r="G16" s="1302"/>
      <c r="H16" s="643" t="s">
        <v>10589</v>
      </c>
      <c r="I16" s="944">
        <v>11016</v>
      </c>
      <c r="J16" s="944" t="s">
        <v>12347</v>
      </c>
      <c r="K16" s="944" t="s">
        <v>12271</v>
      </c>
      <c r="L16" s="643" t="s">
        <v>12267</v>
      </c>
      <c r="M16" s="943" t="s">
        <v>10702</v>
      </c>
    </row>
    <row r="17" spans="1:13" s="922" customFormat="1" ht="20" customHeight="1">
      <c r="A17" s="956"/>
      <c r="B17" s="956"/>
      <c r="C17" s="957"/>
      <c r="D17" s="920"/>
      <c r="F17" s="920"/>
      <c r="G17" s="639"/>
      <c r="H17" s="641"/>
      <c r="I17" s="1071"/>
      <c r="J17" s="1071"/>
      <c r="K17" s="641"/>
      <c r="L17" s="641"/>
      <c r="M17" s="639"/>
    </row>
    <row r="18" spans="1:13" s="922" customFormat="1" ht="35" customHeight="1">
      <c r="A18" s="1284" t="s">
        <v>10535</v>
      </c>
      <c r="B18" s="1284" t="s">
        <v>10536</v>
      </c>
      <c r="C18" s="1285" t="s">
        <v>10538</v>
      </c>
      <c r="D18" s="1288" t="s">
        <v>10541</v>
      </c>
      <c r="E18" s="1291" t="s">
        <v>10537</v>
      </c>
      <c r="F18" s="1294" t="s">
        <v>10531</v>
      </c>
      <c r="G18" s="1300" t="s">
        <v>11013</v>
      </c>
      <c r="H18" s="643" t="s">
        <v>10590</v>
      </c>
      <c r="I18" s="944">
        <v>76032</v>
      </c>
      <c r="J18" s="944" t="s">
        <v>12348</v>
      </c>
      <c r="K18" s="643" t="s">
        <v>12272</v>
      </c>
      <c r="L18" s="643" t="s">
        <v>12267</v>
      </c>
      <c r="M18" s="943" t="s">
        <v>10703</v>
      </c>
    </row>
    <row r="19" spans="1:13" s="922" customFormat="1" ht="35" customHeight="1">
      <c r="A19" s="1284"/>
      <c r="B19" s="1284"/>
      <c r="C19" s="1286"/>
      <c r="D19" s="1289"/>
      <c r="E19" s="1292"/>
      <c r="F19" s="1295"/>
      <c r="G19" s="1301"/>
      <c r="H19" s="643" t="s">
        <v>10591</v>
      </c>
      <c r="I19" s="944">
        <v>47520</v>
      </c>
      <c r="J19" s="944" t="s">
        <v>12349</v>
      </c>
      <c r="K19" s="643" t="s">
        <v>12272</v>
      </c>
      <c r="L19" s="643" t="s">
        <v>12267</v>
      </c>
      <c r="M19" s="943" t="s">
        <v>10704</v>
      </c>
    </row>
    <row r="20" spans="1:13" s="922" customFormat="1" ht="35" customHeight="1">
      <c r="A20" s="1284"/>
      <c r="B20" s="1284"/>
      <c r="C20" s="1287"/>
      <c r="D20" s="1290"/>
      <c r="E20" s="1293"/>
      <c r="F20" s="1296"/>
      <c r="G20" s="1302"/>
      <c r="H20" s="643" t="s">
        <v>10592</v>
      </c>
      <c r="I20" s="944">
        <v>30888</v>
      </c>
      <c r="J20" s="944">
        <v>1172</v>
      </c>
      <c r="K20" s="643" t="s">
        <v>12272</v>
      </c>
      <c r="L20" s="643" t="s">
        <v>12267</v>
      </c>
      <c r="M20" s="943" t="s">
        <v>10705</v>
      </c>
    </row>
    <row r="21" spans="1:13" s="922" customFormat="1" ht="20" customHeight="1">
      <c r="A21" s="956"/>
      <c r="B21" s="956"/>
      <c r="C21" s="957"/>
      <c r="D21" s="920"/>
      <c r="F21" s="920"/>
      <c r="G21" s="639"/>
      <c r="H21" s="641"/>
      <c r="I21" s="1071"/>
      <c r="J21" s="1071"/>
      <c r="K21" s="641"/>
      <c r="L21" s="641"/>
      <c r="M21" s="639"/>
    </row>
    <row r="22" spans="1:13" s="922" customFormat="1" ht="35" customHeight="1">
      <c r="A22" s="1284" t="s">
        <v>10539</v>
      </c>
      <c r="B22" s="1284" t="s">
        <v>11313</v>
      </c>
      <c r="C22" s="1285" t="s">
        <v>10538</v>
      </c>
      <c r="D22" s="1288" t="s">
        <v>10541</v>
      </c>
      <c r="E22" s="1291" t="s">
        <v>10542</v>
      </c>
      <c r="F22" s="1294" t="s">
        <v>10531</v>
      </c>
      <c r="G22" s="1300" t="s">
        <v>11013</v>
      </c>
      <c r="H22" s="643" t="s">
        <v>10593</v>
      </c>
      <c r="I22" s="944">
        <v>76032</v>
      </c>
      <c r="J22" s="944" t="s">
        <v>12348</v>
      </c>
      <c r="K22" s="643" t="s">
        <v>12272</v>
      </c>
      <c r="L22" s="643" t="s">
        <v>12267</v>
      </c>
      <c r="M22" s="943" t="s">
        <v>10703</v>
      </c>
    </row>
    <row r="23" spans="1:13" s="922" customFormat="1" ht="35" customHeight="1">
      <c r="A23" s="1284"/>
      <c r="B23" s="1284"/>
      <c r="C23" s="1286"/>
      <c r="D23" s="1289"/>
      <c r="E23" s="1292"/>
      <c r="F23" s="1295"/>
      <c r="G23" s="1301"/>
      <c r="H23" s="643" t="s">
        <v>10594</v>
      </c>
      <c r="I23" s="944">
        <v>47520</v>
      </c>
      <c r="J23" s="944" t="s">
        <v>12349</v>
      </c>
      <c r="K23" s="643" t="s">
        <v>12272</v>
      </c>
      <c r="L23" s="643" t="s">
        <v>12267</v>
      </c>
      <c r="M23" s="943" t="s">
        <v>10704</v>
      </c>
    </row>
    <row r="24" spans="1:13" s="922" customFormat="1" ht="35" customHeight="1">
      <c r="A24" s="1284"/>
      <c r="B24" s="1284"/>
      <c r="C24" s="1287"/>
      <c r="D24" s="1290"/>
      <c r="E24" s="1293"/>
      <c r="F24" s="1296"/>
      <c r="G24" s="1302"/>
      <c r="H24" s="643" t="s">
        <v>10595</v>
      </c>
      <c r="I24" s="944">
        <v>30888</v>
      </c>
      <c r="J24" s="944">
        <v>1172</v>
      </c>
      <c r="K24" s="643" t="s">
        <v>12272</v>
      </c>
      <c r="L24" s="643" t="s">
        <v>12267</v>
      </c>
      <c r="M24" s="943" t="s">
        <v>10705</v>
      </c>
    </row>
    <row r="25" spans="1:13" s="922" customFormat="1" ht="20" customHeight="1">
      <c r="A25" s="956"/>
      <c r="B25" s="956"/>
      <c r="C25" s="957"/>
      <c r="D25" s="920"/>
      <c r="F25" s="920"/>
      <c r="G25" s="639"/>
      <c r="H25" s="641"/>
      <c r="I25" s="1071"/>
      <c r="J25" s="1071"/>
      <c r="K25" s="641"/>
      <c r="L25" s="641"/>
      <c r="M25" s="639"/>
    </row>
    <row r="26" spans="1:13" s="922" customFormat="1" ht="35" customHeight="1">
      <c r="A26" s="1284" t="s">
        <v>10543</v>
      </c>
      <c r="B26" s="1284" t="s">
        <v>10544</v>
      </c>
      <c r="C26" s="1285" t="s">
        <v>10546</v>
      </c>
      <c r="D26" s="1288" t="s">
        <v>10541</v>
      </c>
      <c r="E26" s="1291" t="s">
        <v>10545</v>
      </c>
      <c r="F26" s="1294" t="s">
        <v>10531</v>
      </c>
      <c r="G26" s="1300" t="s">
        <v>11014</v>
      </c>
      <c r="H26" s="643" t="s">
        <v>10596</v>
      </c>
      <c r="I26" s="944" t="s">
        <v>12337</v>
      </c>
      <c r="J26" s="944">
        <v>1389</v>
      </c>
      <c r="K26" s="643" t="s">
        <v>12273</v>
      </c>
      <c r="L26" s="643" t="s">
        <v>12268</v>
      </c>
      <c r="M26" s="943" t="s">
        <v>10706</v>
      </c>
    </row>
    <row r="27" spans="1:13" s="922" customFormat="1" ht="35" customHeight="1">
      <c r="A27" s="1284"/>
      <c r="B27" s="1284"/>
      <c r="C27" s="1286"/>
      <c r="D27" s="1289"/>
      <c r="E27" s="1292"/>
      <c r="F27" s="1295"/>
      <c r="G27" s="1301"/>
      <c r="H27" s="643" t="s">
        <v>10597</v>
      </c>
      <c r="I27" s="944">
        <v>78408</v>
      </c>
      <c r="J27" s="944" t="s">
        <v>12350</v>
      </c>
      <c r="K27" s="643" t="s">
        <v>12273</v>
      </c>
      <c r="L27" s="643" t="s">
        <v>12268</v>
      </c>
      <c r="M27" s="943" t="s">
        <v>10707</v>
      </c>
    </row>
    <row r="28" spans="1:13" s="922" customFormat="1" ht="35" customHeight="1">
      <c r="A28" s="1284"/>
      <c r="B28" s="1284"/>
      <c r="C28" s="1287"/>
      <c r="D28" s="1290"/>
      <c r="E28" s="1293"/>
      <c r="F28" s="1296"/>
      <c r="G28" s="1302"/>
      <c r="H28" s="643" t="s">
        <v>10598</v>
      </c>
      <c r="I28" s="944" t="s">
        <v>12338</v>
      </c>
      <c r="J28" s="944" t="s">
        <v>12351</v>
      </c>
      <c r="K28" s="643" t="s">
        <v>12273</v>
      </c>
      <c r="L28" s="643" t="s">
        <v>12268</v>
      </c>
      <c r="M28" s="943" t="s">
        <v>10708</v>
      </c>
    </row>
    <row r="29" spans="1:13" s="922" customFormat="1" ht="20" customHeight="1">
      <c r="A29" s="956"/>
      <c r="B29" s="956"/>
      <c r="C29" s="957"/>
      <c r="D29" s="920"/>
      <c r="F29" s="920"/>
      <c r="G29" s="639"/>
      <c r="H29" s="641"/>
      <c r="I29" s="1071"/>
      <c r="J29" s="1071"/>
      <c r="K29" s="641"/>
      <c r="L29" s="641"/>
      <c r="M29" s="639"/>
    </row>
    <row r="30" spans="1:13" s="922" customFormat="1" ht="35" customHeight="1">
      <c r="A30" s="1284" t="s">
        <v>10547</v>
      </c>
      <c r="B30" s="1284" t="s">
        <v>11372</v>
      </c>
      <c r="C30" s="1285" t="s">
        <v>10546</v>
      </c>
      <c r="D30" s="1288" t="s">
        <v>10541</v>
      </c>
      <c r="E30" s="1291" t="s">
        <v>10548</v>
      </c>
      <c r="F30" s="1294" t="s">
        <v>10531</v>
      </c>
      <c r="G30" s="1300" t="s">
        <v>11014</v>
      </c>
      <c r="H30" s="944" t="s">
        <v>10599</v>
      </c>
      <c r="I30" s="944" t="s">
        <v>12337</v>
      </c>
      <c r="J30" s="944">
        <v>1389</v>
      </c>
      <c r="K30" s="643" t="s">
        <v>12273</v>
      </c>
      <c r="L30" s="643" t="s">
        <v>12268</v>
      </c>
      <c r="M30" s="943" t="s">
        <v>10706</v>
      </c>
    </row>
    <row r="31" spans="1:13" s="922" customFormat="1" ht="35" customHeight="1">
      <c r="A31" s="1284"/>
      <c r="B31" s="1284"/>
      <c r="C31" s="1286"/>
      <c r="D31" s="1289"/>
      <c r="E31" s="1292"/>
      <c r="F31" s="1295"/>
      <c r="G31" s="1301"/>
      <c r="H31" s="643" t="s">
        <v>10600</v>
      </c>
      <c r="I31" s="944">
        <v>78408</v>
      </c>
      <c r="J31" s="944" t="s">
        <v>12350</v>
      </c>
      <c r="K31" s="643" t="s">
        <v>12273</v>
      </c>
      <c r="L31" s="643" t="s">
        <v>12268</v>
      </c>
      <c r="M31" s="943" t="s">
        <v>10707</v>
      </c>
    </row>
    <row r="32" spans="1:13" s="922" customFormat="1" ht="35" customHeight="1">
      <c r="A32" s="1284"/>
      <c r="B32" s="1284"/>
      <c r="C32" s="1287"/>
      <c r="D32" s="1290"/>
      <c r="E32" s="1293"/>
      <c r="F32" s="1296"/>
      <c r="G32" s="1302"/>
      <c r="H32" s="643" t="s">
        <v>10601</v>
      </c>
      <c r="I32" s="944" t="s">
        <v>12338</v>
      </c>
      <c r="J32" s="944" t="s">
        <v>12351</v>
      </c>
      <c r="K32" s="643" t="s">
        <v>12273</v>
      </c>
      <c r="L32" s="643" t="s">
        <v>12268</v>
      </c>
      <c r="M32" s="943" t="s">
        <v>10708</v>
      </c>
    </row>
    <row r="33" spans="1:13" s="922" customFormat="1" ht="20" customHeight="1">
      <c r="A33" s="956"/>
      <c r="B33" s="956"/>
      <c r="C33" s="957"/>
      <c r="D33" s="920"/>
      <c r="F33" s="920"/>
      <c r="G33" s="639"/>
      <c r="H33" s="641"/>
      <c r="I33" s="1071"/>
      <c r="J33" s="1071"/>
      <c r="K33" s="641"/>
      <c r="L33" s="641"/>
      <c r="M33" s="639"/>
    </row>
    <row r="34" spans="1:13" s="922" customFormat="1" ht="35" customHeight="1">
      <c r="A34" s="1284" t="s">
        <v>10549</v>
      </c>
      <c r="B34" s="1284" t="s">
        <v>10550</v>
      </c>
      <c r="C34" s="1285" t="s">
        <v>10546</v>
      </c>
      <c r="D34" s="1288" t="s">
        <v>10551</v>
      </c>
      <c r="E34" s="1291" t="s">
        <v>10552</v>
      </c>
      <c r="F34" s="1294" t="s">
        <v>10531</v>
      </c>
      <c r="G34" s="1300" t="s">
        <v>11015</v>
      </c>
      <c r="H34" s="944" t="s">
        <v>10602</v>
      </c>
      <c r="I34" s="944" t="s">
        <v>12337</v>
      </c>
      <c r="J34" s="944">
        <v>1389</v>
      </c>
      <c r="K34" s="643" t="s">
        <v>12273</v>
      </c>
      <c r="L34" s="643" t="s">
        <v>12268</v>
      </c>
      <c r="M34" s="943" t="s">
        <v>10709</v>
      </c>
    </row>
    <row r="35" spans="1:13" s="922" customFormat="1" ht="35" customHeight="1">
      <c r="A35" s="1284"/>
      <c r="B35" s="1284"/>
      <c r="C35" s="1286"/>
      <c r="D35" s="1289"/>
      <c r="E35" s="1292"/>
      <c r="F35" s="1295"/>
      <c r="G35" s="1301"/>
      <c r="H35" s="643" t="s">
        <v>10603</v>
      </c>
      <c r="I35" s="944" t="s">
        <v>12339</v>
      </c>
      <c r="J35" s="944" t="s">
        <v>12350</v>
      </c>
      <c r="K35" s="643" t="s">
        <v>12273</v>
      </c>
      <c r="L35" s="643" t="s">
        <v>12268</v>
      </c>
      <c r="M35" s="943" t="s">
        <v>10710</v>
      </c>
    </row>
    <row r="36" spans="1:13" s="922" customFormat="1" ht="35" customHeight="1">
      <c r="A36" s="1284"/>
      <c r="B36" s="1284"/>
      <c r="C36" s="1287"/>
      <c r="D36" s="1290"/>
      <c r="E36" s="1293"/>
      <c r="F36" s="1296"/>
      <c r="G36" s="1302"/>
      <c r="H36" s="643" t="s">
        <v>10604</v>
      </c>
      <c r="I36" s="944" t="s">
        <v>12338</v>
      </c>
      <c r="J36" s="944" t="s">
        <v>12351</v>
      </c>
      <c r="K36" s="643" t="s">
        <v>12273</v>
      </c>
      <c r="L36" s="643" t="s">
        <v>12268</v>
      </c>
      <c r="M36" s="943" t="s">
        <v>10711</v>
      </c>
    </row>
    <row r="37" spans="1:13" s="922" customFormat="1" ht="20" customHeight="1">
      <c r="A37" s="956"/>
      <c r="B37" s="956"/>
      <c r="C37" s="957"/>
      <c r="D37" s="920"/>
      <c r="F37" s="920"/>
      <c r="G37" s="639"/>
      <c r="H37" s="641"/>
      <c r="I37" s="1071"/>
      <c r="J37" s="1071"/>
      <c r="K37" s="641"/>
      <c r="L37" s="641"/>
      <c r="M37" s="639"/>
    </row>
    <row r="38" spans="1:13" s="922" customFormat="1" ht="35" customHeight="1">
      <c r="A38" s="1284" t="s">
        <v>10553</v>
      </c>
      <c r="B38" s="1284" t="s">
        <v>11373</v>
      </c>
      <c r="C38" s="1285" t="s">
        <v>10555</v>
      </c>
      <c r="D38" s="1288" t="s">
        <v>10541</v>
      </c>
      <c r="E38" s="1291" t="s">
        <v>10554</v>
      </c>
      <c r="F38" s="1294" t="s">
        <v>10531</v>
      </c>
      <c r="G38" s="1300" t="s">
        <v>11016</v>
      </c>
      <c r="H38" s="944" t="s">
        <v>10605</v>
      </c>
      <c r="I38" s="944" t="s">
        <v>12340</v>
      </c>
      <c r="J38" s="944">
        <v>2488</v>
      </c>
      <c r="K38" s="643" t="s">
        <v>12274</v>
      </c>
      <c r="L38" s="643" t="s">
        <v>12269</v>
      </c>
      <c r="M38" s="943" t="s">
        <v>10712</v>
      </c>
    </row>
    <row r="39" spans="1:13" s="922" customFormat="1" ht="35" customHeight="1">
      <c r="A39" s="1284"/>
      <c r="B39" s="1284"/>
      <c r="C39" s="1286"/>
      <c r="D39" s="1289"/>
      <c r="E39" s="1292"/>
      <c r="F39" s="1295"/>
      <c r="G39" s="1301"/>
      <c r="H39" s="944" t="s">
        <v>10606</v>
      </c>
      <c r="I39" s="944">
        <v>127413</v>
      </c>
      <c r="J39" s="944" t="s">
        <v>12352</v>
      </c>
      <c r="K39" s="643" t="s">
        <v>12274</v>
      </c>
      <c r="L39" s="643" t="s">
        <v>12269</v>
      </c>
      <c r="M39" s="943" t="s">
        <v>10713</v>
      </c>
    </row>
    <row r="40" spans="1:13" s="922" customFormat="1" ht="35" customHeight="1">
      <c r="A40" s="1284"/>
      <c r="B40" s="1284"/>
      <c r="C40" s="1287"/>
      <c r="D40" s="1290"/>
      <c r="E40" s="1293"/>
      <c r="F40" s="1296"/>
      <c r="G40" s="1302"/>
      <c r="H40" s="944" t="s">
        <v>10607</v>
      </c>
      <c r="I40" s="944" t="s">
        <v>12357</v>
      </c>
      <c r="J40" s="944">
        <v>3732</v>
      </c>
      <c r="K40" s="643" t="s">
        <v>12274</v>
      </c>
      <c r="L40" s="643" t="s">
        <v>12269</v>
      </c>
      <c r="M40" s="943" t="s">
        <v>10714</v>
      </c>
    </row>
    <row r="41" spans="1:13" ht="20" customHeight="1">
      <c r="A41" s="956"/>
      <c r="B41" s="956"/>
      <c r="C41" s="957"/>
      <c r="G41" s="639"/>
      <c r="H41" s="641"/>
      <c r="I41" s="1071"/>
      <c r="J41" s="1071"/>
      <c r="K41" s="641"/>
      <c r="L41" s="641"/>
      <c r="M41" s="639"/>
    </row>
    <row r="42" spans="1:13" s="922" customFormat="1" ht="35" customHeight="1">
      <c r="A42" s="1284" t="s">
        <v>10556</v>
      </c>
      <c r="B42" s="1284" t="s">
        <v>11371</v>
      </c>
      <c r="C42" s="1285" t="s">
        <v>10555</v>
      </c>
      <c r="D42" s="1288" t="s">
        <v>10541</v>
      </c>
      <c r="E42" s="1291" t="s">
        <v>10557</v>
      </c>
      <c r="F42" s="1294" t="s">
        <v>10531</v>
      </c>
      <c r="G42" s="1300" t="s">
        <v>11016</v>
      </c>
      <c r="H42" s="643" t="s">
        <v>10608</v>
      </c>
      <c r="I42" s="944" t="s">
        <v>12340</v>
      </c>
      <c r="J42" s="944">
        <v>2488</v>
      </c>
      <c r="K42" s="643" t="s">
        <v>12274</v>
      </c>
      <c r="L42" s="643" t="s">
        <v>12269</v>
      </c>
      <c r="M42" s="943" t="s">
        <v>10712</v>
      </c>
    </row>
    <row r="43" spans="1:13" s="922" customFormat="1" ht="35" customHeight="1">
      <c r="A43" s="1284"/>
      <c r="B43" s="1284"/>
      <c r="C43" s="1286"/>
      <c r="D43" s="1289"/>
      <c r="E43" s="1292"/>
      <c r="F43" s="1295"/>
      <c r="G43" s="1301"/>
      <c r="H43" s="643" t="s">
        <v>10609</v>
      </c>
      <c r="I43" s="944">
        <v>127413</v>
      </c>
      <c r="J43" s="944" t="s">
        <v>12352</v>
      </c>
      <c r="K43" s="643" t="s">
        <v>12274</v>
      </c>
      <c r="L43" s="643" t="s">
        <v>12269</v>
      </c>
      <c r="M43" s="943" t="s">
        <v>10713</v>
      </c>
    </row>
    <row r="44" spans="1:13" s="922" customFormat="1" ht="35" customHeight="1">
      <c r="A44" s="1284"/>
      <c r="B44" s="1284"/>
      <c r="C44" s="1287"/>
      <c r="D44" s="1290"/>
      <c r="E44" s="1293"/>
      <c r="F44" s="1296"/>
      <c r="G44" s="1302"/>
      <c r="H44" s="643" t="s">
        <v>10610</v>
      </c>
      <c r="I44" s="944" t="s">
        <v>12357</v>
      </c>
      <c r="J44" s="944">
        <v>3732</v>
      </c>
      <c r="K44" s="643" t="s">
        <v>12274</v>
      </c>
      <c r="L44" s="643" t="s">
        <v>12269</v>
      </c>
      <c r="M44" s="943" t="s">
        <v>10714</v>
      </c>
    </row>
    <row r="45" spans="1:13" s="922" customFormat="1" ht="20" customHeight="1">
      <c r="A45" s="956"/>
      <c r="B45" s="956"/>
      <c r="C45" s="957"/>
      <c r="D45" s="920"/>
      <c r="F45" s="920"/>
      <c r="G45" s="639"/>
      <c r="H45" s="641"/>
      <c r="I45" s="1071"/>
      <c r="J45" s="1071"/>
      <c r="K45" s="641"/>
      <c r="L45" s="641"/>
      <c r="M45" s="639"/>
    </row>
    <row r="46" spans="1:13" s="922" customFormat="1" ht="35" customHeight="1">
      <c r="A46" s="1284" t="s">
        <v>10561</v>
      </c>
      <c r="B46" s="1284" t="s">
        <v>10562</v>
      </c>
      <c r="C46" s="1285" t="s">
        <v>10564</v>
      </c>
      <c r="D46" s="1288" t="s">
        <v>10551</v>
      </c>
      <c r="E46" s="1291" t="s">
        <v>10563</v>
      </c>
      <c r="F46" s="1294" t="s">
        <v>10531</v>
      </c>
      <c r="G46" s="1300" t="s">
        <v>11017</v>
      </c>
      <c r="H46" s="944" t="s">
        <v>10614</v>
      </c>
      <c r="I46" s="944">
        <v>234000</v>
      </c>
      <c r="J46" s="944">
        <v>2900</v>
      </c>
      <c r="K46" s="643" t="s">
        <v>12275</v>
      </c>
      <c r="L46" s="643" t="s">
        <v>12269</v>
      </c>
      <c r="M46" s="943" t="s">
        <v>10715</v>
      </c>
    </row>
    <row r="47" spans="1:13" s="922" customFormat="1" ht="35" customHeight="1">
      <c r="A47" s="1284"/>
      <c r="B47" s="1284"/>
      <c r="C47" s="1286"/>
      <c r="D47" s="1289"/>
      <c r="E47" s="1292"/>
      <c r="F47" s="1295"/>
      <c r="G47" s="1301"/>
      <c r="H47" s="944" t="s">
        <v>10615</v>
      </c>
      <c r="I47" s="944">
        <v>144000</v>
      </c>
      <c r="J47" s="944">
        <v>3500</v>
      </c>
      <c r="K47" s="643" t="s">
        <v>12275</v>
      </c>
      <c r="L47" s="643" t="s">
        <v>12269</v>
      </c>
      <c r="M47" s="943" t="s">
        <v>10716</v>
      </c>
    </row>
    <row r="48" spans="1:13" s="922" customFormat="1" ht="35" customHeight="1">
      <c r="A48" s="1284"/>
      <c r="B48" s="1284"/>
      <c r="C48" s="1287"/>
      <c r="D48" s="1290"/>
      <c r="E48" s="1293"/>
      <c r="F48" s="1296"/>
      <c r="G48" s="1302"/>
      <c r="H48" s="643" t="s">
        <v>10616</v>
      </c>
      <c r="I48" s="944">
        <v>93600</v>
      </c>
      <c r="J48" s="944">
        <v>4500</v>
      </c>
      <c r="K48" s="643" t="s">
        <v>12275</v>
      </c>
      <c r="L48" s="643" t="s">
        <v>12269</v>
      </c>
      <c r="M48" s="943" t="s">
        <v>10717</v>
      </c>
    </row>
    <row r="49" spans="1:13" ht="20" customHeight="1">
      <c r="A49" s="956"/>
      <c r="B49" s="956"/>
      <c r="C49" s="957"/>
      <c r="G49" s="639"/>
      <c r="H49" s="641"/>
      <c r="I49" s="1071"/>
      <c r="J49" s="1071"/>
      <c r="K49" s="641"/>
      <c r="L49" s="641"/>
      <c r="M49" s="639"/>
    </row>
    <row r="50" spans="1:13" s="922" customFormat="1" ht="35" customHeight="1">
      <c r="A50" s="1284" t="s">
        <v>10558</v>
      </c>
      <c r="B50" s="1284" t="s">
        <v>11370</v>
      </c>
      <c r="C50" s="1285" t="s">
        <v>10560</v>
      </c>
      <c r="D50" s="1288" t="s">
        <v>10541</v>
      </c>
      <c r="E50" s="1291" t="s">
        <v>10559</v>
      </c>
      <c r="F50" s="1294" t="s">
        <v>10531</v>
      </c>
      <c r="G50" s="1300" t="s">
        <v>11018</v>
      </c>
      <c r="H50" s="643" t="s">
        <v>10611</v>
      </c>
      <c r="I50" s="944" t="s">
        <v>12341</v>
      </c>
      <c r="J50" s="944" t="s">
        <v>12353</v>
      </c>
      <c r="K50" s="643" t="s">
        <v>12275</v>
      </c>
      <c r="L50" s="643" t="s">
        <v>12269</v>
      </c>
      <c r="M50" s="943" t="s">
        <v>10718</v>
      </c>
    </row>
    <row r="51" spans="1:13" s="922" customFormat="1" ht="35" customHeight="1">
      <c r="A51" s="1284"/>
      <c r="B51" s="1284"/>
      <c r="C51" s="1286"/>
      <c r="D51" s="1289"/>
      <c r="E51" s="1292"/>
      <c r="F51" s="1295"/>
      <c r="G51" s="1301"/>
      <c r="H51" s="643" t="s">
        <v>10612</v>
      </c>
      <c r="I51" s="944">
        <v>178794</v>
      </c>
      <c r="J51" s="944">
        <v>4400</v>
      </c>
      <c r="K51" s="643" t="s">
        <v>12275</v>
      </c>
      <c r="L51" s="643" t="s">
        <v>12269</v>
      </c>
      <c r="M51" s="943" t="s">
        <v>10719</v>
      </c>
    </row>
    <row r="52" spans="1:13" s="922" customFormat="1" ht="35" customHeight="1">
      <c r="A52" s="1284"/>
      <c r="B52" s="1284"/>
      <c r="C52" s="1287"/>
      <c r="D52" s="1290"/>
      <c r="E52" s="1293"/>
      <c r="F52" s="1296"/>
      <c r="G52" s="1302"/>
      <c r="H52" s="643" t="s">
        <v>10613</v>
      </c>
      <c r="I52" s="944">
        <v>116217</v>
      </c>
      <c r="J52" s="944">
        <v>5500</v>
      </c>
      <c r="K52" s="643" t="s">
        <v>12275</v>
      </c>
      <c r="L52" s="643" t="s">
        <v>12269</v>
      </c>
      <c r="M52" s="943" t="s">
        <v>10720</v>
      </c>
    </row>
    <row r="53" spans="1:13" s="922" customFormat="1" ht="20" customHeight="1">
      <c r="A53" s="956"/>
      <c r="B53" s="956"/>
      <c r="C53" s="957"/>
      <c r="D53" s="920"/>
      <c r="F53" s="920"/>
      <c r="G53" s="639"/>
      <c r="H53" s="641"/>
      <c r="I53" s="1071"/>
      <c r="J53" s="1071"/>
      <c r="K53" s="641"/>
      <c r="L53" s="641"/>
      <c r="M53" s="639"/>
    </row>
    <row r="54" spans="1:13" s="922" customFormat="1" ht="35" customHeight="1">
      <c r="A54" s="1284" t="s">
        <v>10565</v>
      </c>
      <c r="B54" s="1284" t="s">
        <v>10566</v>
      </c>
      <c r="C54" s="1285" t="s">
        <v>10569</v>
      </c>
      <c r="D54" s="1288" t="s">
        <v>10541</v>
      </c>
      <c r="E54" s="1291" t="s">
        <v>10567</v>
      </c>
      <c r="F54" s="1294" t="s">
        <v>10531</v>
      </c>
      <c r="G54" s="1300" t="s">
        <v>11019</v>
      </c>
      <c r="H54" s="643" t="s">
        <v>10617</v>
      </c>
      <c r="I54" s="944" t="s">
        <v>12342</v>
      </c>
      <c r="J54" s="944" t="s">
        <v>12354</v>
      </c>
      <c r="K54" s="643" t="s">
        <v>12276</v>
      </c>
      <c r="L54" s="643" t="s">
        <v>12269</v>
      </c>
      <c r="M54" s="943" t="s">
        <v>10721</v>
      </c>
    </row>
    <row r="55" spans="1:13" s="922" customFormat="1" ht="35" customHeight="1">
      <c r="A55" s="1284"/>
      <c r="B55" s="1284"/>
      <c r="C55" s="1286"/>
      <c r="D55" s="1289"/>
      <c r="E55" s="1292"/>
      <c r="F55" s="1295"/>
      <c r="G55" s="1301"/>
      <c r="H55" s="643" t="s">
        <v>10618</v>
      </c>
      <c r="I55" s="944">
        <v>220374</v>
      </c>
      <c r="J55" s="944" t="s">
        <v>12355</v>
      </c>
      <c r="K55" s="643" t="s">
        <v>12276</v>
      </c>
      <c r="L55" s="643" t="s">
        <v>12269</v>
      </c>
      <c r="M55" s="943" t="s">
        <v>10722</v>
      </c>
    </row>
    <row r="56" spans="1:13" s="922" customFormat="1" ht="35" customHeight="1">
      <c r="A56" s="1284"/>
      <c r="B56" s="1284"/>
      <c r="C56" s="1287"/>
      <c r="D56" s="1290"/>
      <c r="E56" s="1293"/>
      <c r="F56" s="1296"/>
      <c r="G56" s="1302"/>
      <c r="H56" s="643" t="s">
        <v>10619</v>
      </c>
      <c r="I56" s="944">
        <v>143244</v>
      </c>
      <c r="J56" s="944" t="s">
        <v>12356</v>
      </c>
      <c r="K56" s="643" t="s">
        <v>12276</v>
      </c>
      <c r="L56" s="643" t="s">
        <v>12269</v>
      </c>
      <c r="M56" s="943" t="s">
        <v>10723</v>
      </c>
    </row>
    <row r="57" spans="1:13" s="922" customFormat="1" ht="20" customHeight="1">
      <c r="A57" s="956"/>
      <c r="B57" s="956"/>
      <c r="C57" s="957"/>
      <c r="D57" s="920"/>
      <c r="F57" s="920"/>
      <c r="G57" s="639"/>
      <c r="H57" s="641"/>
      <c r="I57" s="1071"/>
      <c r="J57" s="1071"/>
      <c r="K57" s="641"/>
      <c r="L57" s="641"/>
      <c r="M57" s="639"/>
    </row>
    <row r="58" spans="1:13" s="922" customFormat="1" ht="35" customHeight="1">
      <c r="A58" s="1284" t="s">
        <v>10570</v>
      </c>
      <c r="B58" s="1284" t="s">
        <v>10571</v>
      </c>
      <c r="C58" s="1285" t="s">
        <v>10573</v>
      </c>
      <c r="D58" s="1288" t="s">
        <v>10541</v>
      </c>
      <c r="E58" s="1291" t="s">
        <v>10572</v>
      </c>
      <c r="F58" s="1294" t="s">
        <v>10568</v>
      </c>
      <c r="G58" s="1300" t="s">
        <v>11020</v>
      </c>
      <c r="H58" s="643" t="s">
        <v>10620</v>
      </c>
      <c r="I58" s="944">
        <v>382725</v>
      </c>
      <c r="J58" s="944" t="s">
        <v>12344</v>
      </c>
      <c r="K58" s="643" t="s">
        <v>12277</v>
      </c>
      <c r="L58" s="643" t="s">
        <v>12269</v>
      </c>
      <c r="M58" s="943" t="s">
        <v>10724</v>
      </c>
    </row>
    <row r="59" spans="1:13" s="922" customFormat="1" ht="35" customHeight="1">
      <c r="A59" s="1284"/>
      <c r="B59" s="1284"/>
      <c r="C59" s="1286"/>
      <c r="D59" s="1289"/>
      <c r="E59" s="1292"/>
      <c r="F59" s="1295"/>
      <c r="G59" s="1301"/>
      <c r="H59" s="944" t="s">
        <v>10621</v>
      </c>
      <c r="I59" s="944" t="s">
        <v>12343</v>
      </c>
      <c r="J59" s="944" t="s">
        <v>12345</v>
      </c>
      <c r="K59" s="643" t="s">
        <v>12277</v>
      </c>
      <c r="L59" s="643" t="s">
        <v>12269</v>
      </c>
      <c r="M59" s="943" t="s">
        <v>10768</v>
      </c>
    </row>
    <row r="60" spans="1:13" s="922" customFormat="1" ht="35" customHeight="1">
      <c r="A60" s="1284"/>
      <c r="B60" s="1284"/>
      <c r="C60" s="1286"/>
      <c r="D60" s="1289"/>
      <c r="E60" s="1292"/>
      <c r="F60" s="1295"/>
      <c r="G60" s="1301"/>
      <c r="H60" s="643" t="s">
        <v>10622</v>
      </c>
      <c r="I60" s="643">
        <v>178605</v>
      </c>
      <c r="J60" s="643" t="s">
        <v>12344</v>
      </c>
      <c r="K60" s="643" t="s">
        <v>12277</v>
      </c>
      <c r="L60" s="643" t="s">
        <v>12269</v>
      </c>
      <c r="M60" s="943" t="s">
        <v>10769</v>
      </c>
    </row>
    <row r="61" spans="1:13" s="922" customFormat="1" ht="35" customHeight="1">
      <c r="A61" s="1284"/>
      <c r="B61" s="1284"/>
      <c r="C61" s="1287"/>
      <c r="D61" s="1290"/>
      <c r="E61" s="1293"/>
      <c r="F61" s="1296"/>
      <c r="G61" s="1302"/>
      <c r="H61" s="944" t="s">
        <v>10623</v>
      </c>
      <c r="I61" s="643">
        <v>102060</v>
      </c>
      <c r="J61" s="643">
        <v>8182</v>
      </c>
      <c r="K61" s="643" t="s">
        <v>12277</v>
      </c>
      <c r="L61" s="643" t="s">
        <v>12269</v>
      </c>
      <c r="M61" s="943" t="s">
        <v>10770</v>
      </c>
    </row>
    <row r="62" spans="1:13" s="922" customFormat="1" ht="20" customHeight="1">
      <c r="A62" s="956"/>
      <c r="B62" s="956"/>
      <c r="C62" s="957"/>
      <c r="D62" s="920"/>
      <c r="F62" s="920"/>
      <c r="G62" s="639"/>
      <c r="H62" s="641"/>
      <c r="I62" s="641"/>
      <c r="J62" s="641"/>
      <c r="K62" s="641"/>
      <c r="L62" s="641"/>
      <c r="M62" s="639"/>
    </row>
    <row r="63" spans="1:13" s="922" customFormat="1" ht="35" customHeight="1">
      <c r="A63" s="1284" t="s">
        <v>10574</v>
      </c>
      <c r="B63" s="1284" t="s">
        <v>10575</v>
      </c>
      <c r="C63" s="1285" t="s">
        <v>10573</v>
      </c>
      <c r="D63" s="1288" t="s">
        <v>10577</v>
      </c>
      <c r="E63" s="1291" t="s">
        <v>10576</v>
      </c>
      <c r="F63" s="1294" t="s">
        <v>10568</v>
      </c>
      <c r="G63" s="1300" t="s">
        <v>11020</v>
      </c>
      <c r="H63" s="643" t="s">
        <v>10624</v>
      </c>
      <c r="I63" s="944">
        <v>382725</v>
      </c>
      <c r="J63" s="944" t="s">
        <v>12344</v>
      </c>
      <c r="K63" s="643" t="s">
        <v>12277</v>
      </c>
      <c r="L63" s="643" t="s">
        <v>12269</v>
      </c>
      <c r="M63" s="943" t="s">
        <v>10724</v>
      </c>
    </row>
    <row r="64" spans="1:13" s="922" customFormat="1" ht="35" customHeight="1">
      <c r="A64" s="1284"/>
      <c r="B64" s="1284"/>
      <c r="C64" s="1286"/>
      <c r="D64" s="1289"/>
      <c r="E64" s="1292"/>
      <c r="F64" s="1295"/>
      <c r="G64" s="1301"/>
      <c r="H64" s="643" t="s">
        <v>10625</v>
      </c>
      <c r="I64" s="944" t="s">
        <v>12343</v>
      </c>
      <c r="J64" s="944" t="s">
        <v>12345</v>
      </c>
      <c r="K64" s="643" t="s">
        <v>12277</v>
      </c>
      <c r="L64" s="643" t="s">
        <v>12269</v>
      </c>
      <c r="M64" s="943" t="s">
        <v>10768</v>
      </c>
    </row>
    <row r="65" spans="1:13" s="922" customFormat="1" ht="35" customHeight="1">
      <c r="A65" s="1284"/>
      <c r="B65" s="1284"/>
      <c r="C65" s="1286"/>
      <c r="D65" s="1289"/>
      <c r="E65" s="1292"/>
      <c r="F65" s="1295"/>
      <c r="G65" s="1301"/>
      <c r="H65" s="643" t="s">
        <v>10626</v>
      </c>
      <c r="I65" s="643">
        <v>178605</v>
      </c>
      <c r="J65" s="643" t="s">
        <v>12344</v>
      </c>
      <c r="K65" s="643" t="s">
        <v>12277</v>
      </c>
      <c r="L65" s="643" t="s">
        <v>12269</v>
      </c>
      <c r="M65" s="943" t="s">
        <v>10769</v>
      </c>
    </row>
    <row r="66" spans="1:13" s="922" customFormat="1" ht="35" customHeight="1">
      <c r="A66" s="1284"/>
      <c r="B66" s="1284"/>
      <c r="C66" s="1287"/>
      <c r="D66" s="1290"/>
      <c r="E66" s="1293"/>
      <c r="F66" s="1296"/>
      <c r="G66" s="1302"/>
      <c r="H66" s="643" t="s">
        <v>10627</v>
      </c>
      <c r="I66" s="643">
        <v>102060</v>
      </c>
      <c r="J66" s="643">
        <v>8182</v>
      </c>
      <c r="K66" s="643" t="s">
        <v>12277</v>
      </c>
      <c r="L66" s="643" t="s">
        <v>12269</v>
      </c>
      <c r="M66" s="943" t="s">
        <v>10770</v>
      </c>
    </row>
    <row r="67" spans="1:13" s="922" customFormat="1" ht="20" customHeight="1">
      <c r="A67" s="956"/>
      <c r="B67" s="956"/>
      <c r="C67" s="957"/>
      <c r="D67" s="920"/>
      <c r="F67" s="920"/>
      <c r="G67" s="639"/>
      <c r="H67" s="641"/>
      <c r="I67" s="641"/>
      <c r="J67" s="641"/>
      <c r="K67" s="641"/>
      <c r="L67" s="641"/>
      <c r="M67" s="639"/>
    </row>
    <row r="68" spans="1:13" s="922" customFormat="1" ht="35" customHeight="1">
      <c r="A68" s="1284" t="s">
        <v>10578</v>
      </c>
      <c r="B68" s="1284" t="s">
        <v>10579</v>
      </c>
      <c r="C68" s="1285" t="s">
        <v>10573</v>
      </c>
      <c r="D68" s="1288" t="s">
        <v>10551</v>
      </c>
      <c r="E68" s="1291" t="s">
        <v>10580</v>
      </c>
      <c r="F68" s="1294" t="s">
        <v>10568</v>
      </c>
      <c r="G68" s="1300" t="s">
        <v>11021</v>
      </c>
      <c r="H68" s="643" t="s">
        <v>10631</v>
      </c>
      <c r="I68" s="944">
        <v>382725</v>
      </c>
      <c r="J68" s="944" t="s">
        <v>12344</v>
      </c>
      <c r="K68" s="643" t="s">
        <v>12277</v>
      </c>
      <c r="L68" s="643" t="s">
        <v>12269</v>
      </c>
      <c r="M68" s="943" t="s">
        <v>10725</v>
      </c>
    </row>
    <row r="69" spans="1:13" s="922" customFormat="1" ht="35" customHeight="1">
      <c r="A69" s="1284"/>
      <c r="B69" s="1284"/>
      <c r="C69" s="1286"/>
      <c r="D69" s="1289"/>
      <c r="E69" s="1292"/>
      <c r="F69" s="1295"/>
      <c r="G69" s="1301"/>
      <c r="H69" s="643" t="s">
        <v>10630</v>
      </c>
      <c r="I69" s="944" t="s">
        <v>12343</v>
      </c>
      <c r="J69" s="944" t="s">
        <v>12345</v>
      </c>
      <c r="K69" s="643" t="s">
        <v>12277</v>
      </c>
      <c r="L69" s="643" t="s">
        <v>12269</v>
      </c>
      <c r="M69" s="943" t="s">
        <v>10767</v>
      </c>
    </row>
    <row r="70" spans="1:13" s="922" customFormat="1" ht="35" customHeight="1">
      <c r="A70" s="1284"/>
      <c r="B70" s="1284"/>
      <c r="C70" s="1286"/>
      <c r="D70" s="1289"/>
      <c r="E70" s="1292"/>
      <c r="F70" s="1295"/>
      <c r="G70" s="1301"/>
      <c r="H70" s="643" t="s">
        <v>10628</v>
      </c>
      <c r="I70" s="643">
        <v>178605</v>
      </c>
      <c r="J70" s="643" t="s">
        <v>12344</v>
      </c>
      <c r="K70" s="643" t="s">
        <v>12277</v>
      </c>
      <c r="L70" s="643" t="s">
        <v>12269</v>
      </c>
      <c r="M70" s="943" t="s">
        <v>10771</v>
      </c>
    </row>
    <row r="71" spans="1:13" s="922" customFormat="1" ht="35" customHeight="1">
      <c r="A71" s="1284"/>
      <c r="B71" s="1284"/>
      <c r="C71" s="1287"/>
      <c r="D71" s="1290"/>
      <c r="E71" s="1293"/>
      <c r="F71" s="1296"/>
      <c r="G71" s="1302"/>
      <c r="H71" s="643" t="s">
        <v>10629</v>
      </c>
      <c r="I71" s="643">
        <v>102060</v>
      </c>
      <c r="J71" s="643">
        <v>8182</v>
      </c>
      <c r="K71" s="643" t="s">
        <v>12277</v>
      </c>
      <c r="L71" s="643" t="s">
        <v>12269</v>
      </c>
      <c r="M71" s="943" t="s">
        <v>10772</v>
      </c>
    </row>
    <row r="74" spans="1:13">
      <c r="C74" s="920" t="s">
        <v>10642</v>
      </c>
      <c r="D74" s="920" t="s">
        <v>10643</v>
      </c>
      <c r="E74" s="923" t="s">
        <v>10644</v>
      </c>
    </row>
    <row r="75" spans="1:13">
      <c r="A75" s="921" t="s">
        <v>10632</v>
      </c>
      <c r="B75" s="921" t="s">
        <v>10633</v>
      </c>
      <c r="C75" s="920" t="s">
        <v>10645</v>
      </c>
    </row>
    <row r="76" spans="1:13">
      <c r="B76" s="921" t="s">
        <v>10634</v>
      </c>
      <c r="C76" s="920" t="s">
        <v>10645</v>
      </c>
    </row>
    <row r="77" spans="1:13">
      <c r="B77" s="921" t="s">
        <v>10635</v>
      </c>
      <c r="C77" s="920" t="s">
        <v>10656</v>
      </c>
    </row>
    <row r="79" spans="1:13">
      <c r="A79" s="921" t="s">
        <v>10636</v>
      </c>
      <c r="B79" s="921" t="s">
        <v>10652</v>
      </c>
      <c r="C79" s="920" t="s">
        <v>10647</v>
      </c>
    </row>
    <row r="80" spans="1:13" s="922" customFormat="1">
      <c r="B80" s="922" t="s">
        <v>10653</v>
      </c>
      <c r="C80" s="920" t="s">
        <v>10648</v>
      </c>
      <c r="D80" s="920"/>
      <c r="F80" s="920"/>
      <c r="G80" s="930"/>
      <c r="H80" s="920"/>
      <c r="I80" s="923"/>
      <c r="J80" s="923"/>
      <c r="K80" s="923"/>
      <c r="L80" s="923"/>
    </row>
    <row r="82" spans="1:12">
      <c r="A82" s="921" t="s">
        <v>10637</v>
      </c>
      <c r="B82" s="922" t="s">
        <v>10654</v>
      </c>
      <c r="C82" s="920" t="s">
        <v>10645</v>
      </c>
    </row>
    <row r="83" spans="1:12">
      <c r="B83" s="922" t="s">
        <v>10655</v>
      </c>
      <c r="C83" s="920" t="s">
        <v>10645</v>
      </c>
    </row>
    <row r="85" spans="1:12">
      <c r="A85" s="921" t="s">
        <v>10638</v>
      </c>
      <c r="B85" s="921" t="s">
        <v>10649</v>
      </c>
    </row>
    <row r="86" spans="1:12" s="922" customFormat="1">
      <c r="B86" s="922" t="s">
        <v>10650</v>
      </c>
      <c r="C86" s="920"/>
      <c r="D86" s="920"/>
      <c r="F86" s="920"/>
      <c r="G86" s="930"/>
      <c r="H86" s="920"/>
      <c r="I86" s="923"/>
      <c r="J86" s="923"/>
      <c r="K86" s="923"/>
      <c r="L86" s="923"/>
    </row>
    <row r="88" spans="1:12">
      <c r="A88" s="921" t="s">
        <v>10639</v>
      </c>
      <c r="B88" s="921" t="s">
        <v>10651</v>
      </c>
      <c r="C88" s="920" t="s">
        <v>10646</v>
      </c>
    </row>
  </sheetData>
  <mergeCells count="119">
    <mergeCell ref="G34:G36"/>
    <mergeCell ref="G38:G40"/>
    <mergeCell ref="G42:G44"/>
    <mergeCell ref="G46:G48"/>
    <mergeCell ref="G50:G52"/>
    <mergeCell ref="G54:G56"/>
    <mergeCell ref="G58:G61"/>
    <mergeCell ref="G63:G66"/>
    <mergeCell ref="G68:G71"/>
    <mergeCell ref="G2:G4"/>
    <mergeCell ref="G6:G8"/>
    <mergeCell ref="G10:G12"/>
    <mergeCell ref="G14:G16"/>
    <mergeCell ref="G18:G20"/>
    <mergeCell ref="G22:G24"/>
    <mergeCell ref="G26:G28"/>
    <mergeCell ref="G30:G32"/>
    <mergeCell ref="D18:D20"/>
    <mergeCell ref="D22:D24"/>
    <mergeCell ref="D26:D28"/>
    <mergeCell ref="A30:A32"/>
    <mergeCell ref="B30:B32"/>
    <mergeCell ref="C30:C32"/>
    <mergeCell ref="D30:D32"/>
    <mergeCell ref="E30:E32"/>
    <mergeCell ref="F30:F32"/>
    <mergeCell ref="A18:A20"/>
    <mergeCell ref="B18:B20"/>
    <mergeCell ref="C18:C20"/>
    <mergeCell ref="E18:E20"/>
    <mergeCell ref="F18:F20"/>
    <mergeCell ref="A26:A28"/>
    <mergeCell ref="B26:B28"/>
    <mergeCell ref="C26:C28"/>
    <mergeCell ref="E26:E28"/>
    <mergeCell ref="F26:F28"/>
    <mergeCell ref="A22:A24"/>
    <mergeCell ref="B22:B24"/>
    <mergeCell ref="C22:C24"/>
    <mergeCell ref="E22:E24"/>
    <mergeCell ref="F22:F24"/>
    <mergeCell ref="A2:A4"/>
    <mergeCell ref="B2:B4"/>
    <mergeCell ref="C2:C4"/>
    <mergeCell ref="E2:E4"/>
    <mergeCell ref="F2:F4"/>
    <mergeCell ref="D2:D4"/>
    <mergeCell ref="D6:D8"/>
    <mergeCell ref="D10:D12"/>
    <mergeCell ref="D14:D16"/>
    <mergeCell ref="A10:A12"/>
    <mergeCell ref="B10:B12"/>
    <mergeCell ref="C10:C12"/>
    <mergeCell ref="E10:E12"/>
    <mergeCell ref="F10:F12"/>
    <mergeCell ref="A6:A8"/>
    <mergeCell ref="B6:B8"/>
    <mergeCell ref="E6:E8"/>
    <mergeCell ref="C6:C8"/>
    <mergeCell ref="F6:F8"/>
    <mergeCell ref="A14:A16"/>
    <mergeCell ref="B14:B16"/>
    <mergeCell ref="C14:C16"/>
    <mergeCell ref="E14:E16"/>
    <mergeCell ref="F14:F16"/>
    <mergeCell ref="C34:C36"/>
    <mergeCell ref="D34:D36"/>
    <mergeCell ref="E34:E36"/>
    <mergeCell ref="F34:F36"/>
    <mergeCell ref="A38:A40"/>
    <mergeCell ref="B38:B40"/>
    <mergeCell ref="C38:C40"/>
    <mergeCell ref="D38:D40"/>
    <mergeCell ref="E38:E40"/>
    <mergeCell ref="F38:F40"/>
    <mergeCell ref="A34:A36"/>
    <mergeCell ref="B34:B36"/>
    <mergeCell ref="A42:A44"/>
    <mergeCell ref="B42:B44"/>
    <mergeCell ref="C42:C44"/>
    <mergeCell ref="D42:D44"/>
    <mergeCell ref="E42:E44"/>
    <mergeCell ref="F42:F44"/>
    <mergeCell ref="A50:A52"/>
    <mergeCell ref="B50:B52"/>
    <mergeCell ref="C50:C52"/>
    <mergeCell ref="D50:D52"/>
    <mergeCell ref="E50:E52"/>
    <mergeCell ref="F50:F52"/>
    <mergeCell ref="A46:A48"/>
    <mergeCell ref="B46:B48"/>
    <mergeCell ref="C46:C48"/>
    <mergeCell ref="D46:D48"/>
    <mergeCell ref="E46:E48"/>
    <mergeCell ref="F46:F48"/>
    <mergeCell ref="A54:A56"/>
    <mergeCell ref="B54:B56"/>
    <mergeCell ref="C54:C56"/>
    <mergeCell ref="D54:D56"/>
    <mergeCell ref="E54:E56"/>
    <mergeCell ref="F54:F56"/>
    <mergeCell ref="A68:A71"/>
    <mergeCell ref="B68:B71"/>
    <mergeCell ref="C68:C71"/>
    <mergeCell ref="D68:D71"/>
    <mergeCell ref="E68:E71"/>
    <mergeCell ref="F68:F71"/>
    <mergeCell ref="A58:A61"/>
    <mergeCell ref="B58:B61"/>
    <mergeCell ref="C58:C61"/>
    <mergeCell ref="D58:D61"/>
    <mergeCell ref="E58:E61"/>
    <mergeCell ref="F58:F61"/>
    <mergeCell ref="A63:A66"/>
    <mergeCell ref="B63:B66"/>
    <mergeCell ref="C63:C66"/>
    <mergeCell ref="D63:D66"/>
    <mergeCell ref="E63:E66"/>
    <mergeCell ref="F63:F66"/>
  </mergeCells>
  <phoneticPr fontId="28" type="noConversion"/>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2"/>
  <sheetViews>
    <sheetView topLeftCell="A42" zoomScale="149" zoomScaleNormal="149" workbookViewId="0">
      <selection activeCell="U75" sqref="U75"/>
    </sheetView>
  </sheetViews>
  <sheetFormatPr baseColWidth="10" defaultColWidth="8.83203125" defaultRowHeight="14"/>
  <cols>
    <col min="2" max="2" width="20.6640625" bestFit="1" customWidth="1"/>
    <col min="3" max="3" width="10.6640625" customWidth="1"/>
    <col min="4" max="4" width="10.1640625" bestFit="1" customWidth="1"/>
    <col min="5" max="5" width="10.6640625" customWidth="1"/>
    <col min="6" max="6" width="11.83203125" customWidth="1"/>
    <col min="7" max="15" width="10.6640625" customWidth="1"/>
  </cols>
  <sheetData>
    <row r="1" spans="1:9">
      <c r="A1" s="265" t="s">
        <v>9603</v>
      </c>
    </row>
    <row r="2" spans="1:9">
      <c r="A2" t="s">
        <v>11071</v>
      </c>
      <c r="I2" t="s">
        <v>11243</v>
      </c>
    </row>
    <row r="3" spans="1:9">
      <c r="A3" t="s">
        <v>11072</v>
      </c>
    </row>
    <row r="4" spans="1:9">
      <c r="A4" t="s">
        <v>11163</v>
      </c>
    </row>
    <row r="5" spans="1:9">
      <c r="A5" t="s">
        <v>11073</v>
      </c>
    </row>
    <row r="6" spans="1:9">
      <c r="A6" t="s">
        <v>11074</v>
      </c>
    </row>
    <row r="7" spans="1:9">
      <c r="A7" t="s">
        <v>11075</v>
      </c>
    </row>
    <row r="8" spans="1:9">
      <c r="A8" t="s">
        <v>11147</v>
      </c>
    </row>
    <row r="9" spans="1:9">
      <c r="A9" t="s">
        <v>11401</v>
      </c>
    </row>
    <row r="12" spans="1:9">
      <c r="A12" t="s">
        <v>11153</v>
      </c>
    </row>
    <row r="13" spans="1:9">
      <c r="A13" t="s">
        <v>11481</v>
      </c>
    </row>
    <row r="14" spans="1:9">
      <c r="A14" t="s">
        <v>11148</v>
      </c>
    </row>
    <row r="15" spans="1:9">
      <c r="A15" t="s">
        <v>11149</v>
      </c>
    </row>
    <row r="16" spans="1:9">
      <c r="A16" t="s">
        <v>11150</v>
      </c>
    </row>
    <row r="17" spans="1:16">
      <c r="A17" t="s">
        <v>11151</v>
      </c>
    </row>
    <row r="18" spans="1:16">
      <c r="A18" t="s">
        <v>11152</v>
      </c>
    </row>
    <row r="19" spans="1:16">
      <c r="A19" t="s">
        <v>11178</v>
      </c>
    </row>
    <row r="20" spans="1:16">
      <c r="A20" t="s">
        <v>11177</v>
      </c>
    </row>
    <row r="21" spans="1:16">
      <c r="A21" t="s">
        <v>11249</v>
      </c>
    </row>
    <row r="22" spans="1:16">
      <c r="A22" t="s">
        <v>11477</v>
      </c>
    </row>
    <row r="24" spans="1:16" s="932" customFormat="1" ht="28">
      <c r="A24" s="933" t="s">
        <v>11155</v>
      </c>
      <c r="B24" s="933" t="s">
        <v>11156</v>
      </c>
      <c r="C24" s="933" t="s">
        <v>11190</v>
      </c>
      <c r="D24" s="933" t="s">
        <v>11116</v>
      </c>
      <c r="E24" s="933" t="s">
        <v>11168</v>
      </c>
      <c r="F24" s="933" t="s">
        <v>11169</v>
      </c>
      <c r="G24" s="933" t="s">
        <v>11189</v>
      </c>
      <c r="H24" s="933" t="s">
        <v>11170</v>
      </c>
      <c r="I24" s="933" t="s">
        <v>11244</v>
      </c>
      <c r="J24" s="933" t="s">
        <v>11174</v>
      </c>
      <c r="K24" s="933" t="s">
        <v>11171</v>
      </c>
      <c r="L24" s="933" t="s">
        <v>11172</v>
      </c>
      <c r="M24" s="1079" t="s">
        <v>11173</v>
      </c>
      <c r="N24" s="933" t="s">
        <v>11118</v>
      </c>
      <c r="O24" s="933"/>
      <c r="P24" s="933"/>
    </row>
    <row r="25" spans="1:16" s="932" customFormat="1" ht="15" customHeight="1">
      <c r="A25" s="935">
        <v>0</v>
      </c>
      <c r="B25" s="935" t="s">
        <v>11176</v>
      </c>
      <c r="C25" s="935">
        <v>10</v>
      </c>
      <c r="D25" s="935">
        <v>10</v>
      </c>
      <c r="E25" s="935">
        <v>0</v>
      </c>
      <c r="F25" s="935">
        <v>0</v>
      </c>
      <c r="G25" s="935">
        <v>0</v>
      </c>
      <c r="H25" s="935">
        <v>3</v>
      </c>
      <c r="I25" s="935">
        <v>1</v>
      </c>
      <c r="J25" s="935" t="s">
        <v>1492</v>
      </c>
      <c r="K25" s="935" t="s">
        <v>1492</v>
      </c>
      <c r="L25" s="935" t="s">
        <v>1492</v>
      </c>
      <c r="M25" s="1080" t="s">
        <v>11175</v>
      </c>
      <c r="N25" s="935" t="s">
        <v>1492</v>
      </c>
      <c r="O25" s="935"/>
      <c r="P25" s="935"/>
    </row>
    <row r="26" spans="1:16" s="931" customFormat="1" ht="15" customHeight="1">
      <c r="A26" s="934">
        <v>1</v>
      </c>
      <c r="B26" s="934" t="s">
        <v>11157</v>
      </c>
      <c r="C26" s="934">
        <v>11</v>
      </c>
      <c r="D26" s="934">
        <v>11</v>
      </c>
      <c r="E26" s="1077">
        <v>2</v>
      </c>
      <c r="F26" s="934">
        <v>2</v>
      </c>
      <c r="G26" s="934">
        <v>0</v>
      </c>
      <c r="H26" s="1077">
        <v>5</v>
      </c>
      <c r="I26" s="934">
        <v>1</v>
      </c>
      <c r="J26" s="934" t="s">
        <v>11175</v>
      </c>
      <c r="K26" s="935" t="s">
        <v>1492</v>
      </c>
      <c r="L26" s="935" t="s">
        <v>1492</v>
      </c>
      <c r="M26" s="1081" t="s">
        <v>11175</v>
      </c>
      <c r="N26" s="935" t="s">
        <v>1492</v>
      </c>
      <c r="O26" s="935"/>
      <c r="P26" s="935"/>
    </row>
    <row r="27" spans="1:16" s="931" customFormat="1" ht="15" customHeight="1">
      <c r="A27" s="934">
        <v>2</v>
      </c>
      <c r="B27" s="934" t="s">
        <v>11158</v>
      </c>
      <c r="C27" s="934">
        <v>12</v>
      </c>
      <c r="D27" s="934">
        <v>11</v>
      </c>
      <c r="E27" s="1077">
        <v>4</v>
      </c>
      <c r="F27" s="934">
        <v>4</v>
      </c>
      <c r="G27" s="934">
        <v>1</v>
      </c>
      <c r="H27" s="1077">
        <v>7</v>
      </c>
      <c r="I27" s="934">
        <v>1</v>
      </c>
      <c r="J27" s="934" t="s">
        <v>11175</v>
      </c>
      <c r="K27" s="935" t="s">
        <v>1492</v>
      </c>
      <c r="L27" s="935" t="s">
        <v>1492</v>
      </c>
      <c r="M27" s="1081" t="s">
        <v>11175</v>
      </c>
      <c r="N27" s="935" t="s">
        <v>1492</v>
      </c>
      <c r="O27" s="935"/>
      <c r="P27" s="935"/>
    </row>
    <row r="28" spans="1:16" s="931" customFormat="1" ht="15" customHeight="1">
      <c r="A28" s="934">
        <v>3</v>
      </c>
      <c r="B28" s="934" t="s">
        <v>11159</v>
      </c>
      <c r="C28" s="934">
        <v>12</v>
      </c>
      <c r="D28" s="934">
        <v>12</v>
      </c>
      <c r="E28" s="1077">
        <v>6</v>
      </c>
      <c r="F28" s="934">
        <v>6</v>
      </c>
      <c r="G28" s="934">
        <v>1</v>
      </c>
      <c r="H28" s="1077">
        <v>9</v>
      </c>
      <c r="I28" s="934">
        <v>1</v>
      </c>
      <c r="J28" s="934" t="s">
        <v>11175</v>
      </c>
      <c r="K28" s="934" t="s">
        <v>11175</v>
      </c>
      <c r="L28" s="935" t="s">
        <v>1492</v>
      </c>
      <c r="M28" s="1081" t="s">
        <v>11175</v>
      </c>
      <c r="N28" s="935" t="s">
        <v>1492</v>
      </c>
      <c r="O28" s="934"/>
      <c r="P28" s="935"/>
    </row>
    <row r="29" spans="1:16" s="931" customFormat="1" ht="15" customHeight="1">
      <c r="A29" s="934">
        <v>4</v>
      </c>
      <c r="B29" s="934" t="s">
        <v>11160</v>
      </c>
      <c r="C29" s="934">
        <v>13</v>
      </c>
      <c r="D29" s="934">
        <v>12</v>
      </c>
      <c r="E29" s="1077">
        <v>8</v>
      </c>
      <c r="F29" s="934">
        <v>8</v>
      </c>
      <c r="G29" s="934">
        <v>2</v>
      </c>
      <c r="H29" s="1082">
        <v>11</v>
      </c>
      <c r="I29" s="934">
        <v>2</v>
      </c>
      <c r="J29" s="934" t="s">
        <v>11175</v>
      </c>
      <c r="K29" s="934" t="s">
        <v>11175</v>
      </c>
      <c r="L29" s="935" t="s">
        <v>1492</v>
      </c>
      <c r="M29" s="1081" t="s">
        <v>11175</v>
      </c>
      <c r="N29" s="935" t="s">
        <v>1492</v>
      </c>
      <c r="O29" s="934"/>
      <c r="P29" s="935"/>
    </row>
    <row r="30" spans="1:16" s="931" customFormat="1" ht="15" customHeight="1">
      <c r="A30" s="934">
        <v>5</v>
      </c>
      <c r="B30" s="934" t="s">
        <v>11161</v>
      </c>
      <c r="C30" s="934">
        <v>13</v>
      </c>
      <c r="D30" s="934">
        <v>13</v>
      </c>
      <c r="E30" s="1077">
        <v>10</v>
      </c>
      <c r="F30" s="934">
        <v>10</v>
      </c>
      <c r="G30" s="934">
        <v>2</v>
      </c>
      <c r="H30" s="1077">
        <v>13</v>
      </c>
      <c r="I30" s="934">
        <v>2</v>
      </c>
      <c r="J30" s="934" t="s">
        <v>11175</v>
      </c>
      <c r="K30" s="934" t="s">
        <v>11175</v>
      </c>
      <c r="L30" s="934" t="s">
        <v>11175</v>
      </c>
      <c r="M30" s="1081" t="s">
        <v>11175</v>
      </c>
      <c r="N30" s="935" t="s">
        <v>1492</v>
      </c>
      <c r="O30" s="934"/>
      <c r="P30" s="934"/>
    </row>
    <row r="31" spans="1:16" s="931" customFormat="1" ht="15" customHeight="1">
      <c r="A31" s="934">
        <v>6</v>
      </c>
      <c r="B31" s="934" t="s">
        <v>11162</v>
      </c>
      <c r="C31" s="934">
        <v>14</v>
      </c>
      <c r="D31" s="934">
        <v>13</v>
      </c>
      <c r="E31" s="1077">
        <v>12</v>
      </c>
      <c r="F31" s="934">
        <v>12</v>
      </c>
      <c r="G31" s="934">
        <v>3</v>
      </c>
      <c r="H31" s="1077">
        <v>15</v>
      </c>
      <c r="I31" s="934">
        <v>2</v>
      </c>
      <c r="J31" s="934" t="s">
        <v>11175</v>
      </c>
      <c r="K31" s="934" t="s">
        <v>11175</v>
      </c>
      <c r="L31" s="934" t="s">
        <v>11175</v>
      </c>
      <c r="M31" s="1081" t="s">
        <v>11175</v>
      </c>
      <c r="N31" s="935" t="s">
        <v>1492</v>
      </c>
      <c r="O31" s="934"/>
      <c r="P31" s="934"/>
    </row>
    <row r="32" spans="1:16" s="931" customFormat="1" ht="15" customHeight="1">
      <c r="A32" s="934">
        <v>7</v>
      </c>
      <c r="B32" s="934" t="s">
        <v>11164</v>
      </c>
      <c r="C32" s="934">
        <v>14</v>
      </c>
      <c r="D32" s="934">
        <v>14</v>
      </c>
      <c r="E32" s="1077">
        <v>14</v>
      </c>
      <c r="F32" s="934">
        <v>14</v>
      </c>
      <c r="G32" s="934">
        <v>3</v>
      </c>
      <c r="H32" s="1077">
        <v>17</v>
      </c>
      <c r="I32" s="1077">
        <v>3</v>
      </c>
      <c r="J32" s="934" t="s">
        <v>11175</v>
      </c>
      <c r="K32" s="934" t="s">
        <v>11175</v>
      </c>
      <c r="L32" s="934" t="s">
        <v>11175</v>
      </c>
      <c r="M32" s="1083" t="s">
        <v>11175</v>
      </c>
      <c r="N32" s="1077" t="s">
        <v>11175</v>
      </c>
      <c r="O32" s="934"/>
      <c r="P32" s="934"/>
    </row>
    <row r="33" spans="1:16" s="931" customFormat="1" ht="15" customHeight="1">
      <c r="A33" s="934">
        <v>8</v>
      </c>
      <c r="B33" s="934" t="s">
        <v>11165</v>
      </c>
      <c r="C33" s="934">
        <v>15</v>
      </c>
      <c r="D33" s="934">
        <v>14</v>
      </c>
      <c r="E33" s="1077">
        <v>16</v>
      </c>
      <c r="F33" s="934">
        <v>16</v>
      </c>
      <c r="G33" s="934">
        <v>4</v>
      </c>
      <c r="H33" s="1082">
        <v>19</v>
      </c>
      <c r="I33" s="934">
        <v>3</v>
      </c>
      <c r="J33" s="934" t="s">
        <v>11175</v>
      </c>
      <c r="K33" s="934" t="s">
        <v>11175</v>
      </c>
      <c r="L33" s="934" t="s">
        <v>11175</v>
      </c>
      <c r="M33" s="1083" t="s">
        <v>11175</v>
      </c>
      <c r="N33" s="1078" t="s">
        <v>11175</v>
      </c>
      <c r="O33" s="934"/>
      <c r="P33" s="934"/>
    </row>
    <row r="34" spans="1:16" s="931" customFormat="1" ht="15" customHeight="1">
      <c r="A34" s="934">
        <v>9</v>
      </c>
      <c r="B34" s="934" t="s">
        <v>11166</v>
      </c>
      <c r="C34" s="934">
        <v>15</v>
      </c>
      <c r="D34" s="934">
        <v>15</v>
      </c>
      <c r="E34" s="1077">
        <v>18</v>
      </c>
      <c r="F34" s="934">
        <v>18</v>
      </c>
      <c r="G34" s="934">
        <v>4</v>
      </c>
      <c r="H34" s="1077">
        <v>21</v>
      </c>
      <c r="I34" s="934">
        <v>3</v>
      </c>
      <c r="J34" s="934" t="s">
        <v>11175</v>
      </c>
      <c r="K34" s="934" t="s">
        <v>11175</v>
      </c>
      <c r="L34" s="934" t="s">
        <v>11175</v>
      </c>
      <c r="M34" s="1083" t="s">
        <v>11175</v>
      </c>
      <c r="N34" s="934" t="s">
        <v>11175</v>
      </c>
      <c r="O34" s="934"/>
      <c r="P34" s="934"/>
    </row>
    <row r="35" spans="1:16" s="931" customFormat="1" ht="15" customHeight="1">
      <c r="A35" s="934">
        <v>10</v>
      </c>
      <c r="B35" s="934" t="s">
        <v>11167</v>
      </c>
      <c r="C35" s="934">
        <v>16</v>
      </c>
      <c r="D35" s="934">
        <v>15</v>
      </c>
      <c r="E35" s="1077">
        <v>20</v>
      </c>
      <c r="F35" s="934">
        <v>20</v>
      </c>
      <c r="G35" s="934">
        <v>5</v>
      </c>
      <c r="H35" s="1077">
        <v>23</v>
      </c>
      <c r="I35" s="934">
        <v>3</v>
      </c>
      <c r="J35" s="934" t="s">
        <v>11175</v>
      </c>
      <c r="K35" s="934" t="s">
        <v>11175</v>
      </c>
      <c r="L35" s="934" t="s">
        <v>11175</v>
      </c>
      <c r="M35" s="1083" t="s">
        <v>11175</v>
      </c>
      <c r="N35" s="934" t="s">
        <v>11175</v>
      </c>
      <c r="O35" s="934"/>
      <c r="P35" s="934"/>
    </row>
    <row r="36" spans="1:16" s="931" customFormat="1" ht="15" customHeight="1">
      <c r="A36" s="934">
        <v>11</v>
      </c>
      <c r="B36" s="934" t="s">
        <v>11245</v>
      </c>
      <c r="C36" s="934">
        <v>16</v>
      </c>
      <c r="D36" s="934">
        <v>16</v>
      </c>
      <c r="E36" s="1077">
        <v>22</v>
      </c>
      <c r="F36" s="934">
        <v>22</v>
      </c>
      <c r="G36" s="934">
        <v>5</v>
      </c>
      <c r="H36" s="1077">
        <v>25</v>
      </c>
      <c r="I36" s="934">
        <v>3</v>
      </c>
      <c r="J36" s="934" t="s">
        <v>11175</v>
      </c>
      <c r="K36" s="934" t="s">
        <v>11175</v>
      </c>
      <c r="L36" s="934" t="s">
        <v>11175</v>
      </c>
      <c r="M36" s="1083" t="s">
        <v>11175</v>
      </c>
      <c r="N36" s="934" t="s">
        <v>11175</v>
      </c>
      <c r="O36" s="934"/>
      <c r="P36" s="934"/>
    </row>
    <row r="37" spans="1:16" s="931" customFormat="1" ht="15" customHeight="1">
      <c r="A37" s="934">
        <v>12</v>
      </c>
      <c r="B37" s="934" t="s">
        <v>11248</v>
      </c>
      <c r="C37" s="934">
        <v>17</v>
      </c>
      <c r="D37" s="934">
        <v>16</v>
      </c>
      <c r="E37" s="1077">
        <v>24</v>
      </c>
      <c r="F37" s="934">
        <v>24</v>
      </c>
      <c r="G37" s="934">
        <v>6</v>
      </c>
      <c r="H37" s="1082">
        <v>27</v>
      </c>
      <c r="I37" s="934">
        <v>4</v>
      </c>
      <c r="J37" s="934" t="s">
        <v>11175</v>
      </c>
      <c r="K37" s="934" t="s">
        <v>11175</v>
      </c>
      <c r="L37" s="934" t="s">
        <v>11175</v>
      </c>
      <c r="M37" s="1083" t="s">
        <v>11175</v>
      </c>
      <c r="N37" s="934" t="s">
        <v>11175</v>
      </c>
      <c r="O37" s="934"/>
      <c r="P37" s="934"/>
    </row>
    <row r="38" spans="1:16">
      <c r="A38" s="934">
        <v>13</v>
      </c>
      <c r="B38" s="934" t="s">
        <v>11246</v>
      </c>
      <c r="C38" s="934">
        <v>17</v>
      </c>
      <c r="D38" s="934">
        <v>17</v>
      </c>
      <c r="E38" s="1077">
        <v>26</v>
      </c>
      <c r="F38" s="934">
        <v>26</v>
      </c>
      <c r="G38" s="934">
        <v>6</v>
      </c>
      <c r="H38" s="1077">
        <v>29</v>
      </c>
      <c r="I38" s="934">
        <v>4</v>
      </c>
      <c r="J38" s="934" t="s">
        <v>11175</v>
      </c>
      <c r="K38" s="934" t="s">
        <v>11175</v>
      </c>
      <c r="L38" s="934" t="s">
        <v>11175</v>
      </c>
      <c r="M38" s="1083" t="s">
        <v>11175</v>
      </c>
      <c r="N38" s="934" t="s">
        <v>11175</v>
      </c>
      <c r="O38" s="934"/>
      <c r="P38" s="934"/>
    </row>
    <row r="39" spans="1:16">
      <c r="A39" s="934">
        <v>14</v>
      </c>
      <c r="B39" s="934" t="s">
        <v>11247</v>
      </c>
      <c r="C39" s="934">
        <v>18</v>
      </c>
      <c r="D39" s="934">
        <v>17</v>
      </c>
      <c r="E39" s="1077">
        <v>28</v>
      </c>
      <c r="F39" s="934">
        <v>28</v>
      </c>
      <c r="G39" s="934">
        <v>7</v>
      </c>
      <c r="H39" s="1077">
        <v>31</v>
      </c>
      <c r="I39" s="934">
        <v>4</v>
      </c>
      <c r="J39" s="934" t="s">
        <v>11175</v>
      </c>
      <c r="K39" s="934" t="s">
        <v>11175</v>
      </c>
      <c r="L39" s="934" t="s">
        <v>11175</v>
      </c>
      <c r="M39" s="1083" t="s">
        <v>11175</v>
      </c>
      <c r="N39" s="934" t="s">
        <v>11175</v>
      </c>
      <c r="O39" s="934"/>
      <c r="P39" s="934"/>
    </row>
    <row r="41" spans="1:16">
      <c r="A41" s="937" t="s">
        <v>11194</v>
      </c>
      <c r="B41" s="941" t="s">
        <v>11195</v>
      </c>
      <c r="C41" s="1304" t="s">
        <v>11196</v>
      </c>
      <c r="D41" s="1304"/>
      <c r="E41" s="1304" t="s">
        <v>11197</v>
      </c>
      <c r="F41" s="1304"/>
      <c r="G41" s="1304"/>
      <c r="H41" s="1304"/>
      <c r="I41" s="1304"/>
      <c r="J41" s="1304"/>
      <c r="K41" s="1304"/>
      <c r="L41" s="1304"/>
      <c r="M41" s="1304"/>
    </row>
    <row r="42" spans="1:16">
      <c r="A42" s="940" t="s">
        <v>11454</v>
      </c>
      <c r="B42" s="980" t="s">
        <v>11455</v>
      </c>
      <c r="C42" s="1303" t="s">
        <v>11456</v>
      </c>
      <c r="D42" s="1303"/>
      <c r="E42" s="1303" t="s">
        <v>11453</v>
      </c>
      <c r="F42" s="1303"/>
      <c r="G42" s="1303"/>
      <c r="H42" s="1303"/>
      <c r="I42" s="1303"/>
      <c r="J42" s="1303"/>
      <c r="K42" s="1303"/>
      <c r="L42" s="1303"/>
      <c r="M42" s="1303"/>
    </row>
    <row r="43" spans="1:16">
      <c r="A43" s="940" t="s">
        <v>11191</v>
      </c>
      <c r="B43" s="938" t="s">
        <v>11211</v>
      </c>
      <c r="C43" s="1303" t="s">
        <v>11210</v>
      </c>
      <c r="D43" s="1303"/>
      <c r="E43" s="1303" t="s">
        <v>11234</v>
      </c>
      <c r="F43" s="1303"/>
      <c r="G43" s="1303"/>
      <c r="H43" s="1303"/>
      <c r="I43" s="1303"/>
      <c r="J43" s="1303"/>
      <c r="K43" s="1303"/>
      <c r="L43" s="1303"/>
      <c r="M43" s="1303"/>
    </row>
    <row r="44" spans="1:16">
      <c r="A44" s="940" t="s">
        <v>11192</v>
      </c>
      <c r="B44" s="938" t="s">
        <v>11223</v>
      </c>
      <c r="C44" s="1303" t="s">
        <v>11212</v>
      </c>
      <c r="D44" s="1303"/>
      <c r="E44" s="1303" t="s">
        <v>11235</v>
      </c>
      <c r="F44" s="1303"/>
      <c r="G44" s="1303"/>
      <c r="H44" s="1303"/>
      <c r="I44" s="1303"/>
      <c r="J44" s="1303"/>
      <c r="K44" s="1303"/>
      <c r="L44" s="1303"/>
      <c r="M44" s="1303"/>
    </row>
    <row r="45" spans="1:16">
      <c r="A45" s="940" t="s">
        <v>11193</v>
      </c>
      <c r="B45" s="938" t="s">
        <v>11224</v>
      </c>
      <c r="C45" s="1303" t="s">
        <v>11213</v>
      </c>
      <c r="D45" s="1303"/>
      <c r="E45" s="1303" t="s">
        <v>11374</v>
      </c>
      <c r="F45" s="1303"/>
      <c r="G45" s="1303"/>
      <c r="H45" s="1303"/>
      <c r="I45" s="1303"/>
      <c r="J45" s="1303"/>
      <c r="K45" s="1303"/>
      <c r="L45" s="1303"/>
      <c r="M45" s="1303"/>
    </row>
    <row r="46" spans="1:16">
      <c r="A46" s="940" t="s">
        <v>11079</v>
      </c>
      <c r="B46" s="938" t="s">
        <v>11225</v>
      </c>
      <c r="C46" s="1303" t="s">
        <v>11214</v>
      </c>
      <c r="D46" s="1303"/>
      <c r="E46" s="1303" t="s">
        <v>11375</v>
      </c>
      <c r="F46" s="1303"/>
      <c r="G46" s="1303"/>
      <c r="H46" s="1303"/>
      <c r="I46" s="1303"/>
      <c r="J46" s="1303"/>
      <c r="K46" s="1303"/>
      <c r="L46" s="1303"/>
      <c r="M46" s="1303"/>
    </row>
    <row r="47" spans="1:16">
      <c r="A47" s="940" t="s">
        <v>11080</v>
      </c>
      <c r="B47" s="938" t="s">
        <v>11226</v>
      </c>
      <c r="C47" s="1303" t="s">
        <v>11215</v>
      </c>
      <c r="D47" s="1303"/>
      <c r="E47" s="1303" t="s">
        <v>11376</v>
      </c>
      <c r="F47" s="1303"/>
      <c r="G47" s="1303"/>
      <c r="H47" s="1303"/>
      <c r="I47" s="1303"/>
      <c r="J47" s="1303"/>
      <c r="K47" s="1303"/>
      <c r="L47" s="1303"/>
      <c r="M47" s="1303"/>
    </row>
    <row r="48" spans="1:16">
      <c r="A48" s="940" t="s">
        <v>11081</v>
      </c>
      <c r="B48" s="938" t="s">
        <v>11227</v>
      </c>
      <c r="C48" s="1303" t="s">
        <v>11216</v>
      </c>
      <c r="D48" s="1303"/>
      <c r="E48" s="1303" t="s">
        <v>11236</v>
      </c>
      <c r="F48" s="1303"/>
      <c r="G48" s="1303"/>
      <c r="H48" s="1303"/>
      <c r="I48" s="1303"/>
      <c r="J48" s="1303"/>
      <c r="K48" s="1303"/>
      <c r="L48" s="1303"/>
      <c r="M48" s="1303"/>
    </row>
    <row r="49" spans="1:13">
      <c r="A49" s="940" t="s">
        <v>11082</v>
      </c>
      <c r="B49" s="938" t="s">
        <v>11228</v>
      </c>
      <c r="C49" s="1303" t="s">
        <v>11217</v>
      </c>
      <c r="D49" s="1303"/>
      <c r="E49" s="1303" t="s">
        <v>11237</v>
      </c>
      <c r="F49" s="1303"/>
      <c r="G49" s="1303"/>
      <c r="H49" s="1303"/>
      <c r="I49" s="1303"/>
      <c r="J49" s="1303"/>
      <c r="K49" s="1303"/>
      <c r="L49" s="1303"/>
      <c r="M49" s="1303"/>
    </row>
    <row r="50" spans="1:13">
      <c r="A50" s="940" t="s">
        <v>11083</v>
      </c>
      <c r="B50" s="938" t="s">
        <v>11229</v>
      </c>
      <c r="C50" s="1303" t="s">
        <v>11218</v>
      </c>
      <c r="D50" s="1303"/>
      <c r="E50" s="1303" t="s">
        <v>11238</v>
      </c>
      <c r="F50" s="1303"/>
      <c r="G50" s="1303"/>
      <c r="H50" s="1303"/>
      <c r="I50" s="1303"/>
      <c r="J50" s="1303"/>
      <c r="K50" s="1303"/>
      <c r="L50" s="1303"/>
      <c r="M50" s="1303"/>
    </row>
    <row r="51" spans="1:13">
      <c r="A51" s="940" t="s">
        <v>11084</v>
      </c>
      <c r="B51" s="938" t="s">
        <v>11230</v>
      </c>
      <c r="C51" s="1303" t="s">
        <v>11219</v>
      </c>
      <c r="D51" s="1303"/>
      <c r="E51" s="1303" t="s">
        <v>11242</v>
      </c>
      <c r="F51" s="1303"/>
      <c r="G51" s="1303"/>
      <c r="H51" s="1303"/>
      <c r="I51" s="1303"/>
      <c r="J51" s="1303"/>
      <c r="K51" s="1303"/>
      <c r="L51" s="1303"/>
      <c r="M51" s="1303"/>
    </row>
    <row r="52" spans="1:13">
      <c r="A52" s="940" t="s">
        <v>11085</v>
      </c>
      <c r="B52" s="938" t="s">
        <v>11231</v>
      </c>
      <c r="C52" s="1303" t="s">
        <v>11220</v>
      </c>
      <c r="D52" s="1303"/>
      <c r="E52" s="1303" t="s">
        <v>11239</v>
      </c>
      <c r="F52" s="1303"/>
      <c r="G52" s="1303"/>
      <c r="H52" s="1303"/>
      <c r="I52" s="1303"/>
      <c r="J52" s="1303"/>
      <c r="K52" s="1303"/>
      <c r="L52" s="1303"/>
      <c r="M52" s="1303"/>
    </row>
    <row r="53" spans="1:13">
      <c r="A53" s="940" t="s">
        <v>11086</v>
      </c>
      <c r="B53" s="938" t="s">
        <v>11232</v>
      </c>
      <c r="C53" s="1303" t="s">
        <v>11222</v>
      </c>
      <c r="D53" s="1303"/>
      <c r="E53" s="1303" t="s">
        <v>11240</v>
      </c>
      <c r="F53" s="1303"/>
      <c r="G53" s="1303"/>
      <c r="H53" s="1303"/>
      <c r="I53" s="1303"/>
      <c r="J53" s="1303"/>
      <c r="K53" s="1303"/>
      <c r="L53" s="1303"/>
      <c r="M53" s="1303"/>
    </row>
    <row r="54" spans="1:13">
      <c r="A54" s="940" t="s">
        <v>11087</v>
      </c>
      <c r="B54" s="938" t="s">
        <v>11233</v>
      </c>
      <c r="C54" s="1303" t="s">
        <v>11221</v>
      </c>
      <c r="D54" s="1303"/>
      <c r="E54" s="1303" t="s">
        <v>11241</v>
      </c>
      <c r="F54" s="1303"/>
      <c r="G54" s="1303"/>
      <c r="H54" s="1303"/>
      <c r="I54" s="1303"/>
      <c r="J54" s="1303"/>
      <c r="K54" s="1303"/>
      <c r="L54" s="1303"/>
      <c r="M54" s="1303"/>
    </row>
    <row r="55" spans="1:13">
      <c r="A55" s="940" t="s">
        <v>11293</v>
      </c>
      <c r="B55" s="939" t="s">
        <v>11298</v>
      </c>
      <c r="C55" s="1303" t="s">
        <v>11295</v>
      </c>
      <c r="D55" s="1303"/>
      <c r="E55" s="1303" t="s">
        <v>11300</v>
      </c>
      <c r="F55" s="1303"/>
      <c r="G55" s="1303"/>
      <c r="H55" s="1303"/>
      <c r="I55" s="1303"/>
      <c r="J55" s="1303"/>
      <c r="K55" s="1303"/>
      <c r="L55" s="1303"/>
      <c r="M55" s="1303"/>
    </row>
    <row r="56" spans="1:13">
      <c r="A56" s="940" t="s">
        <v>11294</v>
      </c>
      <c r="B56" s="939" t="s">
        <v>11297</v>
      </c>
      <c r="C56" s="1303" t="s">
        <v>11296</v>
      </c>
      <c r="D56" s="1303"/>
      <c r="E56" s="1303" t="s">
        <v>11299</v>
      </c>
      <c r="F56" s="1303"/>
      <c r="G56" s="1303"/>
      <c r="H56" s="1303"/>
      <c r="I56" s="1303"/>
      <c r="J56" s="1303"/>
      <c r="K56" s="1303"/>
      <c r="L56" s="1303"/>
      <c r="M56" s="1303"/>
    </row>
    <row r="57" spans="1:13">
      <c r="A57" s="942"/>
      <c r="B57" s="936"/>
      <c r="C57" s="936"/>
      <c r="D57" s="936"/>
      <c r="E57" s="936"/>
      <c r="F57" s="936"/>
      <c r="G57" s="936"/>
      <c r="H57" s="936"/>
      <c r="I57" s="936"/>
      <c r="J57" s="936"/>
      <c r="K57" s="936"/>
      <c r="L57" s="936"/>
      <c r="M57" s="936"/>
    </row>
    <row r="58" spans="1:13">
      <c r="A58" s="955" t="s">
        <v>11391</v>
      </c>
      <c r="B58" s="601"/>
      <c r="C58" s="601"/>
      <c r="F58" s="981" t="s">
        <v>11505</v>
      </c>
    </row>
    <row r="59" spans="1:13">
      <c r="A59" s="953" t="s">
        <v>11392</v>
      </c>
      <c r="B59" s="954"/>
      <c r="C59" s="954"/>
      <c r="D59" s="936"/>
      <c r="E59" s="936"/>
      <c r="F59" s="936" t="s">
        <v>11496</v>
      </c>
      <c r="G59" s="936"/>
      <c r="H59" s="936"/>
      <c r="I59" s="936"/>
      <c r="J59" s="936"/>
      <c r="K59" s="936"/>
      <c r="L59" s="936"/>
      <c r="M59" s="936"/>
    </row>
    <row r="60" spans="1:13">
      <c r="A60" s="953" t="s">
        <v>11393</v>
      </c>
      <c r="B60" s="954"/>
      <c r="C60" s="954"/>
      <c r="D60" s="936"/>
      <c r="E60" s="936"/>
      <c r="F60" s="936" t="s">
        <v>11495</v>
      </c>
      <c r="G60" s="936">
        <v>179</v>
      </c>
      <c r="H60" s="936" t="s">
        <v>11504</v>
      </c>
      <c r="I60" s="936"/>
      <c r="J60" s="936"/>
      <c r="K60" s="936"/>
      <c r="L60" s="936"/>
      <c r="M60" s="936"/>
    </row>
    <row r="61" spans="1:13">
      <c r="A61" s="601" t="s">
        <v>11394</v>
      </c>
      <c r="B61" s="601"/>
      <c r="C61" s="601"/>
      <c r="F61" s="936" t="s">
        <v>11497</v>
      </c>
      <c r="G61" s="936">
        <v>101</v>
      </c>
      <c r="H61" s="936" t="s">
        <v>11503</v>
      </c>
      <c r="I61" s="936"/>
      <c r="J61" s="936"/>
      <c r="K61" s="936"/>
    </row>
    <row r="62" spans="1:13">
      <c r="A62" s="953" t="s">
        <v>11395</v>
      </c>
      <c r="B62" s="954"/>
      <c r="C62" s="954"/>
      <c r="D62" s="936"/>
      <c r="E62" s="936"/>
      <c r="F62" s="936" t="s">
        <v>11498</v>
      </c>
      <c r="G62" s="936">
        <v>181</v>
      </c>
      <c r="H62" s="936" t="s">
        <v>11503</v>
      </c>
      <c r="I62" s="936"/>
      <c r="J62" s="936"/>
      <c r="K62" s="936"/>
      <c r="L62" s="936"/>
      <c r="M62" s="936"/>
    </row>
    <row r="63" spans="1:13">
      <c r="A63" s="953" t="s">
        <v>11396</v>
      </c>
      <c r="B63" s="954"/>
      <c r="C63" s="954"/>
      <c r="D63" s="936"/>
      <c r="E63" s="936"/>
      <c r="F63" s="936"/>
      <c r="G63" s="936"/>
      <c r="H63" s="936"/>
      <c r="I63" s="936"/>
      <c r="J63" s="936"/>
      <c r="K63" s="936"/>
      <c r="L63" s="936"/>
      <c r="M63" s="936"/>
    </row>
    <row r="64" spans="1:13">
      <c r="A64" s="953" t="s">
        <v>11398</v>
      </c>
      <c r="B64" s="954"/>
      <c r="C64" s="954"/>
      <c r="D64" s="936"/>
      <c r="E64" s="936"/>
      <c r="F64" s="936" t="s">
        <v>11499</v>
      </c>
      <c r="G64" s="936"/>
      <c r="H64" s="936"/>
      <c r="I64" s="936"/>
      <c r="J64" s="936"/>
      <c r="K64" s="936"/>
      <c r="L64" s="936"/>
      <c r="M64" s="936"/>
    </row>
    <row r="65" spans="1:11">
      <c r="F65" s="936" t="s">
        <v>11495</v>
      </c>
      <c r="G65" s="936">
        <v>201</v>
      </c>
      <c r="H65" s="936" t="s">
        <v>11500</v>
      </c>
      <c r="I65" s="936"/>
      <c r="J65" s="936"/>
      <c r="K65" s="936"/>
    </row>
    <row r="66" spans="1:11">
      <c r="A66" s="630" t="s">
        <v>11438</v>
      </c>
      <c r="F66" s="936" t="s">
        <v>11497</v>
      </c>
      <c r="G66" s="936">
        <v>202</v>
      </c>
      <c r="H66" s="936" t="s">
        <v>11501</v>
      </c>
      <c r="I66" s="936"/>
      <c r="J66" s="936"/>
      <c r="K66" s="936"/>
    </row>
    <row r="67" spans="1:11">
      <c r="A67" t="s">
        <v>11441</v>
      </c>
      <c r="F67" s="936" t="s">
        <v>11498</v>
      </c>
      <c r="G67" s="936">
        <v>204</v>
      </c>
      <c r="H67" s="936" t="s">
        <v>11502</v>
      </c>
      <c r="I67" s="936"/>
      <c r="J67" s="936"/>
      <c r="K67" s="936"/>
    </row>
    <row r="68" spans="1:11">
      <c r="A68" t="s">
        <v>11440</v>
      </c>
      <c r="F68" s="936"/>
      <c r="G68" s="936"/>
      <c r="H68" s="936"/>
      <c r="I68" s="936"/>
      <c r="J68" s="936"/>
      <c r="K68" s="936"/>
    </row>
    <row r="69" spans="1:11">
      <c r="A69" t="s">
        <v>11439</v>
      </c>
      <c r="F69" s="936"/>
      <c r="G69" s="936"/>
      <c r="H69" s="936"/>
      <c r="I69" s="936"/>
      <c r="J69" s="936"/>
      <c r="K69" s="936"/>
    </row>
    <row r="70" spans="1:11">
      <c r="A70" t="s">
        <v>11276</v>
      </c>
      <c r="F70" s="936"/>
      <c r="G70" s="936"/>
      <c r="H70" s="936"/>
      <c r="I70" s="936"/>
      <c r="J70" s="936"/>
      <c r="K70" s="936"/>
    </row>
    <row r="71" spans="1:11">
      <c r="A71" t="s">
        <v>11119</v>
      </c>
      <c r="F71" s="936"/>
      <c r="G71" s="936"/>
      <c r="H71" s="936"/>
      <c r="I71" s="936"/>
      <c r="J71" s="936"/>
      <c r="K71" s="936"/>
    </row>
    <row r="72" spans="1:11">
      <c r="A72" t="s">
        <v>11179</v>
      </c>
      <c r="F72" s="919"/>
    </row>
    <row r="73" spans="1:11">
      <c r="A73" t="s">
        <v>11127</v>
      </c>
      <c r="F73" s="919"/>
    </row>
    <row r="74" spans="1:11">
      <c r="F74" s="919"/>
    </row>
    <row r="75" spans="1:11">
      <c r="A75" s="630" t="s">
        <v>11076</v>
      </c>
    </row>
    <row r="76" spans="1:11">
      <c r="A76" t="s">
        <v>11201</v>
      </c>
    </row>
    <row r="77" spans="1:11">
      <c r="A77" s="919" t="s">
        <v>11377</v>
      </c>
    </row>
    <row r="78" spans="1:11">
      <c r="A78" t="s">
        <v>11120</v>
      </c>
    </row>
    <row r="79" spans="1:11">
      <c r="A79" t="s">
        <v>11290</v>
      </c>
    </row>
    <row r="80" spans="1:11">
      <c r="A80" t="s">
        <v>11276</v>
      </c>
    </row>
    <row r="81" spans="1:6">
      <c r="A81" t="s">
        <v>11119</v>
      </c>
      <c r="F81" s="630"/>
    </row>
    <row r="82" spans="1:6">
      <c r="A82" t="s">
        <v>11179</v>
      </c>
      <c r="F82" s="919"/>
    </row>
    <row r="83" spans="1:6">
      <c r="A83" t="s">
        <v>11127</v>
      </c>
      <c r="F83" s="919"/>
    </row>
    <row r="84" spans="1:6">
      <c r="F84" s="919"/>
    </row>
    <row r="85" spans="1:6">
      <c r="A85" s="630" t="s">
        <v>11077</v>
      </c>
      <c r="F85" s="919"/>
    </row>
    <row r="86" spans="1:6">
      <c r="A86" t="s">
        <v>11202</v>
      </c>
    </row>
    <row r="87" spans="1:6">
      <c r="A87" s="919" t="s">
        <v>11378</v>
      </c>
      <c r="F87" s="919"/>
    </row>
    <row r="88" spans="1:6">
      <c r="A88" t="s">
        <v>11120</v>
      </c>
    </row>
    <row r="89" spans="1:6">
      <c r="A89" t="s">
        <v>11288</v>
      </c>
    </row>
    <row r="90" spans="1:6">
      <c r="A90" t="s">
        <v>11275</v>
      </c>
    </row>
    <row r="91" spans="1:6">
      <c r="A91" t="s">
        <v>11289</v>
      </c>
    </row>
    <row r="92" spans="1:6">
      <c r="A92" t="s">
        <v>11125</v>
      </c>
    </row>
    <row r="93" spans="1:6">
      <c r="A93" t="s">
        <v>11117</v>
      </c>
    </row>
    <row r="94" spans="1:6">
      <c r="A94" t="s">
        <v>11128</v>
      </c>
    </row>
    <row r="96" spans="1:6">
      <c r="A96" s="630" t="s">
        <v>11078</v>
      </c>
    </row>
    <row r="97" spans="1:1">
      <c r="A97" t="s">
        <v>11203</v>
      </c>
    </row>
    <row r="98" spans="1:1">
      <c r="A98" s="919" t="s">
        <v>11379</v>
      </c>
    </row>
    <row r="99" spans="1:1">
      <c r="A99" s="919" t="s">
        <v>11121</v>
      </c>
    </row>
    <row r="100" spans="1:1">
      <c r="A100" t="s">
        <v>11120</v>
      </c>
    </row>
    <row r="101" spans="1:1">
      <c r="A101" t="s">
        <v>11288</v>
      </c>
    </row>
    <row r="102" spans="1:1">
      <c r="A102" t="s">
        <v>11277</v>
      </c>
    </row>
    <row r="103" spans="1:1">
      <c r="A103" t="s">
        <v>11122</v>
      </c>
    </row>
    <row r="104" spans="1:1">
      <c r="A104" t="s">
        <v>11133</v>
      </c>
    </row>
    <row r="105" spans="1:1">
      <c r="A105" t="s">
        <v>11117</v>
      </c>
    </row>
    <row r="106" spans="1:1">
      <c r="A106" t="s">
        <v>11129</v>
      </c>
    </row>
    <row r="108" spans="1:1">
      <c r="A108" s="630" t="s">
        <v>11079</v>
      </c>
    </row>
    <row r="109" spans="1:1">
      <c r="A109" s="919" t="s">
        <v>11380</v>
      </c>
    </row>
    <row r="110" spans="1:1">
      <c r="A110" s="919" t="s">
        <v>11121</v>
      </c>
    </row>
    <row r="111" spans="1:1">
      <c r="A111" t="s">
        <v>11120</v>
      </c>
    </row>
    <row r="112" spans="1:1">
      <c r="A112" t="s">
        <v>11250</v>
      </c>
    </row>
    <row r="113" spans="1:1">
      <c r="A113" t="s">
        <v>11287</v>
      </c>
    </row>
    <row r="114" spans="1:1">
      <c r="A114" t="s">
        <v>11278</v>
      </c>
    </row>
    <row r="115" spans="1:1">
      <c r="A115" t="s">
        <v>11124</v>
      </c>
    </row>
    <row r="116" spans="1:1">
      <c r="A116" t="s">
        <v>11180</v>
      </c>
    </row>
    <row r="117" spans="1:1">
      <c r="A117" t="s">
        <v>11123</v>
      </c>
    </row>
    <row r="118" spans="1:1">
      <c r="A118" t="s">
        <v>11130</v>
      </c>
    </row>
    <row r="120" spans="1:1">
      <c r="A120" s="630" t="s">
        <v>11080</v>
      </c>
    </row>
    <row r="121" spans="1:1">
      <c r="A121" t="s">
        <v>11204</v>
      </c>
    </row>
    <row r="122" spans="1:1">
      <c r="A122" s="919" t="s">
        <v>11381</v>
      </c>
    </row>
    <row r="123" spans="1:1">
      <c r="A123" s="919" t="s">
        <v>11131</v>
      </c>
    </row>
    <row r="124" spans="1:1">
      <c r="A124" s="919" t="s">
        <v>11121</v>
      </c>
    </row>
    <row r="125" spans="1:1">
      <c r="A125" t="s">
        <v>11120</v>
      </c>
    </row>
    <row r="126" spans="1:1">
      <c r="A126" t="s">
        <v>11250</v>
      </c>
    </row>
    <row r="127" spans="1:1">
      <c r="A127" t="s">
        <v>11287</v>
      </c>
    </row>
    <row r="128" spans="1:1">
      <c r="A128" t="s">
        <v>11279</v>
      </c>
    </row>
    <row r="129" spans="1:1">
      <c r="A129" t="s">
        <v>11132</v>
      </c>
    </row>
    <row r="130" spans="1:1">
      <c r="A130" t="s">
        <v>11181</v>
      </c>
    </row>
    <row r="131" spans="1:1">
      <c r="A131" t="s">
        <v>11123</v>
      </c>
    </row>
    <row r="132" spans="1:1">
      <c r="A132" t="s">
        <v>11135</v>
      </c>
    </row>
    <row r="134" spans="1:1">
      <c r="A134" s="630" t="s">
        <v>11081</v>
      </c>
    </row>
    <row r="135" spans="1:1">
      <c r="A135" t="s">
        <v>11205</v>
      </c>
    </row>
    <row r="136" spans="1:1">
      <c r="A136" s="919" t="s">
        <v>11382</v>
      </c>
    </row>
    <row r="137" spans="1:1">
      <c r="A137" s="919" t="s">
        <v>11131</v>
      </c>
    </row>
    <row r="138" spans="1:1">
      <c r="A138" s="919" t="s">
        <v>11121</v>
      </c>
    </row>
    <row r="139" spans="1:1">
      <c r="A139" t="s">
        <v>11120</v>
      </c>
    </row>
    <row r="140" spans="1:1">
      <c r="A140" t="s">
        <v>11250</v>
      </c>
    </row>
    <row r="141" spans="1:1">
      <c r="A141" t="s">
        <v>11286</v>
      </c>
    </row>
    <row r="142" spans="1:1">
      <c r="A142" t="s">
        <v>11279</v>
      </c>
    </row>
    <row r="143" spans="1:1">
      <c r="A143" t="s">
        <v>11136</v>
      </c>
    </row>
    <row r="144" spans="1:1">
      <c r="A144" t="s">
        <v>11182</v>
      </c>
    </row>
    <row r="145" spans="1:1">
      <c r="A145" t="s">
        <v>11126</v>
      </c>
    </row>
    <row r="146" spans="1:1">
      <c r="A146" t="s">
        <v>11266</v>
      </c>
    </row>
    <row r="148" spans="1:1">
      <c r="A148" s="630" t="s">
        <v>11082</v>
      </c>
    </row>
    <row r="149" spans="1:1">
      <c r="A149" t="s">
        <v>11206</v>
      </c>
    </row>
    <row r="150" spans="1:1">
      <c r="A150" s="919" t="s">
        <v>11383</v>
      </c>
    </row>
    <row r="151" spans="1:1">
      <c r="A151" s="919" t="s">
        <v>11138</v>
      </c>
    </row>
    <row r="152" spans="1:1">
      <c r="A152" s="919" t="s">
        <v>11131</v>
      </c>
    </row>
    <row r="153" spans="1:1">
      <c r="A153" s="919" t="s">
        <v>11121</v>
      </c>
    </row>
    <row r="154" spans="1:1">
      <c r="A154" t="s">
        <v>11120</v>
      </c>
    </row>
    <row r="155" spans="1:1">
      <c r="A155" t="s">
        <v>11250</v>
      </c>
    </row>
    <row r="156" spans="1:1">
      <c r="A156" t="s">
        <v>11286</v>
      </c>
    </row>
    <row r="157" spans="1:1">
      <c r="A157" t="s">
        <v>11280</v>
      </c>
    </row>
    <row r="158" spans="1:1">
      <c r="A158" t="s">
        <v>11139</v>
      </c>
    </row>
    <row r="159" spans="1:1">
      <c r="A159" t="s">
        <v>11183</v>
      </c>
    </row>
    <row r="160" spans="1:1">
      <c r="A160" t="s">
        <v>11126</v>
      </c>
    </row>
    <row r="161" spans="1:1">
      <c r="A161" t="s">
        <v>11267</v>
      </c>
    </row>
    <row r="163" spans="1:1">
      <c r="A163" s="630" t="s">
        <v>11083</v>
      </c>
    </row>
    <row r="164" spans="1:1">
      <c r="A164" t="s">
        <v>11198</v>
      </c>
    </row>
    <row r="165" spans="1:1">
      <c r="A165" s="919" t="s">
        <v>11384</v>
      </c>
    </row>
    <row r="166" spans="1:1">
      <c r="A166" s="919" t="s">
        <v>11138</v>
      </c>
    </row>
    <row r="167" spans="1:1">
      <c r="A167" s="919" t="s">
        <v>11131</v>
      </c>
    </row>
    <row r="168" spans="1:1">
      <c r="A168" s="919" t="s">
        <v>11121</v>
      </c>
    </row>
    <row r="169" spans="1:1">
      <c r="A169" t="s">
        <v>11120</v>
      </c>
    </row>
    <row r="170" spans="1:1">
      <c r="A170" t="s">
        <v>11251</v>
      </c>
    </row>
    <row r="171" spans="1:1">
      <c r="A171" t="s">
        <v>11285</v>
      </c>
    </row>
    <row r="172" spans="1:1">
      <c r="A172" t="s">
        <v>11280</v>
      </c>
    </row>
    <row r="173" spans="1:1">
      <c r="A173" t="s">
        <v>11141</v>
      </c>
    </row>
    <row r="174" spans="1:1">
      <c r="A174" t="s">
        <v>11184</v>
      </c>
    </row>
    <row r="175" spans="1:1">
      <c r="A175" t="s">
        <v>11134</v>
      </c>
    </row>
    <row r="176" spans="1:1">
      <c r="A176" t="s">
        <v>11268</v>
      </c>
    </row>
    <row r="178" spans="1:1">
      <c r="A178" s="630" t="s">
        <v>11084</v>
      </c>
    </row>
    <row r="179" spans="1:1">
      <c r="A179" t="s">
        <v>11199</v>
      </c>
    </row>
    <row r="180" spans="1:1">
      <c r="A180" s="919" t="s">
        <v>11385</v>
      </c>
    </row>
    <row r="181" spans="1:1">
      <c r="A181" s="919" t="s">
        <v>11140</v>
      </c>
    </row>
    <row r="182" spans="1:1">
      <c r="A182" s="919" t="s">
        <v>11138</v>
      </c>
    </row>
    <row r="183" spans="1:1">
      <c r="A183" s="919" t="s">
        <v>11131</v>
      </c>
    </row>
    <row r="184" spans="1:1">
      <c r="A184" s="919" t="s">
        <v>11121</v>
      </c>
    </row>
    <row r="185" spans="1:1">
      <c r="A185" t="s">
        <v>11120</v>
      </c>
    </row>
    <row r="186" spans="1:1">
      <c r="A186" t="s">
        <v>11251</v>
      </c>
    </row>
    <row r="187" spans="1:1">
      <c r="A187" t="s">
        <v>11285</v>
      </c>
    </row>
    <row r="188" spans="1:1">
      <c r="A188" t="s">
        <v>11281</v>
      </c>
    </row>
    <row r="189" spans="1:1">
      <c r="A189" t="s">
        <v>11142</v>
      </c>
    </row>
    <row r="190" spans="1:1">
      <c r="A190" t="s">
        <v>11185</v>
      </c>
    </row>
    <row r="191" spans="1:1">
      <c r="A191" t="s">
        <v>11134</v>
      </c>
    </row>
    <row r="192" spans="1:1">
      <c r="A192" t="s">
        <v>11269</v>
      </c>
    </row>
    <row r="194" spans="1:1">
      <c r="A194" s="630" t="s">
        <v>11085</v>
      </c>
    </row>
    <row r="195" spans="1:1">
      <c r="A195" t="s">
        <v>11200</v>
      </c>
    </row>
    <row r="196" spans="1:1">
      <c r="A196" s="919" t="s">
        <v>11386</v>
      </c>
    </row>
    <row r="197" spans="1:1">
      <c r="A197" s="919" t="s">
        <v>11140</v>
      </c>
    </row>
    <row r="198" spans="1:1">
      <c r="A198" s="919" t="s">
        <v>11138</v>
      </c>
    </row>
    <row r="199" spans="1:1">
      <c r="A199" s="919" t="s">
        <v>11131</v>
      </c>
    </row>
    <row r="200" spans="1:1">
      <c r="A200" s="919" t="s">
        <v>11121</v>
      </c>
    </row>
    <row r="201" spans="1:1">
      <c r="A201" t="s">
        <v>11120</v>
      </c>
    </row>
    <row r="202" spans="1:1">
      <c r="A202" t="s">
        <v>11251</v>
      </c>
    </row>
    <row r="203" spans="1:1">
      <c r="A203" t="s">
        <v>11284</v>
      </c>
    </row>
    <row r="204" spans="1:1">
      <c r="A204" t="s">
        <v>11281</v>
      </c>
    </row>
    <row r="205" spans="1:1">
      <c r="A205" t="s">
        <v>11143</v>
      </c>
    </row>
    <row r="206" spans="1:1">
      <c r="A206" t="s">
        <v>11186</v>
      </c>
    </row>
    <row r="207" spans="1:1">
      <c r="A207" t="s">
        <v>11137</v>
      </c>
    </row>
    <row r="208" spans="1:1">
      <c r="A208" t="s">
        <v>11270</v>
      </c>
    </row>
    <row r="210" spans="1:1">
      <c r="A210" s="630" t="s">
        <v>11086</v>
      </c>
    </row>
    <row r="211" spans="1:1">
      <c r="A211" t="s">
        <v>11255</v>
      </c>
    </row>
    <row r="212" spans="1:1">
      <c r="A212" s="919" t="s">
        <v>11387</v>
      </c>
    </row>
    <row r="213" spans="1:1">
      <c r="A213" s="919" t="s">
        <v>11140</v>
      </c>
    </row>
    <row r="214" spans="1:1">
      <c r="A214" s="919" t="s">
        <v>11138</v>
      </c>
    </row>
    <row r="215" spans="1:1">
      <c r="A215" s="919" t="s">
        <v>11131</v>
      </c>
    </row>
    <row r="216" spans="1:1">
      <c r="A216" s="919" t="s">
        <v>11121</v>
      </c>
    </row>
    <row r="217" spans="1:1">
      <c r="A217" t="s">
        <v>11120</v>
      </c>
    </row>
    <row r="218" spans="1:1">
      <c r="A218" t="s">
        <v>11251</v>
      </c>
    </row>
    <row r="219" spans="1:1">
      <c r="A219" t="s">
        <v>11284</v>
      </c>
    </row>
    <row r="220" spans="1:1">
      <c r="A220" t="s">
        <v>11282</v>
      </c>
    </row>
    <row r="221" spans="1:1">
      <c r="A221" t="s">
        <v>11144</v>
      </c>
    </row>
    <row r="222" spans="1:1">
      <c r="A222" t="s">
        <v>11187</v>
      </c>
    </row>
    <row r="223" spans="1:1">
      <c r="A223" t="s">
        <v>11137</v>
      </c>
    </row>
    <row r="224" spans="1:1">
      <c r="A224" t="s">
        <v>11271</v>
      </c>
    </row>
    <row r="226" spans="1:1">
      <c r="A226" s="630" t="s">
        <v>11087</v>
      </c>
    </row>
    <row r="227" spans="1:1">
      <c r="A227" t="s">
        <v>11256</v>
      </c>
    </row>
    <row r="228" spans="1:1">
      <c r="A228" s="919" t="s">
        <v>11388</v>
      </c>
    </row>
    <row r="229" spans="1:1">
      <c r="A229" s="919" t="s">
        <v>11140</v>
      </c>
    </row>
    <row r="230" spans="1:1">
      <c r="A230" s="919" t="s">
        <v>11138</v>
      </c>
    </row>
    <row r="231" spans="1:1">
      <c r="A231" s="919" t="s">
        <v>11131</v>
      </c>
    </row>
    <row r="232" spans="1:1">
      <c r="A232" s="919" t="s">
        <v>11121</v>
      </c>
    </row>
    <row r="233" spans="1:1">
      <c r="A233" t="s">
        <v>11120</v>
      </c>
    </row>
    <row r="234" spans="1:1">
      <c r="A234" t="s">
        <v>11252</v>
      </c>
    </row>
    <row r="235" spans="1:1">
      <c r="A235" t="s">
        <v>11263</v>
      </c>
    </row>
    <row r="236" spans="1:1">
      <c r="A236" t="s">
        <v>11282</v>
      </c>
    </row>
    <row r="237" spans="1:1">
      <c r="A237" t="s">
        <v>11145</v>
      </c>
    </row>
    <row r="238" spans="1:1">
      <c r="A238" t="s">
        <v>11188</v>
      </c>
    </row>
    <row r="239" spans="1:1">
      <c r="A239" t="s">
        <v>11146</v>
      </c>
    </row>
    <row r="240" spans="1:1">
      <c r="A240" t="s">
        <v>11272</v>
      </c>
    </row>
    <row r="242" spans="1:1">
      <c r="A242" s="630" t="s">
        <v>11253</v>
      </c>
    </row>
    <row r="243" spans="1:1">
      <c r="A243" t="s">
        <v>11257</v>
      </c>
    </row>
    <row r="244" spans="1:1">
      <c r="A244" s="919" t="s">
        <v>11389</v>
      </c>
    </row>
    <row r="245" spans="1:1">
      <c r="A245" s="919" t="s">
        <v>11140</v>
      </c>
    </row>
    <row r="246" spans="1:1">
      <c r="A246" s="919" t="s">
        <v>11138</v>
      </c>
    </row>
    <row r="247" spans="1:1">
      <c r="A247" s="919" t="s">
        <v>11131</v>
      </c>
    </row>
    <row r="248" spans="1:1">
      <c r="A248" s="919" t="s">
        <v>11121</v>
      </c>
    </row>
    <row r="249" spans="1:1">
      <c r="A249" t="s">
        <v>11120</v>
      </c>
    </row>
    <row r="250" spans="1:1">
      <c r="A250" t="s">
        <v>11252</v>
      </c>
    </row>
    <row r="251" spans="1:1">
      <c r="A251" t="s">
        <v>11263</v>
      </c>
    </row>
    <row r="252" spans="1:1">
      <c r="A252" t="s">
        <v>11262</v>
      </c>
    </row>
    <row r="253" spans="1:1">
      <c r="A253" t="s">
        <v>11261</v>
      </c>
    </row>
    <row r="254" spans="1:1">
      <c r="A254" t="s">
        <v>11260</v>
      </c>
    </row>
    <row r="255" spans="1:1">
      <c r="A255" t="s">
        <v>11146</v>
      </c>
    </row>
    <row r="256" spans="1:1">
      <c r="A256" t="s">
        <v>11259</v>
      </c>
    </row>
    <row r="258" spans="1:1">
      <c r="A258" s="630" t="s">
        <v>11254</v>
      </c>
    </row>
    <row r="259" spans="1:1">
      <c r="A259" t="s">
        <v>11258</v>
      </c>
    </row>
    <row r="260" spans="1:1">
      <c r="A260" s="919" t="s">
        <v>11390</v>
      </c>
    </row>
    <row r="261" spans="1:1">
      <c r="A261" s="919" t="s">
        <v>11140</v>
      </c>
    </row>
    <row r="262" spans="1:1">
      <c r="A262" s="919" t="s">
        <v>11138</v>
      </c>
    </row>
    <row r="263" spans="1:1">
      <c r="A263" s="919" t="s">
        <v>11131</v>
      </c>
    </row>
    <row r="264" spans="1:1">
      <c r="A264" s="919" t="s">
        <v>11121</v>
      </c>
    </row>
    <row r="265" spans="1:1">
      <c r="A265" t="s">
        <v>11120</v>
      </c>
    </row>
    <row r="266" spans="1:1">
      <c r="A266" t="s">
        <v>11291</v>
      </c>
    </row>
    <row r="267" spans="1:1">
      <c r="A267" t="s">
        <v>11283</v>
      </c>
    </row>
    <row r="268" spans="1:1">
      <c r="A268" t="s">
        <v>11262</v>
      </c>
    </row>
    <row r="269" spans="1:1">
      <c r="A269" t="s">
        <v>11264</v>
      </c>
    </row>
    <row r="270" spans="1:1">
      <c r="A270" t="s">
        <v>11265</v>
      </c>
    </row>
    <row r="271" spans="1:1">
      <c r="A271" t="s">
        <v>11274</v>
      </c>
    </row>
    <row r="272" spans="1:1">
      <c r="A272" t="s">
        <v>11273</v>
      </c>
    </row>
  </sheetData>
  <mergeCells count="32">
    <mergeCell ref="C55:D55"/>
    <mergeCell ref="E55:M55"/>
    <mergeCell ref="C56:D56"/>
    <mergeCell ref="E56:M56"/>
    <mergeCell ref="C41:D41"/>
    <mergeCell ref="C43:D43"/>
    <mergeCell ref="C44:D44"/>
    <mergeCell ref="C45:D45"/>
    <mergeCell ref="C46:D46"/>
    <mergeCell ref="E47:M47"/>
    <mergeCell ref="E48:M48"/>
    <mergeCell ref="E49:M49"/>
    <mergeCell ref="E50:M50"/>
    <mergeCell ref="C48:D48"/>
    <mergeCell ref="C49:D49"/>
    <mergeCell ref="C50:D50"/>
    <mergeCell ref="C47:D47"/>
    <mergeCell ref="E41:M41"/>
    <mergeCell ref="E43:M43"/>
    <mergeCell ref="E44:M44"/>
    <mergeCell ref="E45:M45"/>
    <mergeCell ref="E46:M46"/>
    <mergeCell ref="C42:D42"/>
    <mergeCell ref="E42:M42"/>
    <mergeCell ref="E51:M51"/>
    <mergeCell ref="E52:M52"/>
    <mergeCell ref="E53:M53"/>
    <mergeCell ref="E54:M54"/>
    <mergeCell ref="C54:D54"/>
    <mergeCell ref="C51:D51"/>
    <mergeCell ref="C52:D52"/>
    <mergeCell ref="C53:D53"/>
  </mergeCells>
  <phoneticPr fontId="15" type="noConversion"/>
  <pageMargins left="0.7" right="0.7" top="0.75" bottom="0.75" header="0.3" footer="0.3"/>
  <pageSetup paperSize="9"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workbookViewId="0">
      <selection activeCell="B20" sqref="B20"/>
    </sheetView>
  </sheetViews>
  <sheetFormatPr baseColWidth="10" defaultColWidth="8.83203125" defaultRowHeight="14"/>
  <sheetData>
    <row r="1" spans="1:5" s="219" customFormat="1">
      <c r="A1" s="256" t="s">
        <v>11413</v>
      </c>
      <c r="E1" s="271"/>
    </row>
    <row r="2" spans="1:5" s="219" customFormat="1">
      <c r="A2" s="219" t="s">
        <v>11414</v>
      </c>
      <c r="E2" s="271"/>
    </row>
    <row r="3" spans="1:5" s="219" customFormat="1">
      <c r="A3" s="219" t="s">
        <v>11415</v>
      </c>
      <c r="E3" s="271"/>
    </row>
    <row r="4" spans="1:5" s="219" customFormat="1">
      <c r="A4" s="219" t="s">
        <v>11419</v>
      </c>
      <c r="E4" s="271"/>
    </row>
    <row r="5" spans="1:5" s="219" customFormat="1">
      <c r="A5" s="219" t="s">
        <v>11416</v>
      </c>
      <c r="E5" s="271"/>
    </row>
    <row r="6" spans="1:5" s="219" customFormat="1">
      <c r="A6" s="219" t="s">
        <v>11417</v>
      </c>
      <c r="E6" s="271"/>
    </row>
    <row r="7" spans="1:5" s="219" customFormat="1">
      <c r="A7" s="219" t="s">
        <v>11418</v>
      </c>
      <c r="E7" s="271"/>
    </row>
    <row r="8" spans="1:5" s="219" customFormat="1">
      <c r="A8" s="219" t="s">
        <v>11420</v>
      </c>
      <c r="E8" s="271"/>
    </row>
    <row r="9" spans="1:5" s="219" customFormat="1">
      <c r="E9" s="271"/>
    </row>
    <row r="10" spans="1:5" s="219" customFormat="1">
      <c r="A10" s="258" t="s">
        <v>11610</v>
      </c>
      <c r="E10" s="271"/>
    </row>
    <row r="11" spans="1:5" s="219" customFormat="1">
      <c r="A11" s="271" t="s">
        <v>11611</v>
      </c>
      <c r="B11" s="219" t="s">
        <v>11612</v>
      </c>
      <c r="D11" s="271" t="s">
        <v>11613</v>
      </c>
      <c r="E11" s="219" t="s">
        <v>11614</v>
      </c>
    </row>
    <row r="12" spans="1:5" s="219" customFormat="1">
      <c r="A12" s="271" t="s">
        <v>11615</v>
      </c>
      <c r="B12" s="219" t="s">
        <v>11616</v>
      </c>
      <c r="D12" s="271" t="s">
        <v>11617</v>
      </c>
      <c r="E12" s="219" t="s">
        <v>11618</v>
      </c>
    </row>
    <row r="13" spans="1:5" s="219" customFormat="1">
      <c r="A13" s="271" t="s">
        <v>11619</v>
      </c>
      <c r="B13" s="219" t="s">
        <v>11620</v>
      </c>
      <c r="D13" s="271" t="s">
        <v>1742</v>
      </c>
      <c r="E13" s="219" t="s">
        <v>11621</v>
      </c>
    </row>
    <row r="14" spans="1:5" s="219" customFormat="1">
      <c r="A14" s="271" t="s">
        <v>1655</v>
      </c>
      <c r="B14" s="219" t="s">
        <v>11622</v>
      </c>
      <c r="D14" s="271" t="s">
        <v>1737</v>
      </c>
      <c r="E14" s="219" t="s">
        <v>11623</v>
      </c>
    </row>
    <row r="15" spans="1:5" s="219" customFormat="1">
      <c r="A15" s="271" t="s">
        <v>1610</v>
      </c>
      <c r="B15" s="219" t="s">
        <v>11624</v>
      </c>
      <c r="D15" s="271" t="s">
        <v>1931</v>
      </c>
      <c r="E15" s="219" t="s">
        <v>11625</v>
      </c>
    </row>
    <row r="16" spans="1:5" s="219" customFormat="1">
      <c r="A16" s="271" t="s">
        <v>1757</v>
      </c>
      <c r="B16" s="219" t="s">
        <v>11626</v>
      </c>
      <c r="D16" s="271" t="s">
        <v>1932</v>
      </c>
      <c r="E16" s="219" t="s">
        <v>11627</v>
      </c>
    </row>
    <row r="17" spans="1:5" s="219" customFormat="1">
      <c r="A17" s="271" t="s">
        <v>11628</v>
      </c>
      <c r="B17" s="219" t="s">
        <v>11629</v>
      </c>
      <c r="D17" s="271" t="s">
        <v>1933</v>
      </c>
      <c r="E17" s="219" t="s">
        <v>11630</v>
      </c>
    </row>
    <row r="18" spans="1:5" s="219" customFormat="1">
      <c r="A18" s="271" t="s">
        <v>11631</v>
      </c>
      <c r="B18" s="219" t="s">
        <v>11632</v>
      </c>
      <c r="D18" s="271"/>
    </row>
    <row r="19" spans="1:5" s="219" customFormat="1">
      <c r="A19" s="271" t="s">
        <v>11633</v>
      </c>
      <c r="B19" s="219" t="s">
        <v>11634</v>
      </c>
      <c r="D19" s="271"/>
    </row>
    <row r="20" spans="1:5" s="219" customFormat="1">
      <c r="A20" s="271" t="s">
        <v>11635</v>
      </c>
      <c r="B20" s="219" t="s">
        <v>11636</v>
      </c>
      <c r="D20" s="271"/>
    </row>
    <row r="21" spans="1:5" s="219" customFormat="1">
      <c r="E21" s="271"/>
    </row>
    <row r="22" spans="1:5" s="219" customFormat="1">
      <c r="E22" s="271"/>
    </row>
    <row r="23" spans="1:5" s="219" customFormat="1">
      <c r="E23" s="271"/>
    </row>
    <row r="24" spans="1:5" s="219" customFormat="1">
      <c r="E24" s="271"/>
    </row>
    <row r="25" spans="1:5" s="219" customFormat="1">
      <c r="E25" s="271"/>
    </row>
  </sheetData>
  <phoneticPr fontId="15" type="noConversion"/>
  <conditionalFormatting sqref="E1:E9 E21:E25">
    <cfRule type="duplicateValues" dxfId="1" priority="2"/>
  </conditionalFormatting>
  <conditionalFormatting sqref="E10">
    <cfRule type="duplicateValues" dxfId="0" priority="1"/>
  </conditionalFormatting>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workbookViewId="0">
      <selection activeCell="I41" sqref="I41"/>
    </sheetView>
  </sheetViews>
  <sheetFormatPr baseColWidth="10" defaultColWidth="9" defaultRowHeight="13"/>
  <cols>
    <col min="1" max="17" width="11.6640625" style="1005" customWidth="1"/>
    <col min="18" max="16384" width="9" style="1005"/>
  </cols>
  <sheetData>
    <row r="1" spans="1:12" s="1004" customFormat="1">
      <c r="A1" s="1003"/>
      <c r="B1" s="1005"/>
    </row>
    <row r="2" spans="1:12" s="1004" customFormat="1">
      <c r="A2" s="1006" t="s">
        <v>12010</v>
      </c>
      <c r="B2" s="1007">
        <v>15</v>
      </c>
    </row>
    <row r="3" spans="1:12">
      <c r="A3" s="1005" t="s">
        <v>12003</v>
      </c>
      <c r="B3" s="1005" t="s">
        <v>12004</v>
      </c>
      <c r="C3" s="1005" t="s">
        <v>12008</v>
      </c>
      <c r="D3" s="1005" t="s">
        <v>12009</v>
      </c>
      <c r="E3" s="1005" t="s">
        <v>12013</v>
      </c>
      <c r="F3" s="1005" t="s">
        <v>12014</v>
      </c>
      <c r="H3" s="1004" t="s">
        <v>11999</v>
      </c>
      <c r="I3" s="1004" t="s">
        <v>12005</v>
      </c>
      <c r="J3" s="1004" t="s">
        <v>12000</v>
      </c>
      <c r="K3" s="1004" t="s">
        <v>12005</v>
      </c>
      <c r="L3" s="1004"/>
    </row>
    <row r="4" spans="1:12">
      <c r="A4" s="1005">
        <f>H4+I4*20</f>
        <v>1400</v>
      </c>
      <c r="B4" s="1005">
        <f>J4+K4*20</f>
        <v>280</v>
      </c>
      <c r="C4" s="1005">
        <f>A4*0.48*1.5</f>
        <v>1008</v>
      </c>
      <c r="D4" s="1005">
        <f>A4*0.96*1.5</f>
        <v>2016</v>
      </c>
      <c r="E4" s="1005">
        <f>B4*0.48*1.5</f>
        <v>201.60000000000002</v>
      </c>
      <c r="F4" s="1005">
        <f>B4*0.96*1.5</f>
        <v>403.20000000000005</v>
      </c>
      <c r="H4" s="1004" t="s">
        <v>12001</v>
      </c>
      <c r="I4" s="1005" t="s">
        <v>12006</v>
      </c>
      <c r="J4" s="1004" t="s">
        <v>12002</v>
      </c>
      <c r="K4" s="1005" t="s">
        <v>12007</v>
      </c>
    </row>
    <row r="6" spans="1:12">
      <c r="A6" s="1005" t="s">
        <v>12011</v>
      </c>
      <c r="B6" s="1005" t="s">
        <v>12012</v>
      </c>
      <c r="C6" s="1005" t="s">
        <v>12017</v>
      </c>
      <c r="D6" s="1005" t="s">
        <v>12018</v>
      </c>
      <c r="E6" s="1008" t="s">
        <v>12015</v>
      </c>
    </row>
    <row r="7" spans="1:12">
      <c r="A7" s="1005">
        <f>A4*2+C4</f>
        <v>3808</v>
      </c>
      <c r="B7" s="1005">
        <f>A4*2+D4</f>
        <v>4816</v>
      </c>
      <c r="C7" s="1005">
        <f>B4+E4</f>
        <v>481.6</v>
      </c>
      <c r="D7" s="1005">
        <f>B4+F4</f>
        <v>683.2</v>
      </c>
      <c r="E7" s="1008">
        <v>0.1</v>
      </c>
    </row>
    <row r="8" spans="1:12" s="1004" customFormat="1">
      <c r="A8" s="1005"/>
    </row>
    <row r="9" spans="1:12">
      <c r="A9" s="1005" t="s">
        <v>12016</v>
      </c>
      <c r="B9" s="1005" t="s">
        <v>12019</v>
      </c>
      <c r="C9" s="1005" t="s">
        <v>12020</v>
      </c>
    </row>
    <row r="10" spans="1:12">
      <c r="A10" s="1005">
        <f>C7*(1-E7)</f>
        <v>433.44000000000005</v>
      </c>
      <c r="B10" s="1005">
        <f>D7*(1-E7)</f>
        <v>614.88000000000011</v>
      </c>
    </row>
    <row r="11" spans="1:12">
      <c r="A11" s="1005" t="s">
        <v>12021</v>
      </c>
      <c r="B11" s="1005" t="s">
        <v>12022</v>
      </c>
      <c r="C11" s="1005" t="s">
        <v>12023</v>
      </c>
      <c r="D11" s="1005" t="s">
        <v>12024</v>
      </c>
    </row>
    <row r="12" spans="1:12">
      <c r="A12" s="1005">
        <f>A7/A10</f>
        <v>8.7855297157622729</v>
      </c>
      <c r="B12" s="1005">
        <f>B7/B10</f>
        <v>7.8324225865209458</v>
      </c>
      <c r="C12" s="1005">
        <f>A7/D7</f>
        <v>5.5737704918032787</v>
      </c>
      <c r="D12" s="1005">
        <f>B7/C7</f>
        <v>10</v>
      </c>
    </row>
    <row r="15" spans="1:12">
      <c r="A15" s="1006" t="s">
        <v>12010</v>
      </c>
      <c r="B15" s="1007">
        <v>25</v>
      </c>
      <c r="C15" s="1004"/>
      <c r="D15" s="1004"/>
      <c r="E15" s="1004"/>
      <c r="F15" s="1004"/>
      <c r="G15" s="1004"/>
      <c r="H15" s="1004"/>
      <c r="I15" s="1004"/>
      <c r="J15" s="1004"/>
      <c r="K15" s="1004"/>
    </row>
    <row r="16" spans="1:12">
      <c r="A16" s="1005" t="s">
        <v>12003</v>
      </c>
      <c r="B16" s="1005" t="s">
        <v>12004</v>
      </c>
      <c r="C16" s="1005" t="s">
        <v>12008</v>
      </c>
      <c r="D16" s="1005" t="s">
        <v>12009</v>
      </c>
      <c r="E16" s="1005" t="s">
        <v>12013</v>
      </c>
      <c r="F16" s="1005" t="s">
        <v>12014</v>
      </c>
      <c r="H16" s="1004" t="s">
        <v>11999</v>
      </c>
      <c r="I16" s="1004" t="s">
        <v>12005</v>
      </c>
      <c r="J16" s="1004" t="s">
        <v>12000</v>
      </c>
      <c r="K16" s="1004" t="s">
        <v>12005</v>
      </c>
    </row>
    <row r="17" spans="1:11">
      <c r="A17" s="1005">
        <f>H17+I17*50</f>
        <v>2000</v>
      </c>
      <c r="B17" s="1005">
        <f>J17+K17*50</f>
        <v>400</v>
      </c>
      <c r="C17" s="1005">
        <f>A17*0.48*1.5</f>
        <v>1440</v>
      </c>
      <c r="D17" s="1005">
        <f>A17*0.96*1.5</f>
        <v>2880</v>
      </c>
      <c r="E17" s="1005">
        <f>B17*0.48*1.5</f>
        <v>288</v>
      </c>
      <c r="F17" s="1005">
        <f>B17*0.96*1.5</f>
        <v>576</v>
      </c>
      <c r="H17" s="1004" t="s">
        <v>12001</v>
      </c>
      <c r="I17" s="1005" t="s">
        <v>12006</v>
      </c>
      <c r="J17" s="1004" t="s">
        <v>12002</v>
      </c>
      <c r="K17" s="1005" t="s">
        <v>12007</v>
      </c>
    </row>
    <row r="18" spans="1:11" s="1004" customFormat="1">
      <c r="A18" s="1005"/>
      <c r="B18" s="1005"/>
      <c r="C18" s="1005"/>
      <c r="D18" s="1005"/>
      <c r="E18" s="1005"/>
      <c r="F18" s="1005"/>
      <c r="G18" s="1005"/>
      <c r="H18" s="1005"/>
      <c r="I18" s="1005"/>
      <c r="J18" s="1005"/>
      <c r="K18" s="1005"/>
    </row>
    <row r="19" spans="1:11">
      <c r="A19" s="1005" t="s">
        <v>12011</v>
      </c>
      <c r="B19" s="1005" t="s">
        <v>12012</v>
      </c>
      <c r="C19" s="1005" t="s">
        <v>12017</v>
      </c>
      <c r="D19" s="1005" t="s">
        <v>12018</v>
      </c>
      <c r="E19" s="1008" t="s">
        <v>12015</v>
      </c>
    </row>
    <row r="20" spans="1:11" s="1004" customFormat="1">
      <c r="A20" s="1005">
        <f>A17*2+C17</f>
        <v>5440</v>
      </c>
      <c r="B20" s="1005">
        <f>A17*2+D17</f>
        <v>6880</v>
      </c>
      <c r="C20" s="1005">
        <f>B17+E17</f>
        <v>688</v>
      </c>
      <c r="D20" s="1005">
        <f>B17+F17</f>
        <v>976</v>
      </c>
      <c r="E20" s="1009">
        <v>0.15</v>
      </c>
      <c r="F20" s="1005"/>
      <c r="G20" s="1005"/>
      <c r="H20" s="1005"/>
      <c r="I20" s="1005"/>
      <c r="J20" s="1005"/>
      <c r="K20" s="1005"/>
    </row>
    <row r="21" spans="1:11" s="1004" customFormat="1">
      <c r="A21" s="1005"/>
    </row>
    <row r="22" spans="1:11" s="1004" customFormat="1">
      <c r="A22" s="1005" t="s">
        <v>12016</v>
      </c>
      <c r="B22" s="1005" t="s">
        <v>12019</v>
      </c>
      <c r="C22" s="1005" t="s">
        <v>12020</v>
      </c>
      <c r="D22" s="1005"/>
      <c r="E22" s="1005"/>
      <c r="F22" s="1005"/>
      <c r="G22" s="1005"/>
      <c r="H22" s="1005"/>
      <c r="I22" s="1005"/>
      <c r="J22" s="1005"/>
      <c r="K22" s="1005"/>
    </row>
    <row r="23" spans="1:11" s="1004" customFormat="1">
      <c r="A23" s="1005">
        <f>C20*(1-E20)</f>
        <v>584.79999999999995</v>
      </c>
      <c r="B23" s="1005">
        <f>D20*(1-E20)</f>
        <v>829.6</v>
      </c>
      <c r="C23" s="1005"/>
      <c r="D23" s="1005"/>
      <c r="E23" s="1005"/>
      <c r="F23" s="1005"/>
      <c r="G23" s="1005"/>
      <c r="H23" s="1005"/>
      <c r="I23" s="1005"/>
      <c r="J23" s="1005"/>
      <c r="K23" s="1005"/>
    </row>
    <row r="24" spans="1:11">
      <c r="A24" s="1005" t="s">
        <v>12021</v>
      </c>
      <c r="B24" s="1005" t="s">
        <v>12022</v>
      </c>
      <c r="C24" s="1005" t="s">
        <v>12023</v>
      </c>
      <c r="D24" s="1005" t="s">
        <v>12024</v>
      </c>
    </row>
    <row r="25" spans="1:11">
      <c r="A25" s="1005">
        <f>A20/A23</f>
        <v>9.3023255813953494</v>
      </c>
      <c r="B25" s="1005">
        <f>B20/B23</f>
        <v>8.2931533269045321</v>
      </c>
      <c r="C25" s="1005">
        <f>A20/D20</f>
        <v>5.5737704918032787</v>
      </c>
      <c r="D25" s="1005">
        <f>B20/C20</f>
        <v>10</v>
      </c>
    </row>
    <row r="28" spans="1:11">
      <c r="A28" s="1006" t="s">
        <v>12010</v>
      </c>
      <c r="B28" s="1007">
        <v>35</v>
      </c>
      <c r="C28" s="1004"/>
      <c r="D28" s="1004"/>
      <c r="E28" s="1004"/>
      <c r="F28" s="1004"/>
      <c r="G28" s="1004"/>
      <c r="H28" s="1004"/>
      <c r="I28" s="1004"/>
      <c r="J28" s="1004"/>
      <c r="K28" s="1004"/>
    </row>
    <row r="29" spans="1:11">
      <c r="A29" s="1005" t="s">
        <v>12003</v>
      </c>
      <c r="B29" s="1005" t="s">
        <v>12004</v>
      </c>
      <c r="C29" s="1005" t="s">
        <v>12008</v>
      </c>
      <c r="D29" s="1005" t="s">
        <v>12009</v>
      </c>
      <c r="E29" s="1005" t="s">
        <v>12013</v>
      </c>
      <c r="F29" s="1005" t="s">
        <v>12014</v>
      </c>
      <c r="H29" s="1004" t="s">
        <v>11999</v>
      </c>
      <c r="I29" s="1004" t="s">
        <v>12005</v>
      </c>
      <c r="J29" s="1004" t="s">
        <v>12000</v>
      </c>
      <c r="K29" s="1004" t="s">
        <v>12005</v>
      </c>
    </row>
    <row r="30" spans="1:11">
      <c r="A30" s="1005">
        <f>H30+I30*100</f>
        <v>3000</v>
      </c>
      <c r="B30" s="1005">
        <f>J30+K30*100</f>
        <v>600</v>
      </c>
      <c r="C30" s="1005">
        <f>A30*0.48*1.5</f>
        <v>2160</v>
      </c>
      <c r="D30" s="1005">
        <f>A30*0.96*1.5</f>
        <v>4320</v>
      </c>
      <c r="E30" s="1005">
        <f>B30*0.48*1.5</f>
        <v>432</v>
      </c>
      <c r="F30" s="1005">
        <f>B30*0.96*1.5</f>
        <v>864</v>
      </c>
      <c r="H30" s="1004" t="s">
        <v>12001</v>
      </c>
      <c r="I30" s="1005" t="s">
        <v>12006</v>
      </c>
      <c r="J30" s="1004" t="s">
        <v>12002</v>
      </c>
      <c r="K30" s="1005" t="s">
        <v>12007</v>
      </c>
    </row>
    <row r="32" spans="1:11">
      <c r="A32" s="1005" t="s">
        <v>12011</v>
      </c>
      <c r="B32" s="1005" t="s">
        <v>12012</v>
      </c>
      <c r="C32" s="1005" t="s">
        <v>12017</v>
      </c>
      <c r="D32" s="1005" t="s">
        <v>12018</v>
      </c>
      <c r="E32" s="1008" t="s">
        <v>12015</v>
      </c>
    </row>
    <row r="33" spans="1:11">
      <c r="A33" s="1005">
        <f>A30*2+C30</f>
        <v>8160</v>
      </c>
      <c r="B33" s="1005">
        <f>A30*2+D30</f>
        <v>10320</v>
      </c>
      <c r="C33" s="1005">
        <f>B30+E30</f>
        <v>1032</v>
      </c>
      <c r="D33" s="1005">
        <f>B30+F30</f>
        <v>1464</v>
      </c>
      <c r="E33" s="1009">
        <v>0.2</v>
      </c>
    </row>
    <row r="34" spans="1:11">
      <c r="B34" s="1004"/>
      <c r="C34" s="1004"/>
      <c r="D34" s="1004"/>
      <c r="E34" s="1004"/>
      <c r="F34" s="1004"/>
      <c r="G34" s="1004"/>
      <c r="H34" s="1004"/>
      <c r="I34" s="1004"/>
      <c r="J34" s="1004"/>
      <c r="K34" s="1004"/>
    </row>
    <row r="35" spans="1:11">
      <c r="A35" s="1005" t="s">
        <v>12016</v>
      </c>
      <c r="B35" s="1005" t="s">
        <v>12019</v>
      </c>
      <c r="C35" s="1005" t="s">
        <v>12020</v>
      </c>
    </row>
    <row r="36" spans="1:11">
      <c r="A36" s="1005">
        <f>C33*(1-E33)</f>
        <v>825.6</v>
      </c>
      <c r="B36" s="1005">
        <f>D33*(1-E33)</f>
        <v>1171.2</v>
      </c>
    </row>
    <row r="37" spans="1:11">
      <c r="A37" s="1005" t="s">
        <v>12021</v>
      </c>
      <c r="B37" s="1005" t="s">
        <v>12022</v>
      </c>
      <c r="C37" s="1005" t="s">
        <v>12023</v>
      </c>
      <c r="D37" s="1005" t="s">
        <v>12024</v>
      </c>
    </row>
    <row r="38" spans="1:11">
      <c r="A38" s="1005">
        <f>A33/A36</f>
        <v>9.8837209302325579</v>
      </c>
      <c r="B38" s="1005">
        <f>B33/B36</f>
        <v>8.8114754098360653</v>
      </c>
      <c r="C38" s="1005">
        <f>A33/D33</f>
        <v>5.5737704918032787</v>
      </c>
      <c r="D38" s="1005">
        <f>B33/C33</f>
        <v>10</v>
      </c>
    </row>
    <row r="42" spans="1:11">
      <c r="A42" s="1006" t="s">
        <v>12010</v>
      </c>
      <c r="B42" s="1007">
        <v>45</v>
      </c>
      <c r="C42" s="1004"/>
      <c r="D42" s="1004"/>
      <c r="E42" s="1004"/>
      <c r="F42" s="1004"/>
      <c r="G42" s="1004"/>
      <c r="H42" s="1004"/>
      <c r="I42" s="1004"/>
      <c r="J42" s="1004"/>
      <c r="K42" s="1004"/>
    </row>
    <row r="43" spans="1:11">
      <c r="A43" s="1005" t="s">
        <v>12003</v>
      </c>
      <c r="B43" s="1005" t="s">
        <v>12004</v>
      </c>
      <c r="C43" s="1005" t="s">
        <v>12008</v>
      </c>
      <c r="D43" s="1005" t="s">
        <v>12009</v>
      </c>
      <c r="E43" s="1005" t="s">
        <v>12013</v>
      </c>
      <c r="F43" s="1005" t="s">
        <v>12014</v>
      </c>
      <c r="H43" s="1004" t="s">
        <v>11999</v>
      </c>
      <c r="I43" s="1004" t="s">
        <v>12005</v>
      </c>
      <c r="J43" s="1004" t="s">
        <v>12000</v>
      </c>
      <c r="K43" s="1004" t="s">
        <v>12005</v>
      </c>
    </row>
    <row r="44" spans="1:11">
      <c r="A44" s="1005">
        <f>H44+I44*175</f>
        <v>4500</v>
      </c>
      <c r="B44" s="1005">
        <f>J44+K44*175</f>
        <v>900</v>
      </c>
      <c r="C44" s="1005">
        <f>A44*0.48*1.5</f>
        <v>3240</v>
      </c>
      <c r="D44" s="1005">
        <f>A44*0.96*1.5</f>
        <v>6480</v>
      </c>
      <c r="E44" s="1005">
        <f>B44*0.48*1.5</f>
        <v>648</v>
      </c>
      <c r="F44" s="1005">
        <f>B44*0.96*1.5</f>
        <v>1296</v>
      </c>
      <c r="H44" s="1004" t="s">
        <v>12001</v>
      </c>
      <c r="I44" s="1005" t="s">
        <v>12006</v>
      </c>
      <c r="J44" s="1004" t="s">
        <v>12002</v>
      </c>
      <c r="K44" s="1005" t="s">
        <v>12007</v>
      </c>
    </row>
    <row r="46" spans="1:11">
      <c r="A46" s="1005" t="s">
        <v>12011</v>
      </c>
      <c r="B46" s="1005" t="s">
        <v>12012</v>
      </c>
      <c r="C46" s="1005" t="s">
        <v>12017</v>
      </c>
      <c r="D46" s="1005" t="s">
        <v>12018</v>
      </c>
      <c r="E46" s="1008" t="s">
        <v>12015</v>
      </c>
    </row>
    <row r="47" spans="1:11">
      <c r="A47" s="1005">
        <f>A44*2+C44</f>
        <v>12240</v>
      </c>
      <c r="B47" s="1005">
        <f>A44*2+D44</f>
        <v>15480</v>
      </c>
      <c r="C47" s="1005">
        <f>B44+E44</f>
        <v>1548</v>
      </c>
      <c r="D47" s="1005">
        <f>B44+F44</f>
        <v>2196</v>
      </c>
      <c r="E47" s="1009">
        <v>0.25</v>
      </c>
    </row>
    <row r="48" spans="1:11">
      <c r="B48" s="1004"/>
      <c r="C48" s="1004"/>
      <c r="D48" s="1004"/>
      <c r="E48" s="1004"/>
      <c r="F48" s="1004"/>
      <c r="G48" s="1004"/>
      <c r="H48" s="1004"/>
      <c r="I48" s="1004"/>
      <c r="J48" s="1004"/>
      <c r="K48" s="1004"/>
    </row>
    <row r="49" spans="1:11">
      <c r="A49" s="1005" t="s">
        <v>12016</v>
      </c>
      <c r="B49" s="1005" t="s">
        <v>12019</v>
      </c>
      <c r="C49" s="1005" t="s">
        <v>12020</v>
      </c>
    </row>
    <row r="50" spans="1:11">
      <c r="A50" s="1005">
        <f>C47*(1-E47)</f>
        <v>1161</v>
      </c>
      <c r="B50" s="1005">
        <f>D47*(1-E47)</f>
        <v>1647</v>
      </c>
    </row>
    <row r="51" spans="1:11">
      <c r="A51" s="1005" t="s">
        <v>12021</v>
      </c>
      <c r="B51" s="1005" t="s">
        <v>12022</v>
      </c>
      <c r="C51" s="1005" t="s">
        <v>12023</v>
      </c>
      <c r="D51" s="1005" t="s">
        <v>12024</v>
      </c>
    </row>
    <row r="52" spans="1:11">
      <c r="A52" s="1005">
        <f>A47/A50</f>
        <v>10.542635658914728</v>
      </c>
      <c r="B52" s="1005">
        <f>B47/B50</f>
        <v>9.3989071038251364</v>
      </c>
      <c r="C52" s="1005">
        <f>A47/D47</f>
        <v>5.5737704918032787</v>
      </c>
      <c r="D52" s="1005">
        <f>B47/C47</f>
        <v>10</v>
      </c>
    </row>
    <row r="56" spans="1:11">
      <c r="A56" s="1006" t="s">
        <v>12010</v>
      </c>
      <c r="B56" s="1007">
        <v>55</v>
      </c>
      <c r="C56" s="1004"/>
      <c r="D56" s="1004"/>
      <c r="E56" s="1004"/>
      <c r="F56" s="1004"/>
      <c r="G56" s="1004"/>
      <c r="H56" s="1004"/>
      <c r="I56" s="1004"/>
      <c r="J56" s="1004"/>
      <c r="K56" s="1004"/>
    </row>
    <row r="57" spans="1:11">
      <c r="A57" s="1005" t="s">
        <v>12003</v>
      </c>
      <c r="B57" s="1005" t="s">
        <v>12004</v>
      </c>
      <c r="C57" s="1005" t="s">
        <v>12008</v>
      </c>
      <c r="D57" s="1005" t="s">
        <v>12009</v>
      </c>
      <c r="E57" s="1005" t="s">
        <v>12013</v>
      </c>
      <c r="F57" s="1005" t="s">
        <v>12014</v>
      </c>
      <c r="H57" s="1004" t="s">
        <v>11999</v>
      </c>
      <c r="I57" s="1004" t="s">
        <v>12005</v>
      </c>
      <c r="J57" s="1004" t="s">
        <v>12000</v>
      </c>
      <c r="K57" s="1004" t="s">
        <v>12005</v>
      </c>
    </row>
    <row r="58" spans="1:11">
      <c r="A58" s="1005">
        <f>H58+I58*300</f>
        <v>7000</v>
      </c>
      <c r="B58" s="1005">
        <f>J58+K58*300</f>
        <v>1400</v>
      </c>
      <c r="C58" s="1005">
        <f>A58*0.48*1.5</f>
        <v>5040</v>
      </c>
      <c r="D58" s="1005">
        <f>A58*0.96*1.5</f>
        <v>10080</v>
      </c>
      <c r="E58" s="1005">
        <f>B58*0.48*1.5</f>
        <v>1008</v>
      </c>
      <c r="F58" s="1005">
        <f>B58*0.96*1.5</f>
        <v>2016</v>
      </c>
      <c r="H58" s="1004" t="s">
        <v>12001</v>
      </c>
      <c r="I58" s="1005" t="s">
        <v>12006</v>
      </c>
      <c r="J58" s="1004" t="s">
        <v>12002</v>
      </c>
      <c r="K58" s="1005" t="s">
        <v>12007</v>
      </c>
    </row>
    <row r="60" spans="1:11">
      <c r="A60" s="1005" t="s">
        <v>12011</v>
      </c>
      <c r="B60" s="1005" t="s">
        <v>12012</v>
      </c>
      <c r="C60" s="1005" t="s">
        <v>12017</v>
      </c>
      <c r="D60" s="1005" t="s">
        <v>12018</v>
      </c>
      <c r="E60" s="1008" t="s">
        <v>12015</v>
      </c>
    </row>
    <row r="61" spans="1:11">
      <c r="A61" s="1005">
        <f>A58*2+C58</f>
        <v>19040</v>
      </c>
      <c r="B61" s="1005">
        <f>A58*2+D58</f>
        <v>24080</v>
      </c>
      <c r="C61" s="1005">
        <f>B58+E58</f>
        <v>2408</v>
      </c>
      <c r="D61" s="1005">
        <f>B58+F58</f>
        <v>3416</v>
      </c>
      <c r="E61" s="1009">
        <v>0.3</v>
      </c>
    </row>
    <row r="62" spans="1:11">
      <c r="B62" s="1004"/>
      <c r="C62" s="1004"/>
      <c r="D62" s="1004"/>
      <c r="E62" s="1004"/>
      <c r="F62" s="1004"/>
      <c r="G62" s="1004"/>
      <c r="H62" s="1004"/>
      <c r="I62" s="1004"/>
      <c r="J62" s="1004"/>
      <c r="K62" s="1004"/>
    </row>
    <row r="63" spans="1:11">
      <c r="A63" s="1005" t="s">
        <v>12016</v>
      </c>
      <c r="B63" s="1005" t="s">
        <v>12019</v>
      </c>
      <c r="C63" s="1005" t="s">
        <v>12020</v>
      </c>
    </row>
    <row r="64" spans="1:11">
      <c r="A64" s="1005">
        <f>C61*(1-E61)</f>
        <v>1685.6</v>
      </c>
      <c r="B64" s="1005">
        <f>D61*(1-E61)</f>
        <v>2391.1999999999998</v>
      </c>
    </row>
    <row r="65" spans="1:11">
      <c r="A65" s="1005" t="s">
        <v>12021</v>
      </c>
      <c r="B65" s="1005" t="s">
        <v>12022</v>
      </c>
      <c r="C65" s="1005" t="s">
        <v>12023</v>
      </c>
      <c r="D65" s="1005" t="s">
        <v>12024</v>
      </c>
    </row>
    <row r="66" spans="1:11">
      <c r="A66" s="1005">
        <f>A61/A64</f>
        <v>11.295681063122924</v>
      </c>
      <c r="B66" s="1005">
        <f>B61/B64</f>
        <v>10.070257611241219</v>
      </c>
      <c r="C66" s="1005">
        <f>A61/D61</f>
        <v>5.5737704918032787</v>
      </c>
      <c r="D66" s="1005">
        <f>B61/C61</f>
        <v>10</v>
      </c>
    </row>
    <row r="70" spans="1:11">
      <c r="A70" s="1006" t="s">
        <v>12010</v>
      </c>
      <c r="B70" s="1007">
        <v>65</v>
      </c>
      <c r="C70" s="1004"/>
      <c r="D70" s="1004"/>
      <c r="E70" s="1004"/>
      <c r="F70" s="1004"/>
      <c r="G70" s="1004"/>
      <c r="H70" s="1004"/>
      <c r="I70" s="1004"/>
      <c r="J70" s="1004"/>
      <c r="K70" s="1004"/>
    </row>
    <row r="71" spans="1:11">
      <c r="A71" s="1005" t="s">
        <v>12003</v>
      </c>
      <c r="B71" s="1005" t="s">
        <v>12004</v>
      </c>
      <c r="C71" s="1005" t="s">
        <v>12008</v>
      </c>
      <c r="D71" s="1005" t="s">
        <v>12009</v>
      </c>
      <c r="E71" s="1005" t="s">
        <v>12013</v>
      </c>
      <c r="F71" s="1005" t="s">
        <v>12014</v>
      </c>
      <c r="H71" s="1004" t="s">
        <v>11999</v>
      </c>
      <c r="I71" s="1004" t="s">
        <v>12005</v>
      </c>
      <c r="J71" s="1004" t="s">
        <v>12000</v>
      </c>
      <c r="K71" s="1004" t="s">
        <v>12005</v>
      </c>
    </row>
    <row r="72" spans="1:11">
      <c r="A72" s="1005">
        <f>H72+I72*350</f>
        <v>8000</v>
      </c>
      <c r="B72" s="1005">
        <f>J72+K72*350</f>
        <v>1600</v>
      </c>
      <c r="C72" s="1005">
        <f>A72*0.48*1.5</f>
        <v>5760</v>
      </c>
      <c r="D72" s="1005">
        <f>A72*0.96*1.5</f>
        <v>11520</v>
      </c>
      <c r="E72" s="1005">
        <f>B72*0.48*1.5</f>
        <v>1152</v>
      </c>
      <c r="F72" s="1005">
        <f>B72*0.96*1.5</f>
        <v>2304</v>
      </c>
      <c r="H72" s="1004" t="s">
        <v>12001</v>
      </c>
      <c r="I72" s="1005" t="s">
        <v>12006</v>
      </c>
      <c r="J72" s="1004" t="s">
        <v>12002</v>
      </c>
      <c r="K72" s="1005" t="s">
        <v>12007</v>
      </c>
    </row>
    <row r="74" spans="1:11">
      <c r="A74" s="1005" t="s">
        <v>12011</v>
      </c>
      <c r="B74" s="1005" t="s">
        <v>12012</v>
      </c>
      <c r="C74" s="1005" t="s">
        <v>12017</v>
      </c>
      <c r="D74" s="1005" t="s">
        <v>12018</v>
      </c>
      <c r="E74" s="1008" t="s">
        <v>12015</v>
      </c>
    </row>
    <row r="75" spans="1:11">
      <c r="A75" s="1005">
        <f>A72*2+C72</f>
        <v>21760</v>
      </c>
      <c r="B75" s="1005">
        <f>A72*2+D72</f>
        <v>27520</v>
      </c>
      <c r="C75" s="1005">
        <f>B72+E72</f>
        <v>2752</v>
      </c>
      <c r="D75" s="1005">
        <f>B72+F72</f>
        <v>3904</v>
      </c>
      <c r="E75" s="1009">
        <v>0.35</v>
      </c>
    </row>
    <row r="76" spans="1:11">
      <c r="B76" s="1004"/>
      <c r="C76" s="1004"/>
      <c r="D76" s="1004"/>
      <c r="E76" s="1004"/>
      <c r="F76" s="1004"/>
      <c r="G76" s="1004"/>
      <c r="H76" s="1004"/>
      <c r="I76" s="1004"/>
      <c r="J76" s="1004"/>
      <c r="K76" s="1004"/>
    </row>
    <row r="77" spans="1:11">
      <c r="A77" s="1005" t="s">
        <v>12016</v>
      </c>
      <c r="B77" s="1005" t="s">
        <v>12019</v>
      </c>
      <c r="C77" s="1005" t="s">
        <v>12020</v>
      </c>
    </row>
    <row r="78" spans="1:11">
      <c r="A78" s="1005">
        <f>C75*(1-E75)</f>
        <v>1788.8</v>
      </c>
      <c r="B78" s="1005">
        <f>D75*(1-E75)</f>
        <v>2537.6</v>
      </c>
    </row>
    <row r="79" spans="1:11">
      <c r="A79" s="1005" t="s">
        <v>12021</v>
      </c>
      <c r="B79" s="1005" t="s">
        <v>12022</v>
      </c>
      <c r="C79" s="1005" t="s">
        <v>12023</v>
      </c>
      <c r="D79" s="1005" t="s">
        <v>12024</v>
      </c>
    </row>
    <row r="80" spans="1:11">
      <c r="A80" s="1005">
        <f>A75/A78</f>
        <v>12.164579606440071</v>
      </c>
      <c r="B80" s="1005">
        <f>B75/B78</f>
        <v>10.844892812105927</v>
      </c>
      <c r="C80" s="1005">
        <f>A75/D75</f>
        <v>5.5737704918032787</v>
      </c>
      <c r="D80" s="1005">
        <f>B75/C75</f>
        <v>10</v>
      </c>
    </row>
    <row r="85" spans="1:11">
      <c r="A85" s="1006" t="s">
        <v>12010</v>
      </c>
      <c r="B85" s="1007">
        <v>70</v>
      </c>
      <c r="C85" s="1004"/>
      <c r="D85" s="1004"/>
      <c r="E85" s="1004"/>
      <c r="F85" s="1004"/>
      <c r="G85" s="1004"/>
      <c r="H85" s="1004"/>
      <c r="I85" s="1004"/>
      <c r="J85" s="1004"/>
      <c r="K85" s="1004"/>
    </row>
    <row r="86" spans="1:11">
      <c r="A86" s="1005" t="s">
        <v>12003</v>
      </c>
      <c r="B86" s="1005" t="s">
        <v>12004</v>
      </c>
      <c r="C86" s="1005" t="s">
        <v>12008</v>
      </c>
      <c r="D86" s="1005" t="s">
        <v>12009</v>
      </c>
      <c r="E86" s="1005" t="s">
        <v>12013</v>
      </c>
      <c r="F86" s="1005" t="s">
        <v>12014</v>
      </c>
      <c r="H86" s="1004" t="s">
        <v>11999</v>
      </c>
      <c r="I86" s="1004" t="s">
        <v>12005</v>
      </c>
      <c r="J86" s="1004" t="s">
        <v>12000</v>
      </c>
      <c r="K86" s="1004" t="s">
        <v>12005</v>
      </c>
    </row>
    <row r="87" spans="1:11">
      <c r="A87" s="1005">
        <f>H87+I87*443</f>
        <v>9860</v>
      </c>
      <c r="B87" s="1005">
        <f>J87+K87*443</f>
        <v>1972</v>
      </c>
      <c r="C87" s="1005">
        <f>A87*0.48*1.5</f>
        <v>7099.2000000000007</v>
      </c>
      <c r="D87" s="1005">
        <f>A87*0.96*1.5</f>
        <v>14198.400000000001</v>
      </c>
      <c r="E87" s="1005">
        <f>B87*0.48*1.5</f>
        <v>1419.84</v>
      </c>
      <c r="F87" s="1005">
        <f>B87*0.96*1.5</f>
        <v>2839.68</v>
      </c>
      <c r="H87" s="1004" t="s">
        <v>12001</v>
      </c>
      <c r="I87" s="1005" t="s">
        <v>12006</v>
      </c>
      <c r="J87" s="1004" t="s">
        <v>12002</v>
      </c>
      <c r="K87" s="1005" t="s">
        <v>12007</v>
      </c>
    </row>
    <row r="89" spans="1:11">
      <c r="A89" s="1005" t="s">
        <v>12011</v>
      </c>
      <c r="B89" s="1005" t="s">
        <v>12012</v>
      </c>
      <c r="C89" s="1005" t="s">
        <v>12017</v>
      </c>
      <c r="D89" s="1005" t="s">
        <v>12018</v>
      </c>
      <c r="E89" s="1008" t="s">
        <v>12015</v>
      </c>
    </row>
    <row r="90" spans="1:11">
      <c r="A90" s="1005">
        <f>A87*2+C87</f>
        <v>26819.200000000001</v>
      </c>
      <c r="B90" s="1005">
        <f>A87*2+D87</f>
        <v>33918.400000000001</v>
      </c>
      <c r="C90" s="1005">
        <f>B87+E87</f>
        <v>3391.84</v>
      </c>
      <c r="D90" s="1005">
        <f>B87+F87</f>
        <v>4811.68</v>
      </c>
      <c r="E90" s="1009">
        <v>0.4</v>
      </c>
    </row>
    <row r="91" spans="1:11">
      <c r="B91" s="1004"/>
      <c r="C91" s="1004"/>
      <c r="D91" s="1004"/>
      <c r="E91" s="1004"/>
      <c r="F91" s="1004"/>
      <c r="G91" s="1004"/>
      <c r="H91" s="1004"/>
      <c r="I91" s="1004"/>
      <c r="J91" s="1004"/>
      <c r="K91" s="1004"/>
    </row>
    <row r="92" spans="1:11">
      <c r="A92" s="1005" t="s">
        <v>12016</v>
      </c>
      <c r="B92" s="1005" t="s">
        <v>12019</v>
      </c>
      <c r="C92" s="1005" t="s">
        <v>12020</v>
      </c>
    </row>
    <row r="93" spans="1:11">
      <c r="A93" s="1005">
        <f>C90*(1-E90)</f>
        <v>2035.104</v>
      </c>
      <c r="B93" s="1005">
        <f>D90*(1-E90)</f>
        <v>2887.0080000000003</v>
      </c>
    </row>
    <row r="94" spans="1:11">
      <c r="A94" s="1005" t="s">
        <v>12021</v>
      </c>
      <c r="B94" s="1005" t="s">
        <v>12022</v>
      </c>
      <c r="C94" s="1005" t="s">
        <v>12023</v>
      </c>
      <c r="D94" s="1005" t="s">
        <v>12024</v>
      </c>
    </row>
    <row r="95" spans="1:11">
      <c r="A95" s="1005">
        <f>A90/A93</f>
        <v>13.178294573643411</v>
      </c>
      <c r="B95" s="1005">
        <f>B90/B93</f>
        <v>11.748633879781421</v>
      </c>
      <c r="C95" s="1005">
        <f>A90/D90</f>
        <v>5.5737704918032787</v>
      </c>
      <c r="D95" s="1005">
        <f>B90/C90</f>
        <v>10</v>
      </c>
    </row>
  </sheetData>
  <phoneticPr fontId="15" type="noConversion"/>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topLeftCell="A8" workbookViewId="0">
      <selection activeCell="B6" sqref="B6"/>
    </sheetView>
  </sheetViews>
  <sheetFormatPr baseColWidth="10" defaultColWidth="8.83203125" defaultRowHeight="14"/>
  <cols>
    <col min="1" max="1" width="40.5" style="601" customWidth="1"/>
    <col min="2" max="2" width="79" customWidth="1"/>
    <col min="3" max="3" width="30.33203125" style="601" customWidth="1"/>
  </cols>
  <sheetData>
    <row r="1" spans="1:3" s="1070" customFormat="1">
      <c r="A1" s="1074" t="s">
        <v>12570</v>
      </c>
      <c r="B1" s="1070" t="s">
        <v>12571</v>
      </c>
      <c r="C1" s="1074" t="s">
        <v>12672</v>
      </c>
    </row>
    <row r="2" spans="1:3" ht="56">
      <c r="A2" s="1072" t="s">
        <v>12569</v>
      </c>
      <c r="B2" s="1072" t="s">
        <v>12578</v>
      </c>
      <c r="C2" s="601" t="s">
        <v>12673</v>
      </c>
    </row>
    <row r="3" spans="1:3" ht="70">
      <c r="A3" s="601" t="s">
        <v>12594</v>
      </c>
      <c r="B3" s="1073" t="s">
        <v>12579</v>
      </c>
      <c r="C3" s="601" t="s">
        <v>12674</v>
      </c>
    </row>
    <row r="4" spans="1:3" ht="98">
      <c r="A4" s="601" t="s">
        <v>12572</v>
      </c>
      <c r="B4" s="1073" t="s">
        <v>12593</v>
      </c>
      <c r="C4" s="601" t="s">
        <v>12683</v>
      </c>
    </row>
    <row r="5" spans="1:3" ht="70">
      <c r="A5" s="601" t="s">
        <v>12573</v>
      </c>
      <c r="B5" s="1073" t="s">
        <v>12576</v>
      </c>
      <c r="C5" s="601" t="s">
        <v>12675</v>
      </c>
    </row>
    <row r="6" spans="1:3" ht="42">
      <c r="A6" s="601" t="s">
        <v>12574</v>
      </c>
      <c r="B6" s="1073" t="s">
        <v>12577</v>
      </c>
      <c r="C6" s="601" t="s">
        <v>12676</v>
      </c>
    </row>
    <row r="7" spans="1:3" ht="84">
      <c r="A7" s="601" t="s">
        <v>12575</v>
      </c>
      <c r="B7" s="1073" t="s">
        <v>12587</v>
      </c>
      <c r="C7" s="601" t="s">
        <v>12684</v>
      </c>
    </row>
    <row r="8" spans="1:3" ht="70">
      <c r="A8" s="601" t="s">
        <v>12584</v>
      </c>
      <c r="B8" s="1073" t="s">
        <v>12586</v>
      </c>
      <c r="C8" s="601" t="s">
        <v>12677</v>
      </c>
    </row>
    <row r="9" spans="1:3" ht="56">
      <c r="A9" s="601" t="s">
        <v>12583</v>
      </c>
      <c r="B9" s="1073" t="s">
        <v>12590</v>
      </c>
      <c r="C9" s="601" t="s">
        <v>12678</v>
      </c>
    </row>
    <row r="10" spans="1:3" ht="112">
      <c r="A10" s="601" t="s">
        <v>12580</v>
      </c>
      <c r="B10" s="1073" t="s">
        <v>12591</v>
      </c>
      <c r="C10" s="601" t="s">
        <v>12679</v>
      </c>
    </row>
    <row r="11" spans="1:3" ht="98">
      <c r="A11" s="601" t="s">
        <v>12581</v>
      </c>
      <c r="B11" s="1073" t="s">
        <v>12592</v>
      </c>
      <c r="C11" s="601" t="s">
        <v>12680</v>
      </c>
    </row>
    <row r="12" spans="1:3" ht="84">
      <c r="A12" s="601" t="s">
        <v>12582</v>
      </c>
      <c r="B12" s="1073" t="s">
        <v>12588</v>
      </c>
      <c r="C12" s="601" t="s">
        <v>12681</v>
      </c>
    </row>
    <row r="13" spans="1:3" ht="42">
      <c r="A13" s="601" t="s">
        <v>12585</v>
      </c>
      <c r="B13" s="1073" t="s">
        <v>12589</v>
      </c>
      <c r="C13" s="601" t="s">
        <v>12682</v>
      </c>
    </row>
  </sheetData>
  <phoneticPr fontId="1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74</vt:i4>
      </vt:variant>
    </vt:vector>
  </HeadingPairs>
  <TitlesOfParts>
    <vt:vector size="74" baseType="lpstr">
      <vt:lpstr>！地图</vt:lpstr>
      <vt:lpstr>！基础属性</vt:lpstr>
      <vt:lpstr>！升级（新）</vt:lpstr>
      <vt:lpstr>！升级</vt:lpstr>
      <vt:lpstr>！商品</vt:lpstr>
      <vt:lpstr>！食物</vt:lpstr>
      <vt:lpstr>！武器</vt:lpstr>
      <vt:lpstr>！船体</vt:lpstr>
      <vt:lpstr>！船首像</vt:lpstr>
      <vt:lpstr>！装甲</vt:lpstr>
      <vt:lpstr>！撞角</vt:lpstr>
      <vt:lpstr>！船帆</vt:lpstr>
      <vt:lpstr>！装备属性及功能</vt:lpstr>
      <vt:lpstr>！装备技能池</vt:lpstr>
      <vt:lpstr>！道具</vt:lpstr>
      <vt:lpstr>！海上事件</vt:lpstr>
      <vt:lpstr>！探险说明</vt:lpstr>
      <vt:lpstr>！主线探险</vt:lpstr>
      <vt:lpstr>！战斗探险</vt:lpstr>
      <vt:lpstr>！支线探险</vt:lpstr>
      <vt:lpstr>！旗舰与护卫舰</vt:lpstr>
      <vt:lpstr>！副官</vt:lpstr>
      <vt:lpstr>！副官经验表</vt:lpstr>
      <vt:lpstr>！卡包</vt:lpstr>
      <vt:lpstr>！副官功能</vt:lpstr>
      <vt:lpstr>！副官池</vt:lpstr>
      <vt:lpstr>！技能池</vt:lpstr>
      <vt:lpstr>！必杀技</vt:lpstr>
      <vt:lpstr>！阵型战斗</vt:lpstr>
      <vt:lpstr>！战斗</vt:lpstr>
      <vt:lpstr>！战斗类型</vt:lpstr>
      <vt:lpstr>！竞技场</vt:lpstr>
      <vt:lpstr>！宝箱</vt:lpstr>
      <vt:lpstr>！平衡</vt:lpstr>
      <vt:lpstr>！其他</vt:lpstr>
      <vt:lpstr>！聊天</vt:lpstr>
      <vt:lpstr>！通知信息</vt:lpstr>
      <vt:lpstr>！王宫</vt:lpstr>
      <vt:lpstr>！新手引导</vt:lpstr>
      <vt:lpstr>！充值</vt:lpstr>
      <vt:lpstr>！城市</vt:lpstr>
      <vt:lpstr>！排行榜</vt:lpstr>
      <vt:lpstr>！粗略介绍</vt:lpstr>
      <vt:lpstr>！详细介绍</vt:lpstr>
      <vt:lpstr>！强制引导</vt:lpstr>
      <vt:lpstr>！引导任务</vt:lpstr>
      <vt:lpstr>！玩家行为控制</vt:lpstr>
      <vt:lpstr>！日常任务</vt:lpstr>
      <vt:lpstr>！NPC任务</vt:lpstr>
      <vt:lpstr>！称号</vt:lpstr>
      <vt:lpstr>！奖励</vt:lpstr>
      <vt:lpstr>！酒馆功能</vt:lpstr>
      <vt:lpstr>！质量分级</vt:lpstr>
      <vt:lpstr>！活动</vt:lpstr>
      <vt:lpstr>！节奏控制</vt:lpstr>
      <vt:lpstr>！商店</vt:lpstr>
      <vt:lpstr>！国家</vt:lpstr>
      <vt:lpstr>！声望</vt:lpstr>
      <vt:lpstr>！公会</vt:lpstr>
      <vt:lpstr>！游戏资源划分</vt:lpstr>
      <vt:lpstr>！玩家行为规划</vt:lpstr>
      <vt:lpstr>紧急事件</vt:lpstr>
      <vt:lpstr>！收集品</vt:lpstr>
      <vt:lpstr>！支线剧情</vt:lpstr>
      <vt:lpstr>！环境事件</vt:lpstr>
      <vt:lpstr>！物品制造</vt:lpstr>
      <vt:lpstr>！商品对应卷轴</vt:lpstr>
      <vt:lpstr>！卷轴表</vt:lpstr>
      <vt:lpstr>！副本规则</vt:lpstr>
      <vt:lpstr>！副本数据</vt:lpstr>
      <vt:lpstr>！VIP</vt:lpstr>
      <vt:lpstr>！签到奖励</vt:lpstr>
      <vt:lpstr>！战斗模拟</vt:lpstr>
      <vt:lpstr>！帮助</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2018-05-18T14:14:21Z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1529443</vt:lpwstr>
  </property>
  <property fmtid="{D5CDD505-2E9C-101B-9397-08002B2CF9AE}" pid="3" name="NXPowerLiteSettings">
    <vt:lpwstr>F7000400038000</vt:lpwstr>
  </property>
  <property fmtid="{D5CDD505-2E9C-101B-9397-08002B2CF9AE}" pid="4" name="NXPowerLiteVersion">
    <vt:lpwstr>D6.0.5</vt:lpwstr>
  </property>
</Properties>
</file>