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7" windowHeight="8363"/>
  </bookViews>
  <sheets>
    <sheet name="首页" sheetId="1" r:id="rId1"/>
    <sheet name="入库明细" sheetId="2" r:id="rId2"/>
    <sheet name="出库明细" sheetId="3" r:id="rId3"/>
    <sheet name="产品库存" sheetId="4" r:id="rId4"/>
    <sheet name="产品查询" sheetId="5" r:id="rId5"/>
    <sheet name="产品信息" sheetId="6" r:id="rId6"/>
    <sheet name="使用帮助" sheetId="7" r:id="rId7"/>
  </sheets>
  <calcPr calcId="144525"/>
  <pivotCaches>
    <pivotCache cacheId="0" r:id="rId8"/>
  </pivotCaches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F647938BC3C44A1969A718BF8600290" descr="WT1520"/>
        <xdr:cNvPicPr/>
      </xdr:nvPicPr>
      <xdr:blipFill>
        <a:blip r:embed="rId1"/>
        <a:stretch>
          <a:fillRect/>
        </a:stretch>
      </xdr:blipFill>
      <xdr:spPr>
        <a:xfrm>
          <a:off x="0" y="0"/>
          <a:ext cx="4678045" cy="3131820"/>
        </a:xfrm>
        <a:prstGeom prst="rect">
          <a:avLst/>
        </a:prstGeom>
      </xdr:spPr>
    </xdr:pic>
  </etc:cellImage>
  <etc:cellImage>
    <xdr:pic>
      <xdr:nvPicPr>
        <xdr:cNvPr id="3" name="ID_E71B0137D75746918D82DED42A275FAE" descr="WT1688"/>
        <xdr:cNvPicPr/>
      </xdr:nvPicPr>
      <xdr:blipFill>
        <a:blip r:embed="rId2"/>
        <a:stretch>
          <a:fillRect/>
        </a:stretch>
      </xdr:blipFill>
      <xdr:spPr>
        <a:xfrm>
          <a:off x="0" y="0"/>
          <a:ext cx="4678045" cy="3108960"/>
        </a:xfrm>
        <a:prstGeom prst="rect">
          <a:avLst/>
        </a:prstGeom>
      </xdr:spPr>
    </xdr:pic>
  </etc:cellImage>
  <etc:cellImage>
    <xdr:pic>
      <xdr:nvPicPr>
        <xdr:cNvPr id="4" name="ID_1AFAA36392164E58949FCC7DD271F14D" descr="ZXQ2820"/>
        <xdr:cNvPicPr/>
      </xdr:nvPicPr>
      <xdr:blipFill>
        <a:blip r:embed="rId3"/>
        <a:stretch>
          <a:fillRect/>
        </a:stretch>
      </xdr:blipFill>
      <xdr:spPr>
        <a:xfrm>
          <a:off x="0" y="0"/>
          <a:ext cx="4701540" cy="3124200"/>
        </a:xfrm>
        <a:prstGeom prst="rect">
          <a:avLst/>
        </a:prstGeom>
      </xdr:spPr>
    </xdr:pic>
  </etc:cellImage>
  <etc:cellImage>
    <xdr:pic>
      <xdr:nvPicPr>
        <xdr:cNvPr id="5" name="ID_46C90B1BC2594A4F9542CAD988D536DF" descr="ZXQ2566"/>
        <xdr:cNvPicPr/>
      </xdr:nvPicPr>
      <xdr:blipFill>
        <a:blip r:embed="rId4"/>
        <a:stretch>
          <a:fillRect/>
        </a:stretch>
      </xdr:blipFill>
      <xdr:spPr>
        <a:xfrm>
          <a:off x="0" y="0"/>
          <a:ext cx="4701540" cy="3116580"/>
        </a:xfrm>
        <a:prstGeom prst="rect">
          <a:avLst/>
        </a:prstGeom>
      </xdr:spPr>
    </xdr:pic>
  </etc:cellImage>
  <etc:cellImage>
    <xdr:pic>
      <xdr:nvPicPr>
        <xdr:cNvPr id="6" name="ID_FD24E4D7218046619E60AF2AC617FBAE" descr="YSS1430"/>
        <xdr:cNvPicPr/>
      </xdr:nvPicPr>
      <xdr:blipFill>
        <a:blip r:embed="rId5"/>
        <a:stretch>
          <a:fillRect/>
        </a:stretch>
      </xdr:blipFill>
      <xdr:spPr>
        <a:xfrm>
          <a:off x="0" y="0"/>
          <a:ext cx="4686300" cy="3116580"/>
        </a:xfrm>
        <a:prstGeom prst="rect">
          <a:avLst/>
        </a:prstGeom>
      </xdr:spPr>
    </xdr:pic>
  </etc:cellImage>
  <etc:cellImage>
    <xdr:pic>
      <xdr:nvPicPr>
        <xdr:cNvPr id="7" name="ID_7B7869FABFA9489BA77A5746B54CBAD1" descr="YSS1310"/>
        <xdr:cNvPicPr/>
      </xdr:nvPicPr>
      <xdr:blipFill>
        <a:blip r:embed="rId6"/>
        <a:stretch>
          <a:fillRect/>
        </a:stretch>
      </xdr:blipFill>
      <xdr:spPr>
        <a:xfrm>
          <a:off x="0" y="0"/>
          <a:ext cx="4693920" cy="3131820"/>
        </a:xfrm>
        <a:prstGeom prst="rect">
          <a:avLst/>
        </a:prstGeom>
      </xdr:spPr>
    </xdr:pic>
  </etc:cellImage>
  <etc:cellImage>
    <xdr:pic>
      <xdr:nvPicPr>
        <xdr:cNvPr id="8" name="ID_6DF7EC1379C44870BBEABA9C3E18ED15" descr="SLF2252"/>
        <xdr:cNvPicPr/>
      </xdr:nvPicPr>
      <xdr:blipFill>
        <a:blip r:embed="rId7"/>
        <a:stretch>
          <a:fillRect/>
        </a:stretch>
      </xdr:blipFill>
      <xdr:spPr>
        <a:xfrm>
          <a:off x="0" y="0"/>
          <a:ext cx="4640580" cy="3108960"/>
        </a:xfrm>
        <a:prstGeom prst="rect">
          <a:avLst/>
        </a:prstGeom>
      </xdr:spPr>
    </xdr:pic>
  </etc:cellImage>
  <etc:cellImage>
    <xdr:pic>
      <xdr:nvPicPr>
        <xdr:cNvPr id="9" name="ID_C0B57C7F5E534D48B379A02DADA3FF9C" descr="SLF2165"/>
        <xdr:cNvPicPr/>
      </xdr:nvPicPr>
      <xdr:blipFill>
        <a:blip r:embed="rId8"/>
        <a:stretch>
          <a:fillRect/>
        </a:stretch>
      </xdr:blipFill>
      <xdr:spPr>
        <a:xfrm>
          <a:off x="0" y="0"/>
          <a:ext cx="4671060" cy="31242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小黑老师</author>
  </authors>
  <commentList>
    <comment ref="J1" authorId="0">
      <text>
        <r>
          <rPr>
            <b/>
            <sz val="9"/>
            <rFont val="宋体"/>
            <charset val="134"/>
          </rPr>
          <t>小黑老师:</t>
        </r>
        <r>
          <rPr>
            <sz val="9"/>
            <rFont val="宋体"/>
            <charset val="134"/>
          </rPr>
          <t xml:space="preserve">
库存数量N对应库存状态：N≥500充足，200≤N&lt;500正常，50≤N&lt;200预警，N&lt;50紧缺</t>
        </r>
      </text>
    </comment>
  </commentList>
</comments>
</file>

<file path=xl/sharedStrings.xml><?xml version="1.0" encoding="utf-8"?>
<sst xmlns="http://schemas.openxmlformats.org/spreadsheetml/2006/main" count="179" uniqueCount="61">
  <si>
    <t>入库日期</t>
  </si>
  <si>
    <t>产品编码</t>
  </si>
  <si>
    <t>产品类别</t>
  </si>
  <si>
    <t>产品名称</t>
  </si>
  <si>
    <t>产品规格</t>
  </si>
  <si>
    <t>货架位置</t>
  </si>
  <si>
    <t>入库数量</t>
  </si>
  <si>
    <t>入库人</t>
  </si>
  <si>
    <t>SLF2252</t>
  </si>
  <si>
    <t>张山</t>
  </si>
  <si>
    <t>ZXQ2820</t>
  </si>
  <si>
    <t>YSS1310</t>
  </si>
  <si>
    <t>YSS1430</t>
  </si>
  <si>
    <t>WT1520</t>
  </si>
  <si>
    <t>李师</t>
  </si>
  <si>
    <t>SLF2165</t>
  </si>
  <si>
    <t>WT1688</t>
  </si>
  <si>
    <t>ZXQ2566</t>
  </si>
  <si>
    <t>出库日期</t>
  </si>
  <si>
    <t>出库数量</t>
  </si>
  <si>
    <t>出库人</t>
  </si>
  <si>
    <t>王武</t>
  </si>
  <si>
    <t>赵柳</t>
  </si>
  <si>
    <t>期初库存</t>
  </si>
  <si>
    <t>库存数量</t>
  </si>
  <si>
    <t>库存状态</t>
  </si>
  <si>
    <t>紧缺</t>
  </si>
  <si>
    <t>预警</t>
  </si>
  <si>
    <t>正常</t>
  </si>
  <si>
    <t>充足</t>
  </si>
  <si>
    <t>库存数量N对应库存状态：N≥500充足，200≤N&lt;500正常，50≤N&lt;200预警，N&lt;50紧缺</t>
  </si>
  <si>
    <t>求和项:库存数量</t>
  </si>
  <si>
    <t>SLF</t>
  </si>
  <si>
    <t>D52</t>
  </si>
  <si>
    <t>D65</t>
  </si>
  <si>
    <t>WT</t>
  </si>
  <si>
    <t>A20</t>
  </si>
  <si>
    <t>A88</t>
  </si>
  <si>
    <t>YSS</t>
  </si>
  <si>
    <t>C10</t>
  </si>
  <si>
    <t>C30</t>
  </si>
  <si>
    <t>ZXQ</t>
  </si>
  <si>
    <t>B20</t>
  </si>
  <si>
    <t>B66</t>
  </si>
  <si>
    <t>请输入产品编码</t>
  </si>
  <si>
    <t>产品图片</t>
  </si>
  <si>
    <t>办公用品</t>
  </si>
  <si>
    <t>1#10</t>
  </si>
  <si>
    <t>1#15</t>
  </si>
  <si>
    <t>2#12</t>
  </si>
  <si>
    <t>2#18</t>
  </si>
  <si>
    <t>电子产品</t>
  </si>
  <si>
    <t>3#10</t>
  </si>
  <si>
    <t>3#13</t>
  </si>
  <si>
    <t>4#15</t>
  </si>
  <si>
    <t>4#20</t>
  </si>
  <si>
    <t>1、请在产品信息表中预先录入各种产品的编码、类别、名称、规格以及对应的货架</t>
  </si>
  <si>
    <t>2、请在入库明细表中录入入库日期、产品编码、数量、入库人，其他列由公式自动生成显示，无需手动录入</t>
  </si>
  <si>
    <t>3、请在出库明细表中录入出库日期、产品编码、数量、入库人，其他列由公式自动生成显示，无需手动录入</t>
  </si>
  <si>
    <t>4、请在产品库存表中列出产品信息表中的数据行，并手动填入期初库存，其他列由公式自动生成显示，无需手动录入</t>
  </si>
  <si>
    <t>5、请在产品查询表中录入待查询的产品编码，其他数据由公式自动生成显示，无需手动录入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</si>
</sst>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m/dd"/>
  </numFmts>
  <fonts count="25">
    <font>
      <sz val="11"/>
      <color theme="1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6"/>
        <bgColor theme="8" tint="0.79998168889431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theme="8" tint="0.399975585192419"/>
      </left>
      <right/>
      <top style="thin">
        <color theme="8" tint="0.399975585192419"/>
      </top>
      <bottom style="thin">
        <color theme="8" tint="0.399975585192419"/>
      </bottom>
      <diagonal/>
    </border>
    <border>
      <left/>
      <right/>
      <top style="thin">
        <color theme="8" tint="0.399975585192419"/>
      </top>
      <bottom style="thin">
        <color theme="8" tint="0.399975585192419"/>
      </bottom>
      <diagonal/>
    </border>
    <border>
      <left/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6"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[ET.xlsx]产品库存!数据透视表1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产品库存!$C$15:$C$16</c:f>
              <c:strCache>
                <c:ptCount val="1"/>
                <c:pt idx="0">
                  <c:v>紧缺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产品库存!$A$17:$B$28</c:f>
              <c:multiLvlStrCache>
                <c:ptCount val="8"/>
                <c:lvl>
                  <c:pt idx="0">
                    <c:v>D52</c:v>
                  </c:pt>
                  <c:pt idx="1">
                    <c:v>D65</c:v>
                  </c:pt>
                  <c:pt idx="2">
                    <c:v>A20</c:v>
                  </c:pt>
                  <c:pt idx="3">
                    <c:v>A88</c:v>
                  </c:pt>
                  <c:pt idx="4">
                    <c:v>C10</c:v>
                  </c:pt>
                  <c:pt idx="5">
                    <c:v>C30</c:v>
                  </c:pt>
                  <c:pt idx="6">
                    <c:v>B20</c:v>
                  </c:pt>
                  <c:pt idx="7">
                    <c:v>B66</c:v>
                  </c:pt>
                </c:lvl>
                <c:lvl>
                  <c:pt idx="0">
                    <c:v>SLF</c:v>
                  </c:pt>
                  <c:pt idx="2">
                    <c:v>WT</c:v>
                  </c:pt>
                  <c:pt idx="4">
                    <c:v>YSS</c:v>
                  </c:pt>
                  <c:pt idx="6">
                    <c:v>ZXQ</c:v>
                  </c:pt>
                </c:lvl>
              </c:multiLvlStrCache>
            </c:multiLvlStrRef>
          </c:cat>
          <c:val>
            <c:numRef>
              <c:f>产品库存!$C$17:$C$28</c:f>
              <c:numCache>
                <c:formatCode>General</c:formatCode>
                <c:ptCount val="8"/>
                <c:pt idx="0">
                  <c:v>35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产品库存!$D$15:$D$16</c:f>
              <c:strCache>
                <c:ptCount val="1"/>
                <c:pt idx="0">
                  <c:v>预警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产品库存!$A$17:$B$28</c:f>
              <c:multiLvlStrCache>
                <c:ptCount val="8"/>
                <c:lvl>
                  <c:pt idx="0">
                    <c:v>D52</c:v>
                  </c:pt>
                  <c:pt idx="1">
                    <c:v>D65</c:v>
                  </c:pt>
                  <c:pt idx="2">
                    <c:v>A20</c:v>
                  </c:pt>
                  <c:pt idx="3">
                    <c:v>A88</c:v>
                  </c:pt>
                  <c:pt idx="4">
                    <c:v>C10</c:v>
                  </c:pt>
                  <c:pt idx="5">
                    <c:v>C30</c:v>
                  </c:pt>
                  <c:pt idx="6">
                    <c:v>B20</c:v>
                  </c:pt>
                  <c:pt idx="7">
                    <c:v>B66</c:v>
                  </c:pt>
                </c:lvl>
                <c:lvl>
                  <c:pt idx="0">
                    <c:v>SLF</c:v>
                  </c:pt>
                  <c:pt idx="2">
                    <c:v>WT</c:v>
                  </c:pt>
                  <c:pt idx="4">
                    <c:v>YSS</c:v>
                  </c:pt>
                  <c:pt idx="6">
                    <c:v>ZXQ</c:v>
                  </c:pt>
                </c:lvl>
              </c:multiLvlStrCache>
            </c:multiLvlStrRef>
          </c:cat>
          <c:val>
            <c:numRef>
              <c:f>产品库存!$D$17:$D$28</c:f>
              <c:numCache>
                <c:formatCode>General</c:formatCode>
                <c:ptCount val="8"/>
                <c:pt idx="4">
                  <c:v>95</c:v>
                </c:pt>
                <c:pt idx="7">
                  <c:v>147</c:v>
                </c:pt>
              </c:numCache>
            </c:numRef>
          </c:val>
        </c:ser>
        <c:ser>
          <c:idx val="2"/>
          <c:order val="2"/>
          <c:tx>
            <c:strRef>
              <c:f>产品库存!$E$15:$E$16</c:f>
              <c:strCache>
                <c:ptCount val="1"/>
                <c:pt idx="0">
                  <c:v>正常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产品库存!$A$17:$B$28</c:f>
              <c:multiLvlStrCache>
                <c:ptCount val="8"/>
                <c:lvl>
                  <c:pt idx="0">
                    <c:v>D52</c:v>
                  </c:pt>
                  <c:pt idx="1">
                    <c:v>D65</c:v>
                  </c:pt>
                  <c:pt idx="2">
                    <c:v>A20</c:v>
                  </c:pt>
                  <c:pt idx="3">
                    <c:v>A88</c:v>
                  </c:pt>
                  <c:pt idx="4">
                    <c:v>C10</c:v>
                  </c:pt>
                  <c:pt idx="5">
                    <c:v>C30</c:v>
                  </c:pt>
                  <c:pt idx="6">
                    <c:v>B20</c:v>
                  </c:pt>
                  <c:pt idx="7">
                    <c:v>B66</c:v>
                  </c:pt>
                </c:lvl>
                <c:lvl>
                  <c:pt idx="0">
                    <c:v>SLF</c:v>
                  </c:pt>
                  <c:pt idx="2">
                    <c:v>WT</c:v>
                  </c:pt>
                  <c:pt idx="4">
                    <c:v>YSS</c:v>
                  </c:pt>
                  <c:pt idx="6">
                    <c:v>ZXQ</c:v>
                  </c:pt>
                </c:lvl>
              </c:multiLvlStrCache>
            </c:multiLvlStrRef>
          </c:cat>
          <c:val>
            <c:numRef>
              <c:f>产品库存!$E$17:$E$28</c:f>
              <c:numCache>
                <c:formatCode>General</c:formatCode>
                <c:ptCount val="8"/>
                <c:pt idx="1">
                  <c:v>275</c:v>
                </c:pt>
                <c:pt idx="3">
                  <c:v>402</c:v>
                </c:pt>
              </c:numCache>
            </c:numRef>
          </c:val>
        </c:ser>
        <c:ser>
          <c:idx val="3"/>
          <c:order val="3"/>
          <c:tx>
            <c:strRef>
              <c:f>产品库存!$F$15:$F$16</c:f>
              <c:strCache>
                <c:ptCount val="1"/>
                <c:pt idx="0">
                  <c:v>充足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产品库存!$A$17:$B$28</c:f>
              <c:multiLvlStrCache>
                <c:ptCount val="8"/>
                <c:lvl>
                  <c:pt idx="0">
                    <c:v>D52</c:v>
                  </c:pt>
                  <c:pt idx="1">
                    <c:v>D65</c:v>
                  </c:pt>
                  <c:pt idx="2">
                    <c:v>A20</c:v>
                  </c:pt>
                  <c:pt idx="3">
                    <c:v>A88</c:v>
                  </c:pt>
                  <c:pt idx="4">
                    <c:v>C10</c:v>
                  </c:pt>
                  <c:pt idx="5">
                    <c:v>C30</c:v>
                  </c:pt>
                  <c:pt idx="6">
                    <c:v>B20</c:v>
                  </c:pt>
                  <c:pt idx="7">
                    <c:v>B66</c:v>
                  </c:pt>
                </c:lvl>
                <c:lvl>
                  <c:pt idx="0">
                    <c:v>SLF</c:v>
                  </c:pt>
                  <c:pt idx="2">
                    <c:v>WT</c:v>
                  </c:pt>
                  <c:pt idx="4">
                    <c:v>YSS</c:v>
                  </c:pt>
                  <c:pt idx="6">
                    <c:v>ZXQ</c:v>
                  </c:pt>
                </c:lvl>
              </c:multiLvlStrCache>
            </c:multiLvlStrRef>
          </c:cat>
          <c:val>
            <c:numRef>
              <c:f>产品库存!$F$17:$F$28</c:f>
              <c:numCache>
                <c:formatCode>General</c:formatCode>
                <c:ptCount val="8"/>
                <c:pt idx="5">
                  <c:v>560</c:v>
                </c:pt>
                <c:pt idx="6">
                  <c:v>730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7856692"/>
        <c:axId val="534842294"/>
      </c:barChart>
      <c:catAx>
        <c:axId val="9478566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842294"/>
        <c:crosses val="autoZero"/>
        <c:auto val="1"/>
        <c:lblAlgn val="ctr"/>
        <c:lblOffset val="100"/>
        <c:noMultiLvlLbl val="0"/>
      </c:catAx>
      <c:valAx>
        <c:axId val="53484229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8566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hyperlink" Target="#&#20351;&#29992;&#24110;&#21161;!A1"/><Relationship Id="rId5" Type="http://schemas.openxmlformats.org/officeDocument/2006/relationships/hyperlink" Target="#&#20135;&#21697;&#20449;&#24687;!A1"/><Relationship Id="rId4" Type="http://schemas.openxmlformats.org/officeDocument/2006/relationships/hyperlink" Target="#&#20135;&#21697;&#26597;&#35810;!A1"/><Relationship Id="rId3" Type="http://schemas.openxmlformats.org/officeDocument/2006/relationships/hyperlink" Target="#&#20135;&#21697;&#24211;&#23384;!A1"/><Relationship Id="rId2" Type="http://schemas.openxmlformats.org/officeDocument/2006/relationships/hyperlink" Target="#&#20986;&#24211;&#26126;&#32454;!A1"/><Relationship Id="rId1" Type="http://schemas.openxmlformats.org/officeDocument/2006/relationships/hyperlink" Target="#&#20837;&#24211;&#26126;&#32454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601980</xdr:colOff>
      <xdr:row>12</xdr:row>
      <xdr:rowOff>139065</xdr:rowOff>
    </xdr:from>
    <xdr:to>
      <xdr:col>8</xdr:col>
      <xdr:colOff>205740</xdr:colOff>
      <xdr:row>15</xdr:row>
      <xdr:rowOff>99060</xdr:rowOff>
    </xdr:to>
    <xdr:sp>
      <xdr:nvSpPr>
        <xdr:cNvPr id="11" name="TextBox 21">
          <a:hlinkClick xmlns:r="http://schemas.openxmlformats.org/officeDocument/2006/relationships" r:id="rId1"/>
        </xdr:cNvPr>
        <xdr:cNvSpPr txBox="1"/>
      </xdr:nvSpPr>
      <xdr:spPr>
        <a:xfrm>
          <a:off x="3735705" y="2333625"/>
          <a:ext cx="1483995" cy="508635"/>
        </a:xfrm>
        <a:prstGeom prst="roundRect">
          <a:avLst>
            <a:gd name="adj" fmla="val 50000"/>
          </a:avLst>
        </a:prstGeom>
        <a:solidFill>
          <a:schemeClr val="accent5"/>
        </a:solidFill>
        <a:ln w="762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入库明细</a:t>
          </a:r>
          <a:endParaRPr lang="zh-CN" altLang="en-US" sz="18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370205</xdr:colOff>
      <xdr:row>12</xdr:row>
      <xdr:rowOff>139065</xdr:rowOff>
    </xdr:from>
    <xdr:to>
      <xdr:col>12</xdr:col>
      <xdr:colOff>42545</xdr:colOff>
      <xdr:row>15</xdr:row>
      <xdr:rowOff>99060</xdr:rowOff>
    </xdr:to>
    <xdr:sp>
      <xdr:nvSpPr>
        <xdr:cNvPr id="12" name="TextBox 22">
          <a:hlinkClick xmlns:r="http://schemas.openxmlformats.org/officeDocument/2006/relationships" r:id="rId2"/>
        </xdr:cNvPr>
        <xdr:cNvSpPr txBox="1"/>
      </xdr:nvSpPr>
      <xdr:spPr>
        <a:xfrm>
          <a:off x="6010910" y="2333625"/>
          <a:ext cx="1552575" cy="508635"/>
        </a:xfrm>
        <a:prstGeom prst="roundRect">
          <a:avLst>
            <a:gd name="adj" fmla="val 50000"/>
          </a:avLst>
        </a:prstGeom>
        <a:solidFill>
          <a:schemeClr val="accent5"/>
        </a:solidFill>
        <a:ln w="762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出库明细</a:t>
          </a:r>
          <a:endParaRPr lang="zh-CN" altLang="en-US" sz="18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207010</xdr:colOff>
      <xdr:row>12</xdr:row>
      <xdr:rowOff>139065</xdr:rowOff>
    </xdr:from>
    <xdr:to>
      <xdr:col>15</xdr:col>
      <xdr:colOff>488950</xdr:colOff>
      <xdr:row>15</xdr:row>
      <xdr:rowOff>99060</xdr:rowOff>
    </xdr:to>
    <xdr:sp>
      <xdr:nvSpPr>
        <xdr:cNvPr id="13" name="TextBox 23">
          <a:hlinkClick xmlns:r="http://schemas.openxmlformats.org/officeDocument/2006/relationships" r:id="rId3"/>
        </xdr:cNvPr>
        <xdr:cNvSpPr txBox="1"/>
      </xdr:nvSpPr>
      <xdr:spPr>
        <a:xfrm>
          <a:off x="8354695" y="2333625"/>
          <a:ext cx="1535430" cy="508635"/>
        </a:xfrm>
        <a:prstGeom prst="roundRect">
          <a:avLst>
            <a:gd name="adj" fmla="val 50000"/>
          </a:avLst>
        </a:prstGeom>
        <a:solidFill>
          <a:schemeClr val="accent5"/>
        </a:solidFill>
        <a:ln w="762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产品库存</a:t>
          </a:r>
          <a:endParaRPr lang="zh-CN" altLang="en-US" sz="18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601980</xdr:colOff>
      <xdr:row>19</xdr:row>
      <xdr:rowOff>41910</xdr:rowOff>
    </xdr:from>
    <xdr:to>
      <xdr:col>8</xdr:col>
      <xdr:colOff>205740</xdr:colOff>
      <xdr:row>22</xdr:row>
      <xdr:rowOff>1905</xdr:rowOff>
    </xdr:to>
    <xdr:sp>
      <xdr:nvSpPr>
        <xdr:cNvPr id="14" name="TextBox 24">
          <a:hlinkClick xmlns:r="http://schemas.openxmlformats.org/officeDocument/2006/relationships" r:id="rId4"/>
        </xdr:cNvPr>
        <xdr:cNvSpPr txBox="1"/>
      </xdr:nvSpPr>
      <xdr:spPr>
        <a:xfrm>
          <a:off x="3735705" y="3516630"/>
          <a:ext cx="1483995" cy="508635"/>
        </a:xfrm>
        <a:prstGeom prst="roundRect">
          <a:avLst>
            <a:gd name="adj" fmla="val 50000"/>
          </a:avLst>
        </a:prstGeom>
        <a:solidFill>
          <a:schemeClr val="accent5"/>
        </a:solidFill>
        <a:ln w="762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产品查询</a:t>
          </a:r>
          <a:endParaRPr lang="zh-CN" altLang="en-US" sz="18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370205</xdr:colOff>
      <xdr:row>19</xdr:row>
      <xdr:rowOff>41910</xdr:rowOff>
    </xdr:from>
    <xdr:to>
      <xdr:col>12</xdr:col>
      <xdr:colOff>42545</xdr:colOff>
      <xdr:row>22</xdr:row>
      <xdr:rowOff>1905</xdr:rowOff>
    </xdr:to>
    <xdr:sp>
      <xdr:nvSpPr>
        <xdr:cNvPr id="15" name="TextBox 25">
          <a:hlinkClick xmlns:r="http://schemas.openxmlformats.org/officeDocument/2006/relationships" r:id="rId5"/>
        </xdr:cNvPr>
        <xdr:cNvSpPr txBox="1"/>
      </xdr:nvSpPr>
      <xdr:spPr>
        <a:xfrm>
          <a:off x="6010910" y="3516630"/>
          <a:ext cx="1552575" cy="508635"/>
        </a:xfrm>
        <a:prstGeom prst="roundRect">
          <a:avLst>
            <a:gd name="adj" fmla="val 50000"/>
          </a:avLst>
        </a:prstGeom>
        <a:solidFill>
          <a:schemeClr val="accent5"/>
        </a:solidFill>
        <a:ln w="762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产品信息</a:t>
          </a:r>
          <a:endParaRPr lang="zh-CN" altLang="en-US" sz="18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207010</xdr:colOff>
      <xdr:row>19</xdr:row>
      <xdr:rowOff>41910</xdr:rowOff>
    </xdr:from>
    <xdr:to>
      <xdr:col>15</xdr:col>
      <xdr:colOff>488950</xdr:colOff>
      <xdr:row>22</xdr:row>
      <xdr:rowOff>1905</xdr:rowOff>
    </xdr:to>
    <xdr:sp>
      <xdr:nvSpPr>
        <xdr:cNvPr id="16" name="TextBox 25">
          <a:hlinkClick xmlns:r="http://schemas.openxmlformats.org/officeDocument/2006/relationships" r:id="rId6"/>
        </xdr:cNvPr>
        <xdr:cNvSpPr txBox="1"/>
      </xdr:nvSpPr>
      <xdr:spPr>
        <a:xfrm>
          <a:off x="8354695" y="3516630"/>
          <a:ext cx="1535430" cy="508635"/>
        </a:xfrm>
        <a:prstGeom prst="roundRect">
          <a:avLst>
            <a:gd name="adj" fmla="val 50000"/>
          </a:avLst>
        </a:prstGeom>
        <a:solidFill>
          <a:schemeClr val="accent5"/>
        </a:solidFill>
        <a:ln w="762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使用帮助</a:t>
          </a:r>
          <a:endParaRPr lang="zh-CN" altLang="en-US" sz="18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426085</xdr:colOff>
      <xdr:row>4</xdr:row>
      <xdr:rowOff>175260</xdr:rowOff>
    </xdr:from>
    <xdr:to>
      <xdr:col>13</xdr:col>
      <xdr:colOff>596265</xdr:colOff>
      <xdr:row>9</xdr:row>
      <xdr:rowOff>151130</xdr:rowOff>
    </xdr:to>
    <xdr:sp>
      <xdr:nvSpPr>
        <xdr:cNvPr id="17" name="文本框 16"/>
        <xdr:cNvSpPr txBox="1"/>
      </xdr:nvSpPr>
      <xdr:spPr>
        <a:xfrm>
          <a:off x="4813300" y="906780"/>
          <a:ext cx="3930650" cy="8902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0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3600" b="1" spc="500">
              <a:solidFill>
                <a:sysClr val="windowText" lastClr="000000"/>
              </a:solidFill>
              <a:uFillTx/>
              <a:latin typeface="微软雅黑" panose="020B0503020204020204" charset="-122"/>
              <a:ea typeface="微软雅黑" panose="020B0503020204020204" charset="-122"/>
            </a:rPr>
            <a:t>出入库管理系统</a:t>
          </a:r>
          <a:endParaRPr lang="zh-CN" altLang="en-US" sz="3200" b="1">
            <a:solidFill>
              <a:sysClr val="windowText" lastClr="000000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ctr"/>
          <a:r>
            <a:rPr lang="zh-CN" altLang="en-US" sz="12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Inbound and outbound management system</a:t>
          </a:r>
          <a:endParaRPr lang="zh-CN" altLang="en-US" sz="1200" b="1">
            <a:solidFill>
              <a:sysClr val="windowText" lastClr="000000"/>
            </a:solidFill>
            <a:latin typeface="微软雅黑" panose="020B0503020204020204" charset="-122"/>
            <a:ea typeface="微软雅黑" panose="020B0503020204020204" charset="-122"/>
            <a:sym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29210</xdr:colOff>
      <xdr:row>14</xdr:row>
      <xdr:rowOff>29845</xdr:rowOff>
    </xdr:from>
    <xdr:to>
      <xdr:col>7</xdr:col>
      <xdr:colOff>446405</xdr:colOff>
      <xdr:row>29</xdr:row>
      <xdr:rowOff>29845</xdr:rowOff>
    </xdr:to>
    <xdr:graphicFrame>
      <xdr:nvGraphicFramePr>
        <xdr:cNvPr id="2" name="图表 1"/>
        <xdr:cNvGraphicFramePr/>
      </xdr:nvGraphicFramePr>
      <xdr:xfrm>
        <a:off x="29210" y="259016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406.4008796296" refreshedBy="小黑老师" recordCount="8">
  <cacheSource type="worksheet">
    <worksheetSource ref="A1:J9" sheet="产品库存"/>
  </cacheSource>
  <cacheFields count="10">
    <cacheField name="产品编码" numFmtId="0">
      <sharedItems count="8">
        <s v="WT1520"/>
        <s v="WT1688"/>
        <s v="ZXQ2820"/>
        <s v="ZXQ2566"/>
        <s v="YSS1430"/>
        <s v="YSS1310"/>
        <s v="SLF2252"/>
        <s v="SLF2165"/>
      </sharedItems>
    </cacheField>
    <cacheField name="产品类别" numFmtId="0">
      <sharedItems count="2">
        <s v="办公用品"/>
        <s v="电子产品"/>
      </sharedItems>
    </cacheField>
    <cacheField name="产品名称" numFmtId="0">
      <sharedItems count="4">
        <s v="WT"/>
        <s v="ZXQ"/>
        <s v="YSS"/>
        <s v="SLF"/>
      </sharedItems>
    </cacheField>
    <cacheField name="产品规格" numFmtId="0">
      <sharedItems count="8">
        <s v="A20"/>
        <s v="A88"/>
        <s v="B20"/>
        <s v="B66"/>
        <s v="C30"/>
        <s v="C10"/>
        <s v="D52"/>
        <s v="D65"/>
      </sharedItems>
    </cacheField>
    <cacheField name="货架位置" numFmtId="0">
      <sharedItems count="8">
        <s v="1#10"/>
        <s v="1#15"/>
        <s v="2#12"/>
        <s v="2#18"/>
        <s v="3#10"/>
        <s v="3#13"/>
        <s v="4#15"/>
        <s v="4#20"/>
      </sharedItems>
    </cacheField>
    <cacheField name="期初库存" numFmtId="0">
      <sharedItems containsSemiMixedTypes="0" containsString="0" containsNumber="1" containsInteger="1" minValue="60" maxValue="210" count="8">
        <n v="60"/>
        <n v="87"/>
        <n v="105"/>
        <n v="122"/>
        <n v="210"/>
        <n v="153"/>
        <n v="165"/>
        <n v="150"/>
      </sharedItems>
    </cacheField>
    <cacheField name="入库数量" numFmtId="0">
      <sharedItems containsSemiMixedTypes="0" containsString="0" containsNumber="1" containsInteger="1" minValue="360" maxValue="2610" count="8">
        <n v="1170"/>
        <n v="1250"/>
        <n v="1450"/>
        <n v="1600"/>
        <n v="2090"/>
        <n v="1200"/>
        <n v="2610"/>
        <n v="360"/>
      </sharedItems>
    </cacheField>
    <cacheField name="出库数量" numFmtId="0">
      <sharedItems containsSemiMixedTypes="0" containsString="0" containsNumber="1" containsInteger="1" minValue="235" maxValue="2740" count="8">
        <n v="1200"/>
        <n v="935"/>
        <n v="825"/>
        <n v="1575"/>
        <n v="1740"/>
        <n v="1258"/>
        <n v="2740"/>
        <n v="235"/>
      </sharedItems>
    </cacheField>
    <cacheField name="库存数量" numFmtId="0">
      <sharedItems containsSemiMixedTypes="0" containsString="0" containsNumber="1" containsInteger="1" minValue="30" maxValue="730" count="8">
        <n v="30"/>
        <n v="402"/>
        <n v="730"/>
        <n v="147"/>
        <n v="560"/>
        <n v="95"/>
        <n v="35"/>
        <n v="275"/>
      </sharedItems>
    </cacheField>
    <cacheField name="库存状态" numFmtId="0">
      <sharedItems count="4">
        <s v="紧缺"/>
        <s v="正常"/>
        <s v="充足"/>
        <s v="预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</r>
  <r>
    <x v="2"/>
    <x v="0"/>
    <x v="1"/>
    <x v="2"/>
    <x v="2"/>
    <x v="2"/>
    <x v="2"/>
    <x v="2"/>
    <x v="2"/>
    <x v="2"/>
  </r>
  <r>
    <x v="3"/>
    <x v="0"/>
    <x v="1"/>
    <x v="3"/>
    <x v="3"/>
    <x v="3"/>
    <x v="3"/>
    <x v="3"/>
    <x v="3"/>
    <x v="3"/>
  </r>
  <r>
    <x v="4"/>
    <x v="1"/>
    <x v="2"/>
    <x v="4"/>
    <x v="4"/>
    <x v="4"/>
    <x v="4"/>
    <x v="4"/>
    <x v="4"/>
    <x v="2"/>
  </r>
  <r>
    <x v="5"/>
    <x v="1"/>
    <x v="2"/>
    <x v="5"/>
    <x v="5"/>
    <x v="5"/>
    <x v="5"/>
    <x v="5"/>
    <x v="5"/>
    <x v="3"/>
  </r>
  <r>
    <x v="6"/>
    <x v="1"/>
    <x v="3"/>
    <x v="6"/>
    <x v="6"/>
    <x v="6"/>
    <x v="6"/>
    <x v="6"/>
    <x v="6"/>
    <x v="0"/>
  </r>
  <r>
    <x v="7"/>
    <x v="1"/>
    <x v="3"/>
    <x v="7"/>
    <x v="7"/>
    <x v="7"/>
    <x v="7"/>
    <x v="7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lGrandTotals="0" compact="0" indent="0" outline="1" compactData="0" outlineData="1" showDrill="1" multipleFieldFilters="0" chartFormat="2">
  <location ref="A15:F28" firstHeaderRow="1" firstDataRow="2" firstDataCol="2"/>
  <pivotFields count="10">
    <pivotField compact="0" defaultSubtotal="0" showAll="0"/>
    <pivotField compact="0" defaultSubtotal="0" showAll="0"/>
    <pivotField axis="axisRow" compact="0" defaultSubtotal="0" showAll="0">
      <items count="4">
        <item x="3"/>
        <item x="0"/>
        <item x="2"/>
        <item x="1"/>
      </items>
    </pivotField>
    <pivotField axis="axisRow" compact="0" defaultSubtotal="0" showAll="0">
      <items count="8">
        <item x="0"/>
        <item x="1"/>
        <item x="2"/>
        <item x="3"/>
        <item x="5"/>
        <item x="4"/>
        <item x="6"/>
        <item x="7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dataField="1" compact="0" defaultSubtotal="0" showAll="0"/>
    <pivotField axis="axisCol" compact="0" defaultSubtotal="0" showAll="0">
      <items count="4">
        <item x="0"/>
        <item x="3"/>
        <item x="1"/>
        <item x="2"/>
      </items>
    </pivotField>
  </pivotFields>
  <rowFields count="2">
    <field x="2"/>
    <field x="3"/>
  </rowFields>
  <rowItems count="12">
    <i>
      <x/>
    </i>
    <i r="1">
      <x v="6"/>
    </i>
    <i r="1">
      <x v="7"/>
    </i>
    <i>
      <x v="1"/>
    </i>
    <i r="1">
      <x/>
    </i>
    <i r="1">
      <x v="1"/>
    </i>
    <i>
      <x v="2"/>
    </i>
    <i r="1">
      <x v="4"/>
    </i>
    <i r="1">
      <x v="5"/>
    </i>
    <i>
      <x v="3"/>
    </i>
    <i r="1">
      <x v="2"/>
    </i>
    <i r="1">
      <x v="3"/>
    </i>
  </rowItems>
  <colFields count="1">
    <field x="9"/>
  </colFields>
  <colItems count="4">
    <i>
      <x/>
    </i>
    <i>
      <x v="1"/>
    </i>
    <i>
      <x v="2"/>
    </i>
    <i>
      <x v="3"/>
    </i>
  </colItems>
  <dataFields count="1">
    <dataField name="求和项:库存数量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F9" totalsRowShown="0">
  <autoFilter ref="A1:F9"/>
  <tableColumns count="6">
    <tableColumn id="1" name="产品编码" dataDxfId="0"/>
    <tableColumn id="2" name="产品类别" dataDxfId="1"/>
    <tableColumn id="3" name="产品名称" dataDxfId="2"/>
    <tableColumn id="4" name="产品规格" dataDxfId="3"/>
    <tableColumn id="5" name="货架位置" dataDxfId="4"/>
    <tableColumn id="6" name="产品图片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1.vml"/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workbookViewId="0">
      <selection activeCell="A1" sqref="A1"/>
    </sheetView>
  </sheetViews>
  <sheetFormatPr defaultColWidth="8.89189189189189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H17"/>
  <sheetViews>
    <sheetView workbookViewId="0">
      <selection activeCell="G1" sqref="G$1:G$1048576"/>
    </sheetView>
  </sheetViews>
  <sheetFormatPr defaultColWidth="8.89189189189189" defaultRowHeight="14.4" outlineLevelCol="7"/>
  <cols>
    <col min="1" max="1" width="11.8918918918919" style="16" customWidth="1"/>
    <col min="2" max="7" width="9.66666666666667" customWidth="1"/>
    <col min="8" max="8" width="7.66666666666667" customWidth="1"/>
  </cols>
  <sheetData>
    <row r="1" spans="1:8">
      <c r="A1" s="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8">
        <v>44287</v>
      </c>
      <c r="B2" s="19" t="s">
        <v>8</v>
      </c>
      <c r="C2" s="19" t="str">
        <f>VLOOKUP($B2,产品信息!$A$1:$E$9,2,FALSE)</f>
        <v>电子产品</v>
      </c>
      <c r="D2" s="19" t="str">
        <f>VLOOKUP($B2,产品信息!$A$1:$E$9,3,FALSE)</f>
        <v>SLF</v>
      </c>
      <c r="E2" s="19" t="str">
        <f>VLOOKUP($B2,产品信息!$A$1:$E$9,4,FALSE)</f>
        <v>D52</v>
      </c>
      <c r="F2" s="19" t="str">
        <f>VLOOKUP($B2,产品信息!$A$1:$E$9,5,FALSE)</f>
        <v>4#15</v>
      </c>
      <c r="G2" s="1">
        <v>1260</v>
      </c>
      <c r="H2" s="1" t="s">
        <v>9</v>
      </c>
    </row>
    <row r="3" spans="1:8">
      <c r="A3" s="18">
        <v>44288</v>
      </c>
      <c r="B3" s="1" t="s">
        <v>10</v>
      </c>
      <c r="C3" s="19" t="str">
        <f>VLOOKUP($B3,产品信息!$A$1:$E$9,2,FALSE)</f>
        <v>办公用品</v>
      </c>
      <c r="D3" s="19" t="str">
        <f>VLOOKUP($B3,产品信息!$A$1:$E$9,3,FALSE)</f>
        <v>ZXQ</v>
      </c>
      <c r="E3" s="19" t="str">
        <f>VLOOKUP($B3,产品信息!$A$1:$E$9,4,FALSE)</f>
        <v>B20</v>
      </c>
      <c r="F3" s="19" t="str">
        <f>VLOOKUP($B3,产品信息!$A$1:$E$9,5,FALSE)</f>
        <v>2#12</v>
      </c>
      <c r="G3" s="20">
        <v>800</v>
      </c>
      <c r="H3" s="1" t="s">
        <v>9</v>
      </c>
    </row>
    <row r="4" spans="1:8">
      <c r="A4" s="18">
        <v>44291</v>
      </c>
      <c r="B4" s="19" t="s">
        <v>11</v>
      </c>
      <c r="C4" s="19" t="str">
        <f>VLOOKUP($B4,产品信息!$A$1:$E$9,2,FALSE)</f>
        <v>电子产品</v>
      </c>
      <c r="D4" s="19" t="str">
        <f>VLOOKUP($B4,产品信息!$A$1:$E$9,3,FALSE)</f>
        <v>YSS</v>
      </c>
      <c r="E4" s="19" t="str">
        <f>VLOOKUP($B4,产品信息!$A$1:$E$9,4,FALSE)</f>
        <v>C10</v>
      </c>
      <c r="F4" s="19" t="str">
        <f>VLOOKUP($B4,产品信息!$A$1:$E$9,5,FALSE)</f>
        <v>3#13</v>
      </c>
      <c r="G4" s="20">
        <v>120</v>
      </c>
      <c r="H4" s="1" t="s">
        <v>9</v>
      </c>
    </row>
    <row r="5" spans="1:8">
      <c r="A5" s="18">
        <v>44291</v>
      </c>
      <c r="B5" s="19" t="s">
        <v>12</v>
      </c>
      <c r="C5" s="19" t="str">
        <f>VLOOKUP($B5,产品信息!$A$1:$E$9,2,FALSE)</f>
        <v>电子产品</v>
      </c>
      <c r="D5" s="19" t="str">
        <f>VLOOKUP($B5,产品信息!$A$1:$E$9,3,FALSE)</f>
        <v>YSS</v>
      </c>
      <c r="E5" s="19" t="str">
        <f>VLOOKUP($B5,产品信息!$A$1:$E$9,4,FALSE)</f>
        <v>C30</v>
      </c>
      <c r="F5" s="19" t="str">
        <f>VLOOKUP($B5,产品信息!$A$1:$E$9,5,FALSE)</f>
        <v>3#10</v>
      </c>
      <c r="G5" s="20">
        <v>940</v>
      </c>
      <c r="H5" s="1" t="s">
        <v>9</v>
      </c>
    </row>
    <row r="6" spans="1:8">
      <c r="A6" s="18">
        <v>44294</v>
      </c>
      <c r="B6" s="1" t="s">
        <v>13</v>
      </c>
      <c r="C6" s="19" t="str">
        <f>VLOOKUP($B6,产品信息!$A$1:$E$9,2,FALSE)</f>
        <v>办公用品</v>
      </c>
      <c r="D6" s="19" t="str">
        <f>VLOOKUP($B6,产品信息!$A$1:$E$9,3,FALSE)</f>
        <v>WT</v>
      </c>
      <c r="E6" s="19" t="str">
        <f>VLOOKUP($B6,产品信息!$A$1:$E$9,4,FALSE)</f>
        <v>A20</v>
      </c>
      <c r="F6" s="19" t="str">
        <f>VLOOKUP($B6,产品信息!$A$1:$E$9,5,FALSE)</f>
        <v>1#10</v>
      </c>
      <c r="G6" s="20">
        <v>650</v>
      </c>
      <c r="H6" s="1" t="s">
        <v>9</v>
      </c>
    </row>
    <row r="7" spans="1:8">
      <c r="A7" s="18">
        <v>44294</v>
      </c>
      <c r="B7" s="19" t="s">
        <v>12</v>
      </c>
      <c r="C7" s="19" t="str">
        <f>VLOOKUP($B7,产品信息!$A$1:$E$9,2,FALSE)</f>
        <v>电子产品</v>
      </c>
      <c r="D7" s="19" t="str">
        <f>VLOOKUP($B7,产品信息!$A$1:$E$9,3,FALSE)</f>
        <v>YSS</v>
      </c>
      <c r="E7" s="19" t="str">
        <f>VLOOKUP($B7,产品信息!$A$1:$E$9,4,FALSE)</f>
        <v>C30</v>
      </c>
      <c r="F7" s="19" t="str">
        <f>VLOOKUP($B7,产品信息!$A$1:$E$9,5,FALSE)</f>
        <v>3#10</v>
      </c>
      <c r="G7" s="20">
        <v>1150</v>
      </c>
      <c r="H7" s="1" t="s">
        <v>9</v>
      </c>
    </row>
    <row r="8" spans="1:8">
      <c r="A8" s="18">
        <v>44298</v>
      </c>
      <c r="B8" s="19" t="s">
        <v>8</v>
      </c>
      <c r="C8" s="19" t="str">
        <f>VLOOKUP($B8,产品信息!$A$1:$E$9,2,FALSE)</f>
        <v>电子产品</v>
      </c>
      <c r="D8" s="19" t="str">
        <f>VLOOKUP($B8,产品信息!$A$1:$E$9,3,FALSE)</f>
        <v>SLF</v>
      </c>
      <c r="E8" s="19" t="str">
        <f>VLOOKUP($B8,产品信息!$A$1:$E$9,4,FALSE)</f>
        <v>D52</v>
      </c>
      <c r="F8" s="19" t="str">
        <f>VLOOKUP($B8,产品信息!$A$1:$E$9,5,FALSE)</f>
        <v>4#15</v>
      </c>
      <c r="G8" s="20">
        <v>590</v>
      </c>
      <c r="H8" s="1" t="s">
        <v>14</v>
      </c>
    </row>
    <row r="9" spans="1:8">
      <c r="A9" s="18">
        <v>44298</v>
      </c>
      <c r="B9" s="19" t="s">
        <v>15</v>
      </c>
      <c r="C9" s="19" t="str">
        <f>VLOOKUP($B9,产品信息!$A$1:$E$9,2,FALSE)</f>
        <v>电子产品</v>
      </c>
      <c r="D9" s="19" t="str">
        <f>VLOOKUP($B9,产品信息!$A$1:$E$9,3,FALSE)</f>
        <v>SLF</v>
      </c>
      <c r="E9" s="19" t="str">
        <f>VLOOKUP($B9,产品信息!$A$1:$E$9,4,FALSE)</f>
        <v>D65</v>
      </c>
      <c r="F9" s="19" t="str">
        <f>VLOOKUP($B9,产品信息!$A$1:$E$9,5,FALSE)</f>
        <v>4#20</v>
      </c>
      <c r="G9" s="20">
        <v>360</v>
      </c>
      <c r="H9" s="1" t="s">
        <v>14</v>
      </c>
    </row>
    <row r="10" spans="1:8">
      <c r="A10" s="18">
        <v>44302</v>
      </c>
      <c r="B10" s="1" t="s">
        <v>11</v>
      </c>
      <c r="C10" s="19" t="str">
        <f>VLOOKUP($B10,产品信息!$A$1:$E$9,2,FALSE)</f>
        <v>电子产品</v>
      </c>
      <c r="D10" s="19" t="str">
        <f>VLOOKUP($B10,产品信息!$A$1:$E$9,3,FALSE)</f>
        <v>YSS</v>
      </c>
      <c r="E10" s="19" t="str">
        <f>VLOOKUP($B10,产品信息!$A$1:$E$9,4,FALSE)</f>
        <v>C10</v>
      </c>
      <c r="F10" s="19" t="str">
        <f>VLOOKUP($B10,产品信息!$A$1:$E$9,5,FALSE)</f>
        <v>3#13</v>
      </c>
      <c r="G10" s="20">
        <v>1080</v>
      </c>
      <c r="H10" s="1" t="s">
        <v>14</v>
      </c>
    </row>
    <row r="11" spans="1:8">
      <c r="A11" s="18">
        <v>44302</v>
      </c>
      <c r="B11" s="19" t="s">
        <v>16</v>
      </c>
      <c r="C11" s="19" t="str">
        <f>VLOOKUP($B11,产品信息!$A$1:$E$9,2,FALSE)</f>
        <v>办公用品</v>
      </c>
      <c r="D11" s="19" t="str">
        <f>VLOOKUP($B11,产品信息!$A$1:$E$9,3,FALSE)</f>
        <v>WT</v>
      </c>
      <c r="E11" s="19" t="str">
        <f>VLOOKUP($B11,产品信息!$A$1:$E$9,4,FALSE)</f>
        <v>A88</v>
      </c>
      <c r="F11" s="19" t="str">
        <f>VLOOKUP($B11,产品信息!$A$1:$E$9,5,FALSE)</f>
        <v>1#15</v>
      </c>
      <c r="G11" s="20">
        <v>650</v>
      </c>
      <c r="H11" s="1" t="s">
        <v>14</v>
      </c>
    </row>
    <row r="12" spans="1:8">
      <c r="A12" s="18">
        <v>44305</v>
      </c>
      <c r="B12" s="19" t="s">
        <v>16</v>
      </c>
      <c r="C12" s="19" t="str">
        <f>VLOOKUP($B12,产品信息!$A$1:$E$9,2,FALSE)</f>
        <v>办公用品</v>
      </c>
      <c r="D12" s="19" t="str">
        <f>VLOOKUP($B12,产品信息!$A$1:$E$9,3,FALSE)</f>
        <v>WT</v>
      </c>
      <c r="E12" s="19" t="str">
        <f>VLOOKUP($B12,产品信息!$A$1:$E$9,4,FALSE)</f>
        <v>A88</v>
      </c>
      <c r="F12" s="19" t="str">
        <f>VLOOKUP($B12,产品信息!$A$1:$E$9,5,FALSE)</f>
        <v>1#15</v>
      </c>
      <c r="G12" s="20">
        <v>600</v>
      </c>
      <c r="H12" s="1" t="s">
        <v>14</v>
      </c>
    </row>
    <row r="13" spans="1:8">
      <c r="A13" s="18">
        <v>44305</v>
      </c>
      <c r="B13" s="19" t="s">
        <v>17</v>
      </c>
      <c r="C13" s="19" t="str">
        <f>VLOOKUP($B13,产品信息!$A$1:$E$9,2,FALSE)</f>
        <v>办公用品</v>
      </c>
      <c r="D13" s="19" t="str">
        <f>VLOOKUP($B13,产品信息!$A$1:$E$9,3,FALSE)</f>
        <v>ZXQ</v>
      </c>
      <c r="E13" s="19" t="str">
        <f>VLOOKUP($B13,产品信息!$A$1:$E$9,4,FALSE)</f>
        <v>B66</v>
      </c>
      <c r="F13" s="19" t="str">
        <f>VLOOKUP($B13,产品信息!$A$1:$E$9,5,FALSE)</f>
        <v>2#18</v>
      </c>
      <c r="G13" s="20">
        <v>550</v>
      </c>
      <c r="H13" s="1" t="s">
        <v>14</v>
      </c>
    </row>
    <row r="14" spans="1:8">
      <c r="A14" s="18">
        <v>44305</v>
      </c>
      <c r="B14" s="1" t="s">
        <v>10</v>
      </c>
      <c r="C14" s="19" t="str">
        <f>VLOOKUP($B14,产品信息!$A$1:$E$9,2,FALSE)</f>
        <v>办公用品</v>
      </c>
      <c r="D14" s="19" t="str">
        <f>VLOOKUP($B14,产品信息!$A$1:$E$9,3,FALSE)</f>
        <v>ZXQ</v>
      </c>
      <c r="E14" s="19" t="str">
        <f>VLOOKUP($B14,产品信息!$A$1:$E$9,4,FALSE)</f>
        <v>B20</v>
      </c>
      <c r="F14" s="19" t="str">
        <f>VLOOKUP($B14,产品信息!$A$1:$E$9,5,FALSE)</f>
        <v>2#12</v>
      </c>
      <c r="G14" s="20">
        <v>650</v>
      </c>
      <c r="H14" s="1" t="s">
        <v>14</v>
      </c>
    </row>
    <row r="15" spans="1:8">
      <c r="A15" s="18">
        <v>44312</v>
      </c>
      <c r="B15" s="19" t="s">
        <v>13</v>
      </c>
      <c r="C15" s="19" t="str">
        <f>VLOOKUP($B15,产品信息!$A$1:$E$9,2,FALSE)</f>
        <v>办公用品</v>
      </c>
      <c r="D15" s="19" t="str">
        <f>VLOOKUP($B15,产品信息!$A$1:$E$9,3,FALSE)</f>
        <v>WT</v>
      </c>
      <c r="E15" s="19" t="str">
        <f>VLOOKUP($B15,产品信息!$A$1:$E$9,4,FALSE)</f>
        <v>A20</v>
      </c>
      <c r="F15" s="19" t="str">
        <f>VLOOKUP($B15,产品信息!$A$1:$E$9,5,FALSE)</f>
        <v>1#10</v>
      </c>
      <c r="G15" s="20">
        <v>520</v>
      </c>
      <c r="H15" s="1" t="s">
        <v>14</v>
      </c>
    </row>
    <row r="16" spans="1:8">
      <c r="A16" s="18">
        <v>44312</v>
      </c>
      <c r="B16" s="1" t="s">
        <v>17</v>
      </c>
      <c r="C16" s="19" t="str">
        <f>VLOOKUP($B16,产品信息!$A$1:$E$9,2,FALSE)</f>
        <v>办公用品</v>
      </c>
      <c r="D16" s="19" t="str">
        <f>VLOOKUP($B16,产品信息!$A$1:$E$9,3,FALSE)</f>
        <v>ZXQ</v>
      </c>
      <c r="E16" s="19" t="str">
        <f>VLOOKUP($B16,产品信息!$A$1:$E$9,4,FALSE)</f>
        <v>B66</v>
      </c>
      <c r="F16" s="19" t="str">
        <f>VLOOKUP($B16,产品信息!$A$1:$E$9,5,FALSE)</f>
        <v>2#18</v>
      </c>
      <c r="G16" s="20">
        <v>1050</v>
      </c>
      <c r="H16" s="1" t="s">
        <v>14</v>
      </c>
    </row>
    <row r="17" spans="1:8">
      <c r="A17" s="18">
        <v>44314</v>
      </c>
      <c r="B17" s="19" t="s">
        <v>8</v>
      </c>
      <c r="C17" s="19" t="str">
        <f>VLOOKUP($B17,产品信息!$A$1:$E$9,2,FALSE)</f>
        <v>电子产品</v>
      </c>
      <c r="D17" s="19" t="str">
        <f>VLOOKUP($B17,产品信息!$A$1:$E$9,3,FALSE)</f>
        <v>SLF</v>
      </c>
      <c r="E17" s="19" t="str">
        <f>VLOOKUP($B17,产品信息!$A$1:$E$9,4,FALSE)</f>
        <v>D52</v>
      </c>
      <c r="F17" s="19" t="str">
        <f>VLOOKUP($B17,产品信息!$A$1:$E$9,5,FALSE)</f>
        <v>4#15</v>
      </c>
      <c r="G17" s="20">
        <v>760</v>
      </c>
      <c r="H17" s="1" t="s">
        <v>14</v>
      </c>
    </row>
  </sheetData>
  <dataValidations count="2">
    <dataValidation allowBlank="1" showInputMessage="1" showErrorMessage="1" sqref="B1"/>
    <dataValidation type="list" allowBlank="1" showInputMessage="1" showErrorMessage="1" sqref="B2:B1048576">
      <formula1>产品信息!$A$2:$A$1048576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H17"/>
  <sheetViews>
    <sheetView workbookViewId="0">
      <selection activeCell="C2" sqref="C2:F17"/>
    </sheetView>
  </sheetViews>
  <sheetFormatPr defaultColWidth="8.89189189189189" defaultRowHeight="14.4" outlineLevelCol="7"/>
  <cols>
    <col min="1" max="1" width="11.8918918918919" style="16" customWidth="1"/>
    <col min="2" max="7" width="9.66666666666667" customWidth="1"/>
    <col min="8" max="8" width="7.66666666666667" customWidth="1"/>
  </cols>
  <sheetData>
    <row r="1" spans="1:8">
      <c r="A1" s="17" t="s">
        <v>18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20</v>
      </c>
    </row>
    <row r="2" spans="1:8">
      <c r="A2" s="18">
        <v>44294</v>
      </c>
      <c r="B2" s="19" t="s">
        <v>10</v>
      </c>
      <c r="C2" s="19" t="str">
        <f>VLOOKUP($B2,产品信息!$A$1:$E$9,2,FALSE)</f>
        <v>办公用品</v>
      </c>
      <c r="D2" s="19" t="str">
        <f>VLOOKUP($B2,产品信息!$A$1:$E$9,3,FALSE)</f>
        <v>ZXQ</v>
      </c>
      <c r="E2" s="19" t="str">
        <f>VLOOKUP($B2,产品信息!$A$1:$E$9,4,FALSE)</f>
        <v>B20</v>
      </c>
      <c r="F2" s="19" t="str">
        <f>VLOOKUP($B2,产品信息!$A$1:$E$9,5,FALSE)</f>
        <v>2#12</v>
      </c>
      <c r="G2" s="1">
        <v>365</v>
      </c>
      <c r="H2" s="1" t="s">
        <v>21</v>
      </c>
    </row>
    <row r="3" spans="1:8">
      <c r="A3" s="18">
        <v>44295</v>
      </c>
      <c r="B3" s="1" t="s">
        <v>12</v>
      </c>
      <c r="C3" s="19" t="str">
        <f>VLOOKUP($B3,产品信息!$A$1:$E$9,2,FALSE)</f>
        <v>电子产品</v>
      </c>
      <c r="D3" s="19" t="str">
        <f>VLOOKUP($B3,产品信息!$A$1:$E$9,3,FALSE)</f>
        <v>YSS</v>
      </c>
      <c r="E3" s="19" t="str">
        <f>VLOOKUP($B3,产品信息!$A$1:$E$9,4,FALSE)</f>
        <v>C30</v>
      </c>
      <c r="F3" s="19" t="str">
        <f>VLOOKUP($B3,产品信息!$A$1:$E$9,5,FALSE)</f>
        <v>3#10</v>
      </c>
      <c r="G3" s="1">
        <v>440</v>
      </c>
      <c r="H3" s="1" t="s">
        <v>21</v>
      </c>
    </row>
    <row r="4" spans="1:8">
      <c r="A4" s="18">
        <v>44298</v>
      </c>
      <c r="B4" s="19" t="s">
        <v>11</v>
      </c>
      <c r="C4" s="19" t="str">
        <f>VLOOKUP($B4,产品信息!$A$1:$E$9,2,FALSE)</f>
        <v>电子产品</v>
      </c>
      <c r="D4" s="19" t="str">
        <f>VLOOKUP($B4,产品信息!$A$1:$E$9,3,FALSE)</f>
        <v>YSS</v>
      </c>
      <c r="E4" s="19" t="str">
        <f>VLOOKUP($B4,产品信息!$A$1:$E$9,4,FALSE)</f>
        <v>C10</v>
      </c>
      <c r="F4" s="19" t="str">
        <f>VLOOKUP($B4,产品信息!$A$1:$E$9,5,FALSE)</f>
        <v>3#13</v>
      </c>
      <c r="G4" s="1">
        <v>1258</v>
      </c>
      <c r="H4" s="1" t="s">
        <v>21</v>
      </c>
    </row>
    <row r="5" spans="1:8">
      <c r="A5" s="18">
        <v>44299</v>
      </c>
      <c r="B5" s="19" t="s">
        <v>16</v>
      </c>
      <c r="C5" s="19" t="str">
        <f>VLOOKUP($B5,产品信息!$A$1:$E$9,2,FALSE)</f>
        <v>办公用品</v>
      </c>
      <c r="D5" s="19" t="str">
        <f>VLOOKUP($B5,产品信息!$A$1:$E$9,3,FALSE)</f>
        <v>WT</v>
      </c>
      <c r="E5" s="19" t="str">
        <f>VLOOKUP($B5,产品信息!$A$1:$E$9,4,FALSE)</f>
        <v>A88</v>
      </c>
      <c r="F5" s="19" t="str">
        <f>VLOOKUP($B5,产品信息!$A$1:$E$9,5,FALSE)</f>
        <v>1#15</v>
      </c>
      <c r="G5" s="1">
        <v>385</v>
      </c>
      <c r="H5" s="1" t="s">
        <v>21</v>
      </c>
    </row>
    <row r="6" spans="1:8">
      <c r="A6" s="18">
        <v>44301</v>
      </c>
      <c r="B6" s="1" t="s">
        <v>12</v>
      </c>
      <c r="C6" s="19" t="str">
        <f>VLOOKUP($B6,产品信息!$A$1:$E$9,2,FALSE)</f>
        <v>电子产品</v>
      </c>
      <c r="D6" s="19" t="str">
        <f>VLOOKUP($B6,产品信息!$A$1:$E$9,3,FALSE)</f>
        <v>YSS</v>
      </c>
      <c r="E6" s="19" t="str">
        <f>VLOOKUP($B6,产品信息!$A$1:$E$9,4,FALSE)</f>
        <v>C30</v>
      </c>
      <c r="F6" s="19" t="str">
        <f>VLOOKUP($B6,产品信息!$A$1:$E$9,5,FALSE)</f>
        <v>3#10</v>
      </c>
      <c r="G6" s="1">
        <v>1300</v>
      </c>
      <c r="H6" s="1" t="s">
        <v>21</v>
      </c>
    </row>
    <row r="7" spans="1:8">
      <c r="A7" s="18">
        <v>44301</v>
      </c>
      <c r="B7" s="19" t="s">
        <v>13</v>
      </c>
      <c r="C7" s="19" t="str">
        <f>VLOOKUP($B7,产品信息!$A$1:$E$9,2,FALSE)</f>
        <v>办公用品</v>
      </c>
      <c r="D7" s="19" t="str">
        <f>VLOOKUP($B7,产品信息!$A$1:$E$9,3,FALSE)</f>
        <v>WT</v>
      </c>
      <c r="E7" s="19" t="str">
        <f>VLOOKUP($B7,产品信息!$A$1:$E$9,4,FALSE)</f>
        <v>A20</v>
      </c>
      <c r="F7" s="19" t="str">
        <f>VLOOKUP($B7,产品信息!$A$1:$E$9,5,FALSE)</f>
        <v>1#10</v>
      </c>
      <c r="G7" s="1">
        <v>240</v>
      </c>
      <c r="H7" s="1" t="s">
        <v>21</v>
      </c>
    </row>
    <row r="8" spans="1:8">
      <c r="A8" s="18">
        <v>44302</v>
      </c>
      <c r="B8" s="19" t="s">
        <v>8</v>
      </c>
      <c r="C8" s="19" t="str">
        <f>VLOOKUP($B8,产品信息!$A$1:$E$9,2,FALSE)</f>
        <v>电子产品</v>
      </c>
      <c r="D8" s="19" t="str">
        <f>VLOOKUP($B8,产品信息!$A$1:$E$9,3,FALSE)</f>
        <v>SLF</v>
      </c>
      <c r="E8" s="19" t="str">
        <f>VLOOKUP($B8,产品信息!$A$1:$E$9,4,FALSE)</f>
        <v>D52</v>
      </c>
      <c r="F8" s="19" t="str">
        <f>VLOOKUP($B8,产品信息!$A$1:$E$9,5,FALSE)</f>
        <v>4#15</v>
      </c>
      <c r="G8" s="1">
        <v>1130</v>
      </c>
      <c r="H8" s="1" t="s">
        <v>21</v>
      </c>
    </row>
    <row r="9" spans="1:8">
      <c r="A9" s="18">
        <v>44305</v>
      </c>
      <c r="B9" s="19" t="s">
        <v>8</v>
      </c>
      <c r="C9" s="19" t="str">
        <f>VLOOKUP($B9,产品信息!$A$1:$E$9,2,FALSE)</f>
        <v>电子产品</v>
      </c>
      <c r="D9" s="19" t="str">
        <f>VLOOKUP($B9,产品信息!$A$1:$E$9,3,FALSE)</f>
        <v>SLF</v>
      </c>
      <c r="E9" s="19" t="str">
        <f>VLOOKUP($B9,产品信息!$A$1:$E$9,4,FALSE)</f>
        <v>D52</v>
      </c>
      <c r="F9" s="19" t="str">
        <f>VLOOKUP($B9,产品信息!$A$1:$E$9,5,FALSE)</f>
        <v>4#15</v>
      </c>
      <c r="G9" s="1">
        <v>895</v>
      </c>
      <c r="H9" s="1" t="s">
        <v>21</v>
      </c>
    </row>
    <row r="10" spans="1:8">
      <c r="A10" s="18">
        <v>44306</v>
      </c>
      <c r="B10" s="1" t="s">
        <v>13</v>
      </c>
      <c r="C10" s="19" t="str">
        <f>VLOOKUP($B10,产品信息!$A$1:$E$9,2,FALSE)</f>
        <v>办公用品</v>
      </c>
      <c r="D10" s="19" t="str">
        <f>VLOOKUP($B10,产品信息!$A$1:$E$9,3,FALSE)</f>
        <v>WT</v>
      </c>
      <c r="E10" s="19" t="str">
        <f>VLOOKUP($B10,产品信息!$A$1:$E$9,4,FALSE)</f>
        <v>A20</v>
      </c>
      <c r="F10" s="19" t="str">
        <f>VLOOKUP($B10,产品信息!$A$1:$E$9,5,FALSE)</f>
        <v>1#10</v>
      </c>
      <c r="G10" s="1">
        <v>460</v>
      </c>
      <c r="H10" s="1" t="s">
        <v>21</v>
      </c>
    </row>
    <row r="11" spans="1:8">
      <c r="A11" s="18">
        <v>44309</v>
      </c>
      <c r="B11" s="19" t="s">
        <v>8</v>
      </c>
      <c r="C11" s="19" t="str">
        <f>VLOOKUP($B11,产品信息!$A$1:$E$9,2,FALSE)</f>
        <v>电子产品</v>
      </c>
      <c r="D11" s="19" t="str">
        <f>VLOOKUP($B11,产品信息!$A$1:$E$9,3,FALSE)</f>
        <v>SLF</v>
      </c>
      <c r="E11" s="19" t="str">
        <f>VLOOKUP($B11,产品信息!$A$1:$E$9,4,FALSE)</f>
        <v>D52</v>
      </c>
      <c r="F11" s="19" t="str">
        <f>VLOOKUP($B11,产品信息!$A$1:$E$9,5,FALSE)</f>
        <v>4#15</v>
      </c>
      <c r="G11" s="1">
        <v>715</v>
      </c>
      <c r="H11" s="1" t="s">
        <v>21</v>
      </c>
    </row>
    <row r="12" spans="1:8">
      <c r="A12" s="18">
        <v>44309</v>
      </c>
      <c r="B12" s="19" t="s">
        <v>16</v>
      </c>
      <c r="C12" s="19" t="str">
        <f>VLOOKUP($B12,产品信息!$A$1:$E$9,2,FALSE)</f>
        <v>办公用品</v>
      </c>
      <c r="D12" s="19" t="str">
        <f>VLOOKUP($B12,产品信息!$A$1:$E$9,3,FALSE)</f>
        <v>WT</v>
      </c>
      <c r="E12" s="19" t="str">
        <f>VLOOKUP($B12,产品信息!$A$1:$E$9,4,FALSE)</f>
        <v>A88</v>
      </c>
      <c r="F12" s="19" t="str">
        <f>VLOOKUP($B12,产品信息!$A$1:$E$9,5,FALSE)</f>
        <v>1#15</v>
      </c>
      <c r="G12" s="1">
        <v>550</v>
      </c>
      <c r="H12" s="1" t="s">
        <v>22</v>
      </c>
    </row>
    <row r="13" spans="1:8">
      <c r="A13" s="18">
        <v>44309</v>
      </c>
      <c r="B13" s="19" t="s">
        <v>15</v>
      </c>
      <c r="C13" s="19" t="str">
        <f>VLOOKUP($B13,产品信息!$A$1:$E$9,2,FALSE)</f>
        <v>电子产品</v>
      </c>
      <c r="D13" s="19" t="str">
        <f>VLOOKUP($B13,产品信息!$A$1:$E$9,3,FALSE)</f>
        <v>SLF</v>
      </c>
      <c r="E13" s="19" t="str">
        <f>VLOOKUP($B13,产品信息!$A$1:$E$9,4,FALSE)</f>
        <v>D65</v>
      </c>
      <c r="F13" s="19" t="str">
        <f>VLOOKUP($B13,产品信息!$A$1:$E$9,5,FALSE)</f>
        <v>4#20</v>
      </c>
      <c r="G13" s="1">
        <v>165</v>
      </c>
      <c r="H13" s="1" t="s">
        <v>22</v>
      </c>
    </row>
    <row r="14" spans="1:8">
      <c r="A14" s="18">
        <v>44312</v>
      </c>
      <c r="B14" s="1" t="s">
        <v>10</v>
      </c>
      <c r="C14" s="19" t="str">
        <f>VLOOKUP($B14,产品信息!$A$1:$E$9,2,FALSE)</f>
        <v>办公用品</v>
      </c>
      <c r="D14" s="19" t="str">
        <f>VLOOKUP($B14,产品信息!$A$1:$E$9,3,FALSE)</f>
        <v>ZXQ</v>
      </c>
      <c r="E14" s="19" t="str">
        <f>VLOOKUP($B14,产品信息!$A$1:$E$9,4,FALSE)</f>
        <v>B20</v>
      </c>
      <c r="F14" s="19" t="str">
        <f>VLOOKUP($B14,产品信息!$A$1:$E$9,5,FALSE)</f>
        <v>2#12</v>
      </c>
      <c r="G14" s="1">
        <v>460</v>
      </c>
      <c r="H14" s="1" t="s">
        <v>22</v>
      </c>
    </row>
    <row r="15" spans="1:8">
      <c r="A15" s="18">
        <v>44314</v>
      </c>
      <c r="B15" s="19" t="s">
        <v>17</v>
      </c>
      <c r="C15" s="19" t="str">
        <f>VLOOKUP($B15,产品信息!$A$1:$E$9,2,FALSE)</f>
        <v>办公用品</v>
      </c>
      <c r="D15" s="19" t="str">
        <f>VLOOKUP($B15,产品信息!$A$1:$E$9,3,FALSE)</f>
        <v>ZXQ</v>
      </c>
      <c r="E15" s="19" t="str">
        <f>VLOOKUP($B15,产品信息!$A$1:$E$9,4,FALSE)</f>
        <v>B66</v>
      </c>
      <c r="F15" s="19" t="str">
        <f>VLOOKUP($B15,产品信息!$A$1:$E$9,5,FALSE)</f>
        <v>2#18</v>
      </c>
      <c r="G15" s="1">
        <v>1575</v>
      </c>
      <c r="H15" s="1" t="s">
        <v>22</v>
      </c>
    </row>
    <row r="16" spans="1:8">
      <c r="A16" s="18">
        <v>44314</v>
      </c>
      <c r="B16" s="1" t="s">
        <v>15</v>
      </c>
      <c r="C16" s="19" t="str">
        <f>VLOOKUP($B16,产品信息!$A$1:$E$9,2,FALSE)</f>
        <v>电子产品</v>
      </c>
      <c r="D16" s="19" t="str">
        <f>VLOOKUP($B16,产品信息!$A$1:$E$9,3,FALSE)</f>
        <v>SLF</v>
      </c>
      <c r="E16" s="19" t="str">
        <f>VLOOKUP($B16,产品信息!$A$1:$E$9,4,FALSE)</f>
        <v>D65</v>
      </c>
      <c r="F16" s="19" t="str">
        <f>VLOOKUP($B16,产品信息!$A$1:$E$9,5,FALSE)</f>
        <v>4#20</v>
      </c>
      <c r="G16" s="1">
        <v>70</v>
      </c>
      <c r="H16" s="1" t="s">
        <v>22</v>
      </c>
    </row>
    <row r="17" spans="1:8">
      <c r="A17" s="18">
        <v>44315</v>
      </c>
      <c r="B17" s="19" t="s">
        <v>13</v>
      </c>
      <c r="C17" s="19" t="str">
        <f>VLOOKUP($B17,产品信息!$A$1:$E$9,2,FALSE)</f>
        <v>办公用品</v>
      </c>
      <c r="D17" s="19" t="str">
        <f>VLOOKUP($B17,产品信息!$A$1:$E$9,3,FALSE)</f>
        <v>WT</v>
      </c>
      <c r="E17" s="19" t="str">
        <f>VLOOKUP($B17,产品信息!$A$1:$E$9,4,FALSE)</f>
        <v>A20</v>
      </c>
      <c r="F17" s="19" t="str">
        <f>VLOOKUP($B17,产品信息!$A$1:$E$9,5,FALSE)</f>
        <v>1#10</v>
      </c>
      <c r="G17" s="1">
        <v>500</v>
      </c>
      <c r="H17" s="1" t="s">
        <v>22</v>
      </c>
    </row>
  </sheetData>
  <dataValidations count="2">
    <dataValidation allowBlank="1" showInputMessage="1" showErrorMessage="1" sqref="B1"/>
    <dataValidation type="list" allowBlank="1" showInputMessage="1" showErrorMessage="1" sqref="B2:B1048576">
      <formula1>产品信息!$A$2:$A$1048576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M28"/>
  <sheetViews>
    <sheetView workbookViewId="0">
      <selection activeCell="J20" sqref="J20"/>
    </sheetView>
  </sheetViews>
  <sheetFormatPr defaultColWidth="8.89189189189189" defaultRowHeight="14.4"/>
  <cols>
    <col min="1" max="3" width="11.990990990991"/>
    <col min="4" max="6" width="5.79279279279279"/>
    <col min="7" max="7" width="5.59459459459459"/>
    <col min="8" max="10" width="9.66666666666667" customWidth="1"/>
    <col min="12" max="13" width="10.1081081081081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23</v>
      </c>
      <c r="G1" s="2" t="s">
        <v>6</v>
      </c>
      <c r="H1" s="2" t="s">
        <v>19</v>
      </c>
      <c r="I1" s="2" t="s">
        <v>24</v>
      </c>
      <c r="J1" s="2" t="s">
        <v>25</v>
      </c>
      <c r="K1" s="1"/>
      <c r="L1" s="10" t="s">
        <v>24</v>
      </c>
      <c r="M1" s="11" t="s">
        <v>25</v>
      </c>
    </row>
    <row r="2" spans="1:13">
      <c r="A2" s="1" t="str">
        <f>产品信息!A2</f>
        <v>WT1520</v>
      </c>
      <c r="B2" s="1" t="str">
        <f>产品信息!B2</f>
        <v>办公用品</v>
      </c>
      <c r="C2" s="1" t="str">
        <f>产品信息!C2</f>
        <v>WT</v>
      </c>
      <c r="D2" s="1" t="str">
        <f>产品信息!D2</f>
        <v>A20</v>
      </c>
      <c r="E2" s="1" t="str">
        <f>产品信息!E2</f>
        <v>1#10</v>
      </c>
      <c r="F2" s="1">
        <v>60</v>
      </c>
      <c r="G2" s="1">
        <f>SUMIFS(入库明细!G:G,入库明细!B:B,A2)</f>
        <v>1170</v>
      </c>
      <c r="H2" s="1">
        <f>SUMIFS(出库明细!G:G,出库明细!B:B,A2)</f>
        <v>1200</v>
      </c>
      <c r="I2" s="1">
        <f>F2+G2-H2</f>
        <v>30</v>
      </c>
      <c r="J2" s="1" t="str">
        <f>VLOOKUP(I2,$L$1:$M$5,2,TRUE)</f>
        <v>紧缺</v>
      </c>
      <c r="K2" s="1"/>
      <c r="L2" s="12">
        <v>0</v>
      </c>
      <c r="M2" s="13" t="s">
        <v>26</v>
      </c>
    </row>
    <row r="3" spans="1:13">
      <c r="A3" s="1" t="str">
        <f>产品信息!A3</f>
        <v>WT1688</v>
      </c>
      <c r="B3" s="1" t="str">
        <f>产品信息!B3</f>
        <v>办公用品</v>
      </c>
      <c r="C3" s="1" t="str">
        <f>产品信息!C3</f>
        <v>WT</v>
      </c>
      <c r="D3" s="1" t="str">
        <f>产品信息!D3</f>
        <v>A88</v>
      </c>
      <c r="E3" s="1" t="str">
        <f>产品信息!E3</f>
        <v>1#15</v>
      </c>
      <c r="F3" s="1">
        <v>87</v>
      </c>
      <c r="G3" s="1">
        <f>SUMIFS(入库明细!G:G,入库明细!B:B,A3)</f>
        <v>1250</v>
      </c>
      <c r="H3" s="1">
        <f>SUMIFS(出库明细!G:G,出库明细!B:B,A3)</f>
        <v>935</v>
      </c>
      <c r="I3" s="1">
        <f t="shared" ref="I3:I9" si="0">F3+G3-H3</f>
        <v>402</v>
      </c>
      <c r="J3" s="1" t="str">
        <f t="shared" ref="J3:J9" si="1">VLOOKUP(I3,$L$1:$M$5,2,TRUE)</f>
        <v>正常</v>
      </c>
      <c r="K3" s="1"/>
      <c r="L3" s="14">
        <v>50</v>
      </c>
      <c r="M3" s="15" t="s">
        <v>27</v>
      </c>
    </row>
    <row r="4" spans="1:13">
      <c r="A4" s="1" t="str">
        <f>产品信息!A4</f>
        <v>ZXQ2820</v>
      </c>
      <c r="B4" s="1" t="str">
        <f>产品信息!B4</f>
        <v>办公用品</v>
      </c>
      <c r="C4" s="1" t="str">
        <f>产品信息!C4</f>
        <v>ZXQ</v>
      </c>
      <c r="D4" s="1" t="str">
        <f>产品信息!D4</f>
        <v>B20</v>
      </c>
      <c r="E4" s="1" t="str">
        <f>产品信息!E4</f>
        <v>2#12</v>
      </c>
      <c r="F4" s="1">
        <v>105</v>
      </c>
      <c r="G4" s="1">
        <f>SUMIFS(入库明细!G:G,入库明细!B:B,A4)</f>
        <v>1450</v>
      </c>
      <c r="H4" s="1">
        <f>SUMIFS(出库明细!G:G,出库明细!B:B,A4)</f>
        <v>825</v>
      </c>
      <c r="I4" s="1">
        <f t="shared" si="0"/>
        <v>730</v>
      </c>
      <c r="J4" s="1" t="str">
        <f t="shared" si="1"/>
        <v>充足</v>
      </c>
      <c r="K4" s="1"/>
      <c r="L4" s="12">
        <v>200</v>
      </c>
      <c r="M4" s="13" t="s">
        <v>28</v>
      </c>
    </row>
    <row r="5" spans="1:13">
      <c r="A5" s="1" t="str">
        <f>产品信息!A5</f>
        <v>ZXQ2566</v>
      </c>
      <c r="B5" s="1" t="str">
        <f>产品信息!B5</f>
        <v>办公用品</v>
      </c>
      <c r="C5" s="1" t="str">
        <f>产品信息!C5</f>
        <v>ZXQ</v>
      </c>
      <c r="D5" s="1" t="str">
        <f>产品信息!D5</f>
        <v>B66</v>
      </c>
      <c r="E5" s="1" t="str">
        <f>产品信息!E5</f>
        <v>2#18</v>
      </c>
      <c r="F5" s="1">
        <v>122</v>
      </c>
      <c r="G5" s="1">
        <f>SUMIFS(入库明细!G:G,入库明细!B:B,A5)</f>
        <v>1600</v>
      </c>
      <c r="H5" s="1">
        <f>SUMIFS(出库明细!G:G,出库明细!B:B,A5)</f>
        <v>1575</v>
      </c>
      <c r="I5" s="1">
        <f t="shared" si="0"/>
        <v>147</v>
      </c>
      <c r="J5" s="1" t="str">
        <f t="shared" si="1"/>
        <v>预警</v>
      </c>
      <c r="K5" s="1"/>
      <c r="L5" s="14">
        <v>500</v>
      </c>
      <c r="M5" s="15" t="s">
        <v>29</v>
      </c>
    </row>
    <row r="6" spans="1:13">
      <c r="A6" s="1" t="str">
        <f>产品信息!A6</f>
        <v>YSS1430</v>
      </c>
      <c r="B6" s="1" t="str">
        <f>产品信息!B6</f>
        <v>电子产品</v>
      </c>
      <c r="C6" s="1" t="str">
        <f>产品信息!C6</f>
        <v>YSS</v>
      </c>
      <c r="D6" s="1" t="str">
        <f>产品信息!D6</f>
        <v>C30</v>
      </c>
      <c r="E6" s="1" t="str">
        <f>产品信息!E6</f>
        <v>3#10</v>
      </c>
      <c r="F6" s="1">
        <v>210</v>
      </c>
      <c r="G6" s="1">
        <f>SUMIFS(入库明细!G:G,入库明细!B:B,A6)</f>
        <v>2090</v>
      </c>
      <c r="H6" s="1">
        <f>SUMIFS(出库明细!G:G,出库明细!B:B,A6)</f>
        <v>1740</v>
      </c>
      <c r="I6" s="1">
        <f t="shared" si="0"/>
        <v>560</v>
      </c>
      <c r="J6" s="1" t="str">
        <f t="shared" si="1"/>
        <v>充足</v>
      </c>
      <c r="K6" s="1"/>
      <c r="L6" s="1"/>
      <c r="M6" s="1"/>
    </row>
    <row r="7" spans="1:13">
      <c r="A7" s="1" t="str">
        <f>产品信息!A7</f>
        <v>YSS1310</v>
      </c>
      <c r="B7" s="1" t="str">
        <f>产品信息!B7</f>
        <v>电子产品</v>
      </c>
      <c r="C7" s="1" t="str">
        <f>产品信息!C7</f>
        <v>YSS</v>
      </c>
      <c r="D7" s="1" t="str">
        <f>产品信息!D7</f>
        <v>C10</v>
      </c>
      <c r="E7" s="1" t="str">
        <f>产品信息!E7</f>
        <v>3#13</v>
      </c>
      <c r="F7" s="1">
        <v>153</v>
      </c>
      <c r="G7" s="1">
        <f>SUMIFS(入库明细!G:G,入库明细!B:B,A7)</f>
        <v>1200</v>
      </c>
      <c r="H7" s="1">
        <f>SUMIFS(出库明细!G:G,出库明细!B:B,A7)</f>
        <v>1258</v>
      </c>
      <c r="I7" s="1">
        <f t="shared" si="0"/>
        <v>95</v>
      </c>
      <c r="J7" s="1" t="str">
        <f t="shared" si="1"/>
        <v>预警</v>
      </c>
      <c r="K7" s="1"/>
      <c r="L7" s="1" t="s">
        <v>30</v>
      </c>
      <c r="M7" s="1"/>
    </row>
    <row r="8" spans="1:13">
      <c r="A8" s="1" t="str">
        <f>产品信息!A8</f>
        <v>SLF2252</v>
      </c>
      <c r="B8" s="1" t="str">
        <f>产品信息!B8</f>
        <v>电子产品</v>
      </c>
      <c r="C8" s="1" t="str">
        <f>产品信息!C8</f>
        <v>SLF</v>
      </c>
      <c r="D8" s="1" t="str">
        <f>产品信息!D8</f>
        <v>D52</v>
      </c>
      <c r="E8" s="1" t="str">
        <f>产品信息!E8</f>
        <v>4#15</v>
      </c>
      <c r="F8" s="1">
        <v>165</v>
      </c>
      <c r="G8" s="1">
        <f>SUMIFS(入库明细!G:G,入库明细!B:B,A8)</f>
        <v>2610</v>
      </c>
      <c r="H8" s="1">
        <f>SUMIFS(出库明细!G:G,出库明细!B:B,A8)</f>
        <v>2740</v>
      </c>
      <c r="I8" s="1">
        <f t="shared" si="0"/>
        <v>35</v>
      </c>
      <c r="J8" s="1" t="str">
        <f t="shared" si="1"/>
        <v>紧缺</v>
      </c>
      <c r="K8" s="1"/>
      <c r="L8" s="1"/>
      <c r="M8" s="1"/>
    </row>
    <row r="9" spans="1:13">
      <c r="A9" s="1" t="str">
        <f>产品信息!A9</f>
        <v>SLF2165</v>
      </c>
      <c r="B9" s="1" t="str">
        <f>产品信息!B9</f>
        <v>电子产品</v>
      </c>
      <c r="C9" s="1" t="str">
        <f>产品信息!C9</f>
        <v>SLF</v>
      </c>
      <c r="D9" s="1" t="str">
        <f>产品信息!D9</f>
        <v>D65</v>
      </c>
      <c r="E9" s="1" t="str">
        <f>产品信息!E9</f>
        <v>4#20</v>
      </c>
      <c r="F9" s="1">
        <v>150</v>
      </c>
      <c r="G9" s="1">
        <f>SUMIFS(入库明细!G:G,入库明细!B:B,A9)</f>
        <v>360</v>
      </c>
      <c r="H9" s="1">
        <f>SUMIFS(出库明细!G:G,出库明细!B:B,A9)</f>
        <v>235</v>
      </c>
      <c r="I9" s="1">
        <f t="shared" si="0"/>
        <v>275</v>
      </c>
      <c r="J9" s="1" t="str">
        <f t="shared" si="1"/>
        <v>正常</v>
      </c>
      <c r="K9" s="1"/>
      <c r="L9" s="1"/>
      <c r="M9" s="1"/>
    </row>
    <row r="15" spans="1:3">
      <c r="A15" t="s">
        <v>31</v>
      </c>
      <c r="B15"/>
      <c r="C15" t="s">
        <v>25</v>
      </c>
    </row>
    <row r="16" spans="1:6">
      <c r="A16" t="s">
        <v>3</v>
      </c>
      <c r="B16" t="s">
        <v>4</v>
      </c>
      <c r="C16" t="s">
        <v>26</v>
      </c>
      <c r="D16" t="s">
        <v>27</v>
      </c>
      <c r="E16" t="s">
        <v>28</v>
      </c>
      <c r="F16" t="s">
        <v>29</v>
      </c>
    </row>
    <row r="17" spans="1:1">
      <c r="A17" t="s">
        <v>32</v>
      </c>
    </row>
    <row r="18" spans="2:3">
      <c r="B18" t="s">
        <v>33</v>
      </c>
      <c r="C18">
        <v>35</v>
      </c>
    </row>
    <row r="19" spans="2:5">
      <c r="B19" t="s">
        <v>34</v>
      </c>
      <c r="C19"/>
      <c r="E19">
        <v>275</v>
      </c>
    </row>
    <row r="20" spans="1:1">
      <c r="A20" t="s">
        <v>35</v>
      </c>
    </row>
    <row r="21" spans="2:3">
      <c r="B21" t="s">
        <v>36</v>
      </c>
      <c r="C21">
        <v>30</v>
      </c>
    </row>
    <row r="22" spans="2:5">
      <c r="B22" t="s">
        <v>37</v>
      </c>
      <c r="C22"/>
      <c r="E22">
        <v>402</v>
      </c>
    </row>
    <row r="23" spans="1:1">
      <c r="A23" t="s">
        <v>38</v>
      </c>
    </row>
    <row r="24" spans="2:4">
      <c r="B24" t="s">
        <v>39</v>
      </c>
      <c r="C24"/>
      <c r="D24">
        <v>95</v>
      </c>
    </row>
    <row r="25" spans="2:6">
      <c r="B25" t="s">
        <v>40</v>
      </c>
      <c r="C25"/>
      <c r="F25">
        <v>560</v>
      </c>
    </row>
    <row r="26" spans="1:1">
      <c r="A26" t="s">
        <v>41</v>
      </c>
    </row>
    <row r="27" spans="2:6">
      <c r="B27" t="s">
        <v>42</v>
      </c>
      <c r="C27"/>
      <c r="F27">
        <v>730</v>
      </c>
    </row>
    <row r="28" spans="2:4">
      <c r="B28" t="s">
        <v>43</v>
      </c>
      <c r="C28"/>
      <c r="D28">
        <v>147</v>
      </c>
    </row>
  </sheetData>
  <conditionalFormatting sqref="I$1:I$1048576">
    <cfRule type="iconSet" priority="1">
      <iconSet iconSet="4Rating">
        <cfvo type="percent" val="0"/>
        <cfvo type="num" val="50"/>
        <cfvo type="num" val="200"/>
        <cfvo type="num" val="500"/>
      </iconSet>
    </cfRule>
  </conditionalFormatting>
  <pageMargins left="0.75" right="0.75" top="1" bottom="1" header="0.5" footer="0.5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J2"/>
  <sheetViews>
    <sheetView workbookViewId="0">
      <selection activeCell="B2" sqref="B2:J2"/>
    </sheetView>
  </sheetViews>
  <sheetFormatPr defaultColWidth="8.89189189189189" defaultRowHeight="14.4" outlineLevelRow="1"/>
  <cols>
    <col min="1" max="1" width="25.4414414414414" customWidth="1"/>
    <col min="2" max="10" width="14.8918918918919" customWidth="1"/>
  </cols>
  <sheetData>
    <row r="1" ht="19.9" spans="1:10">
      <c r="A1" s="5" t="s">
        <v>44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23</v>
      </c>
      <c r="G1" s="6" t="s">
        <v>6</v>
      </c>
      <c r="H1" s="6" t="s">
        <v>19</v>
      </c>
      <c r="I1" s="6" t="s">
        <v>24</v>
      </c>
      <c r="J1" s="9" t="s">
        <v>25</v>
      </c>
    </row>
    <row r="2" ht="19.9" spans="1:10">
      <c r="A2" s="7" t="s">
        <v>13</v>
      </c>
      <c r="B2" s="8" t="str">
        <f>IFERROR(VLOOKUP($A$2,产品库存!$A$1:$J$9,COLUMN(B1),FALSE),"产品编码错误")</f>
        <v>办公用品</v>
      </c>
      <c r="C2" s="8" t="str">
        <f>IFERROR(VLOOKUP($A$2,产品库存!$A$1:$J$9,COLUMN(C1),FALSE),"产品编码错误")</f>
        <v>WT</v>
      </c>
      <c r="D2" s="8" t="str">
        <f>IFERROR(VLOOKUP($A$2,产品库存!$A$1:$J$9,COLUMN(D1),FALSE),"产品编码错误")</f>
        <v>A20</v>
      </c>
      <c r="E2" s="8" t="str">
        <f>IFERROR(VLOOKUP($A$2,产品库存!$A$1:$J$9,COLUMN(E1),FALSE),"产品编码错误")</f>
        <v>1#10</v>
      </c>
      <c r="F2" s="8">
        <f>IFERROR(VLOOKUP($A$2,产品库存!$A$1:$J$9,COLUMN(F1),FALSE),"产品编码错误")</f>
        <v>60</v>
      </c>
      <c r="G2" s="8">
        <f>IFERROR(VLOOKUP($A$2,产品库存!$A$1:$J$9,COLUMN(G1),FALSE),"产品编码错误")</f>
        <v>1170</v>
      </c>
      <c r="H2" s="8">
        <f>IFERROR(VLOOKUP($A$2,产品库存!$A$1:$J$9,COLUMN(H1),FALSE),"产品编码错误")</f>
        <v>1200</v>
      </c>
      <c r="I2" s="8">
        <f>IFERROR(VLOOKUP($A$2,产品库存!$A$1:$J$9,COLUMN(I1),FALSE),"产品编码错误")</f>
        <v>30</v>
      </c>
      <c r="J2" s="8" t="str">
        <f>IFERROR(VLOOKUP($A$2,产品库存!$A$1:$J$9,COLUMN(J1),FALSE),"产品编码错误")</f>
        <v>紧缺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9"/>
  <sheetViews>
    <sheetView workbookViewId="0">
      <selection activeCell="F9" sqref="F9"/>
    </sheetView>
  </sheetViews>
  <sheetFormatPr defaultColWidth="8.89189189189189" defaultRowHeight="14.4" outlineLevelCol="5"/>
  <cols>
    <col min="1" max="6" width="10.6846846846847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45</v>
      </c>
    </row>
    <row r="2" ht="40.2" spans="1:6">
      <c r="A2" s="1" t="s">
        <v>13</v>
      </c>
      <c r="B2" s="1" t="s">
        <v>46</v>
      </c>
      <c r="C2" s="1" t="s">
        <v>35</v>
      </c>
      <c r="D2" s="1" t="s">
        <v>36</v>
      </c>
      <c r="E2" s="1" t="s">
        <v>47</v>
      </c>
      <c r="F2" s="4" t="str">
        <f>_xlfn.DISPIMG("ID_DF647938BC3C44A1969A718BF8600290",1)</f>
        <v>=DISPIMG("ID_DF647938BC3C44A1969A718BF8600290",1)</v>
      </c>
    </row>
    <row r="3" ht="39.95" spans="1:6">
      <c r="A3" s="1" t="s">
        <v>16</v>
      </c>
      <c r="B3" s="1" t="s">
        <v>46</v>
      </c>
      <c r="C3" s="1" t="s">
        <v>35</v>
      </c>
      <c r="D3" s="1" t="s">
        <v>37</v>
      </c>
      <c r="E3" s="1" t="s">
        <v>48</v>
      </c>
      <c r="F3" s="4" t="str">
        <f>_xlfn.DISPIMG("ID_E71B0137D75746918D82DED42A275FAE",1)</f>
        <v>=DISPIMG("ID_E71B0137D75746918D82DED42A275FAE",1)</v>
      </c>
    </row>
    <row r="4" ht="39.95" spans="1:6">
      <c r="A4" s="1" t="s">
        <v>10</v>
      </c>
      <c r="B4" s="1" t="s">
        <v>46</v>
      </c>
      <c r="C4" s="1" t="s">
        <v>41</v>
      </c>
      <c r="D4" s="1" t="s">
        <v>42</v>
      </c>
      <c r="E4" s="1" t="s">
        <v>49</v>
      </c>
      <c r="F4" s="4" t="str">
        <f>_xlfn.DISPIMG("ID_1AFAA36392164E58949FCC7DD271F14D",1)</f>
        <v>=DISPIMG("ID_1AFAA36392164E58949FCC7DD271F14D",1)</v>
      </c>
    </row>
    <row r="5" ht="39.85" spans="1:6">
      <c r="A5" s="1" t="s">
        <v>17</v>
      </c>
      <c r="B5" s="1" t="s">
        <v>46</v>
      </c>
      <c r="C5" s="1" t="s">
        <v>41</v>
      </c>
      <c r="D5" s="1" t="s">
        <v>43</v>
      </c>
      <c r="E5" s="1" t="s">
        <v>50</v>
      </c>
      <c r="F5" s="4" t="str">
        <f>_xlfn.DISPIMG("ID_46C90B1BC2594A4F9542CAD988D536DF",1)</f>
        <v>=DISPIMG("ID_46C90B1BC2594A4F9542CAD988D536DF",1)</v>
      </c>
    </row>
    <row r="6" ht="39.95" spans="1:6">
      <c r="A6" s="1" t="s">
        <v>12</v>
      </c>
      <c r="B6" s="1" t="s">
        <v>51</v>
      </c>
      <c r="C6" s="1" t="s">
        <v>38</v>
      </c>
      <c r="D6" s="1" t="s">
        <v>40</v>
      </c>
      <c r="E6" s="1" t="s">
        <v>52</v>
      </c>
      <c r="F6" s="4" t="str">
        <f>_xlfn.DISPIMG("ID_FD24E4D7218046619E60AF2AC617FBAE",1)</f>
        <v>=DISPIMG("ID_FD24E4D7218046619E60AF2AC617FBAE",1)</v>
      </c>
    </row>
    <row r="7" ht="40.1" spans="1:6">
      <c r="A7" s="1" t="s">
        <v>11</v>
      </c>
      <c r="B7" s="1" t="s">
        <v>51</v>
      </c>
      <c r="C7" s="1" t="s">
        <v>38</v>
      </c>
      <c r="D7" s="1" t="s">
        <v>39</v>
      </c>
      <c r="E7" s="1" t="s">
        <v>53</v>
      </c>
      <c r="F7" s="4" t="str">
        <f>_xlfn.DISPIMG("ID_7B7869FABFA9489BA77A5746B54CBAD1",1)</f>
        <v>=DISPIMG("ID_7B7869FABFA9489BA77A5746B54CBAD1",1)</v>
      </c>
    </row>
    <row r="8" ht="40.25" spans="1:6">
      <c r="A8" s="1" t="s">
        <v>8</v>
      </c>
      <c r="B8" s="1" t="s">
        <v>51</v>
      </c>
      <c r="C8" s="1" t="s">
        <v>32</v>
      </c>
      <c r="D8" s="1" t="s">
        <v>33</v>
      </c>
      <c r="E8" s="1" t="s">
        <v>54</v>
      </c>
      <c r="F8" s="4" t="str">
        <f>_xlfn.DISPIMG("ID_6DF7EC1379C44870BBEABA9C3E18ED15",1)</f>
        <v>=DISPIMG("ID_6DF7EC1379C44870BBEABA9C3E18ED15",1)</v>
      </c>
    </row>
    <row r="9" ht="40.2" spans="1:6">
      <c r="A9" s="1" t="s">
        <v>15</v>
      </c>
      <c r="B9" s="1" t="s">
        <v>51</v>
      </c>
      <c r="C9" s="1" t="s">
        <v>32</v>
      </c>
      <c r="D9" s="1" t="s">
        <v>34</v>
      </c>
      <c r="E9" s="1" t="s">
        <v>55</v>
      </c>
      <c r="F9" s="4" t="str">
        <f>_xlfn.DISPIMG("ID_C0B57C7F5E534D48B379A02DADA3FF9C",1)</f>
        <v>=DISPIMG("ID_C0B57C7F5E534D48B379A02DADA3FF9C",1)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A5"/>
  <sheetViews>
    <sheetView workbookViewId="0">
      <selection activeCell="A1" sqref="A1"/>
    </sheetView>
  </sheetViews>
  <sheetFormatPr defaultColWidth="8.89189189189189" defaultRowHeight="14.4" outlineLevelRow="4"/>
  <cols>
    <col min="1" max="1" width="116.558558558559" customWidth="1"/>
  </cols>
  <sheetData>
    <row r="1" spans="1:1">
      <c r="A1" s="1" t="s">
        <v>56</v>
      </c>
    </row>
    <row r="2" spans="1:1">
      <c r="A2" s="1" t="s">
        <v>57</v>
      </c>
    </row>
    <row r="3" spans="1:1">
      <c r="A3" s="1" t="s">
        <v>58</v>
      </c>
    </row>
    <row r="4" spans="1:1">
      <c r="A4" s="1" t="s">
        <v>59</v>
      </c>
    </row>
    <row r="5" spans="1:1">
      <c r="A5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首页</vt:lpstr>
      <vt:lpstr>入库明细</vt:lpstr>
      <vt:lpstr>出库明细</vt:lpstr>
      <vt:lpstr>产品库存</vt:lpstr>
      <vt:lpstr>产品查询</vt:lpstr>
      <vt:lpstr>产品信息</vt:lpstr>
      <vt:lpstr>使用帮助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超呆萌的小黑老师</cp:lastModifiedBy>
  <dcterms:created xsi:type="dcterms:W3CDTF">2021-04-19T06:07:00Z</dcterms:created>
  <dcterms:modified xsi:type="dcterms:W3CDTF">2024-04-24T01:44:37Z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