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99445184-3D8F-43F1-858F-065FA612C943}" xr6:coauthVersionLast="47" xr6:coauthVersionMax="47" xr10:uidLastSave="{00000000-0000-0000-0000-000000000000}"/>
  <bookViews>
    <workbookView xWindow="12567" yWindow="0" windowWidth="12568" windowHeight="13523" tabRatio="819" activeTab="6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Mean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" i="21" l="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2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R4" i="20"/>
  <c r="Q4" i="20"/>
  <c r="P4" i="20"/>
  <c r="O4" i="20"/>
  <c r="N4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2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J2" i="20" a="1"/>
  <c r="J2" i="20" s="1"/>
  <c r="K2" i="20" s="1"/>
  <c r="R3" i="20"/>
  <c r="R2" i="20"/>
  <c r="Q3" i="20"/>
  <c r="Q2" i="20"/>
  <c r="P2" i="20"/>
  <c r="P3" i="20"/>
  <c r="O3" i="20"/>
  <c r="O2" i="20"/>
  <c r="N3" i="20"/>
  <c r="N2" i="20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K11" i="20" l="1"/>
  <c r="K3" i="20"/>
  <c r="K10" i="20"/>
  <c r="K14" i="20"/>
  <c r="K6" i="20"/>
  <c r="K9" i="20"/>
  <c r="K8" i="20"/>
  <c r="K7" i="20"/>
  <c r="K13" i="20"/>
  <c r="K5" i="20"/>
  <c r="K12" i="20"/>
  <c r="K4" i="20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<sst xmlns="http://schemas.openxmlformats.org/spreadsheetml/2006/main" count="212" uniqueCount="80">
  <si>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</si>
  <si>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</si>
  <si>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</si>
  <si>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</si>
  <si>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</si>
  <si>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</si>
  <si>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</si>
  <si>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</si>
  <si>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</si>
  <si>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</si>
  <si>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</si>
  <si>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</si>
  <si>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</si>
  <si>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</si>
  <si>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</si>
  <si>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</si>
  <si>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</si>
  <si>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</si>
  <si>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</si>
  <si>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</si>
  <si>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</si>
  <si>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</si>
  <si>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</si>
  <si>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</si>
  <si>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</si>
  <si>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</si>
  <si>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</si>
  <si>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</si>
  <si>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</si>
  <si>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</si>
  <si>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</si>
  <si>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</si>
  <si>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</si>
  <si>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</si>
  <si>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</si>
  <si>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</si>
  <si>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</si>
  <si>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</si>
  <si>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</si>
  <si>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</si>
  <si>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</si>
  <si>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</si>
  <si>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</si>
  <si>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</si>
  <si>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</si>
  <si>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</si>
  <si>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</si>
  <si>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</si>
  <si>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</si>
  <si>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</si>
  <si>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</si>
  <si>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</si>
  <si>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</si>
  <si>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</si>
  <si>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</si>
  <si>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</si>
  <si>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</si>
  <si>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</si>
  <si>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</si>
  <si>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</si>
  <si>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</si>
  <si>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</si>
  <si>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</si>
  <si>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</si>
  <si>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</si>
  <si>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</si>
  <si>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</si>
  <si>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</si>
  <si>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</si>
  <si>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</si>
  <si>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Diff</t>
  </si>
  <si>
    <t>Month</t>
  </si>
  <si>
    <t>AV</t>
  </si>
  <si>
    <t>AM</t>
  </si>
  <si>
    <t>Oct</t>
  </si>
  <si>
    <t>Sep</t>
  </si>
  <si>
    <t>Nov</t>
  </si>
  <si>
    <t>Dec</t>
  </si>
  <si>
    <t>Jan</t>
  </si>
  <si>
    <t>Likes in X (Daily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</si>
</sst>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253"/>
  <sheetViews>
    <sheetView zoomScale="85" zoomScaleNormal="85" workbookViewId="0">
      <pane ySplit="1" topLeftCell="A133" activePane="bottomLeft" state="frozen"/>
      <selection pane="bottomLeft" activeCell="A148" sqref="A148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bestFit="1" customWidth="1"/>
    <col min="20" max="20" width="8" bestFit="1" customWidth="1"/>
    <col min="21" max="21" width="12.109375" style="2" bestFit="1" customWidth="1"/>
    <col min="28" max="28" width="12.6640625" style="2" customWidth="1"/>
  </cols>
  <sheetData>
    <row r="1" spans="1:28 16259:16382" x14ac:dyDescent="0.3"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  <c r="V1" s="24" t="s">
        <v>7</v>
      </c>
      <c r="W1" s="25"/>
      <c r="X1" s="25"/>
      <c r="Y1" s="25"/>
      <c r="Z1" s="25"/>
      <c r="AA1" s="25"/>
      <c r="AB1" s="26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40" si="44">J99/I99</f>
        <v>23440</v>
      </c>
      <c r="N99" s="6">
        <f t="shared" ref="N99:N140" si="45">K99/I99</f>
        <v>5860</v>
      </c>
      <c r="O99" s="8">
        <f t="shared" ref="O99:O140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40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21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53">C117/B117</f>
        <v>1379</v>
      </c>
      <c r="G117" s="6">
        <f t="shared" ref="G117:G120" si="54">D117/B117</f>
        <v>2039.75</v>
      </c>
      <c r="H117" s="8">
        <f t="shared" ref="H117:H120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53"/>
        <v>656.63636363636363</v>
      </c>
      <c r="G119" s="6">
        <f t="shared" si="54"/>
        <v>1802.8181818181818</v>
      </c>
      <c r="H119" s="8">
        <f t="shared" si="55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4"/>
        <v>32600</v>
      </c>
      <c r="N119" s="6">
        <f t="shared" si="45"/>
        <v>9880.7142857142862</v>
      </c>
      <c r="O119" s="8">
        <f t="shared" si="46"/>
        <v>1692.4285714285713</v>
      </c>
      <c r="P119" s="6">
        <v>5</v>
      </c>
      <c r="Q119" s="6">
        <v>67227</v>
      </c>
      <c r="R119" s="8">
        <f t="shared" si="48"/>
        <v>13445.4</v>
      </c>
      <c r="S119" s="6">
        <v>1</v>
      </c>
      <c r="T119" s="6">
        <v>958000</v>
      </c>
      <c r="U119" s="8">
        <f t="shared" si="52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53"/>
        <v>1138.8666666666666</v>
      </c>
      <c r="G120" s="6">
        <f t="shared" si="54"/>
        <v>2152.4666666666667</v>
      </c>
      <c r="H120" s="8">
        <f t="shared" si="55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4"/>
        <v>21366.666666666668</v>
      </c>
      <c r="N120" s="6">
        <f t="shared" si="45"/>
        <v>7406.333333333333</v>
      </c>
      <c r="O120" s="8">
        <f t="shared" si="46"/>
        <v>1001.75</v>
      </c>
      <c r="P120" s="6">
        <v>7</v>
      </c>
      <c r="Q120" s="6">
        <v>63014</v>
      </c>
      <c r="R120" s="8">
        <f t="shared" si="48"/>
        <v>9002</v>
      </c>
      <c r="S120" s="6">
        <v>2</v>
      </c>
      <c r="T120" s="6">
        <v>1981050</v>
      </c>
      <c r="U120" s="8">
        <f t="shared" si="52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4"/>
        <v>26100</v>
      </c>
      <c r="N121" s="6">
        <f t="shared" si="45"/>
        <v>6780</v>
      </c>
      <c r="O121" s="8">
        <f t="shared" si="46"/>
        <v>1125.2</v>
      </c>
      <c r="P121" s="6">
        <v>8</v>
      </c>
      <c r="Q121" s="6">
        <v>49011</v>
      </c>
      <c r="R121" s="8">
        <f t="shared" si="48"/>
        <v>6126.375</v>
      </c>
      <c r="S121" s="6">
        <v>1</v>
      </c>
      <c r="T121" s="6">
        <v>68676</v>
      </c>
      <c r="U121" s="8">
        <f t="shared" si="52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4"/>
        <v>18550</v>
      </c>
      <c r="N122" s="6">
        <f t="shared" si="45"/>
        <v>6250</v>
      </c>
      <c r="O122" s="8">
        <f t="shared" si="46"/>
        <v>922.875</v>
      </c>
      <c r="P122" s="6">
        <v>7</v>
      </c>
      <c r="Q122" s="6">
        <v>60640</v>
      </c>
      <c r="R122" s="8">
        <f t="shared" si="48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6">C123/B123</f>
        <v>482.1</v>
      </c>
      <c r="G123" s="6">
        <f t="shared" ref="G123:G140" si="57">D123/B123</f>
        <v>1389.3</v>
      </c>
      <c r="H123" s="8">
        <f t="shared" ref="H123:H140" si="58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4"/>
        <v>16160</v>
      </c>
      <c r="N123" s="6">
        <f t="shared" si="45"/>
        <v>5700</v>
      </c>
      <c r="O123" s="8">
        <f t="shared" si="46"/>
        <v>814.2</v>
      </c>
      <c r="P123" s="6">
        <v>4</v>
      </c>
      <c r="Q123" s="6">
        <v>29694</v>
      </c>
      <c r="R123" s="8">
        <f t="shared" si="48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6"/>
        <v>399.61904761904759</v>
      </c>
      <c r="G124" s="6">
        <f t="shared" si="57"/>
        <v>1206.047619047619</v>
      </c>
      <c r="H124" s="8">
        <f t="shared" si="58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4"/>
        <v>17518.18181818182</v>
      </c>
      <c r="N124" s="6">
        <f t="shared" si="45"/>
        <v>3890.909090909091</v>
      </c>
      <c r="O124" s="8">
        <f t="shared" si="46"/>
        <v>766.36363636363637</v>
      </c>
      <c r="P124" s="6">
        <v>10</v>
      </c>
      <c r="Q124" s="6">
        <v>67515</v>
      </c>
      <c r="R124" s="8">
        <f t="shared" si="48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6"/>
        <v>306.84615384615387</v>
      </c>
      <c r="G125" s="6">
        <f t="shared" si="57"/>
        <v>981.07692307692309</v>
      </c>
      <c r="H125" s="8">
        <f t="shared" si="58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4"/>
        <v>9287.5</v>
      </c>
      <c r="N125" s="6">
        <f t="shared" si="45"/>
        <v>2084.625</v>
      </c>
      <c r="O125" s="8">
        <f t="shared" si="46"/>
        <v>715</v>
      </c>
      <c r="P125" s="6">
        <v>6</v>
      </c>
      <c r="Q125" s="6">
        <v>37099</v>
      </c>
      <c r="R125" s="8">
        <f t="shared" si="48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6"/>
        <v>464.47058823529414</v>
      </c>
      <c r="G126" s="6">
        <f t="shared" si="57"/>
        <v>1521.7647058823529</v>
      </c>
      <c r="H126" s="8">
        <f t="shared" si="58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4"/>
        <v>6512.5</v>
      </c>
      <c r="N126" s="6">
        <f t="shared" si="45"/>
        <v>1268</v>
      </c>
      <c r="O126" s="8">
        <f t="shared" si="46"/>
        <v>631.125</v>
      </c>
      <c r="P126" s="6">
        <v>6</v>
      </c>
      <c r="Q126" s="6">
        <v>24637</v>
      </c>
      <c r="R126" s="8">
        <f t="shared" si="48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6"/>
        <v>506.28571428571428</v>
      </c>
      <c r="G127" s="6">
        <f t="shared" si="57"/>
        <v>1287</v>
      </c>
      <c r="H127" s="8">
        <f t="shared" si="58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4"/>
        <v>6312.5</v>
      </c>
      <c r="N127" s="6">
        <f t="shared" si="45"/>
        <v>1116.75</v>
      </c>
      <c r="O127" s="8">
        <f t="shared" si="46"/>
        <v>564.125</v>
      </c>
      <c r="P127" s="6">
        <v>4</v>
      </c>
      <c r="Q127" s="6">
        <v>24660</v>
      </c>
      <c r="R127" s="8">
        <f t="shared" si="48"/>
        <v>6165</v>
      </c>
      <c r="S127" s="6">
        <v>3</v>
      </c>
      <c r="T127" s="6">
        <v>1402700</v>
      </c>
      <c r="U127" s="8">
        <f t="shared" ref="U127:U136" si="59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6"/>
        <v>488.75</v>
      </c>
      <c r="G128" s="6">
        <f t="shared" si="57"/>
        <v>1626.5833333333333</v>
      </c>
      <c r="H128" s="8">
        <f t="shared" si="58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4"/>
        <v>8133.333333333333</v>
      </c>
      <c r="N128" s="6">
        <f t="shared" si="45"/>
        <v>1456.6666666666667</v>
      </c>
      <c r="O128" s="8">
        <f t="shared" si="46"/>
        <v>570.77777777777783</v>
      </c>
      <c r="P128" s="6">
        <v>7</v>
      </c>
      <c r="Q128" s="6">
        <v>41646</v>
      </c>
      <c r="R128" s="8">
        <f t="shared" si="48"/>
        <v>5949.4285714285716</v>
      </c>
      <c r="S128" s="6">
        <v>1</v>
      </c>
      <c r="T128" s="6">
        <v>350249</v>
      </c>
      <c r="U128" s="8">
        <f t="shared" si="59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6"/>
        <v>776</v>
      </c>
      <c r="G129" s="6">
        <f t="shared" si="57"/>
        <v>1792.8</v>
      </c>
      <c r="H129" s="8">
        <f t="shared" si="58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4"/>
        <v>25666.666666666668</v>
      </c>
      <c r="N129" s="6">
        <f t="shared" si="45"/>
        <v>9316.6666666666661</v>
      </c>
      <c r="O129" s="8">
        <f t="shared" si="46"/>
        <v>1629.5</v>
      </c>
      <c r="P129" s="6">
        <v>5</v>
      </c>
      <c r="Q129" s="6">
        <v>53933</v>
      </c>
      <c r="R129" s="8">
        <f t="shared" si="48"/>
        <v>10786.6</v>
      </c>
      <c r="S129" s="6">
        <v>3</v>
      </c>
      <c r="T129" s="6">
        <v>1093273</v>
      </c>
      <c r="U129" s="8">
        <f t="shared" si="59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6"/>
        <v>515.91666666666663</v>
      </c>
      <c r="G130" s="6">
        <f t="shared" si="57"/>
        <v>1461.1666666666667</v>
      </c>
      <c r="H130" s="8">
        <f t="shared" si="58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4"/>
        <v>24566.666666666668</v>
      </c>
      <c r="N130" s="6">
        <f t="shared" si="45"/>
        <v>7733.333333333333</v>
      </c>
      <c r="O130" s="8">
        <f t="shared" si="46"/>
        <v>1354.5</v>
      </c>
      <c r="P130" s="6">
        <v>5</v>
      </c>
      <c r="Q130" s="6">
        <v>69168</v>
      </c>
      <c r="R130" s="8">
        <f t="shared" si="48"/>
        <v>13833.6</v>
      </c>
      <c r="S130" s="6">
        <v>1</v>
      </c>
      <c r="T130" s="6">
        <v>256568</v>
      </c>
      <c r="U130" s="8">
        <f t="shared" si="59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6"/>
        <v>363.44444444444446</v>
      </c>
      <c r="G131" s="6">
        <f t="shared" si="57"/>
        <v>1109.7777777777778</v>
      </c>
      <c r="H131" s="8">
        <f t="shared" si="58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4"/>
        <v>11780</v>
      </c>
      <c r="N131" s="6">
        <f t="shared" si="45"/>
        <v>2720</v>
      </c>
      <c r="O131" s="8">
        <f t="shared" si="46"/>
        <v>742</v>
      </c>
      <c r="P131" s="6">
        <v>3</v>
      </c>
      <c r="Q131" s="6">
        <v>66056</v>
      </c>
      <c r="R131" s="8">
        <f t="shared" si="48"/>
        <v>22018.666666666668</v>
      </c>
      <c r="S131" s="6">
        <v>3</v>
      </c>
      <c r="T131" s="6">
        <v>82100</v>
      </c>
      <c r="U131" s="8">
        <f t="shared" si="59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6"/>
        <v>128.61157024793388</v>
      </c>
      <c r="G132" s="6">
        <f t="shared" si="57"/>
        <v>923.60330578512401</v>
      </c>
      <c r="H132" s="8">
        <f t="shared" si="58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4"/>
        <v>7320</v>
      </c>
      <c r="N132" s="6">
        <f t="shared" si="45"/>
        <v>2149.7666666666669</v>
      </c>
      <c r="O132" s="8">
        <f t="shared" si="46"/>
        <v>592.70000000000005</v>
      </c>
      <c r="P132" s="6">
        <v>13</v>
      </c>
      <c r="Q132" s="6">
        <v>149731</v>
      </c>
      <c r="R132" s="8">
        <f t="shared" si="48"/>
        <v>11517.76923076923</v>
      </c>
      <c r="S132" s="6">
        <v>23</v>
      </c>
      <c r="T132" s="6">
        <v>2993100</v>
      </c>
      <c r="U132" s="8">
        <f t="shared" si="59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6"/>
        <v>322.70588235294116</v>
      </c>
      <c r="G133" s="6">
        <f t="shared" si="57"/>
        <v>1319.5294117647059</v>
      </c>
      <c r="H133" s="8">
        <f t="shared" si="58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4"/>
        <v>14033.333333333334</v>
      </c>
      <c r="N133" s="6">
        <f t="shared" si="45"/>
        <v>2022.8</v>
      </c>
      <c r="O133" s="8">
        <f t="shared" si="46"/>
        <v>826.4666666666667</v>
      </c>
      <c r="P133" s="6">
        <v>14</v>
      </c>
      <c r="Q133" s="6">
        <v>116255</v>
      </c>
      <c r="R133" s="8">
        <f t="shared" si="48"/>
        <v>8303.9285714285706</v>
      </c>
      <c r="S133" s="6">
        <v>4</v>
      </c>
      <c r="T133" s="6">
        <v>1202654</v>
      </c>
      <c r="U133" s="8">
        <f t="shared" si="59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6"/>
        <v>642.07407407407402</v>
      </c>
      <c r="G134" s="6">
        <f t="shared" si="57"/>
        <v>1442.148148148148</v>
      </c>
      <c r="H134" s="8">
        <f t="shared" si="58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4"/>
        <v>9780</v>
      </c>
      <c r="N134" s="6">
        <f t="shared" si="45"/>
        <v>1997.8666666666666</v>
      </c>
      <c r="O134" s="8">
        <f t="shared" si="46"/>
        <v>609.26666666666665</v>
      </c>
      <c r="P134" s="6">
        <v>12</v>
      </c>
      <c r="Q134" s="6">
        <v>97480</v>
      </c>
      <c r="R134" s="8">
        <f t="shared" si="48"/>
        <v>8123.333333333333</v>
      </c>
      <c r="S134" s="6">
        <v>3</v>
      </c>
      <c r="T134" s="6">
        <v>43187</v>
      </c>
      <c r="U134" s="8">
        <f t="shared" si="59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6"/>
        <v>350.05263157894734</v>
      </c>
      <c r="G135" s="6">
        <f t="shared" si="57"/>
        <v>1037.1052631578948</v>
      </c>
      <c r="H135" s="8">
        <f t="shared" si="58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4"/>
        <v>6980</v>
      </c>
      <c r="N135" s="6">
        <f t="shared" si="45"/>
        <v>1544.8</v>
      </c>
      <c r="O135" s="8">
        <f t="shared" si="46"/>
        <v>536.1</v>
      </c>
      <c r="P135" s="6">
        <v>8</v>
      </c>
      <c r="Q135" s="6">
        <v>55199</v>
      </c>
      <c r="R135" s="8">
        <f t="shared" si="48"/>
        <v>6899.875</v>
      </c>
      <c r="S135" s="6">
        <v>5</v>
      </c>
      <c r="T135" s="6">
        <v>187000</v>
      </c>
      <c r="U135" s="8">
        <f t="shared" si="59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6"/>
        <v>276.03225806451616</v>
      </c>
      <c r="G136" s="6">
        <f t="shared" si="57"/>
        <v>957.38709677419354</v>
      </c>
      <c r="H136" s="8">
        <f t="shared" si="58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4"/>
        <v>6068.75</v>
      </c>
      <c r="N136" s="6">
        <f t="shared" si="45"/>
        <v>924.5</v>
      </c>
      <c r="O136" s="8">
        <f t="shared" si="46"/>
        <v>512.5</v>
      </c>
      <c r="P136" s="6">
        <v>10</v>
      </c>
      <c r="Q136" s="6">
        <v>51983</v>
      </c>
      <c r="R136" s="8">
        <f t="shared" si="48"/>
        <v>5198.3</v>
      </c>
      <c r="S136" s="6">
        <v>8</v>
      </c>
      <c r="T136" s="6">
        <v>61245</v>
      </c>
      <c r="U136" s="8">
        <f t="shared" si="59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6"/>
        <v>1253.2</v>
      </c>
      <c r="G137" s="6">
        <f t="shared" si="57"/>
        <v>3780</v>
      </c>
      <c r="H137" s="8">
        <f t="shared" si="58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4"/>
        <v>10875</v>
      </c>
      <c r="N137" s="6">
        <f t="shared" si="45"/>
        <v>1800</v>
      </c>
      <c r="O137" s="8">
        <f t="shared" si="46"/>
        <v>942.25</v>
      </c>
      <c r="P137" s="6">
        <v>3</v>
      </c>
      <c r="Q137" s="6">
        <v>22711</v>
      </c>
      <c r="R137" s="8">
        <f t="shared" si="48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6"/>
        <v>729.71428571428567</v>
      </c>
      <c r="G138" s="6">
        <f t="shared" si="57"/>
        <v>2414</v>
      </c>
      <c r="H138" s="8">
        <f t="shared" si="58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4"/>
        <v>8685.7142857142862</v>
      </c>
      <c r="N138" s="6">
        <f t="shared" si="45"/>
        <v>1523.5714285714287</v>
      </c>
      <c r="O138" s="8">
        <f t="shared" si="46"/>
        <v>621.14285714285711</v>
      </c>
      <c r="P138" s="6">
        <v>3</v>
      </c>
      <c r="Q138" s="6">
        <v>14230</v>
      </c>
      <c r="R138" s="8">
        <f t="shared" si="48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6"/>
        <v>549.25</v>
      </c>
      <c r="G139" s="6">
        <f t="shared" si="57"/>
        <v>2236.75</v>
      </c>
      <c r="H139" s="8">
        <f t="shared" si="58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4"/>
        <v>8125</v>
      </c>
      <c r="N139" s="6">
        <f t="shared" si="45"/>
        <v>1745</v>
      </c>
      <c r="O139" s="8">
        <f t="shared" si="46"/>
        <v>563</v>
      </c>
      <c r="P139" s="6">
        <v>3</v>
      </c>
      <c r="Q139" s="6">
        <v>16542</v>
      </c>
      <c r="R139" s="8">
        <f t="shared" si="48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6"/>
        <v>1361.2857142857142</v>
      </c>
      <c r="G140" s="6">
        <f t="shared" si="57"/>
        <v>3771.4285714285716</v>
      </c>
      <c r="H140" s="8">
        <f t="shared" si="58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4"/>
        <v>7942.8571428571431</v>
      </c>
      <c r="N140" s="6">
        <f t="shared" si="45"/>
        <v>1835.1428571428571</v>
      </c>
      <c r="O140" s="8">
        <f t="shared" si="46"/>
        <v>861.71428571428567</v>
      </c>
      <c r="P140" s="6">
        <v>3</v>
      </c>
      <c r="Q140" s="6">
        <v>21074</v>
      </c>
      <c r="R140" s="8">
        <f t="shared" si="48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  <c r="S141" s="6"/>
      <c r="T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  <c r="S142" s="6"/>
      <c r="T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  <c r="S143" s="6"/>
      <c r="T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  <c r="S144" s="6"/>
      <c r="T144" s="6"/>
    </row>
    <row r="145" spans="2:20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  <c r="S145" s="6"/>
      <c r="T145" s="6"/>
    </row>
    <row r="146" spans="2:20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  <c r="S146" s="6"/>
      <c r="T146" s="6"/>
    </row>
    <row r="147" spans="2:20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  <c r="S147" s="6"/>
      <c r="T147" s="6"/>
    </row>
    <row r="148" spans="2:20" x14ac:dyDescent="0.3">
      <c r="B148" s="6"/>
      <c r="C148" s="6"/>
      <c r="D148" s="6"/>
      <c r="E148" s="6"/>
      <c r="J148" s="6"/>
      <c r="K148" s="6"/>
      <c r="L148" s="6"/>
      <c r="P148" s="6"/>
      <c r="Q148" s="6"/>
      <c r="S148" s="6"/>
      <c r="T148" s="6"/>
    </row>
    <row r="149" spans="2:20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  <c r="S149" s="6"/>
      <c r="T149" s="6"/>
    </row>
    <row r="150" spans="2:20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  <c r="S150" s="6"/>
      <c r="T150" s="6"/>
    </row>
    <row r="151" spans="2:20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  <c r="S151" s="6"/>
      <c r="T151" s="6"/>
    </row>
    <row r="152" spans="2:20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  <c r="S152" s="6"/>
      <c r="T152" s="6"/>
    </row>
    <row r="153" spans="2:20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  <c r="S153" s="6"/>
      <c r="T153" s="6"/>
    </row>
    <row r="154" spans="2:20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  <c r="S154" s="6"/>
      <c r="T154" s="6"/>
    </row>
    <row r="155" spans="2:20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  <c r="S155" s="6"/>
      <c r="T155" s="6"/>
    </row>
    <row r="156" spans="2:20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  <c r="S156" s="6"/>
      <c r="T156" s="6"/>
    </row>
    <row r="157" spans="2:20" x14ac:dyDescent="0.3">
      <c r="B157" s="6"/>
      <c r="C157" s="6"/>
      <c r="D157" s="6"/>
      <c r="E157" s="6"/>
      <c r="I157" s="6"/>
      <c r="J157" s="6"/>
      <c r="K157" s="6"/>
      <c r="L157" s="6"/>
      <c r="P157" s="6"/>
      <c r="Q157" s="6"/>
      <c r="S157" s="6"/>
      <c r="T157" s="6"/>
    </row>
    <row r="158" spans="2:20" x14ac:dyDescent="0.3">
      <c r="B158" s="6"/>
      <c r="C158" s="6"/>
      <c r="D158" s="6"/>
      <c r="E158" s="6"/>
      <c r="I158" s="6"/>
      <c r="J158" s="6"/>
      <c r="K158" s="6"/>
      <c r="L158" s="6"/>
      <c r="P158" s="6"/>
      <c r="Q158" s="6"/>
      <c r="S158" s="6"/>
      <c r="T158" s="6"/>
    </row>
    <row r="159" spans="2:20" x14ac:dyDescent="0.3">
      <c r="B159" s="6"/>
      <c r="C159" s="6"/>
      <c r="D159" s="6"/>
      <c r="E159" s="6"/>
      <c r="I159" s="6"/>
      <c r="J159" s="6"/>
      <c r="K159" s="6"/>
      <c r="L159" s="6"/>
      <c r="P159" s="6"/>
      <c r="Q159" s="6"/>
      <c r="S159" s="6"/>
      <c r="T159" s="6"/>
    </row>
    <row r="160" spans="2:20" x14ac:dyDescent="0.3">
      <c r="B160" s="6"/>
      <c r="C160" s="6"/>
      <c r="D160" s="6"/>
      <c r="E160" s="6"/>
      <c r="I160" s="6"/>
      <c r="J160" s="6"/>
      <c r="K160" s="6"/>
      <c r="L160" s="6"/>
      <c r="P160" s="6"/>
      <c r="Q160" s="6"/>
      <c r="S160" s="6"/>
    </row>
    <row r="161" spans="2:17" x14ac:dyDescent="0.3">
      <c r="B161" s="6"/>
      <c r="C161" s="6"/>
      <c r="D161" s="6"/>
      <c r="E161" s="6"/>
      <c r="I161" s="6"/>
      <c r="J161" s="6"/>
      <c r="K161" s="6"/>
      <c r="L161" s="6"/>
      <c r="P161" s="6"/>
      <c r="Q161" s="6"/>
    </row>
    <row r="162" spans="2:17" x14ac:dyDescent="0.3">
      <c r="B162" s="6"/>
      <c r="C162" s="6"/>
      <c r="D162" s="6"/>
      <c r="E162" s="6"/>
      <c r="I162" s="6"/>
      <c r="J162" s="6"/>
      <c r="K162" s="6"/>
      <c r="L162" s="6"/>
      <c r="P162" s="6"/>
      <c r="Q162" s="6"/>
    </row>
    <row r="163" spans="2:17" x14ac:dyDescent="0.3">
      <c r="B163" s="6"/>
      <c r="C163" s="6"/>
      <c r="D163" s="6"/>
      <c r="E163" s="6"/>
      <c r="I163" s="6"/>
      <c r="J163" s="6"/>
      <c r="K163" s="6"/>
      <c r="L163" s="6"/>
      <c r="P163" s="6"/>
      <c r="Q163" s="6"/>
    </row>
    <row r="164" spans="2:17" x14ac:dyDescent="0.3">
      <c r="B164" s="6"/>
      <c r="C164" s="6"/>
      <c r="D164" s="6"/>
      <c r="E164" s="6"/>
      <c r="I164" s="6"/>
      <c r="J164" s="6"/>
      <c r="K164" s="6"/>
      <c r="L164" s="6"/>
      <c r="P164" s="6"/>
      <c r="Q164" s="6"/>
    </row>
    <row r="165" spans="2:17" x14ac:dyDescent="0.3">
      <c r="B165" s="6"/>
      <c r="C165" s="6"/>
      <c r="D165" s="6"/>
      <c r="E165" s="6"/>
      <c r="I165" s="6"/>
      <c r="J165" s="6"/>
      <c r="K165" s="6"/>
      <c r="L165" s="6"/>
      <c r="P165" s="6"/>
      <c r="Q165" s="6"/>
    </row>
    <row r="166" spans="2:17" x14ac:dyDescent="0.3">
      <c r="B166" s="6"/>
      <c r="C166" s="6"/>
      <c r="D166" s="6"/>
      <c r="E166" s="6"/>
      <c r="I166" s="6"/>
      <c r="J166" s="6"/>
      <c r="K166" s="6"/>
      <c r="L166" s="6"/>
      <c r="P166" s="6"/>
      <c r="Q166" s="6"/>
    </row>
    <row r="167" spans="2:17" x14ac:dyDescent="0.3">
      <c r="B167" s="6"/>
      <c r="C167" s="6"/>
      <c r="D167" s="6"/>
      <c r="E167" s="6"/>
      <c r="I167" s="6"/>
      <c r="J167" s="6"/>
      <c r="K167" s="6"/>
      <c r="L167" s="6"/>
      <c r="P167" s="6"/>
      <c r="Q167" s="6"/>
    </row>
    <row r="168" spans="2:17" x14ac:dyDescent="0.3">
      <c r="B168" s="6"/>
      <c r="C168" s="6"/>
      <c r="D168" s="6"/>
      <c r="E168" s="6"/>
      <c r="I168" s="6"/>
      <c r="J168" s="6"/>
      <c r="K168" s="6"/>
      <c r="L168" s="6"/>
      <c r="P168" s="6"/>
    </row>
    <row r="169" spans="2:17" x14ac:dyDescent="0.3">
      <c r="B169" s="6"/>
      <c r="C169" s="6"/>
      <c r="D169" s="6"/>
      <c r="E169" s="6"/>
      <c r="I169" s="6"/>
    </row>
    <row r="170" spans="2:17" x14ac:dyDescent="0.3">
      <c r="B170" s="6"/>
      <c r="C170" s="6"/>
      <c r="D170" s="6"/>
      <c r="E170" s="6"/>
    </row>
    <row r="171" spans="2:17" x14ac:dyDescent="0.3">
      <c r="B171" s="6"/>
      <c r="C171" s="6"/>
      <c r="D171" s="6"/>
      <c r="E171" s="6"/>
    </row>
    <row r="172" spans="2:17" x14ac:dyDescent="0.3">
      <c r="B172" s="6"/>
      <c r="C172" s="6"/>
      <c r="D172" s="6"/>
      <c r="E172" s="6"/>
    </row>
    <row r="173" spans="2:17" x14ac:dyDescent="0.3">
      <c r="B173" s="6"/>
      <c r="C173" s="6"/>
      <c r="D173" s="6"/>
      <c r="E173" s="6"/>
    </row>
    <row r="174" spans="2:17" x14ac:dyDescent="0.3">
      <c r="B174" s="6"/>
      <c r="C174" s="6"/>
      <c r="D174" s="6"/>
      <c r="E174" s="6"/>
    </row>
    <row r="175" spans="2:17" x14ac:dyDescent="0.3">
      <c r="B175" s="6"/>
      <c r="C175" s="6"/>
      <c r="D175" s="6"/>
      <c r="E175" s="6"/>
    </row>
    <row r="176" spans="2:17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B180" s="6"/>
      <c r="C180" s="6"/>
      <c r="D180" s="6"/>
      <c r="E180" s="6"/>
    </row>
    <row r="181" spans="2:5" x14ac:dyDescent="0.3">
      <c r="B181" s="6"/>
      <c r="C181" s="6"/>
      <c r="D181" s="6"/>
      <c r="E181" s="6"/>
    </row>
    <row r="182" spans="2:5" x14ac:dyDescent="0.3">
      <c r="B182" s="6"/>
      <c r="C182" s="6"/>
      <c r="D182" s="6"/>
      <c r="E182" s="6"/>
    </row>
    <row r="183" spans="2:5" x14ac:dyDescent="0.3">
      <c r="B183" s="6"/>
      <c r="C183" s="6"/>
      <c r="D183" s="6"/>
      <c r="E183" s="6"/>
    </row>
    <row r="184" spans="2:5" x14ac:dyDescent="0.3">
      <c r="B184" s="6"/>
      <c r="C184" s="6"/>
      <c r="D184" s="6"/>
      <c r="E184" s="6"/>
    </row>
    <row r="185" spans="2:5" x14ac:dyDescent="0.3">
      <c r="B185" s="6"/>
      <c r="C185" s="6"/>
      <c r="D185" s="6"/>
      <c r="E185" s="6"/>
    </row>
    <row r="186" spans="2:5" x14ac:dyDescent="0.3">
      <c r="B186" s="6"/>
      <c r="C186" s="6"/>
      <c r="D186" s="6"/>
      <c r="E186" s="6"/>
    </row>
    <row r="187" spans="2:5" x14ac:dyDescent="0.3">
      <c r="B187" s="6"/>
      <c r="C187" s="6"/>
      <c r="D187" s="6"/>
      <c r="E187" s="6"/>
    </row>
    <row r="188" spans="2:5" x14ac:dyDescent="0.3">
      <c r="B188" s="6"/>
      <c r="C188" s="6"/>
      <c r="D188" s="6"/>
      <c r="E188" s="6"/>
    </row>
    <row r="189" spans="2:5" x14ac:dyDescent="0.3">
      <c r="B189" s="6"/>
      <c r="C189" s="6"/>
      <c r="D189" s="6"/>
      <c r="E189" s="6"/>
    </row>
    <row r="190" spans="2:5" x14ac:dyDescent="0.3">
      <c r="B190" s="6"/>
      <c r="C190" s="6"/>
      <c r="D190" s="6"/>
      <c r="E190" s="6"/>
    </row>
    <row r="191" spans="2:5" x14ac:dyDescent="0.3">
      <c r="B191" s="6"/>
      <c r="C191" s="6"/>
      <c r="D191" s="6"/>
      <c r="E191" s="6"/>
    </row>
    <row r="192" spans="2:5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174"/>
  <sheetViews>
    <sheetView zoomScale="85" zoomScaleNormal="85" workbookViewId="0">
      <pane ySplit="1" topLeftCell="A136" activePane="bottomLeft" state="frozen"/>
      <selection pane="bottomLeft" activeCell="A146" sqref="A146"/>
    </sheetView>
  </sheetViews>
  <sheetFormatPr baseColWidth="10" defaultRowHeight="15.05" x14ac:dyDescent="0.3"/>
  <cols>
    <col min="1" max="1" width="11.5546875" style="2"/>
    <col min="2" max="2" width="6.21875" bestFit="1" customWidth="1"/>
    <col min="3" max="3" width="10.33203125" bestFit="1" customWidth="1"/>
    <col min="4" max="4" width="6" bestFit="1" customWidth="1"/>
    <col min="5" max="5" width="8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  <c r="V1" s="24" t="s">
        <v>7</v>
      </c>
      <c r="W1" s="25"/>
      <c r="X1" s="25"/>
      <c r="Y1" s="25"/>
      <c r="Z1" s="25"/>
      <c r="AA1" s="25"/>
      <c r="AB1" s="26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40" si="25">J97/I97</f>
        <v>2936.3636363636365</v>
      </c>
      <c r="N97" s="6">
        <f t="shared" ref="N97:N140" si="26">K97/I97</f>
        <v>504.72727272727275</v>
      </c>
      <c r="O97" s="8">
        <f t="shared" ref="O97:O140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40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30">C111/B111</f>
        <v>953</v>
      </c>
      <c r="G111" s="6">
        <f t="shared" ref="G111:G120" si="31">D111/B111</f>
        <v>1366.6666666666667</v>
      </c>
      <c r="H111" s="8">
        <f t="shared" ref="H111:H120" si="32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30"/>
        <v>574.6</v>
      </c>
      <c r="G112" s="6">
        <f t="shared" si="31"/>
        <v>942.4</v>
      </c>
      <c r="H112" s="8">
        <f t="shared" si="32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30"/>
        <v>593.22222222222217</v>
      </c>
      <c r="G113" s="6">
        <f t="shared" si="31"/>
        <v>1050.7777777777778</v>
      </c>
      <c r="H113" s="8">
        <f t="shared" si="32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24" si="33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30"/>
        <v>458</v>
      </c>
      <c r="G114" s="6">
        <f t="shared" si="31"/>
        <v>936.66666666666663</v>
      </c>
      <c r="H114" s="8">
        <f t="shared" si="32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3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30"/>
        <v>541.63636363636363</v>
      </c>
      <c r="G115" s="6">
        <f t="shared" si="31"/>
        <v>927.63636363636363</v>
      </c>
      <c r="H115" s="8">
        <f t="shared" si="32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3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0"/>
        <v>392.71428571428572</v>
      </c>
      <c r="G116" s="6">
        <f t="shared" si="31"/>
        <v>933.57142857142856</v>
      </c>
      <c r="H116" s="8">
        <f t="shared" si="32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3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0"/>
        <v>997.4</v>
      </c>
      <c r="G117" s="6">
        <f t="shared" si="31"/>
        <v>1557.8</v>
      </c>
      <c r="H117" s="8">
        <f t="shared" si="32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3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0"/>
        <v>692.2</v>
      </c>
      <c r="G118" s="6">
        <f t="shared" si="31"/>
        <v>1295.5999999999999</v>
      </c>
      <c r="H118" s="8">
        <f t="shared" si="32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3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30"/>
        <v>496.5</v>
      </c>
      <c r="G119" s="6">
        <f t="shared" si="31"/>
        <v>1063.25</v>
      </c>
      <c r="H119" s="8">
        <f t="shared" si="32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5"/>
        <v>3971.4285714285716</v>
      </c>
      <c r="N119" s="6">
        <f t="shared" si="26"/>
        <v>527.28571428571433</v>
      </c>
      <c r="O119" s="8">
        <f t="shared" si="27"/>
        <v>501.42857142857144</v>
      </c>
      <c r="P119" s="6">
        <v>6</v>
      </c>
      <c r="Q119" s="6">
        <v>21277</v>
      </c>
      <c r="R119" s="8">
        <f t="shared" si="28"/>
        <v>3546.1666666666665</v>
      </c>
      <c r="S119" s="6">
        <v>4</v>
      </c>
      <c r="T119" s="6">
        <v>290366</v>
      </c>
      <c r="U119" s="8">
        <f t="shared" si="33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30"/>
        <v>619.20000000000005</v>
      </c>
      <c r="G120" s="6">
        <f t="shared" si="31"/>
        <v>1240</v>
      </c>
      <c r="H120" s="8">
        <f t="shared" si="32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5"/>
        <v>12516.666666666666</v>
      </c>
      <c r="N120" s="6">
        <f t="shared" si="26"/>
        <v>814.33333333333337</v>
      </c>
      <c r="O120" s="8">
        <f t="shared" si="27"/>
        <v>654.83333333333337</v>
      </c>
      <c r="P120" s="6">
        <v>3</v>
      </c>
      <c r="Q120" s="6">
        <v>17026</v>
      </c>
      <c r="R120" s="8">
        <f t="shared" si="28"/>
        <v>5675.333333333333</v>
      </c>
      <c r="S120" s="6">
        <v>2</v>
      </c>
      <c r="T120" s="6">
        <v>499042</v>
      </c>
      <c r="U120" s="8">
        <f t="shared" si="33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40" si="34">C121/B121</f>
        <v>464.5</v>
      </c>
      <c r="G121" s="6">
        <f t="shared" ref="G121:G140" si="35">D121/B121</f>
        <v>894.1</v>
      </c>
      <c r="H121" s="8">
        <f t="shared" ref="H121:H140" si="36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5"/>
        <v>16090.90909090909</v>
      </c>
      <c r="N121" s="6">
        <f t="shared" si="26"/>
        <v>1208.2727272727273</v>
      </c>
      <c r="O121" s="8">
        <f t="shared" si="27"/>
        <v>795.36363636363637</v>
      </c>
      <c r="P121" s="6">
        <v>9</v>
      </c>
      <c r="Q121" s="6">
        <v>36682</v>
      </c>
      <c r="R121" s="8">
        <f t="shared" si="28"/>
        <v>4075.7777777777778</v>
      </c>
      <c r="S121" s="6">
        <v>5</v>
      </c>
      <c r="T121" s="6">
        <v>189886</v>
      </c>
      <c r="U121" s="8">
        <f t="shared" si="33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4"/>
        <v>255.25</v>
      </c>
      <c r="G122" s="6">
        <f t="shared" si="35"/>
        <v>795.75</v>
      </c>
      <c r="H122" s="8">
        <f t="shared" si="36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5"/>
        <v>14725</v>
      </c>
      <c r="N122" s="6">
        <f t="shared" si="26"/>
        <v>1008</v>
      </c>
      <c r="O122" s="8">
        <f t="shared" si="27"/>
        <v>850</v>
      </c>
      <c r="P122" s="6">
        <v>9</v>
      </c>
      <c r="Q122" s="6">
        <v>38588</v>
      </c>
      <c r="R122" s="8">
        <f t="shared" si="28"/>
        <v>4287.5555555555557</v>
      </c>
      <c r="S122" s="6">
        <v>5</v>
      </c>
      <c r="T122" s="6">
        <v>136721</v>
      </c>
      <c r="U122" s="8">
        <f t="shared" si="33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4"/>
        <v>316.5</v>
      </c>
      <c r="G123" s="6">
        <f t="shared" si="35"/>
        <v>1168.75</v>
      </c>
      <c r="H123" s="8">
        <f t="shared" si="36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5"/>
        <v>5020</v>
      </c>
      <c r="N123" s="6">
        <f t="shared" si="26"/>
        <v>509.5</v>
      </c>
      <c r="O123" s="8">
        <f t="shared" si="27"/>
        <v>492.5</v>
      </c>
      <c r="P123" s="6">
        <v>8</v>
      </c>
      <c r="Q123" s="6">
        <v>25197</v>
      </c>
      <c r="R123" s="8">
        <f t="shared" si="28"/>
        <v>3149.625</v>
      </c>
      <c r="S123" s="6">
        <v>4</v>
      </c>
      <c r="T123" s="6">
        <v>53800</v>
      </c>
      <c r="U123" s="8">
        <f t="shared" si="33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4"/>
        <v>783.14285714285711</v>
      </c>
      <c r="G124" s="6">
        <f t="shared" si="35"/>
        <v>1017.7142857142857</v>
      </c>
      <c r="H124" s="8">
        <f t="shared" si="36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5"/>
        <v>5722.2222222222226</v>
      </c>
      <c r="N124" s="6">
        <f t="shared" si="26"/>
        <v>507.33333333333331</v>
      </c>
      <c r="O124" s="8">
        <f t="shared" si="27"/>
        <v>367</v>
      </c>
      <c r="P124" s="6">
        <v>12</v>
      </c>
      <c r="Q124" s="6">
        <v>48591</v>
      </c>
      <c r="R124" s="8">
        <f t="shared" si="28"/>
        <v>4049.25</v>
      </c>
      <c r="S124" s="6">
        <v>7</v>
      </c>
      <c r="T124" s="6">
        <v>213100</v>
      </c>
      <c r="U124" s="8">
        <f t="shared" si="33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4"/>
        <v>526.33333333333337</v>
      </c>
      <c r="G125" s="6">
        <f t="shared" si="35"/>
        <v>1271.8333333333333</v>
      </c>
      <c r="H125" s="8">
        <f t="shared" si="36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5"/>
        <v>3480</v>
      </c>
      <c r="N125" s="6">
        <f t="shared" si="26"/>
        <v>481</v>
      </c>
      <c r="O125" s="8">
        <f t="shared" si="27"/>
        <v>515.20000000000005</v>
      </c>
      <c r="P125" s="6">
        <v>8</v>
      </c>
      <c r="Q125" s="6">
        <v>26474</v>
      </c>
      <c r="R125" s="8">
        <f t="shared" si="28"/>
        <v>3309.25</v>
      </c>
      <c r="S125" s="6">
        <v>2</v>
      </c>
      <c r="T125" s="6">
        <v>15700</v>
      </c>
      <c r="U125" s="8">
        <f t="shared" ref="U125:U138" si="37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4"/>
        <v>425.6</v>
      </c>
      <c r="G126" s="6">
        <f t="shared" si="35"/>
        <v>870.6</v>
      </c>
      <c r="H126" s="8">
        <f t="shared" si="36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5"/>
        <v>12020</v>
      </c>
      <c r="N126" s="6">
        <f t="shared" si="26"/>
        <v>1069</v>
      </c>
      <c r="O126" s="8">
        <f t="shared" si="27"/>
        <v>931.8</v>
      </c>
      <c r="P126" s="6">
        <v>14</v>
      </c>
      <c r="Q126" s="6">
        <v>41868</v>
      </c>
      <c r="R126" s="8">
        <f t="shared" si="28"/>
        <v>2990.5714285714284</v>
      </c>
      <c r="S126" s="6">
        <v>2</v>
      </c>
      <c r="T126" s="6">
        <v>17500</v>
      </c>
      <c r="U126" s="8">
        <f t="shared" si="37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4"/>
        <v>993</v>
      </c>
      <c r="G127" s="6">
        <f t="shared" si="35"/>
        <v>1496</v>
      </c>
      <c r="H127" s="8">
        <f t="shared" si="36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5"/>
        <v>11845.454545454546</v>
      </c>
      <c r="N127" s="6">
        <f t="shared" si="26"/>
        <v>1006.4545454545455</v>
      </c>
      <c r="O127" s="8">
        <f t="shared" si="27"/>
        <v>627.36363636363637</v>
      </c>
      <c r="P127" s="6">
        <v>10</v>
      </c>
      <c r="Q127" s="6">
        <v>34146</v>
      </c>
      <c r="R127" s="8">
        <f t="shared" si="28"/>
        <v>3414.6</v>
      </c>
      <c r="S127" s="6">
        <v>6</v>
      </c>
      <c r="T127" s="6">
        <v>49821</v>
      </c>
      <c r="U127" s="8">
        <f t="shared" si="37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4"/>
        <v>358.125</v>
      </c>
      <c r="G128" s="6">
        <f t="shared" si="35"/>
        <v>808.625</v>
      </c>
      <c r="H128" s="8">
        <f t="shared" si="36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5"/>
        <v>3727.2727272727275</v>
      </c>
      <c r="N128" s="6">
        <f t="shared" si="26"/>
        <v>470.72727272727275</v>
      </c>
      <c r="O128" s="8">
        <f t="shared" si="27"/>
        <v>332.36363636363637</v>
      </c>
      <c r="P128" s="6">
        <v>10</v>
      </c>
      <c r="Q128" s="6">
        <v>31102</v>
      </c>
      <c r="R128" s="8">
        <f t="shared" si="28"/>
        <v>3110.2</v>
      </c>
      <c r="S128" s="6">
        <v>4</v>
      </c>
      <c r="T128" s="6">
        <v>24242</v>
      </c>
      <c r="U128" s="8">
        <f t="shared" si="37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4"/>
        <v>432.85714285714283</v>
      </c>
      <c r="G129" s="6">
        <f t="shared" si="35"/>
        <v>1003</v>
      </c>
      <c r="H129" s="8">
        <f t="shared" si="36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5"/>
        <v>6907.6923076923076</v>
      </c>
      <c r="N129" s="6">
        <f t="shared" si="26"/>
        <v>629.92307692307691</v>
      </c>
      <c r="O129" s="8">
        <f t="shared" si="27"/>
        <v>450.46153846153845</v>
      </c>
      <c r="P129" s="6">
        <v>10</v>
      </c>
      <c r="Q129" s="6">
        <v>22683</v>
      </c>
      <c r="R129" s="8">
        <f t="shared" si="28"/>
        <v>2268.3000000000002</v>
      </c>
      <c r="S129" s="6">
        <v>7</v>
      </c>
      <c r="T129" s="6">
        <v>302919</v>
      </c>
      <c r="U129" s="8">
        <f t="shared" si="37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4"/>
        <v>439.71428571428572</v>
      </c>
      <c r="G130" s="6">
        <f t="shared" si="35"/>
        <v>1097.2857142857142</v>
      </c>
      <c r="H130" s="8">
        <f t="shared" si="36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5"/>
        <v>3963.6363636363635</v>
      </c>
      <c r="N130" s="6">
        <f t="shared" si="26"/>
        <v>459.90909090909093</v>
      </c>
      <c r="O130" s="8">
        <f t="shared" si="27"/>
        <v>466.18181818181819</v>
      </c>
      <c r="P130" s="6">
        <v>10</v>
      </c>
      <c r="Q130" s="6">
        <v>26941</v>
      </c>
      <c r="R130" s="8">
        <f t="shared" si="28"/>
        <v>2694.1</v>
      </c>
      <c r="S130" s="6">
        <v>4</v>
      </c>
      <c r="T130" s="6">
        <v>26975</v>
      </c>
      <c r="U130" s="8">
        <f t="shared" si="37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4"/>
        <v>433.33333333333331</v>
      </c>
      <c r="G131" s="6">
        <f t="shared" si="35"/>
        <v>865.16666666666663</v>
      </c>
      <c r="H131" s="8">
        <f t="shared" si="36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5"/>
        <v>8014.2857142857147</v>
      </c>
      <c r="N131" s="6">
        <f t="shared" si="26"/>
        <v>733.85714285714289</v>
      </c>
      <c r="O131" s="8">
        <f t="shared" si="27"/>
        <v>513.64285714285711</v>
      </c>
      <c r="P131" s="6">
        <v>12</v>
      </c>
      <c r="Q131" s="6">
        <v>73104</v>
      </c>
      <c r="R131" s="8">
        <f t="shared" si="28"/>
        <v>6092</v>
      </c>
      <c r="S131" s="6">
        <v>4</v>
      </c>
      <c r="T131" s="6">
        <v>29656</v>
      </c>
      <c r="U131" s="8">
        <f t="shared" si="37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4"/>
        <v>783.44444444444446</v>
      </c>
      <c r="G132" s="6">
        <f t="shared" si="35"/>
        <v>1195.4444444444443</v>
      </c>
      <c r="H132" s="8">
        <f t="shared" si="36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5"/>
        <v>15487.5</v>
      </c>
      <c r="N132" s="6">
        <f t="shared" si="26"/>
        <v>1240.75</v>
      </c>
      <c r="O132" s="8">
        <f t="shared" si="27"/>
        <v>582.125</v>
      </c>
      <c r="P132" s="6">
        <v>9</v>
      </c>
      <c r="Q132" s="6">
        <v>37189</v>
      </c>
      <c r="R132" s="8">
        <f t="shared" si="28"/>
        <v>4132.1111111111113</v>
      </c>
      <c r="S132" s="6">
        <v>4</v>
      </c>
      <c r="T132" s="6">
        <v>197746</v>
      </c>
      <c r="U132" s="8">
        <f t="shared" si="37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4"/>
        <v>419.28571428571428</v>
      </c>
      <c r="G133" s="6">
        <f t="shared" si="35"/>
        <v>1033.2857142857142</v>
      </c>
      <c r="H133" s="8">
        <f t="shared" si="36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5"/>
        <v>12237.5</v>
      </c>
      <c r="N133" s="6">
        <f t="shared" si="26"/>
        <v>846.125</v>
      </c>
      <c r="O133" s="8">
        <f t="shared" si="27"/>
        <v>673.25</v>
      </c>
      <c r="P133" s="6">
        <v>6</v>
      </c>
      <c r="Q133" s="6">
        <v>45083</v>
      </c>
      <c r="R133" s="8">
        <f t="shared" si="28"/>
        <v>7513.833333333333</v>
      </c>
      <c r="S133" s="6">
        <v>3</v>
      </c>
      <c r="T133" s="6">
        <v>38315</v>
      </c>
      <c r="U133" s="8">
        <f t="shared" si="37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4"/>
        <v>668.55555555555554</v>
      </c>
      <c r="G134" s="6">
        <f t="shared" si="35"/>
        <v>1083.8888888888889</v>
      </c>
      <c r="H134" s="8">
        <f t="shared" si="36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5"/>
        <v>14392.307692307691</v>
      </c>
      <c r="N134" s="6">
        <f t="shared" si="26"/>
        <v>927.84615384615381</v>
      </c>
      <c r="O134" s="8">
        <f t="shared" si="27"/>
        <v>664.46153846153845</v>
      </c>
      <c r="P134" s="6">
        <v>12</v>
      </c>
      <c r="Q134" s="6">
        <v>41020</v>
      </c>
      <c r="R134" s="8">
        <f t="shared" si="28"/>
        <v>3418.3333333333335</v>
      </c>
      <c r="S134" s="6">
        <v>6</v>
      </c>
      <c r="T134" s="6">
        <v>276567</v>
      </c>
      <c r="U134" s="8">
        <f t="shared" si="37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4"/>
        <v>544.83333333333337</v>
      </c>
      <c r="G135" s="6">
        <f t="shared" si="35"/>
        <v>1105.5</v>
      </c>
      <c r="H135" s="8">
        <f t="shared" si="36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5"/>
        <v>5400</v>
      </c>
      <c r="N135" s="6">
        <f t="shared" si="26"/>
        <v>527.64285714285711</v>
      </c>
      <c r="O135" s="8">
        <f t="shared" si="27"/>
        <v>618.71428571428567</v>
      </c>
      <c r="P135" s="6">
        <v>8</v>
      </c>
      <c r="Q135" s="6">
        <v>25206</v>
      </c>
      <c r="R135" s="8">
        <f t="shared" si="28"/>
        <v>3150.75</v>
      </c>
      <c r="S135" s="6">
        <v>4</v>
      </c>
      <c r="T135" s="6">
        <v>86600</v>
      </c>
      <c r="U135" s="8">
        <f t="shared" si="37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4"/>
        <v>939.35714285714289</v>
      </c>
      <c r="G136" s="6">
        <f t="shared" si="35"/>
        <v>1818.2857142857142</v>
      </c>
      <c r="H136" s="8">
        <f t="shared" si="36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5"/>
        <v>8330</v>
      </c>
      <c r="N136" s="6">
        <f t="shared" si="26"/>
        <v>1240</v>
      </c>
      <c r="O136" s="8">
        <f t="shared" si="27"/>
        <v>1296.3</v>
      </c>
      <c r="P136" s="6">
        <v>12</v>
      </c>
      <c r="Q136" s="6">
        <v>86702</v>
      </c>
      <c r="R136" s="8">
        <f t="shared" si="28"/>
        <v>7225.166666666667</v>
      </c>
      <c r="S136" s="6">
        <v>3</v>
      </c>
      <c r="T136" s="6">
        <v>13939</v>
      </c>
      <c r="U136" s="8">
        <f t="shared" si="37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4"/>
        <v>625.5</v>
      </c>
      <c r="G137" s="6">
        <f t="shared" si="35"/>
        <v>1131.75</v>
      </c>
      <c r="H137" s="8">
        <f t="shared" si="36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5"/>
        <v>17550</v>
      </c>
      <c r="N137" s="6">
        <f t="shared" si="26"/>
        <v>513.5</v>
      </c>
      <c r="O137" s="8">
        <f t="shared" si="27"/>
        <v>522.25</v>
      </c>
      <c r="P137" s="6">
        <v>3</v>
      </c>
      <c r="Q137" s="6">
        <v>11214</v>
      </c>
      <c r="R137" s="8">
        <f t="shared" si="28"/>
        <v>3738</v>
      </c>
      <c r="S137" s="6">
        <v>1</v>
      </c>
      <c r="T137" s="6">
        <v>3000</v>
      </c>
      <c r="U137" s="8">
        <f t="shared" si="37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4"/>
        <v>510</v>
      </c>
      <c r="G138" s="6">
        <f t="shared" si="35"/>
        <v>1500</v>
      </c>
      <c r="H138" s="8">
        <f t="shared" si="36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5"/>
        <v>11425</v>
      </c>
      <c r="N138" s="6">
        <f t="shared" si="26"/>
        <v>1143.625</v>
      </c>
      <c r="O138" s="8">
        <f t="shared" si="27"/>
        <v>744.5</v>
      </c>
      <c r="P138" s="6">
        <v>5</v>
      </c>
      <c r="Q138" s="6">
        <v>21485</v>
      </c>
      <c r="R138" s="8">
        <f t="shared" si="28"/>
        <v>4297</v>
      </c>
      <c r="S138" s="6">
        <v>1</v>
      </c>
      <c r="T138" s="6">
        <v>4400</v>
      </c>
      <c r="U138" s="8">
        <f t="shared" si="37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4"/>
        <v>572.125</v>
      </c>
      <c r="G139" s="6">
        <f t="shared" si="35"/>
        <v>1351.875</v>
      </c>
      <c r="H139" s="8">
        <f t="shared" si="36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5"/>
        <v>4500</v>
      </c>
      <c r="N139" s="6">
        <f t="shared" si="26"/>
        <v>495.11111111111109</v>
      </c>
      <c r="O139" s="8">
        <f t="shared" si="27"/>
        <v>470.77777777777777</v>
      </c>
      <c r="P139" s="6">
        <v>5</v>
      </c>
      <c r="Q139" s="6">
        <v>37328</v>
      </c>
      <c r="R139" s="8">
        <f t="shared" si="28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4"/>
        <v>1749</v>
      </c>
      <c r="G140" s="6">
        <f t="shared" si="35"/>
        <v>1628</v>
      </c>
      <c r="H140" s="8">
        <f t="shared" si="36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5"/>
        <v>6383.333333333333</v>
      </c>
      <c r="N140" s="6">
        <f t="shared" si="26"/>
        <v>666.33333333333337</v>
      </c>
      <c r="O140" s="8">
        <f t="shared" si="27"/>
        <v>527.83333333333337</v>
      </c>
      <c r="P140" s="6">
        <v>5</v>
      </c>
      <c r="Q140" s="6">
        <v>25179</v>
      </c>
      <c r="R140" s="8">
        <f t="shared" si="28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</row>
    <row r="144" spans="1:21" x14ac:dyDescent="0.3">
      <c r="C144" s="6"/>
      <c r="D144" s="6"/>
      <c r="E144" s="6"/>
      <c r="I144" s="6"/>
      <c r="J144" s="6"/>
      <c r="K144" s="6"/>
      <c r="L144" s="6"/>
      <c r="P144" s="6"/>
      <c r="Q144" s="6"/>
    </row>
    <row r="145" spans="2:17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</row>
    <row r="146" spans="2:17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</row>
    <row r="147" spans="2:17" x14ac:dyDescent="0.3">
      <c r="B147" s="6"/>
      <c r="C147" s="6"/>
      <c r="D147" s="6"/>
      <c r="E147" s="6"/>
      <c r="J147" s="6"/>
      <c r="K147" s="6"/>
      <c r="L147" s="6"/>
      <c r="P147" s="6"/>
      <c r="Q147" s="6"/>
    </row>
    <row r="148" spans="2:17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</row>
    <row r="149" spans="2:17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</row>
    <row r="150" spans="2:17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</row>
    <row r="151" spans="2:17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</row>
    <row r="152" spans="2:17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</row>
    <row r="153" spans="2:17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</row>
    <row r="154" spans="2:17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</row>
    <row r="155" spans="2:17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</row>
    <row r="156" spans="2:17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</row>
    <row r="157" spans="2:17" x14ac:dyDescent="0.3">
      <c r="B157" s="6"/>
      <c r="C157" s="6"/>
      <c r="D157" s="6"/>
      <c r="E157" s="6"/>
      <c r="I157" s="6"/>
      <c r="P157" s="6"/>
      <c r="Q157" s="6"/>
    </row>
    <row r="158" spans="2:17" x14ac:dyDescent="0.3">
      <c r="B158" s="6"/>
      <c r="I158" s="6"/>
      <c r="J158" s="6"/>
      <c r="K158" s="6"/>
      <c r="L158" s="6"/>
      <c r="P158" s="6"/>
      <c r="Q158" s="6"/>
    </row>
    <row r="159" spans="2:17" x14ac:dyDescent="0.3">
      <c r="I159" s="6"/>
      <c r="J159" s="6"/>
      <c r="K159" s="6"/>
      <c r="L159" s="6"/>
      <c r="P159" s="6"/>
      <c r="Q159" s="6"/>
    </row>
    <row r="160" spans="2:17" x14ac:dyDescent="0.3">
      <c r="I160" s="6"/>
      <c r="J160" s="6"/>
      <c r="K160" s="6"/>
      <c r="L160" s="6"/>
      <c r="P160" s="6"/>
      <c r="Q160" s="6"/>
    </row>
    <row r="161" spans="9:17" x14ac:dyDescent="0.3">
      <c r="I161" s="6"/>
      <c r="J161" s="6"/>
      <c r="K161" s="6"/>
      <c r="L161" s="6"/>
      <c r="P161" s="6"/>
    </row>
    <row r="162" spans="9:17" x14ac:dyDescent="0.3">
      <c r="I162" s="6"/>
      <c r="J162" s="6"/>
      <c r="K162" s="6"/>
      <c r="L162" s="6"/>
      <c r="P162" s="6"/>
      <c r="Q162" s="6"/>
    </row>
    <row r="163" spans="9:17" x14ac:dyDescent="0.3">
      <c r="I163" s="6"/>
      <c r="J163" s="6"/>
      <c r="K163" s="6"/>
      <c r="L163" s="6"/>
      <c r="P163" s="6"/>
      <c r="Q163" s="6"/>
    </row>
    <row r="164" spans="9:17" x14ac:dyDescent="0.3">
      <c r="I164" s="6"/>
      <c r="J164" s="6"/>
      <c r="K164" s="6"/>
      <c r="L164" s="6"/>
      <c r="P164" s="6"/>
      <c r="Q164" s="6"/>
    </row>
    <row r="165" spans="9:17" x14ac:dyDescent="0.3">
      <c r="I165" s="6"/>
      <c r="J165" s="6"/>
      <c r="K165" s="6"/>
      <c r="L165" s="6"/>
      <c r="P165" s="6"/>
      <c r="Q165" s="6"/>
    </row>
    <row r="166" spans="9:17" x14ac:dyDescent="0.3">
      <c r="I166" s="6"/>
      <c r="J166" s="6"/>
      <c r="K166" s="6"/>
      <c r="L166" s="6"/>
      <c r="P166" s="6"/>
      <c r="Q166" s="6"/>
    </row>
    <row r="167" spans="9:17" x14ac:dyDescent="0.3">
      <c r="I167" s="6"/>
      <c r="J167" s="6"/>
      <c r="K167" s="6"/>
      <c r="L167" s="6"/>
      <c r="P167" s="6"/>
      <c r="Q167" s="6"/>
    </row>
    <row r="168" spans="9:17" x14ac:dyDescent="0.3">
      <c r="I168" s="6"/>
      <c r="J168" s="6"/>
      <c r="K168" s="6"/>
      <c r="L168" s="6"/>
      <c r="P168" s="6"/>
      <c r="Q168" s="6"/>
    </row>
    <row r="169" spans="9:17" x14ac:dyDescent="0.3">
      <c r="I169" s="6"/>
      <c r="J169" s="6"/>
      <c r="K169" s="6"/>
      <c r="L169" s="6"/>
      <c r="P169" s="6"/>
      <c r="Q169" s="6"/>
    </row>
    <row r="170" spans="9:17" x14ac:dyDescent="0.3">
      <c r="I170" s="6"/>
      <c r="J170" s="6"/>
      <c r="K170" s="6"/>
      <c r="L170" s="6"/>
      <c r="P170" s="6"/>
      <c r="Q170" s="6"/>
    </row>
    <row r="171" spans="9:17" x14ac:dyDescent="0.3">
      <c r="I171" s="6"/>
      <c r="J171" s="6"/>
      <c r="K171" s="6"/>
      <c r="L171" s="6"/>
      <c r="P171" s="6"/>
      <c r="Q171" s="6"/>
    </row>
    <row r="172" spans="9:17" x14ac:dyDescent="0.3">
      <c r="I172" s="6"/>
      <c r="P172" s="6"/>
      <c r="Q172" s="6"/>
    </row>
    <row r="173" spans="9:17" x14ac:dyDescent="0.3">
      <c r="P173" s="6"/>
      <c r="Q173" s="6"/>
    </row>
    <row r="174" spans="9:17" x14ac:dyDescent="0.3">
      <c r="P174" s="6"/>
      <c r="Q174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36"/>
  <sheetViews>
    <sheetView zoomScale="85" zoomScaleNormal="85" workbookViewId="0">
      <pane ySplit="1" topLeftCell="A11" activePane="bottomLeft" state="frozen"/>
      <selection pane="bottomLeft" activeCell="A27" sqref="A27"/>
    </sheetView>
  </sheetViews>
  <sheetFormatPr baseColWidth="10" defaultRowHeight="15.05" x14ac:dyDescent="0.3"/>
  <cols>
    <col min="1" max="1" width="11.5546875" style="11"/>
    <col min="2" max="2" width="6.21875" bestFit="1" customWidth="1"/>
    <col min="3" max="3" width="10.33203125" bestFit="1" customWidth="1"/>
    <col min="4" max="4" width="4.5546875" bestFit="1" customWidth="1"/>
    <col min="5" max="5" width="5.5546875" bestFit="1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bestFit="1" customWidth="1"/>
    <col min="20" max="20" width="7.6640625" bestFit="1" customWidth="1"/>
    <col min="21" max="21" width="12.109375" style="2" bestFit="1" customWidth="1"/>
  </cols>
  <sheetData>
    <row r="1" spans="1:21" x14ac:dyDescent="0.3"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</row>
    <row r="2" spans="1:21" x14ac:dyDescent="0.3">
      <c r="A2" s="11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</row>
    <row r="3" spans="1:21" x14ac:dyDescent="0.3">
      <c r="A3" s="12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>C3/B3</f>
        <v>225.8235294117647</v>
      </c>
      <c r="G3" s="6">
        <f>D3/B3</f>
        <v>36.588235294117645</v>
      </c>
      <c r="H3" s="8">
        <f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12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>C4/B4</f>
        <v>100.72222222222223</v>
      </c>
      <c r="G4" s="6">
        <f>D4/B4</f>
        <v>23.277777777777779</v>
      </c>
      <c r="H4" s="8">
        <f>E4/B4</f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>Q4/P4</f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12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ref="F5:F14" si="0">C5/B5</f>
        <v>174.28571428571428</v>
      </c>
      <c r="G5" s="6">
        <f t="shared" ref="G5:G14" si="1">D5/B5</f>
        <v>27</v>
      </c>
      <c r="H5" s="8">
        <f t="shared" ref="H5:H14" si="2">E5/B5</f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14" si="3">J5/I5</f>
        <v>248.5</v>
      </c>
      <c r="N5" s="6">
        <f t="shared" ref="N5:N14" si="4">K5/I5</f>
        <v>47.6</v>
      </c>
      <c r="O5" s="8">
        <f t="shared" ref="O5:O14" si="5">L5/I5</f>
        <v>32.1</v>
      </c>
      <c r="P5" s="6">
        <v>4</v>
      </c>
      <c r="Q5" s="6">
        <v>11146</v>
      </c>
      <c r="R5" s="8">
        <f t="shared" ref="R5:R14" si="6">Q5/P5</f>
        <v>2786.5</v>
      </c>
      <c r="S5" s="6">
        <v>0</v>
      </c>
      <c r="T5" s="6">
        <v>0</v>
      </c>
      <c r="U5" s="8">
        <v>0</v>
      </c>
    </row>
    <row r="6" spans="1:21" x14ac:dyDescent="0.3">
      <c r="A6" s="12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12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12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12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12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12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12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12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3"/>
        <v>508.2</v>
      </c>
      <c r="N13" s="6">
        <f t="shared" si="4"/>
        <v>95.6</v>
      </c>
      <c r="O13" s="8">
        <f t="shared" si="5"/>
        <v>59.8</v>
      </c>
      <c r="P13" s="6">
        <v>1</v>
      </c>
      <c r="Q13" s="6">
        <v>1188</v>
      </c>
      <c r="R13" s="8">
        <f t="shared" si="6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12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3"/>
        <v>391</v>
      </c>
      <c r="N14" s="6">
        <f t="shared" si="4"/>
        <v>88</v>
      </c>
      <c r="O14" s="8">
        <f t="shared" si="5"/>
        <v>151</v>
      </c>
      <c r="P14" s="6">
        <v>5</v>
      </c>
      <c r="Q14" s="6">
        <v>8893</v>
      </c>
      <c r="R14" s="8">
        <f t="shared" si="6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B15" s="6"/>
      <c r="C15" s="6"/>
      <c r="D15" s="6"/>
      <c r="E15" s="6"/>
      <c r="I15" s="6"/>
      <c r="J15" s="6"/>
      <c r="K15" s="6"/>
      <c r="L15" s="6"/>
      <c r="P15" s="6"/>
      <c r="Q15" s="6"/>
    </row>
    <row r="16" spans="1:21" x14ac:dyDescent="0.3">
      <c r="B16" s="6"/>
      <c r="C16" s="6"/>
      <c r="D16" s="6"/>
      <c r="E16" s="6"/>
      <c r="I16" s="6"/>
      <c r="J16" s="6"/>
      <c r="K16" s="6"/>
      <c r="L16" s="6"/>
      <c r="P16" s="6"/>
      <c r="Q16" s="6"/>
      <c r="S16" s="6"/>
    </row>
    <row r="17" spans="2:17" x14ac:dyDescent="0.3">
      <c r="B17" s="6"/>
      <c r="C17" s="6"/>
      <c r="D17" s="6"/>
      <c r="E17" s="6"/>
      <c r="I17" s="6"/>
      <c r="J17" s="6"/>
      <c r="K17" s="6"/>
      <c r="L17" s="6"/>
      <c r="P17" s="6"/>
      <c r="Q17" s="6"/>
    </row>
    <row r="18" spans="2:17" x14ac:dyDescent="0.3">
      <c r="B18" s="6"/>
      <c r="C18" s="6"/>
      <c r="D18" s="6"/>
      <c r="E18" s="6"/>
      <c r="I18" s="6"/>
      <c r="J18" s="6"/>
      <c r="K18" s="6"/>
      <c r="L18" s="6"/>
      <c r="P18" s="6"/>
      <c r="Q18" s="6"/>
    </row>
    <row r="19" spans="2:17" x14ac:dyDescent="0.3">
      <c r="B19" s="6"/>
      <c r="C19" s="6"/>
      <c r="D19" s="6"/>
      <c r="E19" s="6"/>
      <c r="I19" s="6"/>
      <c r="J19" s="6"/>
      <c r="K19" s="6"/>
      <c r="L19" s="6"/>
      <c r="P19" s="6"/>
      <c r="Q19" s="6"/>
    </row>
    <row r="20" spans="2:17" x14ac:dyDescent="0.3">
      <c r="B20" s="6"/>
      <c r="C20" s="6"/>
      <c r="D20" s="6"/>
      <c r="E20" s="6"/>
      <c r="J20" s="6"/>
      <c r="K20" s="6"/>
      <c r="L20" s="6"/>
      <c r="P20" s="6"/>
      <c r="Q20" s="6"/>
    </row>
    <row r="21" spans="2:17" x14ac:dyDescent="0.3">
      <c r="B21" s="6"/>
      <c r="C21" s="6"/>
      <c r="D21" s="6"/>
      <c r="E21" s="6"/>
      <c r="P21" s="6"/>
      <c r="Q21" s="6"/>
    </row>
    <row r="22" spans="2:17" x14ac:dyDescent="0.3">
      <c r="B22" s="6"/>
      <c r="C22" s="6"/>
      <c r="D22" s="6"/>
      <c r="E22" s="6"/>
      <c r="I22" s="6"/>
      <c r="J22" s="6"/>
      <c r="K22" s="6"/>
      <c r="L22" s="6"/>
      <c r="P22" s="6"/>
      <c r="Q22" s="6"/>
    </row>
    <row r="23" spans="2:17" x14ac:dyDescent="0.3">
      <c r="B23" s="6"/>
      <c r="C23" s="6"/>
      <c r="D23" s="6"/>
      <c r="E23" s="6"/>
      <c r="J23" s="6"/>
      <c r="K23" s="6"/>
      <c r="L23" s="6"/>
      <c r="P23" s="6"/>
      <c r="Q23" s="6"/>
    </row>
    <row r="24" spans="2:17" x14ac:dyDescent="0.3">
      <c r="B24" s="6"/>
      <c r="C24" s="6"/>
      <c r="D24" s="6"/>
      <c r="E24" s="6"/>
      <c r="I24" s="6"/>
      <c r="J24" s="6"/>
      <c r="K24" s="6"/>
      <c r="L24" s="6"/>
      <c r="P24" s="6"/>
      <c r="Q24" s="6"/>
    </row>
    <row r="25" spans="2:17" x14ac:dyDescent="0.3">
      <c r="B25" s="6"/>
      <c r="C25" s="6"/>
      <c r="D25" s="6"/>
      <c r="E25" s="6"/>
      <c r="I25" s="6"/>
      <c r="J25" s="6"/>
      <c r="K25" s="6"/>
      <c r="L25" s="6"/>
      <c r="P25" s="6"/>
      <c r="Q25" s="6"/>
    </row>
    <row r="26" spans="2:17" x14ac:dyDescent="0.3">
      <c r="B26" s="6"/>
      <c r="C26" s="6"/>
      <c r="D26" s="6"/>
      <c r="E26" s="6"/>
      <c r="I26" s="6"/>
      <c r="J26" s="6"/>
      <c r="K26" s="6"/>
      <c r="L26" s="6"/>
      <c r="P26" s="6"/>
      <c r="Q26" s="6"/>
    </row>
    <row r="27" spans="2:17" x14ac:dyDescent="0.3">
      <c r="B27" s="6"/>
      <c r="C27" s="6"/>
      <c r="D27" s="6"/>
      <c r="E27" s="6"/>
      <c r="I27" s="6"/>
      <c r="J27" s="6"/>
      <c r="K27" s="6"/>
      <c r="L27" s="6"/>
      <c r="P27" s="6"/>
      <c r="Q27" s="6"/>
    </row>
    <row r="28" spans="2:17" x14ac:dyDescent="0.3">
      <c r="B28" s="6"/>
      <c r="C28" s="6"/>
      <c r="D28" s="6"/>
      <c r="E28" s="6"/>
      <c r="I28" s="6"/>
      <c r="J28" s="6"/>
      <c r="K28" s="6"/>
      <c r="L28" s="6"/>
      <c r="P28" s="6"/>
      <c r="Q28" s="6"/>
    </row>
    <row r="29" spans="2:17" x14ac:dyDescent="0.3">
      <c r="B29" s="6"/>
      <c r="C29" s="6"/>
      <c r="D29" s="6"/>
      <c r="E29" s="6"/>
      <c r="I29" s="6"/>
      <c r="J29" s="6"/>
      <c r="K29" s="6"/>
      <c r="L29" s="6"/>
      <c r="P29" s="6"/>
      <c r="Q29" s="6"/>
    </row>
    <row r="30" spans="2:17" x14ac:dyDescent="0.3">
      <c r="B30" s="6"/>
      <c r="C30" s="6"/>
      <c r="D30" s="6"/>
      <c r="E30" s="6"/>
      <c r="I30" s="6"/>
      <c r="J30" s="6"/>
      <c r="K30" s="6"/>
      <c r="L30" s="6"/>
      <c r="P30" s="6"/>
      <c r="Q30" s="6"/>
    </row>
    <row r="31" spans="2:17" x14ac:dyDescent="0.3">
      <c r="B31" s="6"/>
      <c r="C31" s="6"/>
      <c r="D31" s="6"/>
      <c r="E31" s="6"/>
      <c r="I31" s="6"/>
      <c r="J31" s="6"/>
      <c r="K31" s="6"/>
      <c r="L31" s="6"/>
      <c r="P31" s="6"/>
      <c r="Q31" s="6"/>
    </row>
    <row r="32" spans="2:17" x14ac:dyDescent="0.3">
      <c r="B32" s="6"/>
      <c r="C32" s="6"/>
      <c r="D32" s="6"/>
      <c r="E32" s="6"/>
      <c r="I32" s="6"/>
      <c r="J32" s="6"/>
      <c r="K32" s="6"/>
      <c r="L32" s="6"/>
      <c r="P32" s="6"/>
      <c r="Q32" s="6"/>
    </row>
    <row r="33" spans="2:17" x14ac:dyDescent="0.3">
      <c r="B33" s="6"/>
      <c r="C33" s="6"/>
      <c r="D33" s="6"/>
      <c r="E33" s="6"/>
      <c r="I33" s="6"/>
      <c r="J33" s="6"/>
      <c r="K33" s="6"/>
      <c r="L33" s="6"/>
      <c r="P33" s="6"/>
      <c r="Q33" s="6"/>
    </row>
    <row r="34" spans="2:17" x14ac:dyDescent="0.3">
      <c r="B34" s="6"/>
      <c r="C34" s="6"/>
      <c r="D34" s="6"/>
      <c r="E34" s="6"/>
      <c r="I34" s="6"/>
      <c r="J34" s="6"/>
      <c r="K34" s="6"/>
      <c r="L34" s="6"/>
      <c r="P34" s="6"/>
      <c r="Q34" s="6"/>
    </row>
    <row r="35" spans="2:17" x14ac:dyDescent="0.3">
      <c r="B35" s="6"/>
      <c r="I35" s="6"/>
      <c r="J35" s="6"/>
      <c r="K35" s="6"/>
      <c r="L35" s="6"/>
      <c r="P35" s="6"/>
    </row>
    <row r="36" spans="2:17" x14ac:dyDescent="0.3">
      <c r="I36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16" sqref="C16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B4" t="s">
        <v>46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R36"/>
  <sheetViews>
    <sheetView zoomScale="80" zoomScaleNormal="80" workbookViewId="0">
      <selection activeCell="P21" sqref="P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7" width="11.21875" customWidth="1"/>
    <col min="8" max="8" width="10.5546875" customWidth="1"/>
    <col min="9" max="9" width="13" customWidth="1"/>
    <col min="10" max="10" width="22.77734375" bestFit="1" customWidth="1"/>
    <col min="11" max="11" width="8.88671875" customWidth="1"/>
    <col min="12" max="12" width="9.21875" customWidth="1"/>
    <col min="13" max="13" width="9.6640625" bestFit="1" customWidth="1"/>
    <col min="14" max="14" width="5.5546875" customWidth="1"/>
    <col min="15" max="15" width="6.33203125" customWidth="1"/>
    <col min="16" max="16" width="6.88671875" customWidth="1"/>
    <col min="17" max="17" width="7" bestFit="1" customWidth="1"/>
    <col min="18" max="18" width="8.33203125" customWidth="1"/>
  </cols>
  <sheetData>
    <row r="1" spans="1:18" s="1" customFormat="1" x14ac:dyDescent="0.3">
      <c r="A1" s="1" t="s">
        <v>56</v>
      </c>
      <c r="B1" s="1" t="s">
        <v>57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70</v>
      </c>
      <c r="H1" s="1" t="s">
        <v>71</v>
      </c>
      <c r="J1" s="23" t="s">
        <v>68</v>
      </c>
      <c r="K1" s="23" t="s">
        <v>67</v>
      </c>
      <c r="M1" s="19"/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</row>
    <row r="2" spans="1:18" x14ac:dyDescent="0.3">
      <c r="A2" s="17" t="s">
        <v>47</v>
      </c>
      <c r="B2" s="18" t="s">
        <v>43</v>
      </c>
      <c r="C2" s="18">
        <v>45292</v>
      </c>
      <c r="D2" s="17">
        <v>22</v>
      </c>
      <c r="E2" s="17">
        <v>63</v>
      </c>
      <c r="F2" s="17">
        <v>4</v>
      </c>
      <c r="G2">
        <f>E2-D2</f>
        <v>41</v>
      </c>
      <c r="H2">
        <f>MONTH(C2)</f>
        <v>1</v>
      </c>
      <c r="J2" s="17" t="str" cm="1">
        <f t="array" ref="J2:J14">_xlfn.UNIQUE(B2:B36)</f>
        <v>Simo</v>
      </c>
      <c r="K2" s="17">
        <f t="shared" ref="K2:K14" si="0">COUNTIF(B2:B36,J2)</f>
        <v>3</v>
      </c>
      <c r="M2" s="17" t="s">
        <v>69</v>
      </c>
      <c r="N2" s="19">
        <f>MIN(E2:E36)</f>
        <v>46</v>
      </c>
      <c r="O2" s="19">
        <f>MAX(E2:E36)</f>
        <v>66</v>
      </c>
      <c r="P2" s="20">
        <f>AVERAGE(E2:E36)</f>
        <v>53.771428571428572</v>
      </c>
      <c r="Q2">
        <f>MEDIAN(E2:E36)</f>
        <v>53</v>
      </c>
      <c r="R2" s="21">
        <f>_xlfn.STDEV.S(E2:E36)</f>
        <v>5.6207897408570888</v>
      </c>
    </row>
    <row r="3" spans="1:18" x14ac:dyDescent="0.3">
      <c r="A3" s="17" t="s">
        <v>47</v>
      </c>
      <c r="B3" s="18" t="s">
        <v>48</v>
      </c>
      <c r="C3" s="18">
        <v>45292</v>
      </c>
      <c r="D3" s="17">
        <v>27</v>
      </c>
      <c r="E3" s="17">
        <v>51</v>
      </c>
      <c r="F3" s="17">
        <v>5</v>
      </c>
      <c r="G3">
        <f t="shared" ref="G3:G36" si="1">E3-D3</f>
        <v>24</v>
      </c>
      <c r="H3">
        <f t="shared" ref="H3:H36" si="2">MONTH(C3)</f>
        <v>1</v>
      </c>
      <c r="J3" s="17" t="str">
        <v>Mitofsky</v>
      </c>
      <c r="K3" s="17">
        <f t="shared" si="0"/>
        <v>4</v>
      </c>
      <c r="M3" s="17" t="s">
        <v>61</v>
      </c>
      <c r="N3" s="19">
        <f>MIN(D2:D36)</f>
        <v>13</v>
      </c>
      <c r="O3" s="19">
        <f>MAX(D2:D36)</f>
        <v>34</v>
      </c>
      <c r="P3" s="20">
        <f>AVERAGE(D2:D36)</f>
        <v>24.485714285714284</v>
      </c>
      <c r="Q3">
        <f>MEDIAN(D2:D36)</f>
        <v>25</v>
      </c>
      <c r="R3" s="21">
        <f>_xlfn.STDEV.S(D2:D36)</f>
        <v>4.7426192103931264</v>
      </c>
    </row>
    <row r="4" spans="1:18" x14ac:dyDescent="0.3">
      <c r="A4" s="17" t="s">
        <v>47</v>
      </c>
      <c r="B4" s="18" t="s">
        <v>49</v>
      </c>
      <c r="C4" s="18">
        <v>45292</v>
      </c>
      <c r="D4" s="17">
        <v>24</v>
      </c>
      <c r="E4" s="17">
        <v>61</v>
      </c>
      <c r="F4" s="17">
        <v>5</v>
      </c>
      <c r="G4">
        <f t="shared" si="1"/>
        <v>37</v>
      </c>
      <c r="H4">
        <f t="shared" si="2"/>
        <v>1</v>
      </c>
      <c r="J4" s="17" t="str">
        <v>Mendoza Blanco &amp; Asoc</v>
      </c>
      <c r="K4" s="17">
        <f t="shared" si="0"/>
        <v>4</v>
      </c>
      <c r="M4" s="17" t="s">
        <v>39</v>
      </c>
      <c r="N4">
        <f>MIN(F2:F36)</f>
        <v>2</v>
      </c>
      <c r="O4">
        <f>MAX(F2:F36)</f>
        <v>18</v>
      </c>
      <c r="P4" s="21">
        <f>AVERAGE(F2:F36)</f>
        <v>7.9142857142857146</v>
      </c>
      <c r="Q4">
        <f>MEDIAN(F2:F36)</f>
        <v>7</v>
      </c>
      <c r="R4" s="21">
        <f>_xlfn.STDEV.S(F2:F36)</f>
        <v>3.8300009873399787</v>
      </c>
    </row>
    <row r="5" spans="1:18" x14ac:dyDescent="0.3">
      <c r="A5" s="17" t="s">
        <v>47</v>
      </c>
      <c r="B5" s="18" t="s">
        <v>40</v>
      </c>
      <c r="C5" s="18">
        <v>45292</v>
      </c>
      <c r="D5" s="17">
        <v>27</v>
      </c>
      <c r="E5" s="17">
        <v>55</v>
      </c>
      <c r="F5" s="17">
        <v>2</v>
      </c>
      <c r="G5">
        <f t="shared" si="1"/>
        <v>28</v>
      </c>
      <c r="H5">
        <f t="shared" si="2"/>
        <v>1</v>
      </c>
      <c r="J5" s="17" t="str">
        <v>Enkoll</v>
      </c>
      <c r="K5" s="17">
        <f t="shared" si="0"/>
        <v>4</v>
      </c>
    </row>
    <row r="6" spans="1:18" x14ac:dyDescent="0.3">
      <c r="A6" s="17" t="s">
        <v>47</v>
      </c>
      <c r="B6" s="18" t="s">
        <v>42</v>
      </c>
      <c r="C6" s="18">
        <v>45292</v>
      </c>
      <c r="D6" s="17">
        <v>32</v>
      </c>
      <c r="E6" s="17">
        <v>48</v>
      </c>
      <c r="F6" s="17">
        <v>10</v>
      </c>
      <c r="G6">
        <f t="shared" si="1"/>
        <v>16</v>
      </c>
      <c r="H6">
        <f t="shared" si="2"/>
        <v>1</v>
      </c>
      <c r="J6" s="17" t="str">
        <v>El Financiero</v>
      </c>
      <c r="K6" s="17">
        <f t="shared" si="0"/>
        <v>4</v>
      </c>
    </row>
    <row r="7" spans="1:18" x14ac:dyDescent="0.3">
      <c r="A7" s="17" t="s">
        <v>47</v>
      </c>
      <c r="B7" s="17" t="s">
        <v>50</v>
      </c>
      <c r="C7" s="18">
        <v>45292</v>
      </c>
      <c r="D7" s="17">
        <v>14</v>
      </c>
      <c r="E7" s="17">
        <v>66</v>
      </c>
      <c r="F7" s="17">
        <v>2</v>
      </c>
      <c r="G7">
        <f t="shared" si="1"/>
        <v>52</v>
      </c>
      <c r="H7">
        <f t="shared" si="2"/>
        <v>1</v>
      </c>
      <c r="J7" s="17" t="str">
        <v>Demotecnia</v>
      </c>
      <c r="K7" s="17">
        <f t="shared" si="0"/>
        <v>3</v>
      </c>
    </row>
    <row r="8" spans="1:18" x14ac:dyDescent="0.3">
      <c r="A8" s="17" t="s">
        <v>47</v>
      </c>
      <c r="B8" s="17" t="s">
        <v>51</v>
      </c>
      <c r="C8" s="18">
        <v>45292</v>
      </c>
      <c r="D8" s="17">
        <v>27</v>
      </c>
      <c r="E8" s="17">
        <v>54</v>
      </c>
      <c r="F8" s="17">
        <v>3</v>
      </c>
      <c r="G8">
        <f t="shared" si="1"/>
        <v>27</v>
      </c>
      <c r="H8">
        <f t="shared" si="2"/>
        <v>1</v>
      </c>
      <c r="J8" s="17" t="str">
        <v>Berumen</v>
      </c>
      <c r="K8" s="17">
        <f t="shared" si="0"/>
        <v>2</v>
      </c>
    </row>
    <row r="9" spans="1:18" x14ac:dyDescent="0.3">
      <c r="A9" s="17" t="s">
        <v>47</v>
      </c>
      <c r="B9" s="17" t="s">
        <v>52</v>
      </c>
      <c r="C9" s="18">
        <v>45627</v>
      </c>
      <c r="D9" s="17">
        <v>24</v>
      </c>
      <c r="E9" s="17">
        <v>46</v>
      </c>
      <c r="F9" s="17">
        <v>11</v>
      </c>
      <c r="G9">
        <f t="shared" si="1"/>
        <v>22</v>
      </c>
      <c r="H9">
        <f t="shared" si="2"/>
        <v>12</v>
      </c>
      <c r="J9" s="17" t="str">
        <v>Varela y Asoc / Citibanamex</v>
      </c>
      <c r="K9" s="17">
        <f t="shared" si="0"/>
        <v>1</v>
      </c>
    </row>
    <row r="10" spans="1:18" x14ac:dyDescent="0.3">
      <c r="A10" s="17" t="s">
        <v>47</v>
      </c>
      <c r="B10" s="18" t="s">
        <v>43</v>
      </c>
      <c r="C10" s="18">
        <v>45627</v>
      </c>
      <c r="D10" s="17">
        <v>23</v>
      </c>
      <c r="E10" s="17">
        <v>57</v>
      </c>
      <c r="F10" s="17">
        <v>9</v>
      </c>
      <c r="G10">
        <f t="shared" si="1"/>
        <v>34</v>
      </c>
      <c r="H10">
        <f t="shared" si="2"/>
        <v>12</v>
      </c>
      <c r="J10" s="17" t="str">
        <v>Parametría</v>
      </c>
      <c r="K10" s="17">
        <f t="shared" si="0"/>
        <v>3</v>
      </c>
    </row>
    <row r="11" spans="1:18" x14ac:dyDescent="0.3">
      <c r="A11" s="17" t="s">
        <v>47</v>
      </c>
      <c r="B11" s="17" t="s">
        <v>53</v>
      </c>
      <c r="C11" s="18">
        <v>45627</v>
      </c>
      <c r="D11" s="17">
        <v>26</v>
      </c>
      <c r="E11" s="17">
        <v>53</v>
      </c>
      <c r="F11" s="17">
        <v>5</v>
      </c>
      <c r="G11">
        <f t="shared" si="1"/>
        <v>27</v>
      </c>
      <c r="H11">
        <f t="shared" si="2"/>
        <v>12</v>
      </c>
      <c r="J11" s="17" t="str">
        <v>GEA-ISA</v>
      </c>
      <c r="K11" s="17">
        <f t="shared" si="0"/>
        <v>2</v>
      </c>
    </row>
    <row r="12" spans="1:18" x14ac:dyDescent="0.3">
      <c r="A12" s="17" t="s">
        <v>47</v>
      </c>
      <c r="B12" s="17" t="s">
        <v>48</v>
      </c>
      <c r="C12" s="18">
        <v>45627</v>
      </c>
      <c r="D12" s="17">
        <v>25</v>
      </c>
      <c r="E12" s="17">
        <v>50</v>
      </c>
      <c r="F12" s="17">
        <v>6</v>
      </c>
      <c r="G12">
        <f t="shared" si="1"/>
        <v>25</v>
      </c>
      <c r="H12">
        <f t="shared" si="2"/>
        <v>12</v>
      </c>
      <c r="J12" s="17" t="str">
        <v>Covarrubias y Asoc</v>
      </c>
      <c r="K12" s="17">
        <f t="shared" si="0"/>
        <v>3</v>
      </c>
    </row>
    <row r="13" spans="1:18" x14ac:dyDescent="0.3">
      <c r="A13" s="17" t="s">
        <v>47</v>
      </c>
      <c r="B13" s="18" t="s">
        <v>49</v>
      </c>
      <c r="C13" s="18">
        <v>45627</v>
      </c>
      <c r="D13" s="17">
        <v>23</v>
      </c>
      <c r="E13" s="17">
        <v>54</v>
      </c>
      <c r="F13" s="17">
        <v>9</v>
      </c>
      <c r="G13">
        <f t="shared" si="1"/>
        <v>31</v>
      </c>
      <c r="H13">
        <f t="shared" si="2"/>
        <v>12</v>
      </c>
      <c r="J13" s="17" t="str">
        <v>Reforma</v>
      </c>
      <c r="K13" s="17">
        <f t="shared" si="0"/>
        <v>1</v>
      </c>
    </row>
    <row r="14" spans="1:18" x14ac:dyDescent="0.3">
      <c r="A14" s="17" t="s">
        <v>47</v>
      </c>
      <c r="B14" s="17" t="s">
        <v>41</v>
      </c>
      <c r="C14" s="18">
        <v>45627</v>
      </c>
      <c r="D14" s="17">
        <v>30</v>
      </c>
      <c r="E14" s="17">
        <v>52</v>
      </c>
      <c r="F14" s="17">
        <v>10</v>
      </c>
      <c r="G14">
        <f t="shared" si="1"/>
        <v>22</v>
      </c>
      <c r="H14">
        <f t="shared" si="2"/>
        <v>12</v>
      </c>
      <c r="J14" s="17" t="str">
        <v>Buendía &amp; Márquez</v>
      </c>
      <c r="K14" s="17">
        <f t="shared" si="0"/>
        <v>1</v>
      </c>
    </row>
    <row r="15" spans="1:18" x14ac:dyDescent="0.3">
      <c r="A15" s="17" t="s">
        <v>47</v>
      </c>
      <c r="B15" s="17" t="s">
        <v>42</v>
      </c>
      <c r="C15" s="18">
        <v>45627</v>
      </c>
      <c r="D15" s="17">
        <v>30</v>
      </c>
      <c r="E15" s="17">
        <v>52</v>
      </c>
      <c r="F15" s="17">
        <v>7</v>
      </c>
      <c r="G15">
        <f t="shared" si="1"/>
        <v>22</v>
      </c>
      <c r="H15">
        <f t="shared" si="2"/>
        <v>12</v>
      </c>
    </row>
    <row r="16" spans="1:18" x14ac:dyDescent="0.3">
      <c r="A16" s="17" t="s">
        <v>47</v>
      </c>
      <c r="B16" s="18" t="s">
        <v>50</v>
      </c>
      <c r="C16" s="18">
        <v>45627</v>
      </c>
      <c r="D16" s="17">
        <v>13</v>
      </c>
      <c r="E16" s="17">
        <v>65</v>
      </c>
      <c r="F16" s="17">
        <v>6</v>
      </c>
      <c r="G16">
        <f t="shared" si="1"/>
        <v>52</v>
      </c>
      <c r="H16">
        <f t="shared" si="2"/>
        <v>12</v>
      </c>
    </row>
    <row r="17" spans="1:10" x14ac:dyDescent="0.3">
      <c r="A17" s="17" t="s">
        <v>47</v>
      </c>
      <c r="B17" s="17" t="s">
        <v>54</v>
      </c>
      <c r="C17" s="18">
        <v>45627</v>
      </c>
      <c r="D17" s="17">
        <v>22</v>
      </c>
      <c r="E17" s="17">
        <v>55</v>
      </c>
      <c r="F17" s="17">
        <v>5</v>
      </c>
      <c r="G17">
        <f t="shared" si="1"/>
        <v>33</v>
      </c>
      <c r="H17">
        <f t="shared" si="2"/>
        <v>12</v>
      </c>
    </row>
    <row r="18" spans="1:10" x14ac:dyDescent="0.3">
      <c r="A18" s="17" t="s">
        <v>47</v>
      </c>
      <c r="B18" s="17" t="s">
        <v>51</v>
      </c>
      <c r="C18" s="18">
        <v>45627</v>
      </c>
      <c r="D18" s="17">
        <v>27</v>
      </c>
      <c r="E18" s="17">
        <v>51</v>
      </c>
      <c r="F18" s="17">
        <v>3</v>
      </c>
      <c r="G18">
        <f t="shared" si="1"/>
        <v>24</v>
      </c>
      <c r="H18">
        <f t="shared" si="2"/>
        <v>12</v>
      </c>
      <c r="J18" s="17"/>
    </row>
    <row r="19" spans="1:10" x14ac:dyDescent="0.3">
      <c r="A19" s="17" t="s">
        <v>47</v>
      </c>
      <c r="B19" s="17" t="s">
        <v>44</v>
      </c>
      <c r="C19" s="18">
        <v>45231</v>
      </c>
      <c r="D19" s="17">
        <v>25</v>
      </c>
      <c r="E19" s="17">
        <v>46</v>
      </c>
      <c r="F19" s="17">
        <v>14</v>
      </c>
      <c r="G19">
        <f t="shared" si="1"/>
        <v>21</v>
      </c>
      <c r="H19">
        <f t="shared" si="2"/>
        <v>11</v>
      </c>
    </row>
    <row r="20" spans="1:10" x14ac:dyDescent="0.3">
      <c r="A20" s="17" t="s">
        <v>47</v>
      </c>
      <c r="B20" s="17" t="s">
        <v>53</v>
      </c>
      <c r="C20" s="18">
        <v>45231</v>
      </c>
      <c r="D20" s="17">
        <v>25</v>
      </c>
      <c r="E20" s="17">
        <v>52</v>
      </c>
      <c r="F20" s="17">
        <v>10</v>
      </c>
      <c r="G20">
        <f t="shared" si="1"/>
        <v>27</v>
      </c>
      <c r="H20">
        <f t="shared" si="2"/>
        <v>11</v>
      </c>
    </row>
    <row r="21" spans="1:10" x14ac:dyDescent="0.3">
      <c r="A21" s="17" t="s">
        <v>47</v>
      </c>
      <c r="B21" s="17" t="s">
        <v>48</v>
      </c>
      <c r="C21" s="18">
        <v>45231</v>
      </c>
      <c r="D21" s="17">
        <v>27</v>
      </c>
      <c r="E21" s="17">
        <v>50</v>
      </c>
      <c r="F21" s="17">
        <v>10</v>
      </c>
      <c r="G21">
        <f t="shared" si="1"/>
        <v>23</v>
      </c>
      <c r="H21">
        <f t="shared" si="2"/>
        <v>11</v>
      </c>
    </row>
    <row r="22" spans="1:10" x14ac:dyDescent="0.3">
      <c r="A22" s="17" t="s">
        <v>47</v>
      </c>
      <c r="B22" s="17" t="s">
        <v>49</v>
      </c>
      <c r="C22" s="18">
        <v>45231</v>
      </c>
      <c r="D22" s="17">
        <v>24</v>
      </c>
      <c r="E22" s="17">
        <v>54</v>
      </c>
      <c r="F22" s="17">
        <v>8</v>
      </c>
      <c r="G22">
        <f t="shared" si="1"/>
        <v>30</v>
      </c>
      <c r="H22">
        <f t="shared" si="2"/>
        <v>11</v>
      </c>
      <c r="I22" s="3"/>
    </row>
    <row r="23" spans="1:10" x14ac:dyDescent="0.3">
      <c r="A23" s="17" t="s">
        <v>47</v>
      </c>
      <c r="B23" s="17" t="s">
        <v>40</v>
      </c>
      <c r="C23" s="18">
        <v>45231</v>
      </c>
      <c r="D23" s="17">
        <v>23</v>
      </c>
      <c r="E23" s="17">
        <v>49</v>
      </c>
      <c r="F23" s="17">
        <v>17</v>
      </c>
      <c r="G23">
        <f t="shared" si="1"/>
        <v>26</v>
      </c>
      <c r="H23">
        <f t="shared" si="2"/>
        <v>11</v>
      </c>
    </row>
    <row r="24" spans="1:10" x14ac:dyDescent="0.3">
      <c r="A24" s="17" t="s">
        <v>47</v>
      </c>
      <c r="B24" s="17" t="s">
        <v>42</v>
      </c>
      <c r="C24" s="18">
        <v>45231</v>
      </c>
      <c r="D24" s="17">
        <v>31</v>
      </c>
      <c r="E24" s="17">
        <v>50</v>
      </c>
      <c r="F24" s="17">
        <v>7</v>
      </c>
      <c r="G24">
        <f t="shared" si="1"/>
        <v>19</v>
      </c>
      <c r="H24">
        <f t="shared" si="2"/>
        <v>11</v>
      </c>
    </row>
    <row r="25" spans="1:10" x14ac:dyDescent="0.3">
      <c r="A25" s="17" t="s">
        <v>47</v>
      </c>
      <c r="B25" s="17" t="s">
        <v>50</v>
      </c>
      <c r="C25" s="18">
        <v>45231</v>
      </c>
      <c r="D25" s="17">
        <v>14</v>
      </c>
      <c r="E25" s="17">
        <v>66</v>
      </c>
      <c r="F25" s="17">
        <v>6</v>
      </c>
      <c r="G25">
        <f t="shared" si="1"/>
        <v>52</v>
      </c>
      <c r="H25">
        <f t="shared" si="2"/>
        <v>11</v>
      </c>
    </row>
    <row r="26" spans="1:10" x14ac:dyDescent="0.3">
      <c r="A26" s="17" t="s">
        <v>47</v>
      </c>
      <c r="B26" s="17" t="s">
        <v>54</v>
      </c>
      <c r="C26" s="18">
        <v>45231</v>
      </c>
      <c r="D26" s="17">
        <v>22</v>
      </c>
      <c r="E26" s="17">
        <v>57</v>
      </c>
      <c r="F26" s="17">
        <v>7</v>
      </c>
      <c r="G26">
        <f t="shared" si="1"/>
        <v>35</v>
      </c>
      <c r="H26">
        <f t="shared" si="2"/>
        <v>11</v>
      </c>
    </row>
    <row r="27" spans="1:10" x14ac:dyDescent="0.3">
      <c r="A27" s="17" t="s">
        <v>47</v>
      </c>
      <c r="B27" s="17" t="s">
        <v>55</v>
      </c>
      <c r="C27" s="18">
        <v>45231</v>
      </c>
      <c r="D27" s="17">
        <v>24</v>
      </c>
      <c r="E27" s="17">
        <v>48</v>
      </c>
      <c r="F27" s="17">
        <v>8</v>
      </c>
      <c r="G27">
        <f t="shared" si="1"/>
        <v>24</v>
      </c>
      <c r="H27">
        <f t="shared" si="2"/>
        <v>11</v>
      </c>
    </row>
    <row r="28" spans="1:10" x14ac:dyDescent="0.3">
      <c r="A28" s="17" t="s">
        <v>47</v>
      </c>
      <c r="B28" s="17" t="s">
        <v>43</v>
      </c>
      <c r="C28" s="18">
        <v>45200</v>
      </c>
      <c r="D28" s="17">
        <v>22</v>
      </c>
      <c r="E28" s="17">
        <v>57</v>
      </c>
      <c r="F28" s="17">
        <v>7</v>
      </c>
      <c r="G28">
        <f t="shared" si="1"/>
        <v>35</v>
      </c>
      <c r="H28">
        <f t="shared" si="2"/>
        <v>10</v>
      </c>
    </row>
    <row r="29" spans="1:10" x14ac:dyDescent="0.3">
      <c r="A29" s="17" t="s">
        <v>47</v>
      </c>
      <c r="B29" s="17" t="s">
        <v>53</v>
      </c>
      <c r="C29" s="18">
        <v>45200</v>
      </c>
      <c r="D29" s="17">
        <v>17</v>
      </c>
      <c r="E29" s="17">
        <v>60</v>
      </c>
      <c r="F29" s="17">
        <v>9</v>
      </c>
      <c r="G29">
        <f t="shared" si="1"/>
        <v>43</v>
      </c>
      <c r="H29">
        <f t="shared" si="2"/>
        <v>10</v>
      </c>
    </row>
    <row r="30" spans="1:10" x14ac:dyDescent="0.3">
      <c r="A30" s="17" t="s">
        <v>47</v>
      </c>
      <c r="B30" s="17" t="s">
        <v>48</v>
      </c>
      <c r="C30" s="18">
        <v>45200</v>
      </c>
      <c r="D30" s="17">
        <v>27</v>
      </c>
      <c r="E30" s="17">
        <v>48</v>
      </c>
      <c r="F30" s="17">
        <v>10</v>
      </c>
      <c r="G30">
        <f t="shared" si="1"/>
        <v>21</v>
      </c>
      <c r="H30">
        <f t="shared" si="2"/>
        <v>10</v>
      </c>
    </row>
    <row r="31" spans="1:10" x14ac:dyDescent="0.3">
      <c r="A31" s="17" t="s">
        <v>47</v>
      </c>
      <c r="B31" s="17" t="s">
        <v>49</v>
      </c>
      <c r="C31" s="18">
        <v>45200</v>
      </c>
      <c r="D31" s="17">
        <v>24</v>
      </c>
      <c r="E31" s="17">
        <v>55</v>
      </c>
      <c r="F31" s="17">
        <v>9</v>
      </c>
      <c r="G31">
        <f t="shared" si="1"/>
        <v>31</v>
      </c>
      <c r="H31">
        <f t="shared" si="2"/>
        <v>10</v>
      </c>
    </row>
    <row r="32" spans="1:10" x14ac:dyDescent="0.3">
      <c r="A32" s="17" t="s">
        <v>47</v>
      </c>
      <c r="B32" s="17" t="s">
        <v>40</v>
      </c>
      <c r="C32" s="18">
        <v>45200</v>
      </c>
      <c r="D32" s="17">
        <v>27</v>
      </c>
      <c r="E32" s="17">
        <v>50</v>
      </c>
      <c r="F32" s="17">
        <v>15</v>
      </c>
      <c r="G32">
        <f t="shared" si="1"/>
        <v>23</v>
      </c>
      <c r="H32">
        <f t="shared" si="2"/>
        <v>10</v>
      </c>
    </row>
    <row r="33" spans="1:8" x14ac:dyDescent="0.3">
      <c r="A33" s="17" t="s">
        <v>47</v>
      </c>
      <c r="B33" s="17" t="s">
        <v>42</v>
      </c>
      <c r="C33" s="18">
        <v>45200</v>
      </c>
      <c r="D33" s="17">
        <v>28</v>
      </c>
      <c r="E33" s="17">
        <v>46</v>
      </c>
      <c r="F33" s="17">
        <v>8</v>
      </c>
      <c r="G33">
        <f t="shared" si="1"/>
        <v>18</v>
      </c>
      <c r="H33">
        <f t="shared" si="2"/>
        <v>10</v>
      </c>
    </row>
    <row r="34" spans="1:8" x14ac:dyDescent="0.3">
      <c r="A34" s="17" t="s">
        <v>47</v>
      </c>
      <c r="B34" s="17" t="s">
        <v>54</v>
      </c>
      <c r="C34" s="18">
        <v>45200</v>
      </c>
      <c r="D34" s="17">
        <v>21</v>
      </c>
      <c r="E34" s="17">
        <v>59</v>
      </c>
      <c r="F34" s="17">
        <v>5</v>
      </c>
      <c r="G34">
        <f t="shared" si="1"/>
        <v>38</v>
      </c>
      <c r="H34">
        <f t="shared" si="2"/>
        <v>10</v>
      </c>
    </row>
    <row r="35" spans="1:8" x14ac:dyDescent="0.3">
      <c r="A35" s="17" t="s">
        <v>47</v>
      </c>
      <c r="B35" s="17" t="s">
        <v>41</v>
      </c>
      <c r="C35" s="18">
        <v>45170</v>
      </c>
      <c r="D35" s="17">
        <v>34</v>
      </c>
      <c r="E35" s="17">
        <v>53</v>
      </c>
      <c r="F35" s="17">
        <v>7</v>
      </c>
      <c r="G35">
        <f t="shared" si="1"/>
        <v>19</v>
      </c>
      <c r="H35">
        <f t="shared" si="2"/>
        <v>9</v>
      </c>
    </row>
    <row r="36" spans="1:8" x14ac:dyDescent="0.3">
      <c r="A36" s="17" t="s">
        <v>47</v>
      </c>
      <c r="B36" s="17" t="s">
        <v>40</v>
      </c>
      <c r="C36" s="18">
        <v>45170</v>
      </c>
      <c r="D36" s="17">
        <v>26</v>
      </c>
      <c r="E36" s="17">
        <v>49</v>
      </c>
      <c r="F36" s="17">
        <v>18</v>
      </c>
      <c r="G36">
        <f t="shared" si="1"/>
        <v>23</v>
      </c>
      <c r="H36">
        <f t="shared" si="2"/>
        <v>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E21" sqref="E21"/>
    </sheetView>
  </sheetViews>
  <sheetFormatPr baseColWidth="10" defaultRowHeight="15.05" x14ac:dyDescent="0.3"/>
  <sheetData>
    <row r="1" spans="1:14" x14ac:dyDescent="0.3">
      <c r="A1" s="27" t="s">
        <v>59</v>
      </c>
      <c r="B1" s="27"/>
      <c r="C1" s="27"/>
      <c r="D1" s="27"/>
      <c r="F1" s="27" t="s">
        <v>58</v>
      </c>
      <c r="G1" s="27"/>
      <c r="H1" s="27"/>
      <c r="I1" s="27"/>
      <c r="K1" s="27" t="s">
        <v>72</v>
      </c>
      <c r="L1" s="27"/>
      <c r="M1" s="27"/>
      <c r="N1" s="27"/>
    </row>
    <row r="2" spans="1:14" s="1" customFormat="1" x14ac:dyDescent="0.3">
      <c r="A2" s="13" t="s">
        <v>45</v>
      </c>
      <c r="B2" s="14" t="s">
        <v>12</v>
      </c>
      <c r="C2" s="14" t="s">
        <v>38</v>
      </c>
      <c r="D2" s="15" t="s">
        <v>13</v>
      </c>
      <c r="F2" s="13" t="s">
        <v>45</v>
      </c>
      <c r="G2" s="14" t="s">
        <v>12</v>
      </c>
      <c r="H2" s="14" t="s">
        <v>38</v>
      </c>
      <c r="I2" s="15" t="s">
        <v>13</v>
      </c>
      <c r="K2" s="13" t="s">
        <v>45</v>
      </c>
      <c r="L2" s="14" t="s">
        <v>12</v>
      </c>
      <c r="M2" s="14" t="s">
        <v>38</v>
      </c>
      <c r="N2" s="15" t="s">
        <v>13</v>
      </c>
    </row>
    <row r="3" spans="1:14" x14ac:dyDescent="0.3">
      <c r="A3" s="16">
        <v>1</v>
      </c>
      <c r="B3">
        <v>632</v>
      </c>
      <c r="C3">
        <v>1000</v>
      </c>
      <c r="D3" s="2">
        <v>2500</v>
      </c>
      <c r="F3" s="16">
        <v>1</v>
      </c>
      <c r="G3">
        <v>605</v>
      </c>
      <c r="H3">
        <v>1400</v>
      </c>
      <c r="I3" s="2">
        <v>4900</v>
      </c>
      <c r="K3" s="16">
        <v>1</v>
      </c>
      <c r="L3">
        <v>99</v>
      </c>
      <c r="M3">
        <v>21</v>
      </c>
      <c r="N3" s="2">
        <v>91</v>
      </c>
    </row>
    <row r="4" spans="1:14" x14ac:dyDescent="0.3">
      <c r="A4" s="16">
        <v>2</v>
      </c>
      <c r="B4">
        <v>636</v>
      </c>
      <c r="C4">
        <v>1000</v>
      </c>
      <c r="D4" s="2">
        <v>2700</v>
      </c>
      <c r="F4" s="16">
        <v>2</v>
      </c>
      <c r="G4">
        <v>633</v>
      </c>
      <c r="H4">
        <v>1400</v>
      </c>
      <c r="I4" s="2">
        <v>5100</v>
      </c>
      <c r="K4" s="16">
        <v>2</v>
      </c>
      <c r="L4">
        <v>101</v>
      </c>
      <c r="M4">
        <v>21</v>
      </c>
      <c r="N4" s="2">
        <v>93</v>
      </c>
    </row>
    <row r="5" spans="1:14" x14ac:dyDescent="0.3">
      <c r="A5" s="16">
        <v>3</v>
      </c>
      <c r="B5">
        <v>651</v>
      </c>
      <c r="C5">
        <v>1000</v>
      </c>
      <c r="D5" s="2">
        <v>2700</v>
      </c>
      <c r="F5" s="16">
        <v>3</v>
      </c>
      <c r="G5">
        <v>634</v>
      </c>
      <c r="H5">
        <v>1400</v>
      </c>
      <c r="I5" s="2">
        <v>5100</v>
      </c>
      <c r="K5" s="16">
        <v>3</v>
      </c>
      <c r="L5">
        <v>101</v>
      </c>
      <c r="M5">
        <v>21</v>
      </c>
      <c r="N5" s="2">
        <v>94</v>
      </c>
    </row>
    <row r="6" spans="1:14" x14ac:dyDescent="0.3">
      <c r="A6" s="16">
        <v>4</v>
      </c>
      <c r="B6">
        <v>652</v>
      </c>
      <c r="C6">
        <v>1000</v>
      </c>
      <c r="D6" s="2">
        <v>2700</v>
      </c>
      <c r="F6" s="16">
        <v>4</v>
      </c>
      <c r="G6">
        <v>634</v>
      </c>
      <c r="H6">
        <v>1400</v>
      </c>
      <c r="I6" s="2">
        <v>5100</v>
      </c>
      <c r="K6" s="16">
        <v>4</v>
      </c>
      <c r="L6">
        <v>101</v>
      </c>
      <c r="M6">
        <v>21</v>
      </c>
      <c r="N6" s="2">
        <v>95</v>
      </c>
    </row>
    <row r="7" spans="1:14" x14ac:dyDescent="0.3">
      <c r="A7" s="16">
        <v>5</v>
      </c>
      <c r="B7">
        <v>654</v>
      </c>
      <c r="C7">
        <v>1000</v>
      </c>
      <c r="D7" s="2">
        <v>2700</v>
      </c>
      <c r="F7" s="16">
        <v>5</v>
      </c>
      <c r="G7">
        <v>634</v>
      </c>
      <c r="H7">
        <v>1400</v>
      </c>
      <c r="I7" s="2">
        <v>5100</v>
      </c>
      <c r="K7" s="16">
        <v>5</v>
      </c>
      <c r="L7">
        <v>101</v>
      </c>
      <c r="M7">
        <v>21</v>
      </c>
      <c r="N7" s="2">
        <v>95</v>
      </c>
    </row>
    <row r="8" spans="1:14" x14ac:dyDescent="0.3">
      <c r="A8" s="16">
        <v>6</v>
      </c>
      <c r="B8">
        <v>654</v>
      </c>
      <c r="C8">
        <v>1000</v>
      </c>
      <c r="D8" s="2">
        <v>2700</v>
      </c>
      <c r="F8" s="16">
        <v>6</v>
      </c>
      <c r="G8">
        <v>636</v>
      </c>
      <c r="H8">
        <v>1400</v>
      </c>
      <c r="I8" s="2">
        <v>5100</v>
      </c>
      <c r="K8" s="16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A2:F6"/>
  <sheetViews>
    <sheetView tabSelected="1" workbookViewId="0">
      <selection activeCell="D11" sqref="D11"/>
    </sheetView>
  </sheetViews>
  <sheetFormatPr baseColWidth="10" defaultRowHeight="15.05" x14ac:dyDescent="0.3"/>
  <sheetData>
    <row r="2" spans="1:6" x14ac:dyDescent="0.3">
      <c r="B2" t="s">
        <v>79</v>
      </c>
    </row>
    <row r="3" spans="1:6" x14ac:dyDescent="0.3">
      <c r="A3" t="s">
        <v>71</v>
      </c>
      <c r="B3" t="s">
        <v>75</v>
      </c>
      <c r="C3" t="s">
        <v>74</v>
      </c>
      <c r="D3" t="s">
        <v>76</v>
      </c>
      <c r="E3" t="s">
        <v>77</v>
      </c>
      <c r="F3" t="s">
        <v>78</v>
      </c>
    </row>
    <row r="4" spans="1:6" x14ac:dyDescent="0.3">
      <c r="A4" t="s">
        <v>59</v>
      </c>
      <c r="B4">
        <v>33426</v>
      </c>
      <c r="C4">
        <v>18143</v>
      </c>
      <c r="D4">
        <v>24328</v>
      </c>
      <c r="E4">
        <v>24617</v>
      </c>
      <c r="F4">
        <v>22640</v>
      </c>
    </row>
    <row r="5" spans="1:6" x14ac:dyDescent="0.3">
      <c r="A5" t="s">
        <v>58</v>
      </c>
      <c r="B5">
        <v>51000</v>
      </c>
      <c r="C5">
        <v>40000</v>
      </c>
      <c r="D5">
        <v>55792</v>
      </c>
      <c r="E5">
        <v>43850</v>
      </c>
      <c r="F5">
        <v>68864</v>
      </c>
    </row>
    <row r="6" spans="1:6" x14ac:dyDescent="0.3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2024-02-05T23:46:20Z</dcterms:modified>
</cp:coreProperties>
</file>