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886A7E3E-154F-46BF-888F-5469B7681DAF}" xr6:coauthVersionLast="47" xr6:coauthVersionMax="47" xr10:uidLastSave="{00000000-0000-0000-0000-000000000000}"/>
  <bookViews>
    <workbookView xWindow="-118" yWindow="-118" windowWidth="25370" windowHeight="13759" tabRatio="819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0" l="1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D16" i="20"/>
  <c r="D15" i="20"/>
  <c r="D14" i="20"/>
  <c r="D13" i="20"/>
  <c r="D12" i="20"/>
  <c r="D11" i="20"/>
  <c r="D10" i="20"/>
  <c r="D9" i="20"/>
  <c r="D8" i="20"/>
  <c r="D7" i="20"/>
  <c r="D6" i="20"/>
  <c r="D5" i="20"/>
  <c r="D3" i="20"/>
  <c r="D4" i="20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Z12" i="13"/>
  <c r="AB12" i="13"/>
  <c r="AA12" i="13"/>
  <c r="AB11" i="13"/>
  <c r="AA11" i="13"/>
  <c r="Z11" i="13"/>
  <c r="Z12" i="18"/>
  <c r="AB12" i="18"/>
  <c r="AA12" i="18"/>
  <c r="Z11" i="18"/>
  <c r="AB11" i="18"/>
  <c r="AA11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AB10" i="13"/>
  <c r="AA10" i="13"/>
  <c r="Z10" i="13"/>
  <c r="AB9" i="13"/>
  <c r="AA9" i="13"/>
  <c r="Z9" i="13"/>
  <c r="Z10" i="18"/>
  <c r="AB10" i="18"/>
  <c r="AA10" i="18"/>
  <c r="Z9" i="18"/>
  <c r="AB9" i="18"/>
  <c r="AA9" i="18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AB8" i="13"/>
  <c r="AA8" i="13"/>
  <c r="Z8" i="13"/>
  <c r="H8" i="13"/>
  <c r="G8" i="13"/>
  <c r="F8" i="13"/>
  <c r="U8" i="13"/>
  <c r="O8" i="13"/>
  <c r="N8" i="13"/>
  <c r="M8" i="13"/>
  <c r="Z8" i="18"/>
  <c r="AB8" i="18"/>
  <c r="AA8" i="18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Z7" i="18"/>
  <c r="AB7" i="18"/>
  <c r="AA7" i="18"/>
  <c r="Z7" i="13"/>
  <c r="AB7" i="13"/>
  <c r="AA7" i="13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AB6" i="13"/>
  <c r="AA6" i="13"/>
  <c r="Z6" i="13"/>
  <c r="AB6" i="18"/>
  <c r="AA6" i="18"/>
  <c r="Z6" i="18"/>
  <c r="Z4" i="18"/>
  <c r="Z5" i="13"/>
  <c r="AB4" i="13"/>
  <c r="AB5" i="13"/>
  <c r="AA4" i="13"/>
  <c r="AA5" i="13"/>
  <c r="Z4" i="13"/>
  <c r="AB4" i="18"/>
  <c r="AB5" i="18"/>
  <c r="AA4" i="18"/>
  <c r="AA5" i="18"/>
  <c r="Z5" i="18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AB3" i="18"/>
  <c r="AA3" i="18"/>
  <c r="Z3" i="18"/>
  <c r="R3" i="18"/>
  <c r="O3" i="18"/>
  <c r="N3" i="18"/>
  <c r="M3" i="18"/>
  <c r="H3" i="18"/>
  <c r="G3" i="18"/>
  <c r="F3" i="18"/>
  <c r="AB3" i="13"/>
  <c r="AA3" i="13"/>
  <c r="Z3" i="13"/>
  <c r="U3" i="13"/>
  <c r="R3" i="13"/>
  <c r="O3" i="13"/>
  <c r="N3" i="13"/>
  <c r="M3" i="13"/>
  <c r="H3" i="13"/>
  <c r="G3" i="13"/>
  <c r="F3" i="13"/>
  <c r="O104" i="13" l="1"/>
  <c r="N103" i="13"/>
</calcChain>
</file>

<file path=xl/sharedStrings.xml><?xml version="1.0" encoding="utf-8"?>
<sst xmlns="http://schemas.openxmlformats.org/spreadsheetml/2006/main" count="137" uniqueCount="51">
  <si>
    <t>Candidate</t>
  </si>
  <si>
    <t>Facebook</t>
  </si>
  <si>
    <t>Instagram</t>
  </si>
  <si>
    <t>Gálvez</t>
  </si>
  <si>
    <t>Shenbaum</t>
  </si>
  <si>
    <t>Twitter</t>
  </si>
  <si>
    <t>YouTube</t>
  </si>
  <si>
    <t>TikTok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</si>
  <si>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</si>
  <si>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</si>
  <si>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</si>
  <si>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</si>
  <si>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</si>
  <si>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</si>
  <si>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</si>
  <si>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</si>
  <si>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</si>
  <si>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</si>
  <si>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</si>
  <si>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</si>
  <si>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</si>
  <si>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</si>
  <si>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</si>
  <si>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</si>
  <si>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</si>
  <si>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</si>
  <si>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</si>
  <si>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</si>
  <si>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</si>
  <si>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</si>
  <si>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TTPosts</t>
  </si>
  <si>
    <t>TTViews</t>
  </si>
  <si>
    <t>TTLikes</t>
  </si>
  <si>
    <t>TTComms</t>
  </si>
  <si>
    <t>TTViewsPPost</t>
  </si>
  <si>
    <t>TTLikesPPost</t>
  </si>
  <si>
    <t>TTCommsPPost</t>
  </si>
  <si>
    <t>Date</t>
  </si>
  <si>
    <t>XRts</t>
  </si>
  <si>
    <t>Maynez</t>
  </si>
  <si>
    <t>Poll</t>
  </si>
  <si>
    <t>Claudia</t>
  </si>
  <si>
    <t>Galvez</t>
  </si>
  <si>
    <t>Enkoll</t>
  </si>
  <si>
    <t>GEA-ISA</t>
  </si>
  <si>
    <t>Covarrubias</t>
  </si>
  <si>
    <t>El Financiero</t>
  </si>
  <si>
    <t>Mendoza Blanco</t>
  </si>
  <si>
    <t>Simo</t>
  </si>
  <si>
    <t>Reforma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</si>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</sst>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FB168"/>
  <sheetViews>
    <sheetView tabSelected="1" zoomScale="85" zoomScaleNormal="85" workbookViewId="0">
      <pane ySplit="1" topLeftCell="A110" activePane="bottomLeft" state="frozen"/>
      <selection pane="bottomLeft" activeCell="D134" sqref="D134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8" max="18" width="11.5546875" style="2"/>
    <col min="20" max="20" width="8" bestFit="1" customWidth="1"/>
    <col min="21" max="21" width="12.109375" style="2" bestFit="1" customWidth="1"/>
    <col min="28" max="28" width="12.6640625" style="2" customWidth="1"/>
  </cols>
  <sheetData>
    <row r="1" spans="1:28 16259:16382" x14ac:dyDescent="0.3">
      <c r="B1" s="15" t="s">
        <v>10</v>
      </c>
      <c r="C1" s="16"/>
      <c r="D1" s="16"/>
      <c r="E1" s="16"/>
      <c r="F1" s="16"/>
      <c r="G1" s="16"/>
      <c r="H1" s="17"/>
      <c r="I1" s="16" t="s">
        <v>1</v>
      </c>
      <c r="J1" s="16"/>
      <c r="K1" s="16"/>
      <c r="L1" s="16"/>
      <c r="M1" s="16"/>
      <c r="N1" s="16"/>
      <c r="O1" s="17"/>
      <c r="P1" s="15" t="s">
        <v>2</v>
      </c>
      <c r="Q1" s="16"/>
      <c r="R1" s="16"/>
      <c r="S1" s="15" t="s">
        <v>6</v>
      </c>
      <c r="T1" s="16"/>
      <c r="U1" s="17"/>
      <c r="V1" s="15" t="s">
        <v>7</v>
      </c>
      <c r="W1" s="16"/>
      <c r="X1" s="16"/>
      <c r="Y1" s="16"/>
      <c r="Z1" s="16"/>
      <c r="AA1" s="16"/>
      <c r="AB1" s="17"/>
    </row>
    <row r="2" spans="1:28 16259:16382" s="10" customFormat="1" x14ac:dyDescent="0.3">
      <c r="A2" s="7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  <c r="V3" s="6">
        <v>1</v>
      </c>
      <c r="W3" s="6">
        <v>249400</v>
      </c>
      <c r="X3" s="6">
        <v>21600</v>
      </c>
      <c r="Y3" s="6">
        <v>4176</v>
      </c>
      <c r="Z3" s="6">
        <f>W3/V3</f>
        <v>249400</v>
      </c>
      <c r="AA3" s="6">
        <f>X3/V3</f>
        <v>21600</v>
      </c>
      <c r="AB3" s="8">
        <f>Y3/V3</f>
        <v>4176</v>
      </c>
    </row>
    <row r="4" spans="1:28 16259:16382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  <c r="V4" s="6">
        <v>2</v>
      </c>
      <c r="W4" s="6">
        <v>93400</v>
      </c>
      <c r="X4" s="6">
        <v>5114</v>
      </c>
      <c r="Y4" s="6">
        <v>985</v>
      </c>
      <c r="Z4" s="6">
        <f t="shared" ref="Z4" si="7">W4/V4</f>
        <v>46700</v>
      </c>
      <c r="AA4" s="6">
        <f t="shared" ref="AA4:AA12" si="8">X4/V4</f>
        <v>2557</v>
      </c>
      <c r="AB4" s="8">
        <f t="shared" ref="AB4:AB12" si="9">Y4/V4</f>
        <v>492.5</v>
      </c>
    </row>
    <row r="5" spans="1:28 16259:16382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10">T5/S5</f>
        <v>38733.333333333336</v>
      </c>
      <c r="V5" s="6">
        <v>2</v>
      </c>
      <c r="W5" s="6">
        <v>845400</v>
      </c>
      <c r="X5" s="6">
        <v>40606</v>
      </c>
      <c r="Y5" s="6">
        <v>10796</v>
      </c>
      <c r="Z5" s="6">
        <f t="shared" ref="Z5:Z12" si="11">W5/V5</f>
        <v>422700</v>
      </c>
      <c r="AA5" s="6">
        <f t="shared" si="8"/>
        <v>20303</v>
      </c>
      <c r="AB5" s="8">
        <f t="shared" si="9"/>
        <v>5398</v>
      </c>
    </row>
    <row r="6" spans="1:28 16259:16382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10"/>
        <v>65000</v>
      </c>
      <c r="V6" s="6">
        <v>1</v>
      </c>
      <c r="W6" s="6">
        <v>37700</v>
      </c>
      <c r="X6" s="6">
        <v>2627</v>
      </c>
      <c r="Y6" s="6">
        <v>416</v>
      </c>
      <c r="Z6" s="6">
        <f t="shared" si="11"/>
        <v>37700</v>
      </c>
      <c r="AA6" s="6">
        <f t="shared" si="8"/>
        <v>2627</v>
      </c>
      <c r="AB6" s="8">
        <f t="shared" si="9"/>
        <v>416</v>
      </c>
    </row>
    <row r="7" spans="1:28 16259:16382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10"/>
        <v>241333.33333333334</v>
      </c>
      <c r="V7" s="6">
        <v>1</v>
      </c>
      <c r="W7" s="6">
        <v>206700</v>
      </c>
      <c r="X7" s="6">
        <v>8755</v>
      </c>
      <c r="Y7" s="6">
        <v>1017</v>
      </c>
      <c r="Z7" s="6">
        <f t="shared" si="11"/>
        <v>206700</v>
      </c>
      <c r="AA7" s="6">
        <f t="shared" si="8"/>
        <v>8755</v>
      </c>
      <c r="AB7" s="8">
        <f t="shared" si="9"/>
        <v>1017</v>
      </c>
    </row>
    <row r="8" spans="1:28 16259:16382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10"/>
        <v>20820</v>
      </c>
      <c r="V8" s="6">
        <v>2</v>
      </c>
      <c r="W8" s="6">
        <v>157700</v>
      </c>
      <c r="X8" s="6">
        <v>9368</v>
      </c>
      <c r="Y8" s="6">
        <v>2096</v>
      </c>
      <c r="Z8" s="6">
        <f t="shared" si="11"/>
        <v>78850</v>
      </c>
      <c r="AA8" s="6">
        <f t="shared" si="8"/>
        <v>4684</v>
      </c>
      <c r="AB8" s="8">
        <f t="shared" si="9"/>
        <v>1048</v>
      </c>
    </row>
    <row r="9" spans="1:28 16259:16382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10"/>
        <v>35100</v>
      </c>
      <c r="V9" s="6">
        <v>2</v>
      </c>
      <c r="W9" s="6">
        <v>692600</v>
      </c>
      <c r="X9" s="6">
        <v>50981</v>
      </c>
      <c r="Y9" s="6">
        <v>15720</v>
      </c>
      <c r="Z9" s="6">
        <f t="shared" si="11"/>
        <v>346300</v>
      </c>
      <c r="AA9" s="6">
        <f t="shared" si="8"/>
        <v>25490.5</v>
      </c>
      <c r="AB9" s="8">
        <f t="shared" si="9"/>
        <v>7860</v>
      </c>
    </row>
    <row r="10" spans="1:28 16259:16382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10"/>
        <v>30500</v>
      </c>
      <c r="V10" s="6">
        <v>3</v>
      </c>
      <c r="W10" s="6">
        <v>809900</v>
      </c>
      <c r="X10" s="6">
        <v>30667</v>
      </c>
      <c r="Y10" s="6">
        <v>8371</v>
      </c>
      <c r="Z10" s="6">
        <f t="shared" si="11"/>
        <v>269966.66666666669</v>
      </c>
      <c r="AA10" s="6">
        <f t="shared" si="8"/>
        <v>10222.333333333334</v>
      </c>
      <c r="AB10" s="8">
        <f t="shared" si="9"/>
        <v>2790.3333333333335</v>
      </c>
    </row>
    <row r="11" spans="1:28 16259:16382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10"/>
        <v>85820</v>
      </c>
      <c r="V11" s="6">
        <v>2</v>
      </c>
      <c r="W11" s="6">
        <v>198900</v>
      </c>
      <c r="X11" s="6">
        <v>15374</v>
      </c>
      <c r="Y11" s="6">
        <v>2829</v>
      </c>
      <c r="Z11" s="6">
        <f t="shared" si="11"/>
        <v>99450</v>
      </c>
      <c r="AA11" s="6">
        <f t="shared" si="8"/>
        <v>7687</v>
      </c>
      <c r="AB11" s="8">
        <f t="shared" si="9"/>
        <v>1414.5</v>
      </c>
    </row>
    <row r="12" spans="1:28 16259:16382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10"/>
        <v>40575</v>
      </c>
      <c r="V12" s="6">
        <v>1</v>
      </c>
      <c r="W12" s="6">
        <v>50600</v>
      </c>
      <c r="X12" s="6">
        <v>2379</v>
      </c>
      <c r="Y12" s="6">
        <v>609</v>
      </c>
      <c r="Z12" s="6">
        <f t="shared" si="11"/>
        <v>50600</v>
      </c>
      <c r="AA12" s="6">
        <f t="shared" si="8"/>
        <v>2379</v>
      </c>
      <c r="AB12" s="8">
        <f t="shared" si="9"/>
        <v>609</v>
      </c>
    </row>
    <row r="13" spans="1:28 16259:16382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  <c r="V13" s="6"/>
      <c r="W13" s="6"/>
      <c r="X13" s="6"/>
      <c r="Y13" s="6"/>
    </row>
    <row r="14" spans="1:28 16259:16382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  <c r="V14" s="6"/>
      <c r="W14" s="6"/>
      <c r="X14" s="6"/>
      <c r="Y14" s="6"/>
    </row>
    <row r="15" spans="1:28 16259:16382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8 16259:16382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12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12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12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12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12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12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12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12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13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13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4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4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5">J37/I37</f>
        <v>4044.4444444444443</v>
      </c>
      <c r="N37" s="6">
        <f t="shared" ref="N37:N47" si="16">K37/I37</f>
        <v>838.33333333333337</v>
      </c>
      <c r="O37" s="8">
        <f t="shared" ref="O37:O47" si="17">L37/I37</f>
        <v>320.88888888888891</v>
      </c>
      <c r="P37" s="6">
        <v>7</v>
      </c>
      <c r="Q37" s="6">
        <v>43000</v>
      </c>
      <c r="R37" s="8">
        <f t="shared" si="14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5"/>
        <v>5307.6923076923076</v>
      </c>
      <c r="N38" s="6">
        <f t="shared" si="16"/>
        <v>1460.3076923076924</v>
      </c>
      <c r="O38" s="8">
        <f t="shared" si="17"/>
        <v>265.23076923076923</v>
      </c>
      <c r="P38" s="6">
        <v>12</v>
      </c>
      <c r="Q38" s="6">
        <v>50107</v>
      </c>
      <c r="R38" s="8">
        <f t="shared" si="14"/>
        <v>4175.583333333333</v>
      </c>
      <c r="S38" s="6">
        <v>1</v>
      </c>
      <c r="T38" s="6">
        <v>38800</v>
      </c>
      <c r="U38" s="8">
        <f t="shared" ref="U38:U45" si="18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5"/>
        <v>3492.3076923076924</v>
      </c>
      <c r="N39" s="6">
        <f t="shared" si="16"/>
        <v>599</v>
      </c>
      <c r="O39" s="8">
        <f t="shared" si="17"/>
        <v>179.84615384615384</v>
      </c>
      <c r="P39" s="6">
        <v>14</v>
      </c>
      <c r="Q39" s="6">
        <v>56334</v>
      </c>
      <c r="R39" s="8">
        <f t="shared" si="14"/>
        <v>4023.8571428571427</v>
      </c>
      <c r="S39" s="6">
        <v>1</v>
      </c>
      <c r="T39" s="6">
        <v>21600</v>
      </c>
      <c r="U39" s="8">
        <f t="shared" si="18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5"/>
        <v>7436.363636363636</v>
      </c>
      <c r="N40" s="6">
        <f t="shared" si="16"/>
        <v>2016.7272727272727</v>
      </c>
      <c r="O40" s="8">
        <f t="shared" si="17"/>
        <v>489.18181818181819</v>
      </c>
      <c r="P40" s="6">
        <v>11</v>
      </c>
      <c r="Q40" s="6">
        <v>57228</v>
      </c>
      <c r="R40" s="8">
        <f t="shared" si="14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5"/>
        <v>4300</v>
      </c>
      <c r="N41" s="6">
        <f t="shared" si="16"/>
        <v>842.88888888888891</v>
      </c>
      <c r="O41" s="8">
        <f t="shared" si="17"/>
        <v>354.11111111111109</v>
      </c>
      <c r="P41" s="6">
        <v>8</v>
      </c>
      <c r="Q41" s="6">
        <v>36503</v>
      </c>
      <c r="R41" s="8">
        <f t="shared" si="14"/>
        <v>4562.875</v>
      </c>
      <c r="S41" s="6">
        <v>1</v>
      </c>
      <c r="T41" s="6">
        <v>32000</v>
      </c>
      <c r="U41" s="8">
        <f t="shared" si="18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5"/>
        <v>6687.5</v>
      </c>
      <c r="N42" s="6">
        <f t="shared" si="16"/>
        <v>1530.875</v>
      </c>
      <c r="O42" s="8">
        <f t="shared" si="17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8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5"/>
        <v>6662.5</v>
      </c>
      <c r="N43" s="6">
        <f t="shared" si="16"/>
        <v>1851.25</v>
      </c>
      <c r="O43" s="8">
        <f t="shared" si="17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8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5"/>
        <v>4118.181818181818</v>
      </c>
      <c r="N44" s="6">
        <f t="shared" si="16"/>
        <v>969.18181818181813</v>
      </c>
      <c r="O44" s="8">
        <f t="shared" si="17"/>
        <v>346.72727272727275</v>
      </c>
      <c r="P44" s="6">
        <v>8</v>
      </c>
      <c r="Q44" s="6">
        <v>42549</v>
      </c>
      <c r="R44" s="8">
        <f t="shared" ref="R44:R102" si="19">Q44/P44</f>
        <v>5318.625</v>
      </c>
      <c r="S44" s="6">
        <v>17</v>
      </c>
      <c r="T44" s="6">
        <v>45057</v>
      </c>
      <c r="U44" s="8">
        <f t="shared" si="18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5"/>
        <v>7356.25</v>
      </c>
      <c r="N45" s="6">
        <f t="shared" si="16"/>
        <v>2253.3125</v>
      </c>
      <c r="O45" s="8">
        <f t="shared" si="17"/>
        <v>504.0625</v>
      </c>
      <c r="P45" s="6">
        <v>13</v>
      </c>
      <c r="Q45" s="6">
        <v>45247</v>
      </c>
      <c r="R45" s="8">
        <f t="shared" si="19"/>
        <v>3480.5384615384614</v>
      </c>
      <c r="S45" s="6">
        <v>2</v>
      </c>
      <c r="T45" s="6">
        <v>53800</v>
      </c>
      <c r="U45" s="8">
        <f t="shared" si="18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5"/>
        <v>7025</v>
      </c>
      <c r="N46" s="6">
        <f t="shared" si="16"/>
        <v>1656.6666666666667</v>
      </c>
      <c r="O46" s="8">
        <f t="shared" si="17"/>
        <v>410</v>
      </c>
      <c r="P46" s="6">
        <v>9</v>
      </c>
      <c r="Q46" s="6">
        <v>51569</v>
      </c>
      <c r="R46" s="8">
        <f t="shared" si="19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5"/>
        <v>4583.333333333333</v>
      </c>
      <c r="N47" s="6">
        <f t="shared" si="16"/>
        <v>948.33333333333337</v>
      </c>
      <c r="O47" s="8">
        <f t="shared" si="17"/>
        <v>340.33333333333331</v>
      </c>
      <c r="P47" s="6">
        <v>7</v>
      </c>
      <c r="Q47" s="6">
        <v>41558</v>
      </c>
      <c r="R47" s="8">
        <f t="shared" si="19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9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9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20">J50/I50</f>
        <v>5254.545454545455</v>
      </c>
      <c r="N50" s="6">
        <f t="shared" ref="N50:N53" si="21">K50/I50</f>
        <v>1702</v>
      </c>
      <c r="O50" s="8">
        <f t="shared" ref="O50:O53" si="22">L50/I50</f>
        <v>500.81818181818181</v>
      </c>
      <c r="P50" s="6">
        <v>5</v>
      </c>
      <c r="Q50" s="6">
        <v>45895</v>
      </c>
      <c r="R50" s="8">
        <f t="shared" si="19"/>
        <v>9179</v>
      </c>
      <c r="S50" s="6">
        <v>3</v>
      </c>
      <c r="T50" s="6">
        <v>20700</v>
      </c>
      <c r="U50" s="8">
        <f t="shared" ref="U50:U53" si="23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20"/>
        <v>5780</v>
      </c>
      <c r="N51" s="6">
        <f t="shared" si="21"/>
        <v>2775.4</v>
      </c>
      <c r="O51" s="8">
        <f t="shared" si="22"/>
        <v>438.46666666666664</v>
      </c>
      <c r="P51" s="6">
        <v>3</v>
      </c>
      <c r="Q51" s="6">
        <v>26268</v>
      </c>
      <c r="R51" s="8">
        <f t="shared" si="19"/>
        <v>8756</v>
      </c>
      <c r="S51" s="6">
        <v>2</v>
      </c>
      <c r="T51" s="6">
        <v>11700</v>
      </c>
      <c r="U51" s="8">
        <f t="shared" si="23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20"/>
        <v>6844.4444444444443</v>
      </c>
      <c r="N52" s="6">
        <f t="shared" si="21"/>
        <v>3134</v>
      </c>
      <c r="O52" s="8">
        <f t="shared" si="22"/>
        <v>559.33333333333337</v>
      </c>
      <c r="P52" s="6">
        <v>6</v>
      </c>
      <c r="Q52" s="6">
        <v>52353</v>
      </c>
      <c r="R52" s="8">
        <f t="shared" si="19"/>
        <v>8725.5</v>
      </c>
      <c r="S52" s="6">
        <v>2</v>
      </c>
      <c r="T52" s="6">
        <v>25800</v>
      </c>
      <c r="U52" s="8">
        <f t="shared" si="23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20"/>
        <v>20000</v>
      </c>
      <c r="N53" s="6">
        <f t="shared" si="21"/>
        <v>11000</v>
      </c>
      <c r="O53" s="8">
        <f t="shared" si="22"/>
        <v>3000</v>
      </c>
      <c r="P53" s="6">
        <v>1</v>
      </c>
      <c r="Q53" s="6">
        <v>20309</v>
      </c>
      <c r="R53" s="8">
        <f t="shared" si="19"/>
        <v>20309</v>
      </c>
      <c r="S53" s="6">
        <v>1</v>
      </c>
      <c r="T53" s="6">
        <v>21900</v>
      </c>
      <c r="U53" s="8">
        <f t="shared" si="23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9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9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4">J56/I56</f>
        <v>3866.6666666666665</v>
      </c>
      <c r="N56" s="6">
        <f t="shared" ref="N56:N68" si="25">K56/I56</f>
        <v>1441.5</v>
      </c>
      <c r="O56" s="8">
        <f t="shared" ref="O56:O68" si="26">L56/I56</f>
        <v>244.33333333333334</v>
      </c>
      <c r="P56" s="6">
        <v>3</v>
      </c>
      <c r="Q56" s="6">
        <v>7639</v>
      </c>
      <c r="R56" s="8">
        <f t="shared" si="19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4"/>
        <v>10460</v>
      </c>
      <c r="N57" s="6">
        <f t="shared" si="25"/>
        <v>4694.2</v>
      </c>
      <c r="O57" s="8">
        <f t="shared" si="26"/>
        <v>680.2</v>
      </c>
      <c r="P57" s="6">
        <v>4</v>
      </c>
      <c r="Q57" s="6">
        <v>29440</v>
      </c>
      <c r="R57" s="8">
        <f t="shared" si="19"/>
        <v>7360</v>
      </c>
      <c r="S57" s="6">
        <v>1</v>
      </c>
      <c r="T57" s="6">
        <v>9282</v>
      </c>
      <c r="U57" s="8">
        <f t="shared" ref="U57:U58" si="27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4"/>
        <v>7733.333333333333</v>
      </c>
      <c r="N58" s="6">
        <f t="shared" si="25"/>
        <v>2117</v>
      </c>
      <c r="O58" s="8">
        <f t="shared" si="26"/>
        <v>342.83333333333331</v>
      </c>
      <c r="P58" s="6">
        <v>7</v>
      </c>
      <c r="Q58" s="6">
        <v>36650</v>
      </c>
      <c r="R58" s="8">
        <f t="shared" si="19"/>
        <v>5235.7142857142853</v>
      </c>
      <c r="S58" s="6">
        <v>3</v>
      </c>
      <c r="T58" s="6">
        <v>40889</v>
      </c>
      <c r="U58" s="8">
        <f t="shared" si="27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4"/>
        <v>10328.571428571429</v>
      </c>
      <c r="N59" s="6">
        <f t="shared" si="25"/>
        <v>2588.4285714285716</v>
      </c>
      <c r="O59" s="8">
        <f t="shared" si="26"/>
        <v>442.71428571428572</v>
      </c>
      <c r="P59" s="6">
        <v>6</v>
      </c>
      <c r="Q59" s="6">
        <v>37851</v>
      </c>
      <c r="R59" s="8">
        <f t="shared" si="19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4"/>
        <v>6962.5</v>
      </c>
      <c r="N60" s="6">
        <f t="shared" si="25"/>
        <v>1781.25</v>
      </c>
      <c r="O60" s="8">
        <f t="shared" si="26"/>
        <v>426</v>
      </c>
      <c r="P60" s="6">
        <v>11</v>
      </c>
      <c r="Q60" s="6">
        <v>58237</v>
      </c>
      <c r="R60" s="8">
        <f t="shared" si="19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4"/>
        <v>7727.272727272727</v>
      </c>
      <c r="N61" s="6">
        <f t="shared" si="25"/>
        <v>1474.3636363636363</v>
      </c>
      <c r="O61" s="8">
        <f t="shared" si="26"/>
        <v>352.54545454545456</v>
      </c>
      <c r="P61" s="6">
        <v>8</v>
      </c>
      <c r="Q61" s="6">
        <v>28295</v>
      </c>
      <c r="R61" s="8">
        <f t="shared" si="19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4"/>
        <v>4500</v>
      </c>
      <c r="N62" s="6">
        <f t="shared" si="25"/>
        <v>1237.4166666666667</v>
      </c>
      <c r="O62" s="8">
        <f t="shared" si="26"/>
        <v>274.41666666666669</v>
      </c>
      <c r="P62" s="6">
        <v>7</v>
      </c>
      <c r="Q62" s="6">
        <v>34154</v>
      </c>
      <c r="R62" s="8">
        <f t="shared" si="19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4"/>
        <v>8150</v>
      </c>
      <c r="N63" s="6">
        <f t="shared" si="25"/>
        <v>2087.3333333333335</v>
      </c>
      <c r="O63" s="8">
        <f t="shared" si="26"/>
        <v>452.75</v>
      </c>
      <c r="P63" s="6">
        <v>10</v>
      </c>
      <c r="Q63" s="6">
        <v>36858</v>
      </c>
      <c r="R63" s="8">
        <f t="shared" si="19"/>
        <v>3685.8</v>
      </c>
      <c r="S63" s="6">
        <v>2</v>
      </c>
      <c r="T63" s="6">
        <v>38300</v>
      </c>
      <c r="U63" s="8">
        <f t="shared" ref="U63:U66" si="28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4"/>
        <v>6588.8888888888887</v>
      </c>
      <c r="N64" s="6">
        <f t="shared" si="25"/>
        <v>2388.7777777777778</v>
      </c>
      <c r="O64" s="8">
        <f t="shared" si="26"/>
        <v>400.22222222222223</v>
      </c>
      <c r="P64" s="6">
        <v>6</v>
      </c>
      <c r="Q64" s="6">
        <v>28794</v>
      </c>
      <c r="R64" s="8">
        <f t="shared" si="19"/>
        <v>4799</v>
      </c>
      <c r="S64" s="6">
        <v>1</v>
      </c>
      <c r="T64" s="6">
        <v>18000</v>
      </c>
      <c r="U64" s="8">
        <f t="shared" si="28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4"/>
        <v>5155.5555555555557</v>
      </c>
      <c r="N65" s="6">
        <f t="shared" si="25"/>
        <v>1716.4444444444443</v>
      </c>
      <c r="O65" s="8">
        <f t="shared" si="26"/>
        <v>338.88888888888891</v>
      </c>
      <c r="P65" s="6">
        <v>8</v>
      </c>
      <c r="Q65" s="6">
        <v>55189</v>
      </c>
      <c r="R65" s="8">
        <f t="shared" si="19"/>
        <v>6898.625</v>
      </c>
      <c r="S65" s="6">
        <v>1</v>
      </c>
      <c r="T65" s="6">
        <v>8600</v>
      </c>
      <c r="U65" s="8">
        <f t="shared" si="28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4"/>
        <v>4536.363636363636</v>
      </c>
      <c r="N66" s="6">
        <f t="shared" si="25"/>
        <v>1162.5454545454545</v>
      </c>
      <c r="O66" s="8">
        <f t="shared" si="26"/>
        <v>315.18181818181819</v>
      </c>
      <c r="P66" s="6">
        <v>8</v>
      </c>
      <c r="Q66" s="6">
        <v>39021</v>
      </c>
      <c r="R66" s="8">
        <f t="shared" si="19"/>
        <v>4877.625</v>
      </c>
      <c r="S66" s="6">
        <v>2</v>
      </c>
      <c r="T66" s="6">
        <v>9942</v>
      </c>
      <c r="U66" s="8">
        <f t="shared" si="28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4"/>
        <v>5642.8571428571431</v>
      </c>
      <c r="N67" s="6">
        <f t="shared" si="25"/>
        <v>834.28571428571433</v>
      </c>
      <c r="O67" s="8">
        <f t="shared" si="26"/>
        <v>478.28571428571428</v>
      </c>
      <c r="P67" s="6">
        <v>7</v>
      </c>
      <c r="Q67" s="6">
        <v>40259</v>
      </c>
      <c r="R67" s="8">
        <f t="shared" si="19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9">C68/B68</f>
        <v>851.625</v>
      </c>
      <c r="G68" s="6">
        <f t="shared" ref="G68:G72" si="30">D68/B68</f>
        <v>2459.75</v>
      </c>
      <c r="H68" s="8">
        <f t="shared" ref="H68:H72" si="31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4"/>
        <v>4457.1428571428569</v>
      </c>
      <c r="N68" s="6">
        <f t="shared" si="25"/>
        <v>798.57142857142856</v>
      </c>
      <c r="O68" s="8">
        <f t="shared" si="26"/>
        <v>308.85714285714283</v>
      </c>
      <c r="P68" s="6">
        <v>8</v>
      </c>
      <c r="Q68" s="6">
        <v>40956</v>
      </c>
      <c r="R68" s="8">
        <f t="shared" si="19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9"/>
        <v>1081.7777777777778</v>
      </c>
      <c r="G69" s="6">
        <f t="shared" si="30"/>
        <v>3722.2222222222222</v>
      </c>
      <c r="H69" s="8">
        <f t="shared" si="31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9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9"/>
        <v>694.9</v>
      </c>
      <c r="G70" s="6">
        <f t="shared" si="30"/>
        <v>1630.2</v>
      </c>
      <c r="H70" s="8">
        <f t="shared" si="31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9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9"/>
        <v>513.5</v>
      </c>
      <c r="G71" s="6">
        <f t="shared" si="30"/>
        <v>1770</v>
      </c>
      <c r="H71" s="8">
        <f t="shared" si="31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32">J71/I71</f>
        <v>4370</v>
      </c>
      <c r="N71" s="6">
        <f t="shared" ref="N71:N92" si="33">K71/I71</f>
        <v>755.5</v>
      </c>
      <c r="O71" s="8">
        <f t="shared" ref="O71:O92" si="34">L71/I71</f>
        <v>268.39999999999998</v>
      </c>
      <c r="P71" s="6">
        <v>7</v>
      </c>
      <c r="Q71" s="6">
        <v>21725</v>
      </c>
      <c r="R71" s="8">
        <f t="shared" si="19"/>
        <v>3103.5714285714284</v>
      </c>
      <c r="S71" s="6">
        <v>4</v>
      </c>
      <c r="T71" s="6">
        <v>22166</v>
      </c>
      <c r="U71" s="8">
        <f t="shared" ref="U71:U80" si="35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9"/>
        <v>693.0625</v>
      </c>
      <c r="G72" s="6">
        <f t="shared" si="30"/>
        <v>1617.9375</v>
      </c>
      <c r="H72" s="8">
        <f t="shared" si="31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32"/>
        <v>5221.4285714285716</v>
      </c>
      <c r="N72" s="6">
        <f t="shared" si="33"/>
        <v>1365</v>
      </c>
      <c r="O72" s="8">
        <f t="shared" si="34"/>
        <v>325.92857142857144</v>
      </c>
      <c r="P72" s="6">
        <v>10</v>
      </c>
      <c r="Q72" s="6">
        <v>36650</v>
      </c>
      <c r="R72" s="8">
        <f t="shared" si="19"/>
        <v>3665</v>
      </c>
      <c r="S72" s="6">
        <v>3</v>
      </c>
      <c r="T72" s="6">
        <v>19782</v>
      </c>
      <c r="U72" s="8">
        <f t="shared" si="35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6">C73/B73</f>
        <v>1853.625</v>
      </c>
      <c r="G73" s="6">
        <f t="shared" ref="G73:G110" si="37">D73/B73</f>
        <v>2134.375</v>
      </c>
      <c r="H73" s="8">
        <f t="shared" ref="H73:H110" si="38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32"/>
        <v>3900</v>
      </c>
      <c r="N73" s="6">
        <f t="shared" si="33"/>
        <v>1043.375</v>
      </c>
      <c r="O73" s="8">
        <f t="shared" si="34"/>
        <v>255.75</v>
      </c>
      <c r="P73" s="6">
        <v>4</v>
      </c>
      <c r="Q73" s="6">
        <v>22397</v>
      </c>
      <c r="R73" s="8">
        <f t="shared" si="19"/>
        <v>5599.25</v>
      </c>
      <c r="S73" s="6">
        <v>3</v>
      </c>
      <c r="T73" s="6">
        <v>18855</v>
      </c>
      <c r="U73" s="8">
        <f t="shared" si="35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6"/>
        <v>550.09090909090912</v>
      </c>
      <c r="G74" s="6">
        <f t="shared" si="37"/>
        <v>1673.4545454545455</v>
      </c>
      <c r="H74" s="8">
        <f t="shared" si="38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32"/>
        <v>4474.166666666667</v>
      </c>
      <c r="N74" s="6">
        <f t="shared" si="33"/>
        <v>977.08333333333337</v>
      </c>
      <c r="O74" s="8">
        <f t="shared" si="34"/>
        <v>274.83333333333331</v>
      </c>
      <c r="P74" s="6">
        <v>6</v>
      </c>
      <c r="Q74" s="6">
        <v>27259</v>
      </c>
      <c r="R74" s="8">
        <f t="shared" si="19"/>
        <v>4543.166666666667</v>
      </c>
      <c r="S74" s="6">
        <v>7</v>
      </c>
      <c r="T74" s="6">
        <v>52274</v>
      </c>
      <c r="U74" s="8">
        <f t="shared" si="35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6"/>
        <v>878.42857142857144</v>
      </c>
      <c r="G75" s="6">
        <f t="shared" si="37"/>
        <v>1885.7142857142858</v>
      </c>
      <c r="H75" s="8">
        <f t="shared" si="38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32"/>
        <v>4185.7142857142853</v>
      </c>
      <c r="N75" s="6">
        <f t="shared" si="33"/>
        <v>770</v>
      </c>
      <c r="O75" s="8">
        <f t="shared" si="34"/>
        <v>241.71428571428572</v>
      </c>
      <c r="P75" s="6">
        <v>6</v>
      </c>
      <c r="Q75" s="6">
        <v>29743</v>
      </c>
      <c r="R75" s="8">
        <f t="shared" si="19"/>
        <v>4957.166666666667</v>
      </c>
      <c r="S75" s="6">
        <v>1</v>
      </c>
      <c r="T75" s="6">
        <v>9146</v>
      </c>
      <c r="U75" s="8">
        <f t="shared" si="35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6"/>
        <v>3881.5833333333335</v>
      </c>
      <c r="G76" s="6">
        <f t="shared" si="37"/>
        <v>2032.3333333333333</v>
      </c>
      <c r="H76" s="8">
        <f t="shared" si="38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32"/>
        <v>7868.7692307692305</v>
      </c>
      <c r="N76" s="6">
        <f t="shared" si="33"/>
        <v>1511.5384615384614</v>
      </c>
      <c r="O76" s="8">
        <f t="shared" si="34"/>
        <v>377.61538461538464</v>
      </c>
      <c r="P76" s="6">
        <v>10</v>
      </c>
      <c r="Q76" s="6">
        <v>71058</v>
      </c>
      <c r="R76" s="8">
        <f t="shared" si="19"/>
        <v>7105.8</v>
      </c>
      <c r="S76" s="6">
        <v>5</v>
      </c>
      <c r="T76" s="6">
        <v>77729</v>
      </c>
      <c r="U76" s="8">
        <f t="shared" si="35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6"/>
        <v>689.63636363636363</v>
      </c>
      <c r="G77" s="6">
        <f t="shared" si="37"/>
        <v>2681.818181818182</v>
      </c>
      <c r="H77" s="8">
        <f t="shared" si="38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32"/>
        <v>9512.5</v>
      </c>
      <c r="N77" s="6">
        <f t="shared" si="33"/>
        <v>1862.375</v>
      </c>
      <c r="O77" s="8">
        <f t="shared" si="34"/>
        <v>860.5</v>
      </c>
      <c r="P77" s="6">
        <v>10</v>
      </c>
      <c r="Q77" s="6">
        <v>67207</v>
      </c>
      <c r="R77" s="8">
        <f t="shared" si="19"/>
        <v>6720.7</v>
      </c>
      <c r="S77" s="6">
        <v>5</v>
      </c>
      <c r="T77" s="6">
        <v>272733</v>
      </c>
      <c r="U77" s="8">
        <f t="shared" si="35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6"/>
        <v>485.86666666666667</v>
      </c>
      <c r="G78" s="6">
        <f t="shared" si="37"/>
        <v>1709.2666666666667</v>
      </c>
      <c r="H78" s="8">
        <f t="shared" si="38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32"/>
        <v>8366.6666666666661</v>
      </c>
      <c r="N78" s="6">
        <f t="shared" si="33"/>
        <v>1217.5</v>
      </c>
      <c r="O78" s="8">
        <f t="shared" si="34"/>
        <v>563.66666666666663</v>
      </c>
      <c r="P78" s="6">
        <v>10</v>
      </c>
      <c r="Q78" s="6">
        <v>51681</v>
      </c>
      <c r="R78" s="8">
        <f t="shared" si="19"/>
        <v>5168.1000000000004</v>
      </c>
      <c r="S78" s="6">
        <v>1</v>
      </c>
      <c r="T78" s="6">
        <v>11115</v>
      </c>
      <c r="U78" s="8">
        <f t="shared" si="35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6"/>
        <v>446.92857142857144</v>
      </c>
      <c r="G79" s="6">
        <f t="shared" si="37"/>
        <v>1245.0714285714287</v>
      </c>
      <c r="H79" s="8">
        <f t="shared" si="38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32"/>
        <v>4183.333333333333</v>
      </c>
      <c r="N79" s="6">
        <f t="shared" si="33"/>
        <v>707.83333333333337</v>
      </c>
      <c r="O79" s="8">
        <f t="shared" si="34"/>
        <v>323.33333333333331</v>
      </c>
      <c r="P79" s="6">
        <v>7</v>
      </c>
      <c r="Q79" s="6">
        <v>31991</v>
      </c>
      <c r="R79" s="8">
        <f t="shared" si="19"/>
        <v>4570.1428571428569</v>
      </c>
      <c r="S79" s="6">
        <v>1</v>
      </c>
      <c r="T79" s="6">
        <v>14353</v>
      </c>
      <c r="U79" s="8">
        <f t="shared" si="35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6"/>
        <v>567</v>
      </c>
      <c r="G80" s="6">
        <f t="shared" si="37"/>
        <v>2026.375</v>
      </c>
      <c r="H80" s="8">
        <f t="shared" si="38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32"/>
        <v>11575</v>
      </c>
      <c r="N80" s="6">
        <f t="shared" si="33"/>
        <v>2652.75</v>
      </c>
      <c r="O80" s="8">
        <f t="shared" si="34"/>
        <v>1185.75</v>
      </c>
      <c r="P80" s="6">
        <v>5</v>
      </c>
      <c r="Q80" s="6">
        <v>33077</v>
      </c>
      <c r="R80" s="8">
        <f t="shared" si="19"/>
        <v>6615.4</v>
      </c>
      <c r="S80" s="6">
        <v>2</v>
      </c>
      <c r="T80" s="6">
        <v>28318</v>
      </c>
      <c r="U80" s="8">
        <f t="shared" si="35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6"/>
        <v>345.8125</v>
      </c>
      <c r="G81" s="6">
        <f t="shared" si="37"/>
        <v>1025</v>
      </c>
      <c r="H81" s="8">
        <f t="shared" si="38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32"/>
        <v>6977.7777777777774</v>
      </c>
      <c r="N81" s="6">
        <f t="shared" si="33"/>
        <v>1227.3333333333333</v>
      </c>
      <c r="O81" s="8">
        <f t="shared" si="34"/>
        <v>553.77777777777783</v>
      </c>
      <c r="P81" s="6">
        <v>5</v>
      </c>
      <c r="Q81" s="6">
        <v>21248</v>
      </c>
      <c r="R81" s="8">
        <f t="shared" si="19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6"/>
        <v>555.26086956521738</v>
      </c>
      <c r="G82" s="6">
        <f t="shared" si="37"/>
        <v>1550.2608695652175</v>
      </c>
      <c r="H82" s="8">
        <f t="shared" si="38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32"/>
        <v>4907.1428571428569</v>
      </c>
      <c r="N82" s="6">
        <f t="shared" si="33"/>
        <v>837.5</v>
      </c>
      <c r="O82" s="8">
        <f t="shared" si="34"/>
        <v>498</v>
      </c>
      <c r="P82" s="6">
        <v>12</v>
      </c>
      <c r="Q82" s="6">
        <v>53229</v>
      </c>
      <c r="R82" s="8">
        <f t="shared" si="19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6"/>
        <v>805.4</v>
      </c>
      <c r="G83" s="6">
        <f t="shared" si="37"/>
        <v>2680</v>
      </c>
      <c r="H83" s="8">
        <f t="shared" si="38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32"/>
        <v>5110</v>
      </c>
      <c r="N83" s="6">
        <f t="shared" si="33"/>
        <v>920.1</v>
      </c>
      <c r="O83" s="8">
        <f t="shared" si="34"/>
        <v>470.4</v>
      </c>
      <c r="P83" s="6">
        <v>10</v>
      </c>
      <c r="Q83" s="6">
        <v>58621</v>
      </c>
      <c r="R83" s="8">
        <f t="shared" si="19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6"/>
        <v>1054.3333333333333</v>
      </c>
      <c r="G84" s="6">
        <f t="shared" si="37"/>
        <v>2478.6666666666665</v>
      </c>
      <c r="H84" s="8">
        <f t="shared" si="38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32"/>
        <v>6100</v>
      </c>
      <c r="N84" s="6">
        <f t="shared" si="33"/>
        <v>875.85714285714289</v>
      </c>
      <c r="O84" s="8">
        <f t="shared" si="34"/>
        <v>646.28571428571433</v>
      </c>
      <c r="P84" s="6">
        <v>6</v>
      </c>
      <c r="Q84" s="6">
        <v>37815</v>
      </c>
      <c r="R84" s="8">
        <f t="shared" si="19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6"/>
        <v>903.72727272727275</v>
      </c>
      <c r="G85" s="6">
        <f t="shared" si="37"/>
        <v>2679.909090909091</v>
      </c>
      <c r="H85" s="8">
        <f t="shared" si="38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32"/>
        <v>6975</v>
      </c>
      <c r="N85" s="6">
        <f t="shared" si="33"/>
        <v>1201</v>
      </c>
      <c r="O85" s="8">
        <f t="shared" si="34"/>
        <v>822.5</v>
      </c>
      <c r="P85" s="6">
        <v>8</v>
      </c>
      <c r="Q85" s="6">
        <v>59022</v>
      </c>
      <c r="R85" s="8">
        <f t="shared" si="19"/>
        <v>7377.75</v>
      </c>
      <c r="S85" s="6">
        <v>1</v>
      </c>
      <c r="T85" s="6">
        <v>12000</v>
      </c>
      <c r="U85" s="8">
        <f t="shared" ref="U85:U88" si="39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6"/>
        <v>708.91666666666663</v>
      </c>
      <c r="G86" s="6">
        <f t="shared" si="37"/>
        <v>2264.5</v>
      </c>
      <c r="H86" s="8">
        <f t="shared" si="38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32"/>
        <v>4877.7777777777774</v>
      </c>
      <c r="N86" s="6">
        <f t="shared" si="33"/>
        <v>809.11111111111109</v>
      </c>
      <c r="O86" s="8">
        <f t="shared" si="34"/>
        <v>443.88888888888891</v>
      </c>
      <c r="P86" s="6">
        <v>7</v>
      </c>
      <c r="Q86" s="6">
        <v>28854</v>
      </c>
      <c r="R86" s="8">
        <f t="shared" si="19"/>
        <v>4122</v>
      </c>
      <c r="S86" s="6">
        <v>2</v>
      </c>
      <c r="T86" s="6">
        <v>16467</v>
      </c>
      <c r="U86" s="8">
        <f t="shared" si="39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6"/>
        <v>673.16666666666663</v>
      </c>
      <c r="G87" s="6">
        <f t="shared" si="37"/>
        <v>2636.3333333333335</v>
      </c>
      <c r="H87" s="8">
        <f t="shared" si="38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32"/>
        <v>6420</v>
      </c>
      <c r="N87" s="6">
        <f t="shared" si="33"/>
        <v>1375.8</v>
      </c>
      <c r="O87" s="8">
        <f t="shared" si="34"/>
        <v>826</v>
      </c>
      <c r="P87" s="6">
        <v>5</v>
      </c>
      <c r="Q87" s="6">
        <v>39711</v>
      </c>
      <c r="R87" s="8">
        <f t="shared" si="19"/>
        <v>7942.2</v>
      </c>
      <c r="S87" s="6">
        <v>2</v>
      </c>
      <c r="T87" s="6">
        <v>12953</v>
      </c>
      <c r="U87" s="8">
        <f t="shared" si="39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6"/>
        <v>1433.2</v>
      </c>
      <c r="G88" s="6">
        <f t="shared" si="37"/>
        <v>3760</v>
      </c>
      <c r="H88" s="8">
        <f t="shared" si="38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32"/>
        <v>5625</v>
      </c>
      <c r="N88" s="6">
        <f t="shared" si="33"/>
        <v>939.25</v>
      </c>
      <c r="O88" s="8">
        <f t="shared" si="34"/>
        <v>609</v>
      </c>
      <c r="P88" s="6">
        <v>2</v>
      </c>
      <c r="Q88" s="6">
        <v>14988</v>
      </c>
      <c r="R88" s="8">
        <f t="shared" si="19"/>
        <v>7494</v>
      </c>
      <c r="S88" s="6">
        <v>1</v>
      </c>
      <c r="T88" s="6">
        <v>13495</v>
      </c>
      <c r="U88" s="8">
        <f t="shared" si="39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6"/>
        <v>1061.5999999999999</v>
      </c>
      <c r="G89" s="6">
        <f t="shared" si="37"/>
        <v>3600</v>
      </c>
      <c r="H89" s="8">
        <f t="shared" si="38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32"/>
        <v>23516.666666666668</v>
      </c>
      <c r="N89" s="6">
        <f t="shared" si="33"/>
        <v>2949.5</v>
      </c>
      <c r="O89" s="8">
        <f t="shared" si="34"/>
        <v>667.5</v>
      </c>
      <c r="P89" s="6">
        <v>6</v>
      </c>
      <c r="Q89" s="6">
        <v>41589</v>
      </c>
      <c r="R89" s="8">
        <f t="shared" si="19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6"/>
        <v>847.81818181818187</v>
      </c>
      <c r="G90" s="6">
        <f t="shared" si="37"/>
        <v>2249.818181818182</v>
      </c>
      <c r="H90" s="8">
        <f t="shared" si="38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32"/>
        <v>15214.285714285714</v>
      </c>
      <c r="N90" s="6">
        <f t="shared" si="33"/>
        <v>3548.7142857142858</v>
      </c>
      <c r="O90" s="8">
        <f t="shared" si="34"/>
        <v>698</v>
      </c>
      <c r="P90" s="6">
        <v>7</v>
      </c>
      <c r="Q90" s="6">
        <v>107621</v>
      </c>
      <c r="R90" s="8">
        <f t="shared" si="19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6"/>
        <v>622.5</v>
      </c>
      <c r="G91" s="6">
        <f t="shared" si="37"/>
        <v>2517.6666666666665</v>
      </c>
      <c r="H91" s="8">
        <f t="shared" si="38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32"/>
        <v>12200</v>
      </c>
      <c r="N91" s="6">
        <f t="shared" si="33"/>
        <v>2566.1999999999998</v>
      </c>
      <c r="O91" s="8">
        <f t="shared" si="34"/>
        <v>754.6</v>
      </c>
      <c r="P91" s="6">
        <v>5</v>
      </c>
      <c r="Q91" s="6">
        <v>28211</v>
      </c>
      <c r="R91" s="8">
        <f t="shared" si="19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6"/>
        <v>1078</v>
      </c>
      <c r="G92" s="6">
        <f t="shared" si="37"/>
        <v>2150</v>
      </c>
      <c r="H92" s="8">
        <f t="shared" si="38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32"/>
        <v>13800</v>
      </c>
      <c r="N92" s="6">
        <f t="shared" si="33"/>
        <v>3749.5</v>
      </c>
      <c r="O92" s="8">
        <f t="shared" si="34"/>
        <v>874.75</v>
      </c>
      <c r="P92" s="6">
        <v>5</v>
      </c>
      <c r="Q92" s="6">
        <v>31789</v>
      </c>
      <c r="R92" s="8">
        <f t="shared" si="19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6"/>
        <v>791.75</v>
      </c>
      <c r="G93" s="6">
        <f t="shared" si="37"/>
        <v>2248.25</v>
      </c>
      <c r="H93" s="8">
        <f t="shared" si="38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9"/>
        <v>7778.333333333333</v>
      </c>
      <c r="S93" s="6">
        <v>3</v>
      </c>
      <c r="T93" s="6">
        <v>4831000</v>
      </c>
      <c r="U93" s="8">
        <f t="shared" ref="U93:U98" si="40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6"/>
        <v>828.5</v>
      </c>
      <c r="G94" s="6">
        <f t="shared" si="37"/>
        <v>2675</v>
      </c>
      <c r="H94" s="8">
        <f t="shared" si="38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9"/>
        <v>6477.166666666667</v>
      </c>
      <c r="S94" s="6">
        <v>3</v>
      </c>
      <c r="T94" s="6">
        <v>401638</v>
      </c>
      <c r="U94" s="8">
        <f t="shared" si="40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6"/>
        <v>835.42857142857144</v>
      </c>
      <c r="G95" s="6">
        <f t="shared" si="37"/>
        <v>2785.7142857142858</v>
      </c>
      <c r="H95" s="8">
        <f t="shared" si="38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41">J95/I95</f>
        <v>12533.333333333334</v>
      </c>
      <c r="N95" s="6">
        <f t="shared" ref="N95:N96" si="42">K95/I95</f>
        <v>3502.5</v>
      </c>
      <c r="O95" s="8">
        <f t="shared" ref="O95:O96" si="43">L95/I95</f>
        <v>837.83333333333337</v>
      </c>
      <c r="P95" s="6">
        <v>5</v>
      </c>
      <c r="Q95" s="6">
        <v>18875</v>
      </c>
      <c r="R95" s="8">
        <f t="shared" si="19"/>
        <v>3775</v>
      </c>
      <c r="S95" s="6">
        <v>2</v>
      </c>
      <c r="T95" s="6">
        <v>143360</v>
      </c>
      <c r="U95" s="8">
        <f t="shared" si="40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6"/>
        <v>1169.8333333333333</v>
      </c>
      <c r="G96" s="6">
        <f t="shared" si="37"/>
        <v>3550</v>
      </c>
      <c r="H96" s="8">
        <f t="shared" si="38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41"/>
        <v>19966.666666666668</v>
      </c>
      <c r="N96" s="6">
        <f t="shared" si="42"/>
        <v>6123.333333333333</v>
      </c>
      <c r="O96" s="8">
        <f t="shared" si="43"/>
        <v>1173.5</v>
      </c>
      <c r="P96" s="6">
        <v>4</v>
      </c>
      <c r="Q96" s="6">
        <v>27237</v>
      </c>
      <c r="R96" s="8">
        <f t="shared" si="19"/>
        <v>6809.25</v>
      </c>
      <c r="S96" s="6">
        <v>2</v>
      </c>
      <c r="T96" s="6">
        <v>98317</v>
      </c>
      <c r="U96" s="8">
        <f t="shared" si="40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6"/>
        <v>681.16666666666663</v>
      </c>
      <c r="G97" s="6">
        <f t="shared" si="37"/>
        <v>3066.6666666666665</v>
      </c>
      <c r="H97" s="8">
        <f t="shared" si="38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9"/>
        <v>12754.875</v>
      </c>
      <c r="S97" s="6">
        <v>2</v>
      </c>
      <c r="T97" s="6">
        <v>1344732</v>
      </c>
      <c r="U97" s="8">
        <f t="shared" si="40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6"/>
        <v>892.25</v>
      </c>
      <c r="G98" s="6">
        <f t="shared" si="37"/>
        <v>2874.625</v>
      </c>
      <c r="H98" s="8">
        <f t="shared" si="38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9"/>
        <v>7350.333333333333</v>
      </c>
      <c r="S98" s="6">
        <v>2</v>
      </c>
      <c r="T98" s="6">
        <v>90742</v>
      </c>
      <c r="U98" s="8">
        <f t="shared" si="40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6"/>
        <v>1278.5999999999999</v>
      </c>
      <c r="G99" s="6">
        <f t="shared" si="37"/>
        <v>3220</v>
      </c>
      <c r="H99" s="8">
        <f t="shared" si="38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18" si="44">J99/I99</f>
        <v>23440</v>
      </c>
      <c r="N99" s="6">
        <f t="shared" ref="N99:N118" si="45">K99/I99</f>
        <v>5860</v>
      </c>
      <c r="O99" s="8">
        <f t="shared" ref="O99:O118" si="46">L99/I99</f>
        <v>1408.8</v>
      </c>
      <c r="P99" s="6">
        <v>4</v>
      </c>
      <c r="Q99" s="6">
        <v>28781</v>
      </c>
      <c r="R99" s="8">
        <f t="shared" si="19"/>
        <v>7195.25</v>
      </c>
      <c r="S99" s="6">
        <v>3</v>
      </c>
      <c r="T99" s="6">
        <v>199500</v>
      </c>
      <c r="U99" s="8">
        <f t="shared" ref="U99:U111" si="47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6"/>
        <v>828.375</v>
      </c>
      <c r="G100" s="6">
        <f t="shared" si="37"/>
        <v>2509.125</v>
      </c>
      <c r="H100" s="8">
        <f t="shared" si="38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4"/>
        <v>33816.666666666664</v>
      </c>
      <c r="N100" s="6">
        <f t="shared" si="45"/>
        <v>10907</v>
      </c>
      <c r="O100" s="8">
        <f t="shared" si="46"/>
        <v>1176.8333333333333</v>
      </c>
      <c r="P100" s="6">
        <v>7</v>
      </c>
      <c r="Q100" s="6">
        <v>35484</v>
      </c>
      <c r="R100" s="8">
        <f t="shared" si="19"/>
        <v>5069.1428571428569</v>
      </c>
      <c r="S100" s="6">
        <v>1</v>
      </c>
      <c r="T100" s="6">
        <v>106658</v>
      </c>
      <c r="U100" s="8">
        <f t="shared" si="47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6"/>
        <v>1024.8333333333333</v>
      </c>
      <c r="G101" s="6">
        <f t="shared" si="37"/>
        <v>3056.6666666666665</v>
      </c>
      <c r="H101" s="8">
        <f t="shared" si="38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4"/>
        <v>33816.666666666664</v>
      </c>
      <c r="N101" s="6">
        <f t="shared" si="45"/>
        <v>10907</v>
      </c>
      <c r="O101" s="8">
        <f t="shared" si="46"/>
        <v>1176.8333333333333</v>
      </c>
      <c r="P101" s="6">
        <v>3</v>
      </c>
      <c r="Q101" s="6">
        <v>19179</v>
      </c>
      <c r="R101" s="8">
        <f t="shared" si="19"/>
        <v>6393</v>
      </c>
      <c r="S101" s="6">
        <v>3</v>
      </c>
      <c r="T101" s="6">
        <v>83000</v>
      </c>
      <c r="U101" s="8">
        <f t="shared" si="47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6"/>
        <v>1047.5</v>
      </c>
      <c r="G102" s="6">
        <f t="shared" si="37"/>
        <v>3333.3333333333335</v>
      </c>
      <c r="H102" s="8">
        <f t="shared" si="38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4"/>
        <v>15000</v>
      </c>
      <c r="N102" s="6">
        <f t="shared" si="45"/>
        <v>3733.3333333333335</v>
      </c>
      <c r="O102" s="8">
        <f t="shared" si="46"/>
        <v>952.66666666666663</v>
      </c>
      <c r="P102" s="6">
        <v>6</v>
      </c>
      <c r="Q102" s="6">
        <v>43670</v>
      </c>
      <c r="R102" s="8">
        <f t="shared" si="19"/>
        <v>7278.333333333333</v>
      </c>
      <c r="S102" s="6">
        <v>2</v>
      </c>
      <c r="T102" s="6">
        <v>48926</v>
      </c>
      <c r="U102" s="8">
        <f t="shared" si="47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6"/>
        <v>1043.1666666666667</v>
      </c>
      <c r="G103" s="6">
        <f t="shared" si="37"/>
        <v>2119.5</v>
      </c>
      <c r="H103" s="8">
        <f t="shared" si="38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4"/>
        <v>17075</v>
      </c>
      <c r="N103" s="6">
        <f t="shared" si="45"/>
        <v>4475</v>
      </c>
      <c r="O103" s="8">
        <f t="shared" si="46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7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6"/>
        <v>1122.6666666666667</v>
      </c>
      <c r="G104" s="6">
        <f t="shared" si="37"/>
        <v>2550</v>
      </c>
      <c r="H104" s="8">
        <f t="shared" si="38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4"/>
        <v>20550</v>
      </c>
      <c r="N104" s="6">
        <f t="shared" si="45"/>
        <v>4896</v>
      </c>
      <c r="O104" s="8">
        <f t="shared" si="46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7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6"/>
        <v>1051.75</v>
      </c>
      <c r="G105" s="6">
        <f t="shared" si="37"/>
        <v>3175</v>
      </c>
      <c r="H105" s="8">
        <f t="shared" si="38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4"/>
        <v>7700</v>
      </c>
      <c r="N105" s="6">
        <f t="shared" si="45"/>
        <v>1675</v>
      </c>
      <c r="O105" s="8">
        <f t="shared" si="46"/>
        <v>835.75</v>
      </c>
      <c r="P105" s="6">
        <v>7</v>
      </c>
      <c r="Q105" s="6">
        <v>33845</v>
      </c>
      <c r="R105" s="8">
        <f t="shared" ref="R105:R118" si="48">Q105/P105</f>
        <v>4835</v>
      </c>
      <c r="S105" s="6">
        <v>3</v>
      </c>
      <c r="T105" s="6">
        <v>33635</v>
      </c>
      <c r="U105" s="8">
        <f t="shared" si="47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6"/>
        <v>792.88888888888891</v>
      </c>
      <c r="G106" s="6">
        <f t="shared" si="37"/>
        <v>2229.2222222222222</v>
      </c>
      <c r="H106" s="8">
        <f t="shared" si="38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4"/>
        <v>9387.5</v>
      </c>
      <c r="N106" s="6">
        <f t="shared" si="45"/>
        <v>2005.25</v>
      </c>
      <c r="O106" s="8">
        <f t="shared" si="46"/>
        <v>578.875</v>
      </c>
      <c r="P106" s="6">
        <v>2</v>
      </c>
      <c r="Q106" s="6">
        <v>22350</v>
      </c>
      <c r="R106" s="8">
        <f t="shared" si="48"/>
        <v>11175</v>
      </c>
      <c r="S106" s="6">
        <v>3</v>
      </c>
      <c r="T106" s="6">
        <v>1009203</v>
      </c>
      <c r="U106" s="8">
        <f t="shared" si="47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6"/>
        <v>831</v>
      </c>
      <c r="G107" s="6">
        <f t="shared" si="37"/>
        <v>2092.25</v>
      </c>
      <c r="H107" s="8">
        <f t="shared" si="38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4"/>
        <v>8280</v>
      </c>
      <c r="N107" s="6">
        <f t="shared" si="45"/>
        <v>3060</v>
      </c>
      <c r="O107" s="8">
        <f t="shared" si="46"/>
        <v>1118.5999999999999</v>
      </c>
      <c r="P107" s="6">
        <v>2</v>
      </c>
      <c r="Q107" s="6">
        <v>22501</v>
      </c>
      <c r="R107" s="8">
        <f t="shared" si="48"/>
        <v>11250.5</v>
      </c>
      <c r="S107" s="6">
        <v>3</v>
      </c>
      <c r="T107" s="6">
        <v>1352173</v>
      </c>
      <c r="U107" s="8">
        <f t="shared" si="47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6"/>
        <v>677.5</v>
      </c>
      <c r="G108" s="6">
        <f t="shared" si="37"/>
        <v>2042.5</v>
      </c>
      <c r="H108" s="8">
        <f t="shared" si="38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4"/>
        <v>24700</v>
      </c>
      <c r="N108" s="6">
        <f t="shared" si="45"/>
        <v>6740</v>
      </c>
      <c r="O108" s="8">
        <f t="shared" si="46"/>
        <v>1489.8</v>
      </c>
      <c r="P108" s="6">
        <v>4</v>
      </c>
      <c r="Q108" s="6">
        <v>32571</v>
      </c>
      <c r="R108" s="8">
        <f t="shared" si="48"/>
        <v>8142.75</v>
      </c>
      <c r="S108" s="6">
        <v>2</v>
      </c>
      <c r="T108" s="6">
        <v>1007977</v>
      </c>
      <c r="U108" s="8">
        <f t="shared" si="47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6"/>
        <v>669.6</v>
      </c>
      <c r="G109" s="6">
        <f t="shared" si="37"/>
        <v>1942.8</v>
      </c>
      <c r="H109" s="8">
        <f t="shared" si="38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4"/>
        <v>28000</v>
      </c>
      <c r="N109" s="6">
        <f t="shared" si="45"/>
        <v>8750</v>
      </c>
      <c r="O109" s="8">
        <f t="shared" si="46"/>
        <v>1661.75</v>
      </c>
      <c r="P109" s="6">
        <v>9</v>
      </c>
      <c r="Q109" s="6">
        <v>25363</v>
      </c>
      <c r="R109" s="8">
        <f t="shared" si="48"/>
        <v>2818.1111111111113</v>
      </c>
      <c r="S109" s="6">
        <v>1</v>
      </c>
      <c r="T109" s="6">
        <v>7800</v>
      </c>
      <c r="U109" s="8">
        <f t="shared" si="47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6"/>
        <v>709.5</v>
      </c>
      <c r="G110" s="6">
        <f t="shared" si="37"/>
        <v>2655.1666666666665</v>
      </c>
      <c r="H110" s="8">
        <f t="shared" si="38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4"/>
        <v>26333.333333333332</v>
      </c>
      <c r="N110" s="6">
        <f t="shared" si="45"/>
        <v>5466.666666666667</v>
      </c>
      <c r="O110" s="8">
        <f t="shared" si="46"/>
        <v>1440</v>
      </c>
      <c r="P110" s="6">
        <v>10</v>
      </c>
      <c r="Q110" s="6">
        <v>42481</v>
      </c>
      <c r="R110" s="8">
        <f t="shared" si="48"/>
        <v>4248.1000000000004</v>
      </c>
      <c r="S110" s="6">
        <v>1</v>
      </c>
      <c r="T110" s="6">
        <v>70958</v>
      </c>
      <c r="U110" s="8">
        <f t="shared" si="47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4"/>
        <v>42333.333333333336</v>
      </c>
      <c r="N111" s="6">
        <f t="shared" si="45"/>
        <v>4493.833333333333</v>
      </c>
      <c r="O111" s="8">
        <f t="shared" si="46"/>
        <v>1703.3333333333333</v>
      </c>
      <c r="P111" s="6">
        <v>6</v>
      </c>
      <c r="Q111" s="6">
        <v>108963</v>
      </c>
      <c r="R111" s="8">
        <f t="shared" si="48"/>
        <v>18160.5</v>
      </c>
      <c r="S111" s="6">
        <v>1</v>
      </c>
      <c r="T111" s="6">
        <v>149019</v>
      </c>
      <c r="U111" s="8">
        <f t="shared" si="47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4"/>
        <v>26000</v>
      </c>
      <c r="N112" s="6">
        <f t="shared" si="45"/>
        <v>6666.5</v>
      </c>
      <c r="O112" s="8">
        <f t="shared" si="46"/>
        <v>851.25</v>
      </c>
      <c r="P112" s="6">
        <v>4</v>
      </c>
      <c r="Q112" s="6">
        <v>41960</v>
      </c>
      <c r="R112" s="8">
        <f t="shared" si="48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9">C113/B113</f>
        <v>1173.75</v>
      </c>
      <c r="G113" s="6">
        <f t="shared" ref="G113:G114" si="50">D113/B113</f>
        <v>2100</v>
      </c>
      <c r="H113" s="8">
        <f t="shared" ref="H113:H114" si="51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4"/>
        <v>23666.666666666668</v>
      </c>
      <c r="N113" s="6">
        <f t="shared" si="45"/>
        <v>7166.666666666667</v>
      </c>
      <c r="O113" s="8">
        <f t="shared" si="46"/>
        <v>1566.6666666666667</v>
      </c>
      <c r="P113" s="6">
        <v>1</v>
      </c>
      <c r="Q113" s="6">
        <v>16823</v>
      </c>
      <c r="R113" s="8">
        <f t="shared" si="48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9"/>
        <v>696.33333333333337</v>
      </c>
      <c r="G114" s="6">
        <f t="shared" si="50"/>
        <v>1541.8333333333333</v>
      </c>
      <c r="H114" s="8">
        <f t="shared" si="51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4"/>
        <v>16240</v>
      </c>
      <c r="N114" s="6">
        <f t="shared" si="45"/>
        <v>4320</v>
      </c>
      <c r="O114" s="8">
        <f t="shared" si="46"/>
        <v>751.6</v>
      </c>
      <c r="P114" s="6">
        <v>3</v>
      </c>
      <c r="Q114" s="6">
        <v>27035</v>
      </c>
      <c r="R114" s="8">
        <f t="shared" si="48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4"/>
        <v>19000</v>
      </c>
      <c r="N115" s="6">
        <f t="shared" si="45"/>
        <v>6733.333333333333</v>
      </c>
      <c r="O115" s="8">
        <f t="shared" si="46"/>
        <v>1395</v>
      </c>
      <c r="P115" s="6">
        <v>4</v>
      </c>
      <c r="Q115" s="6">
        <v>64288</v>
      </c>
      <c r="R115" s="8">
        <f t="shared" si="48"/>
        <v>16072</v>
      </c>
      <c r="S115" s="6">
        <v>2</v>
      </c>
      <c r="T115" s="6">
        <v>48809</v>
      </c>
      <c r="U115" s="8">
        <f t="shared" ref="U115:U118" si="52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4"/>
        <v>21171.428571428572</v>
      </c>
      <c r="N116" s="6">
        <f t="shared" si="45"/>
        <v>7014.2857142857147</v>
      </c>
      <c r="O116" s="8">
        <f t="shared" si="46"/>
        <v>1274.2857142857142</v>
      </c>
      <c r="P116" s="6">
        <v>5</v>
      </c>
      <c r="Q116" s="6">
        <v>66595</v>
      </c>
      <c r="R116" s="8">
        <f t="shared" si="48"/>
        <v>13319</v>
      </c>
      <c r="S116" s="6">
        <v>3</v>
      </c>
      <c r="T116" s="6">
        <v>743129</v>
      </c>
      <c r="U116" s="8">
        <f t="shared" si="52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18" si="53">C117/B117</f>
        <v>1379</v>
      </c>
      <c r="G117" s="6">
        <f t="shared" ref="G117:G118" si="54">D117/B117</f>
        <v>2039.75</v>
      </c>
      <c r="H117" s="8">
        <f t="shared" ref="H117:H118" si="55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4"/>
        <v>13266.666666666666</v>
      </c>
      <c r="N117" s="6">
        <f t="shared" si="45"/>
        <v>3966.6666666666665</v>
      </c>
      <c r="O117" s="8">
        <f t="shared" si="46"/>
        <v>735.66666666666663</v>
      </c>
      <c r="P117" s="6">
        <v>2</v>
      </c>
      <c r="Q117" s="6">
        <v>26702</v>
      </c>
      <c r="R117" s="8">
        <f t="shared" si="48"/>
        <v>13351</v>
      </c>
      <c r="S117" s="6">
        <v>2</v>
      </c>
      <c r="T117" s="6">
        <v>527440</v>
      </c>
      <c r="U117" s="8">
        <f t="shared" si="52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53"/>
        <v>956</v>
      </c>
      <c r="G118" s="6">
        <f t="shared" si="54"/>
        <v>3297.2</v>
      </c>
      <c r="H118" s="8">
        <f t="shared" si="55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4"/>
        <v>10350</v>
      </c>
      <c r="N118" s="6">
        <f t="shared" si="45"/>
        <v>3119</v>
      </c>
      <c r="O118" s="8">
        <f t="shared" si="46"/>
        <v>613.5</v>
      </c>
      <c r="P118" s="6">
        <v>5</v>
      </c>
      <c r="Q118" s="6">
        <v>47347</v>
      </c>
      <c r="R118" s="8">
        <f t="shared" si="48"/>
        <v>9469.4</v>
      </c>
      <c r="S118" s="6">
        <v>2</v>
      </c>
      <c r="T118" s="6">
        <v>422404</v>
      </c>
      <c r="U118" s="8">
        <f t="shared" si="52"/>
        <v>211202</v>
      </c>
    </row>
    <row r="119" spans="1:21" x14ac:dyDescent="0.3">
      <c r="B119" s="6"/>
      <c r="C119" s="6"/>
      <c r="D119" s="6"/>
      <c r="E119" s="6"/>
      <c r="I119" s="6"/>
      <c r="J119" s="6"/>
      <c r="K119" s="6"/>
      <c r="L119" s="6"/>
      <c r="P119" s="6"/>
      <c r="Q119" s="6"/>
      <c r="S119" s="6"/>
      <c r="T119" s="6"/>
    </row>
    <row r="120" spans="1:21" x14ac:dyDescent="0.3">
      <c r="B120" s="6"/>
      <c r="C120" s="6"/>
      <c r="D120" s="6"/>
      <c r="E120" s="6"/>
      <c r="I120" s="6"/>
      <c r="J120" s="6"/>
      <c r="K120" s="6"/>
      <c r="L120" s="6"/>
      <c r="P120" s="6"/>
      <c r="Q120" s="6"/>
      <c r="S120" s="6"/>
      <c r="T120" s="6"/>
    </row>
    <row r="121" spans="1:21" x14ac:dyDescent="0.3">
      <c r="B121" s="6"/>
      <c r="C121" s="6"/>
      <c r="D121" s="6"/>
      <c r="E121" s="6"/>
      <c r="I121" s="6"/>
      <c r="J121" s="6"/>
      <c r="K121" s="6"/>
      <c r="L121" s="6"/>
      <c r="P121" s="6"/>
      <c r="Q121" s="6"/>
      <c r="S121" s="6"/>
    </row>
    <row r="122" spans="1:21" x14ac:dyDescent="0.3">
      <c r="B122" s="6"/>
      <c r="C122" s="6"/>
      <c r="D122" s="6"/>
      <c r="E122" s="6"/>
      <c r="I122" s="6"/>
      <c r="J122" s="6"/>
      <c r="K122" s="6"/>
      <c r="L122" s="6"/>
      <c r="P122" s="6"/>
      <c r="Q122" s="6"/>
      <c r="S122" s="6"/>
    </row>
    <row r="123" spans="1:21" x14ac:dyDescent="0.3">
      <c r="B123" s="6"/>
      <c r="C123" s="6"/>
      <c r="D123" s="6"/>
      <c r="E123" s="6"/>
      <c r="I123" s="6"/>
      <c r="J123" s="6"/>
      <c r="K123" s="6"/>
      <c r="L123" s="6"/>
      <c r="P123" s="6"/>
      <c r="Q123" s="6"/>
      <c r="S123" s="6"/>
      <c r="T123" s="6"/>
    </row>
    <row r="124" spans="1:21" x14ac:dyDescent="0.3">
      <c r="B124" s="6"/>
      <c r="C124" s="6"/>
      <c r="D124" s="6"/>
      <c r="E124" s="6"/>
      <c r="I124" s="6"/>
      <c r="J124" s="6"/>
      <c r="K124" s="6"/>
      <c r="L124" s="6"/>
      <c r="P124" s="6"/>
      <c r="Q124" s="6"/>
      <c r="S124" s="6"/>
    </row>
    <row r="125" spans="1:21" x14ac:dyDescent="0.3">
      <c r="B125" s="6"/>
      <c r="C125" s="6"/>
      <c r="D125" s="6"/>
      <c r="E125" s="6"/>
      <c r="I125" s="6"/>
      <c r="J125" s="6"/>
      <c r="K125" s="6"/>
      <c r="L125" s="6"/>
      <c r="P125" s="6"/>
      <c r="Q125" s="6"/>
    </row>
    <row r="126" spans="1:21" x14ac:dyDescent="0.3">
      <c r="B126" s="6"/>
      <c r="C126" s="6"/>
      <c r="D126" s="6"/>
      <c r="E126" s="6"/>
      <c r="I126" s="6"/>
      <c r="J126" s="6"/>
      <c r="K126" s="6"/>
      <c r="L126" s="6"/>
      <c r="P126" s="6"/>
      <c r="Q126" s="6"/>
    </row>
    <row r="127" spans="1:21" x14ac:dyDescent="0.3">
      <c r="B127" s="6"/>
      <c r="C127" s="6"/>
      <c r="D127" s="6"/>
      <c r="E127" s="6"/>
      <c r="I127" s="6"/>
      <c r="J127" s="6"/>
      <c r="K127" s="6"/>
      <c r="L127" s="6"/>
      <c r="P127" s="6"/>
      <c r="Q127" s="6"/>
    </row>
    <row r="128" spans="1:21" x14ac:dyDescent="0.3">
      <c r="B128" s="6"/>
      <c r="C128" s="6"/>
      <c r="D128" s="6"/>
      <c r="E128" s="6"/>
      <c r="I128" s="6"/>
      <c r="P128" s="6"/>
      <c r="Q128" s="6"/>
    </row>
    <row r="129" spans="2:17" x14ac:dyDescent="0.3">
      <c r="B129" s="6"/>
      <c r="P129" s="6"/>
      <c r="Q129" s="6"/>
    </row>
    <row r="130" spans="2:17" x14ac:dyDescent="0.3">
      <c r="P130" s="6"/>
      <c r="Q130" s="6"/>
    </row>
    <row r="131" spans="2:17" x14ac:dyDescent="0.3">
      <c r="P131" s="6"/>
      <c r="Q131" s="6"/>
    </row>
    <row r="132" spans="2:17" x14ac:dyDescent="0.3">
      <c r="P132" s="6"/>
      <c r="Q132" s="6"/>
    </row>
    <row r="137" spans="2:17" x14ac:dyDescent="0.3">
      <c r="P137" s="6"/>
      <c r="Q137" s="6"/>
    </row>
    <row r="138" spans="2:17" x14ac:dyDescent="0.3">
      <c r="P138" s="6"/>
      <c r="Q138" s="6"/>
    </row>
    <row r="139" spans="2:17" x14ac:dyDescent="0.3">
      <c r="P139" s="6"/>
      <c r="Q139" s="6"/>
    </row>
    <row r="140" spans="2:17" x14ac:dyDescent="0.3">
      <c r="P140" s="6"/>
      <c r="Q140" s="6"/>
    </row>
    <row r="141" spans="2:17" x14ac:dyDescent="0.3">
      <c r="P141" s="6"/>
      <c r="Q141" s="6"/>
    </row>
    <row r="142" spans="2:17" x14ac:dyDescent="0.3">
      <c r="P142" s="6"/>
      <c r="Q142" s="6"/>
    </row>
    <row r="143" spans="2:17" x14ac:dyDescent="0.3">
      <c r="P143" s="6"/>
    </row>
    <row r="144" spans="2:17" x14ac:dyDescent="0.3">
      <c r="P144" s="6"/>
      <c r="Q144" s="6"/>
    </row>
    <row r="145" spans="16:17" x14ac:dyDescent="0.3">
      <c r="P145" s="6"/>
      <c r="Q145" s="6"/>
    </row>
    <row r="146" spans="16:17" x14ac:dyDescent="0.3">
      <c r="P146" s="6"/>
      <c r="Q146" s="6"/>
    </row>
    <row r="147" spans="16:17" x14ac:dyDescent="0.3">
      <c r="P147" s="6"/>
      <c r="Q147" s="6"/>
    </row>
    <row r="148" spans="16:17" x14ac:dyDescent="0.3">
      <c r="P148" s="6"/>
      <c r="Q148" s="6"/>
    </row>
    <row r="149" spans="16:17" x14ac:dyDescent="0.3">
      <c r="P149" s="6"/>
    </row>
    <row r="150" spans="16:17" x14ac:dyDescent="0.3">
      <c r="P150" s="6"/>
      <c r="Q150" s="6"/>
    </row>
    <row r="151" spans="16:17" x14ac:dyDescent="0.3">
      <c r="P151" s="6"/>
      <c r="Q151" s="6"/>
    </row>
    <row r="152" spans="16:17" x14ac:dyDescent="0.3">
      <c r="P152" s="6"/>
      <c r="Q152" s="6"/>
    </row>
    <row r="153" spans="16:17" x14ac:dyDescent="0.3">
      <c r="P153" s="6"/>
      <c r="Q153" s="6"/>
    </row>
    <row r="154" spans="16:17" x14ac:dyDescent="0.3">
      <c r="P154" s="6"/>
      <c r="Q154" s="6"/>
    </row>
    <row r="155" spans="16:17" x14ac:dyDescent="0.3">
      <c r="P155" s="6"/>
    </row>
    <row r="156" spans="16:17" x14ac:dyDescent="0.3">
      <c r="P156" s="6"/>
      <c r="Q156" s="6"/>
    </row>
    <row r="157" spans="16:17" x14ac:dyDescent="0.3">
      <c r="P157" s="6"/>
      <c r="Q157" s="6"/>
    </row>
    <row r="158" spans="16:17" x14ac:dyDescent="0.3">
      <c r="P158" s="6"/>
      <c r="Q158" s="6"/>
    </row>
    <row r="159" spans="16:17" x14ac:dyDescent="0.3">
      <c r="P159" s="6"/>
      <c r="Q159" s="6"/>
    </row>
    <row r="160" spans="16:17" x14ac:dyDescent="0.3">
      <c r="P160" s="6"/>
      <c r="Q160" s="6"/>
    </row>
    <row r="161" spans="16:17" x14ac:dyDescent="0.3">
      <c r="P161" s="6"/>
      <c r="Q161" s="6"/>
    </row>
    <row r="162" spans="16:17" x14ac:dyDescent="0.3">
      <c r="P162" s="6"/>
      <c r="Q162" s="6"/>
    </row>
    <row r="163" spans="16:17" x14ac:dyDescent="0.3">
      <c r="P163" s="6"/>
      <c r="Q163" s="6"/>
    </row>
    <row r="164" spans="16:17" x14ac:dyDescent="0.3">
      <c r="P164" s="6"/>
      <c r="Q164" s="6"/>
    </row>
    <row r="165" spans="16:17" x14ac:dyDescent="0.3">
      <c r="P165" s="6"/>
      <c r="Q165" s="6"/>
    </row>
    <row r="166" spans="16:17" x14ac:dyDescent="0.3">
      <c r="P166" s="6"/>
      <c r="Q166" s="6"/>
    </row>
    <row r="167" spans="16:17" x14ac:dyDescent="0.3">
      <c r="P167" s="6"/>
      <c r="Q167" s="6"/>
    </row>
    <row r="168" spans="16:17" x14ac:dyDescent="0.3">
      <c r="P168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FB174"/>
  <sheetViews>
    <sheetView zoomScale="85" zoomScaleNormal="85" workbookViewId="0">
      <pane ySplit="1" topLeftCell="A113" activePane="bottomLeft" state="frozen"/>
      <selection pane="bottomLeft" activeCell="A120" sqref="A120"/>
    </sheetView>
  </sheetViews>
  <sheetFormatPr baseColWidth="10" defaultRowHeight="15.05" x14ac:dyDescent="0.3"/>
  <cols>
    <col min="1" max="1" width="11.5546875" style="2"/>
    <col min="2" max="2" width="6.21875" bestFit="1" customWidth="1"/>
    <col min="3" max="3" width="10.33203125" bestFit="1" customWidth="1"/>
    <col min="4" max="4" width="6" bestFit="1" customWidth="1"/>
    <col min="5" max="5" width="8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  <col min="28" max="28" width="12.6640625" style="8" customWidth="1"/>
  </cols>
  <sheetData>
    <row r="1" spans="1:28 16259:16382" x14ac:dyDescent="0.3">
      <c r="A1" s="7"/>
      <c r="B1" s="15" t="s">
        <v>10</v>
      </c>
      <c r="C1" s="16"/>
      <c r="D1" s="16"/>
      <c r="E1" s="16"/>
      <c r="F1" s="16"/>
      <c r="G1" s="16"/>
      <c r="H1" s="17"/>
      <c r="I1" s="16" t="s">
        <v>1</v>
      </c>
      <c r="J1" s="16"/>
      <c r="K1" s="16"/>
      <c r="L1" s="16"/>
      <c r="M1" s="16"/>
      <c r="N1" s="16"/>
      <c r="O1" s="17"/>
      <c r="P1" s="15" t="s">
        <v>2</v>
      </c>
      <c r="Q1" s="16"/>
      <c r="R1" s="16"/>
      <c r="S1" s="15" t="s">
        <v>6</v>
      </c>
      <c r="T1" s="16"/>
      <c r="U1" s="17"/>
      <c r="V1" s="15" t="s">
        <v>7</v>
      </c>
      <c r="W1" s="16"/>
      <c r="X1" s="16"/>
      <c r="Y1" s="16"/>
      <c r="Z1" s="16"/>
      <c r="AA1" s="16"/>
      <c r="AB1" s="17"/>
    </row>
    <row r="2" spans="1:28 16259:16382" s="10" customFormat="1" x14ac:dyDescent="0.3">
      <c r="A2" s="8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  <c r="V3" s="6">
        <v>1</v>
      </c>
      <c r="W3" s="6">
        <v>135000</v>
      </c>
      <c r="X3" s="6">
        <v>12900</v>
      </c>
      <c r="Y3" s="6">
        <v>676</v>
      </c>
      <c r="Z3" s="6">
        <f>W3/V3</f>
        <v>135000</v>
      </c>
      <c r="AA3" s="6">
        <f>X3/V3</f>
        <v>12900</v>
      </c>
      <c r="AB3" s="8">
        <f>Y3/V3</f>
        <v>676</v>
      </c>
    </row>
    <row r="4" spans="1:28 16259:16382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  <c r="V4" s="6">
        <v>1</v>
      </c>
      <c r="W4" s="6">
        <v>664500</v>
      </c>
      <c r="X4" s="6">
        <v>67700</v>
      </c>
      <c r="Y4" s="6">
        <v>1329</v>
      </c>
      <c r="Z4" s="6">
        <f>W4/V4</f>
        <v>664500</v>
      </c>
      <c r="AA4" s="6">
        <f t="shared" ref="AA4:AA12" si="7">X4/V4</f>
        <v>67700</v>
      </c>
      <c r="AB4" s="8">
        <f t="shared" ref="AB4:AB12" si="8">Y4/V4</f>
        <v>1329</v>
      </c>
    </row>
    <row r="5" spans="1:28 16259:16382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  <c r="V5" s="6">
        <v>1</v>
      </c>
      <c r="W5" s="6">
        <v>176300</v>
      </c>
      <c r="X5" s="6">
        <v>13200</v>
      </c>
      <c r="Y5" s="6">
        <v>216</v>
      </c>
      <c r="Z5" s="6">
        <f t="shared" ref="Z5:Z12" si="9">W5/V5</f>
        <v>176300</v>
      </c>
      <c r="AA5" s="6">
        <f t="shared" si="7"/>
        <v>13200</v>
      </c>
      <c r="AB5" s="8">
        <f t="shared" si="8"/>
        <v>216</v>
      </c>
    </row>
    <row r="6" spans="1:28 16259:16382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  <c r="V6" s="6">
        <v>1</v>
      </c>
      <c r="W6" s="6">
        <v>653400</v>
      </c>
      <c r="X6" s="6">
        <v>133900</v>
      </c>
      <c r="Y6" s="6">
        <v>1200</v>
      </c>
      <c r="Z6" s="6">
        <f t="shared" si="9"/>
        <v>653400</v>
      </c>
      <c r="AA6" s="6">
        <f t="shared" si="7"/>
        <v>133900</v>
      </c>
      <c r="AB6" s="8">
        <f t="shared" si="8"/>
        <v>1200</v>
      </c>
    </row>
    <row r="7" spans="1:28 16259:16382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  <c r="V7" s="6">
        <v>1</v>
      </c>
      <c r="W7" s="6">
        <v>62600</v>
      </c>
      <c r="X7" s="6">
        <v>4554</v>
      </c>
      <c r="Y7" s="6">
        <v>143</v>
      </c>
      <c r="Z7" s="6">
        <f t="shared" si="9"/>
        <v>62600</v>
      </c>
      <c r="AA7" s="6">
        <f t="shared" si="7"/>
        <v>4554</v>
      </c>
      <c r="AB7" s="8">
        <f t="shared" si="8"/>
        <v>143</v>
      </c>
    </row>
    <row r="8" spans="1:28 16259:16382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  <c r="V8" s="6">
        <v>1</v>
      </c>
      <c r="W8" s="6">
        <v>340400</v>
      </c>
      <c r="X8" s="6">
        <v>35900</v>
      </c>
      <c r="Y8" s="6">
        <v>554</v>
      </c>
      <c r="Z8" s="6">
        <f t="shared" si="9"/>
        <v>340400</v>
      </c>
      <c r="AA8" s="6">
        <f t="shared" si="7"/>
        <v>35900</v>
      </c>
      <c r="AB8" s="8">
        <f t="shared" si="8"/>
        <v>554</v>
      </c>
    </row>
    <row r="9" spans="1:28 16259:16382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  <c r="V9" s="6">
        <v>1</v>
      </c>
      <c r="W9" s="6">
        <v>934900</v>
      </c>
      <c r="X9" s="6">
        <v>84000</v>
      </c>
      <c r="Y9" s="6">
        <v>1357</v>
      </c>
      <c r="Z9" s="6">
        <f t="shared" si="9"/>
        <v>934900</v>
      </c>
      <c r="AA9" s="6">
        <f t="shared" si="7"/>
        <v>84000</v>
      </c>
      <c r="AB9" s="8">
        <f t="shared" si="8"/>
        <v>1357</v>
      </c>
    </row>
    <row r="10" spans="1:28 16259:16382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  <c r="V10" s="6">
        <v>1</v>
      </c>
      <c r="W10" s="6">
        <v>297000</v>
      </c>
      <c r="X10" s="6">
        <v>26100</v>
      </c>
      <c r="Y10" s="6">
        <v>256</v>
      </c>
      <c r="Z10" s="6">
        <f t="shared" si="9"/>
        <v>297000</v>
      </c>
      <c r="AA10" s="6">
        <f t="shared" si="7"/>
        <v>26100</v>
      </c>
      <c r="AB10" s="8">
        <f t="shared" si="8"/>
        <v>256</v>
      </c>
    </row>
    <row r="11" spans="1:28 16259:16382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  <c r="V11" s="6">
        <v>1</v>
      </c>
      <c r="W11" s="6">
        <v>342000</v>
      </c>
      <c r="X11" s="6">
        <v>28800</v>
      </c>
      <c r="Y11" s="6">
        <v>534</v>
      </c>
      <c r="Z11" s="6">
        <f t="shared" si="9"/>
        <v>342000</v>
      </c>
      <c r="AA11" s="6">
        <f t="shared" si="7"/>
        <v>28800</v>
      </c>
      <c r="AB11" s="8">
        <f t="shared" si="8"/>
        <v>534</v>
      </c>
    </row>
    <row r="12" spans="1:28 16259:16382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  <c r="V12" s="6">
        <v>1</v>
      </c>
      <c r="W12" s="6">
        <v>127400</v>
      </c>
      <c r="X12" s="6">
        <v>14900</v>
      </c>
      <c r="Y12" s="6">
        <v>412</v>
      </c>
      <c r="Z12" s="6">
        <f t="shared" si="9"/>
        <v>127400</v>
      </c>
      <c r="AA12" s="6">
        <f t="shared" si="7"/>
        <v>14900</v>
      </c>
      <c r="AB12" s="8">
        <f t="shared" si="8"/>
        <v>412</v>
      </c>
    </row>
    <row r="13" spans="1:28 16259:16382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8 16259:16382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8 16259:16382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8 16259:16382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10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10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10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11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11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12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12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3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3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3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3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3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3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3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3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3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3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4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4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4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4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4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4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4"/>
        <v>3944.8</v>
      </c>
      <c r="S61" s="6">
        <v>1</v>
      </c>
      <c r="T61" s="6">
        <v>7100</v>
      </c>
      <c r="U61" s="8">
        <f t="shared" ref="U61:U62" si="15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4"/>
        <v>2953.2</v>
      </c>
      <c r="S62" s="6">
        <v>2</v>
      </c>
      <c r="T62" s="6">
        <v>18776</v>
      </c>
      <c r="U62" s="8">
        <f t="shared" si="15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4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4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4"/>
        <v>1777.5</v>
      </c>
      <c r="S65" s="6">
        <v>1</v>
      </c>
      <c r="T65" s="6">
        <v>5800</v>
      </c>
      <c r="U65" s="8">
        <f t="shared" ref="U65:U68" si="16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4"/>
        <v>6258.6</v>
      </c>
      <c r="S66" s="6">
        <v>4</v>
      </c>
      <c r="T66" s="6">
        <v>18395</v>
      </c>
      <c r="U66" s="8">
        <f t="shared" si="16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4"/>
        <v>3098.5</v>
      </c>
      <c r="S67" s="6">
        <v>2</v>
      </c>
      <c r="T67" s="6">
        <v>15100</v>
      </c>
      <c r="U67" s="8">
        <f t="shared" si="16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7">C68/B68</f>
        <v>568.83333333333337</v>
      </c>
      <c r="G68" s="6">
        <f t="shared" ref="G68:G110" si="18">D68/B68</f>
        <v>1178.5</v>
      </c>
      <c r="H68" s="8">
        <f t="shared" ref="H68:H110" si="19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20">J68/I68</f>
        <v>4110</v>
      </c>
      <c r="N68" s="6">
        <f t="shared" ref="N68:N92" si="21">K68/I68</f>
        <v>475.3</v>
      </c>
      <c r="O68" s="8">
        <f t="shared" ref="O68:O92" si="22">L68/I68</f>
        <v>408.2</v>
      </c>
      <c r="P68" s="6">
        <v>8</v>
      </c>
      <c r="Q68" s="6">
        <v>36131</v>
      </c>
      <c r="R68" s="8">
        <f t="shared" si="14"/>
        <v>4516.375</v>
      </c>
      <c r="S68" s="6">
        <v>1</v>
      </c>
      <c r="T68" s="6">
        <v>11000</v>
      </c>
      <c r="U68" s="8">
        <f t="shared" si="16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7"/>
        <v>598.6</v>
      </c>
      <c r="G69" s="6">
        <f t="shared" si="18"/>
        <v>1063.5999999999999</v>
      </c>
      <c r="H69" s="8">
        <f t="shared" si="19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20"/>
        <v>1109.8888888888889</v>
      </c>
      <c r="N69" s="6">
        <f t="shared" si="21"/>
        <v>142.11111111111111</v>
      </c>
      <c r="O69" s="8">
        <f t="shared" si="22"/>
        <v>157.11111111111111</v>
      </c>
      <c r="P69" s="6">
        <v>8</v>
      </c>
      <c r="Q69" s="6">
        <v>24015</v>
      </c>
      <c r="R69" s="8">
        <f t="shared" si="14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7"/>
        <v>1096.2</v>
      </c>
      <c r="G70" s="6">
        <f t="shared" si="18"/>
        <v>1532.4</v>
      </c>
      <c r="H70" s="8">
        <f t="shared" si="19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20"/>
        <v>7909.25</v>
      </c>
      <c r="N70" s="6">
        <f t="shared" si="21"/>
        <v>503.25</v>
      </c>
      <c r="O70" s="8">
        <f t="shared" si="22"/>
        <v>441.875</v>
      </c>
      <c r="P70" s="6">
        <v>5</v>
      </c>
      <c r="Q70" s="6">
        <v>49252</v>
      </c>
      <c r="R70" s="8">
        <f t="shared" si="14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7"/>
        <v>570</v>
      </c>
      <c r="G71" s="6">
        <f t="shared" si="18"/>
        <v>1350</v>
      </c>
      <c r="H71" s="8">
        <f t="shared" si="19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20"/>
        <v>5325</v>
      </c>
      <c r="N71" s="6">
        <f t="shared" si="21"/>
        <v>1464.25</v>
      </c>
      <c r="O71" s="8">
        <f t="shared" si="22"/>
        <v>686</v>
      </c>
      <c r="P71" s="6">
        <v>4</v>
      </c>
      <c r="Q71" s="6">
        <v>46472</v>
      </c>
      <c r="R71" s="8">
        <f t="shared" si="14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7"/>
        <v>630.42857142857144</v>
      </c>
      <c r="G72" s="6">
        <f t="shared" si="18"/>
        <v>1151.4285714285713</v>
      </c>
      <c r="H72" s="8">
        <f t="shared" si="19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20"/>
        <v>3228.5714285714284</v>
      </c>
      <c r="N72" s="6">
        <f t="shared" si="21"/>
        <v>480.85714285714283</v>
      </c>
      <c r="O72" s="8">
        <f t="shared" si="22"/>
        <v>483.42857142857144</v>
      </c>
      <c r="P72" s="6">
        <v>5</v>
      </c>
      <c r="Q72" s="6">
        <v>20033</v>
      </c>
      <c r="R72" s="8">
        <f t="shared" si="14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7"/>
        <v>760</v>
      </c>
      <c r="G73" s="6">
        <f t="shared" si="18"/>
        <v>1493.4</v>
      </c>
      <c r="H73" s="8">
        <f t="shared" si="19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20"/>
        <v>4400</v>
      </c>
      <c r="N73" s="6">
        <f t="shared" si="21"/>
        <v>623.66666666666663</v>
      </c>
      <c r="O73" s="8">
        <f t="shared" si="22"/>
        <v>562.77777777777783</v>
      </c>
      <c r="P73" s="6">
        <v>6</v>
      </c>
      <c r="Q73" s="6">
        <v>20839</v>
      </c>
      <c r="R73" s="8">
        <f t="shared" si="14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7"/>
        <v>6400</v>
      </c>
      <c r="G74" s="6">
        <f t="shared" si="18"/>
        <v>5200</v>
      </c>
      <c r="H74" s="8">
        <f t="shared" si="19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20"/>
        <v>42500</v>
      </c>
      <c r="N74" s="6">
        <f t="shared" si="21"/>
        <v>7600</v>
      </c>
      <c r="O74" s="8">
        <f t="shared" si="22"/>
        <v>2150</v>
      </c>
      <c r="P74" s="6">
        <v>2</v>
      </c>
      <c r="Q74" s="6">
        <v>78958</v>
      </c>
      <c r="R74" s="8">
        <f t="shared" si="14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7"/>
        <v>429.5</v>
      </c>
      <c r="G75" s="6">
        <f t="shared" si="18"/>
        <v>1267.3333333333333</v>
      </c>
      <c r="H75" s="8">
        <f t="shared" si="19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20"/>
        <v>3575</v>
      </c>
      <c r="N75" s="6">
        <f t="shared" si="21"/>
        <v>530.625</v>
      </c>
      <c r="O75" s="8">
        <f t="shared" si="22"/>
        <v>464.5</v>
      </c>
      <c r="P75" s="6">
        <v>10</v>
      </c>
      <c r="Q75" s="6">
        <v>38550</v>
      </c>
      <c r="R75" s="8">
        <f t="shared" si="14"/>
        <v>3855</v>
      </c>
      <c r="S75" s="6">
        <v>4</v>
      </c>
      <c r="T75" s="6">
        <v>28678</v>
      </c>
      <c r="U75" s="8">
        <f t="shared" ref="U75:U89" si="23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7"/>
        <v>798.66666666666663</v>
      </c>
      <c r="G76" s="6">
        <f t="shared" si="18"/>
        <v>1716.6666666666667</v>
      </c>
      <c r="H76" s="8">
        <f t="shared" si="19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20"/>
        <v>4550</v>
      </c>
      <c r="N76" s="6">
        <f t="shared" si="21"/>
        <v>639.20000000000005</v>
      </c>
      <c r="O76" s="8">
        <f t="shared" si="22"/>
        <v>887.1</v>
      </c>
      <c r="P76" s="6">
        <v>5</v>
      </c>
      <c r="Q76" s="6">
        <v>31043</v>
      </c>
      <c r="R76" s="8">
        <f t="shared" si="14"/>
        <v>6208.6</v>
      </c>
      <c r="S76" s="6">
        <v>4</v>
      </c>
      <c r="T76" s="6">
        <v>9506</v>
      </c>
      <c r="U76" s="8">
        <f t="shared" si="23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7"/>
        <v>767.5</v>
      </c>
      <c r="G77" s="6">
        <f t="shared" si="18"/>
        <v>1744.875</v>
      </c>
      <c r="H77" s="8">
        <f t="shared" si="19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20"/>
        <v>3700</v>
      </c>
      <c r="N77" s="6">
        <f t="shared" si="21"/>
        <v>572.57142857142856</v>
      </c>
      <c r="O77" s="8">
        <f t="shared" si="22"/>
        <v>540</v>
      </c>
      <c r="P77" s="6">
        <v>11</v>
      </c>
      <c r="Q77" s="6">
        <v>41308</v>
      </c>
      <c r="R77" s="8">
        <f t="shared" si="14"/>
        <v>3755.2727272727275</v>
      </c>
      <c r="S77" s="6">
        <v>3</v>
      </c>
      <c r="T77" s="6">
        <v>425085</v>
      </c>
      <c r="U77" s="8">
        <f t="shared" si="23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7"/>
        <v>578</v>
      </c>
      <c r="G78" s="6">
        <f t="shared" si="18"/>
        <v>1591.1428571428571</v>
      </c>
      <c r="H78" s="8">
        <f t="shared" si="19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20"/>
        <v>4772.727272727273</v>
      </c>
      <c r="N78" s="6">
        <f t="shared" si="21"/>
        <v>617.5454545454545</v>
      </c>
      <c r="O78" s="8">
        <f t="shared" si="22"/>
        <v>608.90909090909088</v>
      </c>
      <c r="P78" s="6">
        <v>7</v>
      </c>
      <c r="Q78" s="6">
        <v>23178</v>
      </c>
      <c r="R78" s="8">
        <f t="shared" si="14"/>
        <v>3311.1428571428573</v>
      </c>
      <c r="S78" s="6">
        <v>2</v>
      </c>
      <c r="T78" s="6">
        <v>166998</v>
      </c>
      <c r="U78" s="8">
        <f t="shared" si="23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7"/>
        <v>655.85714285714289</v>
      </c>
      <c r="G79" s="6">
        <f t="shared" si="18"/>
        <v>1387.2857142857142</v>
      </c>
      <c r="H79" s="8">
        <f t="shared" si="19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20"/>
        <v>4342.8571428571431</v>
      </c>
      <c r="N79" s="6">
        <f t="shared" si="21"/>
        <v>568.28571428571433</v>
      </c>
      <c r="O79" s="8">
        <f t="shared" si="22"/>
        <v>512.78571428571433</v>
      </c>
      <c r="P79" s="6">
        <v>3</v>
      </c>
      <c r="Q79" s="6">
        <v>16991</v>
      </c>
      <c r="R79" s="8">
        <f t="shared" si="14"/>
        <v>5663.666666666667</v>
      </c>
      <c r="S79" s="6">
        <v>3</v>
      </c>
      <c r="T79" s="6">
        <v>13294</v>
      </c>
      <c r="U79" s="8">
        <f t="shared" si="23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7"/>
        <v>427.14285714285717</v>
      </c>
      <c r="G80" s="6">
        <f t="shared" si="18"/>
        <v>1265.4285714285713</v>
      </c>
      <c r="H80" s="8">
        <f t="shared" si="19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20"/>
        <v>2571.4285714285716</v>
      </c>
      <c r="N80" s="6">
        <f t="shared" si="21"/>
        <v>395.21428571428572</v>
      </c>
      <c r="O80" s="8">
        <f t="shared" si="22"/>
        <v>401.92857142857144</v>
      </c>
      <c r="P80" s="6">
        <v>9</v>
      </c>
      <c r="Q80" s="6">
        <v>31759</v>
      </c>
      <c r="R80" s="8">
        <f t="shared" si="14"/>
        <v>3528.7777777777778</v>
      </c>
      <c r="S80" s="6">
        <v>2</v>
      </c>
      <c r="T80" s="6">
        <v>4425</v>
      </c>
      <c r="U80" s="8">
        <f t="shared" si="23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7"/>
        <v>522.125</v>
      </c>
      <c r="G81" s="6">
        <f t="shared" si="18"/>
        <v>1429.875</v>
      </c>
      <c r="H81" s="8">
        <f t="shared" si="19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20"/>
        <v>10125</v>
      </c>
      <c r="N81" s="6">
        <f t="shared" si="21"/>
        <v>1068.3333333333333</v>
      </c>
      <c r="O81" s="8">
        <f t="shared" si="22"/>
        <v>637.5</v>
      </c>
      <c r="P81" s="6">
        <v>6</v>
      </c>
      <c r="Q81" s="6">
        <v>24916</v>
      </c>
      <c r="R81" s="8">
        <f t="shared" si="14"/>
        <v>4152.666666666667</v>
      </c>
      <c r="S81" s="6">
        <v>1</v>
      </c>
      <c r="T81" s="6">
        <v>2069</v>
      </c>
      <c r="U81" s="8">
        <f t="shared" si="23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7"/>
        <v>313.89999999999998</v>
      </c>
      <c r="G82" s="6">
        <f t="shared" si="18"/>
        <v>1092.0999999999999</v>
      </c>
      <c r="H82" s="8">
        <f t="shared" si="19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20"/>
        <v>3200</v>
      </c>
      <c r="N82" s="6">
        <f t="shared" si="21"/>
        <v>426.58333333333331</v>
      </c>
      <c r="O82" s="8">
        <f t="shared" si="22"/>
        <v>331.08333333333331</v>
      </c>
      <c r="P82" s="6">
        <v>12</v>
      </c>
      <c r="Q82" s="6">
        <v>61605</v>
      </c>
      <c r="R82" s="8">
        <f t="shared" si="14"/>
        <v>5133.75</v>
      </c>
      <c r="S82" s="6">
        <v>2</v>
      </c>
      <c r="T82" s="6">
        <v>22156</v>
      </c>
      <c r="U82" s="8">
        <f t="shared" si="23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7"/>
        <v>651.14285714285711</v>
      </c>
      <c r="G83" s="6">
        <f t="shared" si="18"/>
        <v>1343.8571428571429</v>
      </c>
      <c r="H83" s="8">
        <f t="shared" si="19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20"/>
        <v>6816.666666666667</v>
      </c>
      <c r="N83" s="6">
        <f t="shared" si="21"/>
        <v>693.75</v>
      </c>
      <c r="O83" s="8">
        <f t="shared" si="22"/>
        <v>587.41666666666663</v>
      </c>
      <c r="P83" s="6">
        <v>8</v>
      </c>
      <c r="Q83" s="6">
        <v>37717</v>
      </c>
      <c r="R83" s="8">
        <f t="shared" si="14"/>
        <v>4714.625</v>
      </c>
      <c r="S83" s="6">
        <v>1</v>
      </c>
      <c r="T83" s="6">
        <v>6394</v>
      </c>
      <c r="U83" s="8">
        <f t="shared" si="23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7"/>
        <v>1213.8</v>
      </c>
      <c r="G84" s="6">
        <f t="shared" si="18"/>
        <v>2000</v>
      </c>
      <c r="H84" s="8">
        <f t="shared" si="19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20"/>
        <v>4300</v>
      </c>
      <c r="N84" s="6">
        <f t="shared" si="21"/>
        <v>730</v>
      </c>
      <c r="O84" s="8">
        <f t="shared" si="22"/>
        <v>675.5</v>
      </c>
      <c r="P84" s="6">
        <v>8</v>
      </c>
      <c r="Q84" s="6">
        <v>42604</v>
      </c>
      <c r="R84" s="8">
        <f t="shared" si="14"/>
        <v>5325.5</v>
      </c>
      <c r="S84" s="6">
        <v>3</v>
      </c>
      <c r="T84" s="6">
        <v>93846</v>
      </c>
      <c r="U84" s="8">
        <f t="shared" si="23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7"/>
        <v>1401.6666666666667</v>
      </c>
      <c r="G85" s="6">
        <f t="shared" si="18"/>
        <v>2666.6666666666665</v>
      </c>
      <c r="H85" s="8">
        <f t="shared" si="19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20"/>
        <v>2430</v>
      </c>
      <c r="N85" s="6">
        <f t="shared" si="21"/>
        <v>352.3</v>
      </c>
      <c r="O85" s="8">
        <f t="shared" si="22"/>
        <v>497</v>
      </c>
      <c r="P85" s="6">
        <v>5</v>
      </c>
      <c r="Q85" s="6">
        <v>26535</v>
      </c>
      <c r="R85" s="8">
        <f t="shared" si="14"/>
        <v>5307</v>
      </c>
      <c r="S85" s="6">
        <v>3</v>
      </c>
      <c r="T85" s="6">
        <v>847671</v>
      </c>
      <c r="U85" s="8">
        <f t="shared" si="23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7"/>
        <v>465.4</v>
      </c>
      <c r="G86" s="6">
        <f t="shared" si="18"/>
        <v>1444</v>
      </c>
      <c r="H86" s="8">
        <f t="shared" si="19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20"/>
        <v>3091.6666666666665</v>
      </c>
      <c r="N86" s="6">
        <f t="shared" si="21"/>
        <v>532.41666666666663</v>
      </c>
      <c r="O86" s="8">
        <f t="shared" si="22"/>
        <v>441.41666666666669</v>
      </c>
      <c r="P86" s="6">
        <v>8</v>
      </c>
      <c r="Q86" s="6">
        <v>15275</v>
      </c>
      <c r="R86" s="8">
        <f t="shared" si="14"/>
        <v>1909.375</v>
      </c>
      <c r="S86" s="6">
        <v>3</v>
      </c>
      <c r="T86" s="6">
        <v>26570</v>
      </c>
      <c r="U86" s="8">
        <f t="shared" si="23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7"/>
        <v>367.36363636363637</v>
      </c>
      <c r="G87" s="6">
        <f t="shared" si="18"/>
        <v>1146.7272727272727</v>
      </c>
      <c r="H87" s="8">
        <f t="shared" si="19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20"/>
        <v>3991.6666666666665</v>
      </c>
      <c r="N87" s="6">
        <f t="shared" si="21"/>
        <v>637.16666666666663</v>
      </c>
      <c r="O87" s="8">
        <f t="shared" si="22"/>
        <v>517.25</v>
      </c>
      <c r="P87" s="6">
        <v>8</v>
      </c>
      <c r="Q87" s="6">
        <v>114825</v>
      </c>
      <c r="R87" s="8">
        <f t="shared" si="14"/>
        <v>14353.125</v>
      </c>
      <c r="S87" s="6">
        <v>3</v>
      </c>
      <c r="T87" s="6">
        <v>11600</v>
      </c>
      <c r="U87" s="8">
        <f t="shared" si="23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7"/>
        <v>462.81818181818181</v>
      </c>
      <c r="G88" s="6">
        <f t="shared" si="18"/>
        <v>1492</v>
      </c>
      <c r="H88" s="8">
        <f t="shared" si="19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20"/>
        <v>2800</v>
      </c>
      <c r="N88" s="6">
        <f t="shared" si="21"/>
        <v>396.375</v>
      </c>
      <c r="O88" s="8">
        <f t="shared" si="22"/>
        <v>334.75</v>
      </c>
      <c r="P88" s="6">
        <v>9</v>
      </c>
      <c r="Q88" s="6">
        <v>36339</v>
      </c>
      <c r="R88" s="8">
        <f t="shared" si="14"/>
        <v>4037.6666666666665</v>
      </c>
      <c r="S88" s="6">
        <v>6</v>
      </c>
      <c r="T88" s="6">
        <v>126228</v>
      </c>
      <c r="U88" s="8">
        <f t="shared" si="23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7"/>
        <v>452.55555555555554</v>
      </c>
      <c r="G89" s="6">
        <f t="shared" si="18"/>
        <v>1246.3333333333333</v>
      </c>
      <c r="H89" s="8">
        <f t="shared" si="19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20"/>
        <v>2569.2307692307691</v>
      </c>
      <c r="N89" s="6">
        <f t="shared" si="21"/>
        <v>435.15384615384613</v>
      </c>
      <c r="O89" s="8">
        <f t="shared" si="22"/>
        <v>328.46153846153845</v>
      </c>
      <c r="P89" s="6">
        <v>7</v>
      </c>
      <c r="Q89" s="6">
        <v>18720</v>
      </c>
      <c r="R89" s="8">
        <f t="shared" si="14"/>
        <v>2674.2857142857142</v>
      </c>
      <c r="S89" s="6">
        <v>3</v>
      </c>
      <c r="T89" s="6">
        <v>363896</v>
      </c>
      <c r="U89" s="8">
        <f t="shared" si="23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7"/>
        <v>623.375</v>
      </c>
      <c r="G90" s="6">
        <f t="shared" si="18"/>
        <v>1525.625</v>
      </c>
      <c r="H90" s="8">
        <f t="shared" si="19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20"/>
        <v>2100</v>
      </c>
      <c r="N90" s="6">
        <f t="shared" si="21"/>
        <v>485.4</v>
      </c>
      <c r="O90" s="8">
        <f t="shared" si="22"/>
        <v>314.5</v>
      </c>
      <c r="P90" s="6">
        <v>7</v>
      </c>
      <c r="Q90" s="6">
        <v>28275</v>
      </c>
      <c r="R90" s="8">
        <f t="shared" si="14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7"/>
        <v>746.75</v>
      </c>
      <c r="G91" s="6">
        <f t="shared" si="18"/>
        <v>1824</v>
      </c>
      <c r="H91" s="8">
        <f t="shared" si="19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20"/>
        <v>4300</v>
      </c>
      <c r="N91" s="6">
        <f t="shared" si="21"/>
        <v>542.75</v>
      </c>
      <c r="O91" s="8">
        <f t="shared" si="22"/>
        <v>482.25</v>
      </c>
      <c r="P91" s="6">
        <v>5</v>
      </c>
      <c r="Q91" s="6">
        <v>43359</v>
      </c>
      <c r="R91" s="8">
        <f t="shared" si="14"/>
        <v>8671.7999999999993</v>
      </c>
      <c r="S91" s="6">
        <v>4</v>
      </c>
      <c r="T91" s="6">
        <v>391211</v>
      </c>
      <c r="U91" s="8">
        <f t="shared" ref="U91:U98" si="24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7"/>
        <v>446.71428571428572</v>
      </c>
      <c r="G92" s="6">
        <f t="shared" si="18"/>
        <v>1425.2857142857142</v>
      </c>
      <c r="H92" s="8">
        <f t="shared" si="19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20"/>
        <v>2346.1538461538462</v>
      </c>
      <c r="N92" s="6">
        <f t="shared" si="21"/>
        <v>421.23076923076923</v>
      </c>
      <c r="O92" s="8">
        <f t="shared" si="22"/>
        <v>315.92307692307691</v>
      </c>
      <c r="P92" s="6">
        <v>9</v>
      </c>
      <c r="Q92" s="6">
        <v>26147</v>
      </c>
      <c r="R92" s="8">
        <f t="shared" si="14"/>
        <v>2905.2222222222222</v>
      </c>
      <c r="S92" s="6">
        <v>7</v>
      </c>
      <c r="T92" s="6">
        <v>311580</v>
      </c>
      <c r="U92" s="8">
        <f t="shared" si="24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7"/>
        <v>831.75</v>
      </c>
      <c r="G93" s="6">
        <f t="shared" si="18"/>
        <v>1705.875</v>
      </c>
      <c r="H93" s="8">
        <f t="shared" si="19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4"/>
        <v>5519.625</v>
      </c>
      <c r="S93" s="6">
        <v>4</v>
      </c>
      <c r="T93" s="6">
        <v>64328</v>
      </c>
      <c r="U93" s="8">
        <f t="shared" si="24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7"/>
        <v>331.55555555555554</v>
      </c>
      <c r="G94" s="6">
        <f t="shared" si="18"/>
        <v>1138.8888888888889</v>
      </c>
      <c r="H94" s="8">
        <f t="shared" si="19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4"/>
        <v>6092</v>
      </c>
      <c r="S94" s="6">
        <v>6</v>
      </c>
      <c r="T94" s="6">
        <v>200264</v>
      </c>
      <c r="U94" s="8">
        <f t="shared" si="24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7"/>
        <v>294.8</v>
      </c>
      <c r="G95" s="6">
        <f t="shared" si="18"/>
        <v>1067.5999999999999</v>
      </c>
      <c r="H95" s="8">
        <f t="shared" si="19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4"/>
        <v>4254.7142857142853</v>
      </c>
      <c r="S95" s="6">
        <v>5</v>
      </c>
      <c r="T95" s="6">
        <v>117760</v>
      </c>
      <c r="U95" s="8">
        <f t="shared" si="24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7"/>
        <v>590</v>
      </c>
      <c r="G96" s="6">
        <f t="shared" si="18"/>
        <v>1340</v>
      </c>
      <c r="H96" s="8">
        <f t="shared" si="19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4"/>
        <v>3241.7777777777778</v>
      </c>
      <c r="S96" s="6">
        <v>1</v>
      </c>
      <c r="T96" s="6">
        <v>38032</v>
      </c>
      <c r="U96" s="8">
        <f t="shared" si="24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7"/>
        <v>408.28571428571428</v>
      </c>
      <c r="G97" s="6">
        <f t="shared" si="18"/>
        <v>1270.2857142857142</v>
      </c>
      <c r="H97" s="8">
        <f t="shared" si="19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18" si="25">J97/I97</f>
        <v>2936.3636363636365</v>
      </c>
      <c r="N97" s="6">
        <f t="shared" ref="N97:N118" si="26">K97/I97</f>
        <v>504.72727272727275</v>
      </c>
      <c r="O97" s="8">
        <f t="shared" ref="O97:O118" si="27">L97/I97</f>
        <v>332.45454545454544</v>
      </c>
      <c r="P97" s="6">
        <v>11</v>
      </c>
      <c r="Q97" s="6">
        <v>37036</v>
      </c>
      <c r="R97" s="8">
        <f t="shared" si="14"/>
        <v>3366.909090909091</v>
      </c>
      <c r="S97" s="6">
        <v>1</v>
      </c>
      <c r="T97" s="6">
        <v>15185</v>
      </c>
      <c r="U97" s="8">
        <f t="shared" si="24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7"/>
        <v>624.16666666666663</v>
      </c>
      <c r="G98" s="6">
        <f t="shared" si="18"/>
        <v>1386.5</v>
      </c>
      <c r="H98" s="8">
        <f t="shared" si="19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5"/>
        <v>6008.333333333333</v>
      </c>
      <c r="N98" s="6">
        <f t="shared" si="26"/>
        <v>485.75</v>
      </c>
      <c r="O98" s="8">
        <f t="shared" si="27"/>
        <v>352.58333333333331</v>
      </c>
      <c r="P98" s="6">
        <v>6</v>
      </c>
      <c r="Q98" s="6">
        <v>17725</v>
      </c>
      <c r="R98" s="8">
        <f t="shared" si="14"/>
        <v>2954.1666666666665</v>
      </c>
      <c r="S98" s="6">
        <v>5</v>
      </c>
      <c r="T98" s="6">
        <v>66000</v>
      </c>
      <c r="U98" s="8">
        <f t="shared" si="24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7"/>
        <v>586.20000000000005</v>
      </c>
      <c r="G99" s="6">
        <f t="shared" si="18"/>
        <v>1380</v>
      </c>
      <c r="H99" s="8">
        <f t="shared" si="19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5"/>
        <v>2214.2857142857142</v>
      </c>
      <c r="N99" s="6">
        <f t="shared" si="26"/>
        <v>468.42857142857144</v>
      </c>
      <c r="O99" s="8">
        <f t="shared" si="27"/>
        <v>282.85714285714283</v>
      </c>
      <c r="P99" s="6">
        <v>5</v>
      </c>
      <c r="Q99" s="6">
        <v>9983</v>
      </c>
      <c r="R99" s="8">
        <f t="shared" si="14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7"/>
        <v>428.72727272727275</v>
      </c>
      <c r="G100" s="6">
        <f t="shared" si="18"/>
        <v>1153.090909090909</v>
      </c>
      <c r="H100" s="8">
        <f t="shared" si="19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5"/>
        <v>4140</v>
      </c>
      <c r="N100" s="6">
        <f t="shared" si="26"/>
        <v>571.4666666666667</v>
      </c>
      <c r="O100" s="8">
        <f t="shared" si="27"/>
        <v>394.73333333333335</v>
      </c>
      <c r="P100" s="6">
        <v>12</v>
      </c>
      <c r="Q100" s="6">
        <v>54343</v>
      </c>
      <c r="R100" s="8">
        <f t="shared" si="14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7"/>
        <v>301.30769230769232</v>
      </c>
      <c r="G101" s="6">
        <f t="shared" si="18"/>
        <v>894.38461538461536</v>
      </c>
      <c r="H101" s="8">
        <f t="shared" si="19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5"/>
        <v>3000</v>
      </c>
      <c r="N101" s="6">
        <f t="shared" si="26"/>
        <v>487.46153846153845</v>
      </c>
      <c r="O101" s="8">
        <f t="shared" si="27"/>
        <v>330.38461538461536</v>
      </c>
      <c r="P101" s="6">
        <v>11</v>
      </c>
      <c r="Q101" s="6">
        <v>23848</v>
      </c>
      <c r="R101" s="8">
        <f t="shared" si="14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7"/>
        <v>559.85714285714289</v>
      </c>
      <c r="G102" s="6">
        <f t="shared" si="18"/>
        <v>1495.7142857142858</v>
      </c>
      <c r="H102" s="8">
        <f t="shared" si="19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5"/>
        <v>2950</v>
      </c>
      <c r="N102" s="6">
        <f t="shared" si="26"/>
        <v>640.44444444444446</v>
      </c>
      <c r="O102" s="8">
        <f t="shared" si="27"/>
        <v>303</v>
      </c>
      <c r="P102" s="6">
        <v>7</v>
      </c>
      <c r="Q102" s="6">
        <v>22993</v>
      </c>
      <c r="R102" s="8">
        <f t="shared" si="14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7"/>
        <v>546.75</v>
      </c>
      <c r="G103" s="6">
        <f t="shared" si="18"/>
        <v>1500</v>
      </c>
      <c r="H103" s="8">
        <f t="shared" si="19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5"/>
        <v>2687.5</v>
      </c>
      <c r="N103" s="6">
        <f t="shared" si="26"/>
        <v>452.125</v>
      </c>
      <c r="O103" s="8">
        <f t="shared" si="27"/>
        <v>282.25</v>
      </c>
      <c r="P103" s="6">
        <v>8</v>
      </c>
      <c r="Q103" s="6">
        <v>21715</v>
      </c>
      <c r="R103" s="8">
        <f t="shared" ref="R103:R118" si="28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7"/>
        <v>394.5</v>
      </c>
      <c r="G104" s="6">
        <f t="shared" si="18"/>
        <v>1115.25</v>
      </c>
      <c r="H104" s="8">
        <f t="shared" si="19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5"/>
        <v>3618.181818181818</v>
      </c>
      <c r="N104" s="6">
        <f t="shared" si="26"/>
        <v>446</v>
      </c>
      <c r="O104" s="8">
        <f t="shared" si="27"/>
        <v>301.45454545454544</v>
      </c>
      <c r="P104" s="6">
        <v>5</v>
      </c>
      <c r="Q104" s="6">
        <v>18433</v>
      </c>
      <c r="R104" s="8">
        <f t="shared" si="28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7"/>
        <v>586</v>
      </c>
      <c r="G105" s="6">
        <f t="shared" si="18"/>
        <v>1004.8181818181819</v>
      </c>
      <c r="H105" s="8">
        <f t="shared" si="19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5"/>
        <v>8378.5714285714294</v>
      </c>
      <c r="N105" s="6">
        <f t="shared" si="26"/>
        <v>967.07142857142856</v>
      </c>
      <c r="O105" s="8">
        <f t="shared" si="27"/>
        <v>502.85714285714283</v>
      </c>
      <c r="P105" s="6">
        <v>5</v>
      </c>
      <c r="Q105" s="6">
        <v>10880</v>
      </c>
      <c r="R105" s="8">
        <f t="shared" si="28"/>
        <v>2176</v>
      </c>
      <c r="S105" s="6">
        <v>4</v>
      </c>
      <c r="T105" s="6">
        <v>523446</v>
      </c>
      <c r="U105" s="8">
        <f t="shared" ref="U105:U112" si="29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7"/>
        <v>445.2</v>
      </c>
      <c r="G106" s="6">
        <f t="shared" si="18"/>
        <v>1284</v>
      </c>
      <c r="H106" s="8">
        <f t="shared" si="19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5"/>
        <v>4085.7142857142858</v>
      </c>
      <c r="N106" s="6">
        <f t="shared" si="26"/>
        <v>558.42857142857144</v>
      </c>
      <c r="O106" s="8">
        <f t="shared" si="27"/>
        <v>576.42857142857144</v>
      </c>
      <c r="P106" s="6">
        <v>11</v>
      </c>
      <c r="Q106" s="6">
        <v>48094</v>
      </c>
      <c r="R106" s="8">
        <f t="shared" si="28"/>
        <v>4372.181818181818</v>
      </c>
      <c r="S106" s="6">
        <v>6</v>
      </c>
      <c r="T106" s="6">
        <v>92302</v>
      </c>
      <c r="U106" s="8">
        <f t="shared" si="29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7"/>
        <v>425.75</v>
      </c>
      <c r="G107" s="6">
        <f t="shared" si="18"/>
        <v>994.5</v>
      </c>
      <c r="H107" s="8">
        <f t="shared" si="19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5"/>
        <v>5181.25</v>
      </c>
      <c r="N107" s="6">
        <f t="shared" si="26"/>
        <v>480.375</v>
      </c>
      <c r="O107" s="8">
        <f t="shared" si="27"/>
        <v>498.1875</v>
      </c>
      <c r="P107" s="6">
        <v>9</v>
      </c>
      <c r="Q107" s="6">
        <v>24927</v>
      </c>
      <c r="R107" s="8">
        <f t="shared" si="28"/>
        <v>2769.6666666666665</v>
      </c>
      <c r="S107" s="6">
        <v>7</v>
      </c>
      <c r="T107" s="6">
        <v>324982</v>
      </c>
      <c r="U107" s="8">
        <f t="shared" si="29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7"/>
        <v>574.16666666666663</v>
      </c>
      <c r="G108" s="6">
        <f t="shared" si="18"/>
        <v>1199</v>
      </c>
      <c r="H108" s="8">
        <f t="shared" si="19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5"/>
        <v>2711.1111111111113</v>
      </c>
      <c r="N108" s="6">
        <f t="shared" si="26"/>
        <v>341.88888888888891</v>
      </c>
      <c r="O108" s="8">
        <f t="shared" si="27"/>
        <v>259.66666666666669</v>
      </c>
      <c r="P108" s="6">
        <v>9</v>
      </c>
      <c r="Q108" s="6">
        <v>28016</v>
      </c>
      <c r="R108" s="8">
        <f t="shared" si="28"/>
        <v>3112.8888888888887</v>
      </c>
      <c r="S108" s="6">
        <v>10</v>
      </c>
      <c r="T108" s="6">
        <v>60988</v>
      </c>
      <c r="U108" s="8">
        <f t="shared" si="29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7"/>
        <v>351.69230769230768</v>
      </c>
      <c r="G109" s="6">
        <f t="shared" si="18"/>
        <v>784.23076923076928</v>
      </c>
      <c r="H109" s="8">
        <f t="shared" si="19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5"/>
        <v>3493.75</v>
      </c>
      <c r="N109" s="6">
        <f t="shared" si="26"/>
        <v>320.75</v>
      </c>
      <c r="O109" s="8">
        <f t="shared" si="27"/>
        <v>316</v>
      </c>
      <c r="P109" s="6">
        <v>9</v>
      </c>
      <c r="Q109" s="6">
        <v>25383</v>
      </c>
      <c r="R109" s="8">
        <f t="shared" si="28"/>
        <v>2820.3333333333335</v>
      </c>
      <c r="S109" s="6">
        <v>9</v>
      </c>
      <c r="T109" s="6">
        <v>49012</v>
      </c>
      <c r="U109" s="8">
        <f t="shared" si="29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7"/>
        <v>641.16666666666663</v>
      </c>
      <c r="G110" s="6">
        <f t="shared" si="18"/>
        <v>855.5</v>
      </c>
      <c r="H110" s="8">
        <f t="shared" si="19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5"/>
        <v>8380</v>
      </c>
      <c r="N110" s="6">
        <f t="shared" si="26"/>
        <v>760.3</v>
      </c>
      <c r="O110" s="8">
        <f t="shared" si="27"/>
        <v>645.6</v>
      </c>
      <c r="P110" s="6">
        <v>10</v>
      </c>
      <c r="Q110" s="6">
        <v>42502</v>
      </c>
      <c r="R110" s="8">
        <f t="shared" si="28"/>
        <v>4250.2</v>
      </c>
      <c r="S110" s="6">
        <v>2</v>
      </c>
      <c r="T110" s="6">
        <v>97350</v>
      </c>
      <c r="U110" s="8">
        <f t="shared" si="29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>C111/B111</f>
        <v>953</v>
      </c>
      <c r="G111" s="6">
        <f>D111/B111</f>
        <v>1366.6666666666667</v>
      </c>
      <c r="H111" s="8">
        <f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5"/>
        <v>3400</v>
      </c>
      <c r="N111" s="6">
        <f t="shared" si="26"/>
        <v>480.33333333333331</v>
      </c>
      <c r="O111" s="8">
        <f t="shared" si="27"/>
        <v>401.33333333333331</v>
      </c>
      <c r="P111" s="6">
        <v>3</v>
      </c>
      <c r="Q111" s="6">
        <v>9404</v>
      </c>
      <c r="R111" s="8">
        <f t="shared" si="28"/>
        <v>3134.6666666666665</v>
      </c>
      <c r="S111" s="6">
        <v>2</v>
      </c>
      <c r="T111" s="6">
        <v>69445</v>
      </c>
      <c r="U111" s="8">
        <f t="shared" si="29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>C112/B112</f>
        <v>574.6</v>
      </c>
      <c r="G112" s="6">
        <f>D112/B112</f>
        <v>942.4</v>
      </c>
      <c r="H112" s="8">
        <f>E112/B112</f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5"/>
        <v>3080</v>
      </c>
      <c r="N112" s="6">
        <f t="shared" si="26"/>
        <v>348.8</v>
      </c>
      <c r="O112" s="8">
        <f t="shared" si="27"/>
        <v>321.8</v>
      </c>
      <c r="P112" s="6">
        <v>5</v>
      </c>
      <c r="Q112" s="6">
        <v>18235</v>
      </c>
      <c r="R112" s="8">
        <f t="shared" si="28"/>
        <v>3647</v>
      </c>
      <c r="S112" s="6">
        <v>2</v>
      </c>
      <c r="T112" s="6">
        <v>108269</v>
      </c>
      <c r="U112" s="8">
        <f t="shared" si="29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>C113/B113</f>
        <v>593.22222222222217</v>
      </c>
      <c r="G113" s="6">
        <f>D113/B113</f>
        <v>1050.7777777777778</v>
      </c>
      <c r="H113" s="8">
        <f>E113/B113</f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5"/>
        <v>10125</v>
      </c>
      <c r="N113" s="6">
        <f t="shared" si="26"/>
        <v>739.83333333333337</v>
      </c>
      <c r="O113" s="8">
        <f t="shared" si="27"/>
        <v>616.25</v>
      </c>
      <c r="P113" s="6">
        <v>7</v>
      </c>
      <c r="Q113" s="6">
        <v>20474</v>
      </c>
      <c r="R113" s="8">
        <f t="shared" si="28"/>
        <v>2924.8571428571427</v>
      </c>
      <c r="S113" s="6">
        <v>13</v>
      </c>
      <c r="T113" s="6">
        <v>167950</v>
      </c>
      <c r="U113" s="8">
        <f t="shared" ref="U113:U118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>C114/B114</f>
        <v>458</v>
      </c>
      <c r="G114" s="6">
        <f>D114/B114</f>
        <v>936.66666666666663</v>
      </c>
      <c r="H114" s="8">
        <f>E114/B114</f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5"/>
        <v>4887.5</v>
      </c>
      <c r="N114" s="6">
        <f t="shared" si="26"/>
        <v>481.75</v>
      </c>
      <c r="O114" s="8">
        <f t="shared" si="27"/>
        <v>463.25</v>
      </c>
      <c r="P114" s="6">
        <v>12</v>
      </c>
      <c r="Q114" s="6">
        <v>40528</v>
      </c>
      <c r="R114" s="8">
        <f t="shared" si="28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ref="F115:F118" si="31">C115/B115</f>
        <v>541.63636363636363</v>
      </c>
      <c r="G115" s="6">
        <f t="shared" ref="G115:G118" si="32">D115/B115</f>
        <v>927.63636363636363</v>
      </c>
      <c r="H115" s="8">
        <f t="shared" ref="H115:H118" si="33">E115/B115</f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5"/>
        <v>3166.6666666666665</v>
      </c>
      <c r="N115" s="6">
        <f t="shared" si="26"/>
        <v>399.26666666666665</v>
      </c>
      <c r="O115" s="8">
        <f t="shared" si="27"/>
        <v>318.73333333333335</v>
      </c>
      <c r="P115" s="6">
        <v>13</v>
      </c>
      <c r="Q115" s="6">
        <v>52197</v>
      </c>
      <c r="R115" s="8">
        <f t="shared" si="28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31"/>
        <v>392.71428571428572</v>
      </c>
      <c r="G116" s="6">
        <f t="shared" si="32"/>
        <v>933.57142857142856</v>
      </c>
      <c r="H116" s="8">
        <f t="shared" si="33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5"/>
        <v>4630</v>
      </c>
      <c r="N116" s="6">
        <f t="shared" si="26"/>
        <v>547.4</v>
      </c>
      <c r="O116" s="8">
        <f t="shared" si="27"/>
        <v>442.2</v>
      </c>
      <c r="P116" s="6">
        <v>9</v>
      </c>
      <c r="Q116" s="6">
        <v>17067</v>
      </c>
      <c r="R116" s="8">
        <f t="shared" si="28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31"/>
        <v>997.4</v>
      </c>
      <c r="G117" s="6">
        <f t="shared" si="32"/>
        <v>1557.8</v>
      </c>
      <c r="H117" s="8">
        <f t="shared" si="33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5"/>
        <v>25233.333333333332</v>
      </c>
      <c r="N117" s="6">
        <f t="shared" si="26"/>
        <v>1836.3333333333333</v>
      </c>
      <c r="O117" s="8">
        <f t="shared" si="27"/>
        <v>1861.5</v>
      </c>
      <c r="P117" s="6">
        <v>6</v>
      </c>
      <c r="Q117" s="6">
        <v>33916</v>
      </c>
      <c r="R117" s="8">
        <f t="shared" si="28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31"/>
        <v>692.2</v>
      </c>
      <c r="G118" s="6">
        <f t="shared" si="32"/>
        <v>1295.5999999999999</v>
      </c>
      <c r="H118" s="8">
        <f t="shared" si="33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5"/>
        <v>4250</v>
      </c>
      <c r="N118" s="6">
        <f t="shared" si="26"/>
        <v>652.33333333333337</v>
      </c>
      <c r="O118" s="8">
        <f t="shared" si="27"/>
        <v>401.83333333333331</v>
      </c>
      <c r="P118" s="6">
        <v>5</v>
      </c>
      <c r="Q118" s="6">
        <v>23237</v>
      </c>
      <c r="R118" s="8">
        <f t="shared" si="28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B119" s="6"/>
      <c r="C119" s="6"/>
      <c r="D119" s="6"/>
      <c r="E119" s="6"/>
      <c r="I119" s="6"/>
      <c r="J119" s="6"/>
      <c r="K119" s="6"/>
      <c r="L119" s="6"/>
      <c r="P119" s="6"/>
      <c r="Q119" s="6"/>
    </row>
    <row r="120" spans="1:21" x14ac:dyDescent="0.3">
      <c r="B120" s="6"/>
      <c r="C120" s="6"/>
      <c r="D120" s="6"/>
      <c r="E120" s="6"/>
      <c r="I120" s="6"/>
      <c r="J120" s="6"/>
      <c r="K120" s="6"/>
      <c r="L120" s="6"/>
      <c r="P120" s="6"/>
      <c r="Q120" s="6"/>
    </row>
    <row r="121" spans="1:21" x14ac:dyDescent="0.3">
      <c r="B121" s="6"/>
      <c r="C121" s="6"/>
      <c r="D121" s="6"/>
      <c r="E121" s="6"/>
      <c r="I121" s="6"/>
      <c r="J121" s="6"/>
      <c r="K121" s="6"/>
      <c r="L121" s="6"/>
      <c r="P121" s="6"/>
      <c r="Q121" s="6"/>
    </row>
    <row r="122" spans="1:21" x14ac:dyDescent="0.3">
      <c r="B122" s="6"/>
      <c r="C122" s="6"/>
      <c r="D122" s="6"/>
      <c r="E122" s="6"/>
      <c r="I122" s="6"/>
      <c r="J122" s="6"/>
      <c r="K122" s="6"/>
      <c r="L122" s="6"/>
      <c r="P122" s="6"/>
      <c r="Q122" s="6"/>
    </row>
    <row r="123" spans="1:21" x14ac:dyDescent="0.3">
      <c r="B123" s="6"/>
      <c r="C123" s="6"/>
      <c r="D123" s="6"/>
      <c r="E123" s="6"/>
      <c r="I123" s="6"/>
      <c r="J123" s="6"/>
      <c r="K123" s="6"/>
      <c r="L123" s="6"/>
      <c r="P123" s="6"/>
      <c r="Q123" s="6"/>
    </row>
    <row r="124" spans="1:21" x14ac:dyDescent="0.3">
      <c r="B124" s="6"/>
      <c r="C124" s="6"/>
      <c r="D124" s="6"/>
      <c r="E124" s="6"/>
      <c r="I124" s="6"/>
      <c r="J124" s="6"/>
      <c r="K124" s="6"/>
      <c r="L124" s="6"/>
      <c r="P124" s="6"/>
      <c r="Q124" s="6"/>
    </row>
    <row r="125" spans="1:21" x14ac:dyDescent="0.3">
      <c r="B125" s="6"/>
      <c r="C125" s="6"/>
      <c r="D125" s="6"/>
      <c r="E125" s="6"/>
      <c r="J125" s="6"/>
      <c r="K125" s="6"/>
      <c r="L125" s="6"/>
      <c r="P125" s="6"/>
      <c r="Q125" s="6"/>
    </row>
    <row r="126" spans="1:21" x14ac:dyDescent="0.3">
      <c r="B126" s="6"/>
      <c r="C126" s="6"/>
      <c r="D126" s="6"/>
      <c r="E126" s="6"/>
      <c r="I126" s="6"/>
      <c r="J126" s="6"/>
      <c r="K126" s="6"/>
      <c r="L126" s="6"/>
      <c r="P126" s="6"/>
      <c r="Q126" s="6"/>
    </row>
    <row r="127" spans="1:21" x14ac:dyDescent="0.3">
      <c r="B127" s="6"/>
      <c r="C127" s="6"/>
      <c r="D127" s="6"/>
      <c r="E127" s="6"/>
      <c r="I127" s="6"/>
      <c r="J127" s="6"/>
      <c r="K127" s="6"/>
      <c r="L127" s="6"/>
      <c r="P127" s="6"/>
      <c r="Q127" s="6"/>
    </row>
    <row r="128" spans="1:21" x14ac:dyDescent="0.3">
      <c r="B128" s="6"/>
      <c r="C128" s="6"/>
      <c r="D128" s="6"/>
      <c r="E128" s="6"/>
      <c r="I128" s="6"/>
      <c r="J128" s="6"/>
      <c r="K128" s="6"/>
      <c r="L128" s="6"/>
      <c r="P128" s="6"/>
      <c r="Q128" s="6"/>
    </row>
    <row r="129" spans="2:17" x14ac:dyDescent="0.3">
      <c r="B129" s="6"/>
      <c r="C129" s="6"/>
      <c r="D129" s="6"/>
      <c r="E129" s="6"/>
      <c r="I129" s="6"/>
      <c r="J129" s="6"/>
      <c r="K129" s="6"/>
      <c r="L129" s="6"/>
      <c r="P129" s="6"/>
      <c r="Q129" s="6"/>
    </row>
    <row r="130" spans="2:17" x14ac:dyDescent="0.3">
      <c r="B130" s="6"/>
      <c r="C130" s="6"/>
      <c r="D130" s="6"/>
      <c r="E130" s="6"/>
      <c r="I130" s="6"/>
      <c r="J130" s="6"/>
      <c r="K130" s="6"/>
      <c r="L130" s="6"/>
      <c r="P130" s="6"/>
      <c r="Q130" s="6"/>
    </row>
    <row r="131" spans="2:17" x14ac:dyDescent="0.3">
      <c r="B131" s="6"/>
      <c r="C131" s="6"/>
      <c r="D131" s="6"/>
      <c r="E131" s="6"/>
      <c r="I131" s="6"/>
      <c r="J131" s="6"/>
      <c r="K131" s="6"/>
      <c r="L131" s="6"/>
      <c r="P131" s="6"/>
      <c r="Q131" s="6"/>
    </row>
    <row r="132" spans="2:17" x14ac:dyDescent="0.3">
      <c r="B132" s="6"/>
      <c r="C132" s="6"/>
      <c r="D132" s="6"/>
      <c r="E132" s="6"/>
      <c r="I132" s="6"/>
      <c r="J132" s="6"/>
      <c r="K132" s="6"/>
      <c r="L132" s="6"/>
      <c r="P132" s="6"/>
      <c r="Q132" s="6"/>
    </row>
    <row r="133" spans="2:17" x14ac:dyDescent="0.3">
      <c r="B133" s="6"/>
      <c r="C133" s="6"/>
      <c r="D133" s="6"/>
      <c r="E133" s="6"/>
      <c r="I133" s="6"/>
      <c r="J133" s="6"/>
      <c r="K133" s="6"/>
      <c r="L133" s="6"/>
      <c r="P133" s="6"/>
      <c r="Q133" s="6"/>
    </row>
    <row r="134" spans="2:17" x14ac:dyDescent="0.3">
      <c r="B134" s="6"/>
      <c r="C134" s="6"/>
      <c r="D134" s="6"/>
      <c r="E134" s="6"/>
      <c r="I134" s="6"/>
      <c r="J134" s="6"/>
      <c r="K134" s="6"/>
      <c r="L134" s="6"/>
      <c r="P134" s="6"/>
      <c r="Q134" s="6"/>
    </row>
    <row r="135" spans="2:17" x14ac:dyDescent="0.3">
      <c r="B135" s="6"/>
      <c r="C135" s="6"/>
      <c r="D135" s="6"/>
      <c r="E135" s="6"/>
      <c r="I135" s="6"/>
      <c r="J135" s="6"/>
      <c r="K135" s="6"/>
      <c r="L135" s="6"/>
      <c r="P135" s="6"/>
      <c r="Q135" s="6"/>
    </row>
    <row r="136" spans="2:17" x14ac:dyDescent="0.3">
      <c r="I136" s="6"/>
      <c r="J136" s="6"/>
      <c r="K136" s="6"/>
      <c r="L136" s="6"/>
      <c r="P136" s="6"/>
      <c r="Q136" s="6"/>
    </row>
    <row r="137" spans="2:17" x14ac:dyDescent="0.3">
      <c r="I137" s="6"/>
      <c r="J137" s="6"/>
      <c r="K137" s="6"/>
      <c r="L137" s="6"/>
      <c r="P137" s="6"/>
      <c r="Q137" s="6"/>
    </row>
    <row r="138" spans="2:17" x14ac:dyDescent="0.3">
      <c r="I138" s="6"/>
      <c r="J138" s="6"/>
      <c r="K138" s="6"/>
      <c r="L138" s="6"/>
      <c r="P138" s="6"/>
      <c r="Q138" s="6"/>
    </row>
    <row r="139" spans="2:17" x14ac:dyDescent="0.3">
      <c r="I139" s="6"/>
      <c r="J139" s="6"/>
      <c r="K139" s="6"/>
      <c r="L139" s="6"/>
      <c r="P139" s="6"/>
      <c r="Q139" s="6"/>
    </row>
    <row r="140" spans="2:17" x14ac:dyDescent="0.3">
      <c r="I140" s="6"/>
      <c r="J140" s="6"/>
      <c r="K140" s="6"/>
      <c r="L140" s="6"/>
      <c r="P140" s="6"/>
      <c r="Q140" s="6"/>
    </row>
    <row r="141" spans="2:17" x14ac:dyDescent="0.3">
      <c r="I141" s="6"/>
      <c r="J141" s="6"/>
      <c r="K141" s="6"/>
      <c r="L141" s="6"/>
      <c r="P141" s="6"/>
      <c r="Q141" s="6"/>
    </row>
    <row r="142" spans="2:17" x14ac:dyDescent="0.3">
      <c r="I142" s="6"/>
      <c r="J142" s="6"/>
      <c r="K142" s="6"/>
      <c r="L142" s="6"/>
      <c r="P142" s="6"/>
      <c r="Q142" s="6"/>
    </row>
    <row r="143" spans="2:17" x14ac:dyDescent="0.3">
      <c r="I143" s="6"/>
      <c r="J143" s="6"/>
      <c r="K143" s="6"/>
      <c r="L143" s="6"/>
      <c r="P143" s="6"/>
      <c r="Q143" s="6"/>
    </row>
    <row r="144" spans="2:17" x14ac:dyDescent="0.3">
      <c r="P144" s="6"/>
    </row>
    <row r="145" spans="16:17" x14ac:dyDescent="0.3">
      <c r="P145" s="6"/>
      <c r="Q145" s="6"/>
    </row>
    <row r="146" spans="16:17" x14ac:dyDescent="0.3">
      <c r="P146" s="6"/>
      <c r="Q146" s="6"/>
    </row>
    <row r="147" spans="16:17" x14ac:dyDescent="0.3">
      <c r="P147" s="6"/>
      <c r="Q147" s="6"/>
    </row>
    <row r="148" spans="16:17" x14ac:dyDescent="0.3">
      <c r="P148" s="6"/>
      <c r="Q148" s="6"/>
    </row>
    <row r="149" spans="16:17" x14ac:dyDescent="0.3">
      <c r="P149" s="6"/>
      <c r="Q149" s="6"/>
    </row>
    <row r="150" spans="16:17" x14ac:dyDescent="0.3">
      <c r="P150" s="6"/>
      <c r="Q150" s="6"/>
    </row>
    <row r="151" spans="16:17" x14ac:dyDescent="0.3">
      <c r="P151" s="6"/>
      <c r="Q151" s="6"/>
    </row>
    <row r="152" spans="16:17" x14ac:dyDescent="0.3">
      <c r="P152" s="6"/>
      <c r="Q152" s="6"/>
    </row>
    <row r="153" spans="16:17" x14ac:dyDescent="0.3">
      <c r="P153" s="6"/>
      <c r="Q153" s="6"/>
    </row>
    <row r="154" spans="16:17" x14ac:dyDescent="0.3">
      <c r="P154" s="6"/>
    </row>
    <row r="155" spans="16:17" x14ac:dyDescent="0.3">
      <c r="P155" s="6"/>
      <c r="Q155" s="6"/>
    </row>
    <row r="156" spans="16:17" x14ac:dyDescent="0.3">
      <c r="P156" s="6"/>
      <c r="Q156" s="6"/>
    </row>
    <row r="157" spans="16:17" x14ac:dyDescent="0.3">
      <c r="P157" s="6"/>
      <c r="Q157" s="6"/>
    </row>
    <row r="158" spans="16:17" x14ac:dyDescent="0.3">
      <c r="P158" s="6"/>
      <c r="Q158" s="6"/>
    </row>
    <row r="159" spans="16:17" x14ac:dyDescent="0.3">
      <c r="P159" s="6"/>
      <c r="Q159" s="6"/>
    </row>
    <row r="160" spans="16:17" x14ac:dyDescent="0.3">
      <c r="P160" s="6"/>
      <c r="Q160" s="6"/>
    </row>
    <row r="161" spans="16:17" x14ac:dyDescent="0.3">
      <c r="P161" s="6"/>
    </row>
    <row r="162" spans="16:17" x14ac:dyDescent="0.3">
      <c r="P162" s="6"/>
      <c r="Q162" s="6"/>
    </row>
    <row r="163" spans="16:17" x14ac:dyDescent="0.3">
      <c r="P163" s="6"/>
      <c r="Q163" s="6"/>
    </row>
    <row r="164" spans="16:17" x14ac:dyDescent="0.3">
      <c r="P164" s="6"/>
      <c r="Q164" s="6"/>
    </row>
    <row r="165" spans="16:17" x14ac:dyDescent="0.3">
      <c r="P165" s="6"/>
      <c r="Q165" s="6"/>
    </row>
    <row r="166" spans="16:17" x14ac:dyDescent="0.3">
      <c r="P166" s="6"/>
      <c r="Q166" s="6"/>
    </row>
    <row r="167" spans="16:17" x14ac:dyDescent="0.3">
      <c r="P167" s="6"/>
      <c r="Q167" s="6"/>
    </row>
    <row r="168" spans="16:17" x14ac:dyDescent="0.3">
      <c r="P168" s="6"/>
      <c r="Q168" s="6"/>
    </row>
    <row r="169" spans="16:17" x14ac:dyDescent="0.3">
      <c r="P169" s="6"/>
      <c r="Q169" s="6"/>
    </row>
    <row r="170" spans="16:17" x14ac:dyDescent="0.3">
      <c r="P170" s="6"/>
      <c r="Q170" s="6"/>
    </row>
    <row r="171" spans="16:17" x14ac:dyDescent="0.3">
      <c r="P171" s="6"/>
      <c r="Q171" s="6"/>
    </row>
    <row r="172" spans="16:17" x14ac:dyDescent="0.3">
      <c r="P172" s="6"/>
      <c r="Q172" s="6"/>
    </row>
    <row r="173" spans="16:17" x14ac:dyDescent="0.3">
      <c r="P173" s="6"/>
      <c r="Q173" s="6"/>
    </row>
    <row r="174" spans="16:17" x14ac:dyDescent="0.3">
      <c r="P174" s="6"/>
      <c r="Q174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AB3"/>
  <sheetViews>
    <sheetView zoomScale="85" zoomScaleNormal="85" workbookViewId="0">
      <selection activeCell="A7" sqref="A7"/>
    </sheetView>
  </sheetViews>
  <sheetFormatPr baseColWidth="10" defaultRowHeight="15.05" x14ac:dyDescent="0.3"/>
  <cols>
    <col min="1" max="1" width="11.5546875" style="13"/>
    <col min="8" max="8" width="11.5546875" style="2"/>
    <col min="15" max="15" width="11.5546875" style="2"/>
    <col min="18" max="18" width="11.5546875" style="2"/>
    <col min="21" max="21" width="11.5546875" style="2"/>
  </cols>
  <sheetData>
    <row r="1" spans="1:28" x14ac:dyDescent="0.3">
      <c r="A1" s="11"/>
      <c r="B1" s="15" t="s">
        <v>10</v>
      </c>
      <c r="C1" s="16"/>
      <c r="D1" s="16"/>
      <c r="E1" s="16"/>
      <c r="F1" s="16"/>
      <c r="G1" s="16"/>
      <c r="H1" s="17"/>
      <c r="I1" s="16" t="s">
        <v>1</v>
      </c>
      <c r="J1" s="16"/>
      <c r="K1" s="16"/>
      <c r="L1" s="16"/>
      <c r="M1" s="16"/>
      <c r="N1" s="16"/>
      <c r="O1" s="17"/>
      <c r="P1" s="15" t="s">
        <v>2</v>
      </c>
      <c r="Q1" s="16"/>
      <c r="R1" s="16"/>
      <c r="S1" s="15" t="s">
        <v>6</v>
      </c>
      <c r="T1" s="16"/>
      <c r="U1" s="17"/>
      <c r="V1" s="15" t="s">
        <v>7</v>
      </c>
      <c r="W1" s="16"/>
      <c r="X1" s="16"/>
      <c r="Y1" s="16"/>
      <c r="Z1" s="16"/>
      <c r="AA1" s="16"/>
      <c r="AB1" s="17"/>
    </row>
    <row r="2" spans="1:28" x14ac:dyDescent="0.3">
      <c r="A2" s="11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</row>
    <row r="3" spans="1:28" x14ac:dyDescent="0.3">
      <c r="A3" s="12">
        <v>45302</v>
      </c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8" sqref="C8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8</v>
      </c>
    </row>
    <row r="3" spans="1:6" x14ac:dyDescent="0.3">
      <c r="A3" t="s">
        <v>4</v>
      </c>
      <c r="B3" t="s">
        <v>9</v>
      </c>
    </row>
    <row r="4" spans="1:6" x14ac:dyDescent="0.3">
      <c r="A4" t="s">
        <v>39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D16"/>
  <sheetViews>
    <sheetView workbookViewId="0">
      <selection activeCell="G11" sqref="G11"/>
    </sheetView>
  </sheetViews>
  <sheetFormatPr baseColWidth="10" defaultRowHeight="15.05" x14ac:dyDescent="0.3"/>
  <cols>
    <col min="1" max="1" width="13.77734375" bestFit="1" customWidth="1"/>
  </cols>
  <sheetData>
    <row r="1" spans="1:4" s="1" customFormat="1" x14ac:dyDescent="0.3">
      <c r="A1" s="1" t="s">
        <v>40</v>
      </c>
      <c r="B1" s="1" t="s">
        <v>37</v>
      </c>
      <c r="C1" s="1" t="s">
        <v>41</v>
      </c>
      <c r="D1" s="1" t="s">
        <v>42</v>
      </c>
    </row>
    <row r="2" spans="1:4" x14ac:dyDescent="0.3">
      <c r="A2" t="s">
        <v>43</v>
      </c>
      <c r="B2" s="14">
        <v>45182</v>
      </c>
      <c r="C2">
        <v>66</v>
      </c>
      <c r="D2">
        <v>26</v>
      </c>
    </row>
    <row r="3" spans="1:4" x14ac:dyDescent="0.3">
      <c r="A3" t="s">
        <v>44</v>
      </c>
      <c r="B3" s="14">
        <v>45184</v>
      </c>
      <c r="C3">
        <f>5+2+53</f>
        <v>60</v>
      </c>
      <c r="D3">
        <f>17+12+3</f>
        <v>32</v>
      </c>
    </row>
    <row r="4" spans="1:4" x14ac:dyDescent="0.3">
      <c r="A4" t="s">
        <v>45</v>
      </c>
      <c r="B4" s="14">
        <v>45214</v>
      </c>
      <c r="C4">
        <f>3+2+63</f>
        <v>68</v>
      </c>
      <c r="D4">
        <f>14+10+2</f>
        <v>26</v>
      </c>
    </row>
    <row r="5" spans="1:4" x14ac:dyDescent="0.3">
      <c r="A5" t="s">
        <v>46</v>
      </c>
      <c r="B5" s="14">
        <v>45214</v>
      </c>
      <c r="C5">
        <f>1+2+52</f>
        <v>55</v>
      </c>
      <c r="D5">
        <f>21+12+2</f>
        <v>35</v>
      </c>
    </row>
    <row r="6" spans="1:4" x14ac:dyDescent="0.3">
      <c r="A6" t="s">
        <v>43</v>
      </c>
      <c r="B6" s="14">
        <v>45230</v>
      </c>
      <c r="C6">
        <f>1+2+59</f>
        <v>62</v>
      </c>
      <c r="D6">
        <f>17+12+2</f>
        <v>31</v>
      </c>
    </row>
    <row r="7" spans="1:4" x14ac:dyDescent="0.3">
      <c r="A7" t="s">
        <v>47</v>
      </c>
      <c r="C7">
        <f>3+4+58</f>
        <v>65</v>
      </c>
      <c r="D7">
        <f>16+12+3</f>
        <v>31</v>
      </c>
    </row>
    <row r="8" spans="1:4" x14ac:dyDescent="0.3">
      <c r="A8" t="s">
        <v>48</v>
      </c>
      <c r="C8">
        <f>2+1+59</f>
        <v>62</v>
      </c>
      <c r="D8">
        <f>17+13+4</f>
        <v>34</v>
      </c>
    </row>
    <row r="9" spans="1:4" x14ac:dyDescent="0.3">
      <c r="A9" t="s">
        <v>46</v>
      </c>
      <c r="C9">
        <f>0+1+53</f>
        <v>54</v>
      </c>
      <c r="D9">
        <f>19+14+2</f>
        <v>35</v>
      </c>
    </row>
    <row r="10" spans="1:4" x14ac:dyDescent="0.3">
      <c r="A10" t="s">
        <v>43</v>
      </c>
      <c r="B10" s="14">
        <v>44927</v>
      </c>
      <c r="C10">
        <f>2+2+55</f>
        <v>59</v>
      </c>
      <c r="D10">
        <f>16+10+2</f>
        <v>28</v>
      </c>
    </row>
    <row r="11" spans="1:4" x14ac:dyDescent="0.3">
      <c r="A11" t="s">
        <v>47</v>
      </c>
      <c r="C11">
        <f>3+4+56</f>
        <v>63</v>
      </c>
      <c r="D11">
        <f>17+12+3</f>
        <v>32</v>
      </c>
    </row>
    <row r="12" spans="1:4" x14ac:dyDescent="0.3">
      <c r="A12" t="s">
        <v>49</v>
      </c>
      <c r="C12">
        <f>2+1+51</f>
        <v>54</v>
      </c>
      <c r="D12">
        <f>20+16+3</f>
        <v>39</v>
      </c>
    </row>
    <row r="13" spans="1:4" x14ac:dyDescent="0.3">
      <c r="A13" t="s">
        <v>44</v>
      </c>
      <c r="B13" s="14">
        <v>45275</v>
      </c>
      <c r="C13">
        <f>6+2+51</f>
        <v>59</v>
      </c>
      <c r="D13">
        <f>20+13+2</f>
        <v>35</v>
      </c>
    </row>
    <row r="14" spans="1:4" x14ac:dyDescent="0.3">
      <c r="A14" t="s">
        <v>47</v>
      </c>
      <c r="C14">
        <f>3+4+56</f>
        <v>63</v>
      </c>
      <c r="D14">
        <f>17+12+3</f>
        <v>32</v>
      </c>
    </row>
    <row r="15" spans="1:4" x14ac:dyDescent="0.3">
      <c r="A15" t="s">
        <v>48</v>
      </c>
      <c r="C15">
        <f>1+2+63</f>
        <v>66</v>
      </c>
      <c r="D15">
        <f>17+9+1</f>
        <v>27</v>
      </c>
    </row>
    <row r="16" spans="1:4" x14ac:dyDescent="0.3">
      <c r="A16" t="s">
        <v>46</v>
      </c>
      <c r="B16" s="14">
        <v>45265</v>
      </c>
      <c r="C16">
        <f>0+2+56</f>
        <v>58</v>
      </c>
      <c r="D16">
        <f>22+12+2</f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32"/>
  <sheetViews>
    <sheetView workbookViewId="0">
      <selection activeCell="O12" sqref="O12"/>
    </sheetView>
  </sheetViews>
  <sheetFormatPr baseColWidth="10" defaultRowHeight="15.05" x14ac:dyDescent="0.3"/>
  <sheetData>
    <row r="1" spans="1:14" x14ac:dyDescent="0.3">
      <c r="A1" s="18"/>
      <c r="B1" s="18"/>
      <c r="C1" s="18"/>
      <c r="D1" s="18"/>
      <c r="F1" s="18"/>
      <c r="G1" s="18"/>
      <c r="H1" s="18"/>
      <c r="I1" s="18"/>
      <c r="K1" s="18"/>
      <c r="L1" s="18"/>
      <c r="M1" s="18"/>
      <c r="N1" s="18"/>
    </row>
    <row r="2" spans="1:14" s="1" customFormat="1" x14ac:dyDescent="0.3">
      <c r="A2" s="1" t="s">
        <v>50</v>
      </c>
      <c r="B2" s="1" t="s">
        <v>12</v>
      </c>
      <c r="C2" s="1" t="s">
        <v>38</v>
      </c>
      <c r="D2" s="1" t="s">
        <v>13</v>
      </c>
      <c r="F2" s="1" t="s">
        <v>50</v>
      </c>
      <c r="G2" s="1" t="s">
        <v>12</v>
      </c>
      <c r="H2" s="1" t="s">
        <v>38</v>
      </c>
      <c r="I2" s="1" t="s">
        <v>13</v>
      </c>
      <c r="K2" s="1" t="s">
        <v>50</v>
      </c>
      <c r="L2" s="1" t="s">
        <v>12</v>
      </c>
      <c r="M2" s="1" t="s">
        <v>38</v>
      </c>
      <c r="N2" s="1" t="s">
        <v>13</v>
      </c>
    </row>
    <row r="3" spans="1:14" x14ac:dyDescent="0.3">
      <c r="A3" s="19">
        <v>1</v>
      </c>
      <c r="F3" s="19">
        <v>1</v>
      </c>
      <c r="K3" s="19">
        <v>1</v>
      </c>
    </row>
    <row r="4" spans="1:14" x14ac:dyDescent="0.3">
      <c r="A4" s="19">
        <v>2</v>
      </c>
      <c r="F4" s="19">
        <v>2</v>
      </c>
      <c r="K4" s="19">
        <v>2</v>
      </c>
    </row>
    <row r="5" spans="1:14" x14ac:dyDescent="0.3">
      <c r="A5" s="19">
        <v>3</v>
      </c>
      <c r="F5" s="19">
        <v>3</v>
      </c>
      <c r="K5" s="19">
        <v>3</v>
      </c>
    </row>
    <row r="6" spans="1:14" x14ac:dyDescent="0.3">
      <c r="A6" s="19">
        <v>4</v>
      </c>
      <c r="F6" s="19">
        <v>4</v>
      </c>
      <c r="K6" s="19">
        <v>4</v>
      </c>
    </row>
    <row r="7" spans="1:14" x14ac:dyDescent="0.3">
      <c r="A7" s="19">
        <v>5</v>
      </c>
      <c r="F7" s="19">
        <v>5</v>
      </c>
      <c r="K7" s="19">
        <v>5</v>
      </c>
    </row>
    <row r="8" spans="1:14" x14ac:dyDescent="0.3">
      <c r="A8" s="19">
        <v>6</v>
      </c>
      <c r="F8" s="19">
        <v>6</v>
      </c>
      <c r="K8" s="19">
        <v>6</v>
      </c>
    </row>
    <row r="9" spans="1:14" x14ac:dyDescent="0.3">
      <c r="A9" s="19">
        <v>7</v>
      </c>
      <c r="F9" s="19">
        <v>7</v>
      </c>
      <c r="K9" s="19">
        <v>7</v>
      </c>
    </row>
    <row r="10" spans="1:14" x14ac:dyDescent="0.3">
      <c r="A10" s="19">
        <v>8</v>
      </c>
      <c r="F10" s="19">
        <v>8</v>
      </c>
      <c r="K10" s="19">
        <v>8</v>
      </c>
    </row>
    <row r="11" spans="1:14" x14ac:dyDescent="0.3">
      <c r="A11" s="19">
        <v>9</v>
      </c>
      <c r="F11" s="19">
        <v>9</v>
      </c>
      <c r="K11" s="19">
        <v>9</v>
      </c>
    </row>
    <row r="12" spans="1:14" x14ac:dyDescent="0.3">
      <c r="A12" s="19">
        <v>10</v>
      </c>
      <c r="F12" s="19">
        <v>10</v>
      </c>
      <c r="K12" s="19">
        <v>10</v>
      </c>
    </row>
    <row r="13" spans="1:14" x14ac:dyDescent="0.3">
      <c r="A13" s="19">
        <v>11</v>
      </c>
      <c r="F13" s="19">
        <v>11</v>
      </c>
      <c r="K13" s="19">
        <v>11</v>
      </c>
    </row>
    <row r="14" spans="1:14" x14ac:dyDescent="0.3">
      <c r="A14" s="19">
        <v>12</v>
      </c>
      <c r="F14" s="19">
        <v>12</v>
      </c>
      <c r="K14" s="19">
        <v>12</v>
      </c>
    </row>
    <row r="15" spans="1:14" x14ac:dyDescent="0.3">
      <c r="A15" s="19">
        <v>13</v>
      </c>
      <c r="F15" s="19">
        <v>13</v>
      </c>
      <c r="K15" s="19">
        <v>13</v>
      </c>
    </row>
    <row r="16" spans="1:14" x14ac:dyDescent="0.3">
      <c r="A16" s="19">
        <v>14</v>
      </c>
      <c r="F16" s="19">
        <v>14</v>
      </c>
      <c r="K16" s="19">
        <v>14</v>
      </c>
    </row>
    <row r="17" spans="1:11" x14ac:dyDescent="0.3">
      <c r="A17" s="19">
        <v>15</v>
      </c>
      <c r="F17" s="19">
        <v>15</v>
      </c>
      <c r="K17" s="19">
        <v>15</v>
      </c>
    </row>
    <row r="18" spans="1:11" x14ac:dyDescent="0.3">
      <c r="A18" s="19">
        <v>16</v>
      </c>
      <c r="F18" s="19">
        <v>16</v>
      </c>
      <c r="K18" s="19">
        <v>16</v>
      </c>
    </row>
    <row r="19" spans="1:11" x14ac:dyDescent="0.3">
      <c r="A19" s="19">
        <v>17</v>
      </c>
      <c r="F19" s="19">
        <v>17</v>
      </c>
      <c r="K19" s="19">
        <v>17</v>
      </c>
    </row>
    <row r="20" spans="1:11" x14ac:dyDescent="0.3">
      <c r="A20" s="19">
        <v>18</v>
      </c>
      <c r="F20" s="19">
        <v>18</v>
      </c>
      <c r="K20" s="19">
        <v>18</v>
      </c>
    </row>
    <row r="21" spans="1:11" x14ac:dyDescent="0.3">
      <c r="A21" s="19">
        <v>19</v>
      </c>
      <c r="F21" s="19">
        <v>19</v>
      </c>
      <c r="K21" s="19">
        <v>19</v>
      </c>
    </row>
    <row r="22" spans="1:11" x14ac:dyDescent="0.3">
      <c r="A22" s="19">
        <v>20</v>
      </c>
      <c r="F22" s="19">
        <v>20</v>
      </c>
      <c r="K22" s="19">
        <v>20</v>
      </c>
    </row>
    <row r="23" spans="1:11" x14ac:dyDescent="0.3">
      <c r="A23" s="19">
        <v>21</v>
      </c>
      <c r="F23" s="19">
        <v>21</v>
      </c>
      <c r="K23" s="19">
        <v>21</v>
      </c>
    </row>
    <row r="24" spans="1:11" x14ac:dyDescent="0.3">
      <c r="A24" s="19">
        <v>22</v>
      </c>
      <c r="F24" s="19">
        <v>22</v>
      </c>
      <c r="K24" s="19">
        <v>22</v>
      </c>
    </row>
    <row r="25" spans="1:11" x14ac:dyDescent="0.3">
      <c r="A25" s="19">
        <v>23</v>
      </c>
      <c r="F25" s="19">
        <v>23</v>
      </c>
      <c r="K25" s="19">
        <v>23</v>
      </c>
    </row>
    <row r="26" spans="1:11" x14ac:dyDescent="0.3">
      <c r="A26" s="19">
        <v>24</v>
      </c>
      <c r="F26" s="19">
        <v>24</v>
      </c>
      <c r="K26" s="19">
        <v>24</v>
      </c>
    </row>
    <row r="27" spans="1:11" x14ac:dyDescent="0.3">
      <c r="A27" s="19">
        <v>25</v>
      </c>
      <c r="F27" s="19">
        <v>25</v>
      </c>
      <c r="K27" s="19">
        <v>25</v>
      </c>
    </row>
    <row r="28" spans="1:11" x14ac:dyDescent="0.3">
      <c r="A28" s="19">
        <v>26</v>
      </c>
      <c r="F28" s="19">
        <v>26</v>
      </c>
      <c r="K28" s="19">
        <v>26</v>
      </c>
    </row>
    <row r="29" spans="1:11" x14ac:dyDescent="0.3">
      <c r="A29" s="19">
        <v>27</v>
      </c>
      <c r="F29" s="19">
        <v>27</v>
      </c>
      <c r="K29" s="19">
        <v>27</v>
      </c>
    </row>
    <row r="30" spans="1:11" x14ac:dyDescent="0.3">
      <c r="A30" s="19">
        <v>28</v>
      </c>
      <c r="F30" s="19">
        <v>28</v>
      </c>
      <c r="K30" s="19">
        <v>28</v>
      </c>
    </row>
    <row r="31" spans="1:11" x14ac:dyDescent="0.3">
      <c r="A31" s="19">
        <v>29</v>
      </c>
      <c r="F31" s="19">
        <v>29</v>
      </c>
      <c r="K31" s="19">
        <v>29</v>
      </c>
    </row>
    <row r="32" spans="1:11" x14ac:dyDescent="0.3">
      <c r="A32" s="19">
        <v>30</v>
      </c>
      <c r="F32" s="19">
        <v>30</v>
      </c>
      <c r="K32" s="19">
        <v>30</v>
      </c>
    </row>
  </sheetData>
  <mergeCells count="3">
    <mergeCell ref="A1:D1"/>
    <mergeCell ref="F1:I1"/>
    <mergeCell ref="K1:N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Galvez</vt:lpstr>
      <vt:lpstr>Claudia</vt:lpstr>
      <vt:lpstr>Maynez</vt:lpstr>
      <vt:lpstr>Accounts</vt:lpstr>
      <vt:lpstr>Polls</vt:lpstr>
      <vt:lpstr>Vida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2024-01-18T06:37:52Z</dcterms:modified>
</cp:coreProperties>
</file>