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79E52567-40BF-4404-858A-73C10621D14B}" xr6:coauthVersionLast="47" xr6:coauthVersionMax="47" xr10:uidLastSave="{00000000-0000-0000-0000-000000000000}"/>
  <bookViews>
    <workbookView xWindow="-118" yWindow="-118" windowWidth="25370" windowHeight="13759" tabRatio="819" activeTab="6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Result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1" l="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S3" i="20"/>
  <c r="S2" i="20"/>
  <c r="R3" i="20"/>
  <c r="R2" i="20"/>
  <c r="Q3" i="20"/>
  <c r="Q2" i="20"/>
  <c r="P3" i="20"/>
  <c r="P2" i="20"/>
  <c r="O3" i="20"/>
  <c r="O2" i="20"/>
  <c r="L3" i="20"/>
  <c r="L4" i="20"/>
  <c r="L5" i="20"/>
  <c r="L6" i="20"/>
  <c r="L7" i="20"/>
  <c r="L8" i="20"/>
  <c r="L9" i="20"/>
  <c r="L10" i="20"/>
  <c r="L11" i="20"/>
  <c r="L12" i="20"/>
  <c r="L13" i="20"/>
  <c r="L14" i="20"/>
  <c r="L2" i="20"/>
  <c r="K2" i="20" a="1"/>
  <c r="K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O104" i="13" l="1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<sst xmlns="http://schemas.openxmlformats.org/spreadsheetml/2006/main" count="206" uniqueCount="71">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</sst>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zoomScale="85" zoomScaleNormal="85" workbookViewId="0">
      <pane ySplit="1" topLeftCell="A166" activePane="bottomLeft" state="frozen"/>
      <selection pane="bottomLeft" activeCell="D177" sqref="D177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8" style="6" bestFit="1" customWidth="1"/>
    <col min="21" max="21" width="12.109375" style="8" bestFit="1" customWidth="1"/>
  </cols>
  <sheetData>
    <row r="1" spans="1:21 16252:16375" x14ac:dyDescent="0.3">
      <c r="B1" s="26" t="s">
        <v>9</v>
      </c>
      <c r="C1" s="27"/>
      <c r="D1" s="27"/>
      <c r="E1" s="27"/>
      <c r="F1" s="27"/>
      <c r="G1" s="27"/>
      <c r="H1" s="28"/>
      <c r="I1" s="27" t="s">
        <v>1</v>
      </c>
      <c r="J1" s="27"/>
      <c r="K1" s="27"/>
      <c r="L1" s="27"/>
      <c r="M1" s="27"/>
      <c r="N1" s="27"/>
      <c r="O1" s="28"/>
      <c r="P1" s="26" t="s">
        <v>2</v>
      </c>
      <c r="Q1" s="27"/>
      <c r="R1" s="27"/>
      <c r="S1" s="26" t="s">
        <v>6</v>
      </c>
      <c r="T1" s="27"/>
      <c r="U1" s="28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70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2" si="64">J163/I163</f>
        <v>11666.666666666666</v>
      </c>
      <c r="N163" s="6">
        <f t="shared" ref="N163:N172" si="65">K163/I163</f>
        <v>2266.6666666666665</v>
      </c>
      <c r="O163" s="8">
        <f t="shared" ref="O163:O172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2" si="68">C167/B167</f>
        <v>1966.6666666666667</v>
      </c>
      <c r="G167" s="6">
        <f t="shared" ref="G167:G172" si="69">D167/B167</f>
        <v>8100</v>
      </c>
      <c r="H167" s="8">
        <f t="shared" ref="H167:H172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/>
      <c r="Q171" s="6"/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/>
      <c r="Q172" s="6"/>
    </row>
    <row r="173" spans="1:21" x14ac:dyDescent="0.3">
      <c r="A173" s="9">
        <v>45346</v>
      </c>
      <c r="B173" s="6"/>
      <c r="C173" s="6"/>
      <c r="D173" s="6"/>
      <c r="E173" s="6"/>
      <c r="I173" s="6"/>
      <c r="J173" s="6"/>
      <c r="K173" s="6"/>
      <c r="L173" s="6"/>
      <c r="P173" s="6"/>
      <c r="Q173" s="6"/>
    </row>
    <row r="174" spans="1:21" x14ac:dyDescent="0.3">
      <c r="A174" s="9">
        <v>45347</v>
      </c>
      <c r="B174" s="6"/>
      <c r="C174" s="6"/>
      <c r="D174" s="6"/>
      <c r="E174" s="6"/>
      <c r="I174" s="6"/>
      <c r="J174" s="6"/>
      <c r="K174" s="6"/>
      <c r="L174" s="6"/>
      <c r="P174" s="6"/>
      <c r="Q174" s="6"/>
    </row>
    <row r="175" spans="1:21" x14ac:dyDescent="0.3"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C177" s="6"/>
      <c r="D177" s="6"/>
      <c r="E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P188" s="6"/>
      <c r="Q188" s="6"/>
    </row>
    <row r="189" spans="2:17" x14ac:dyDescent="0.3">
      <c r="B189" s="6"/>
      <c r="C189" s="6"/>
      <c r="D189" s="6"/>
      <c r="E189" s="6"/>
      <c r="P189" s="6"/>
      <c r="Q189" s="6"/>
    </row>
    <row r="190" spans="2:17" x14ac:dyDescent="0.3">
      <c r="B190" s="6"/>
      <c r="C190" s="6"/>
      <c r="D190" s="6"/>
      <c r="E190" s="6"/>
      <c r="P190" s="6"/>
    </row>
    <row r="191" spans="2:17" x14ac:dyDescent="0.3">
      <c r="B191" s="6"/>
      <c r="C191" s="6"/>
      <c r="D191" s="6"/>
      <c r="E191" s="6"/>
      <c r="P191" s="6"/>
    </row>
    <row r="192" spans="2:17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02"/>
  <sheetViews>
    <sheetView zoomScale="85" zoomScaleNormal="85" workbookViewId="0">
      <pane ySplit="1" topLeftCell="A168" activePane="bottomLeft" state="frozen"/>
      <selection pane="bottomLeft" activeCell="C179" sqref="C179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6" t="s">
        <v>9</v>
      </c>
      <c r="C1" s="27"/>
      <c r="D1" s="27"/>
      <c r="E1" s="27"/>
      <c r="F1" s="27"/>
      <c r="G1" s="27"/>
      <c r="H1" s="28"/>
      <c r="I1" s="27" t="s">
        <v>1</v>
      </c>
      <c r="J1" s="27"/>
      <c r="K1" s="27"/>
      <c r="L1" s="27"/>
      <c r="M1" s="27"/>
      <c r="N1" s="27"/>
      <c r="O1" s="28"/>
      <c r="P1" s="26" t="s">
        <v>2</v>
      </c>
      <c r="Q1" s="27"/>
      <c r="R1" s="27"/>
      <c r="S1" s="26" t="s">
        <v>6</v>
      </c>
      <c r="T1" s="27"/>
      <c r="U1" s="28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72" si="31">C121/B121</f>
        <v>464.5</v>
      </c>
      <c r="G121" s="6">
        <f t="shared" ref="G121:G172" si="32">D121/B121</f>
        <v>894.1</v>
      </c>
      <c r="H121" s="8">
        <f t="shared" ref="H121:H172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72" si="38">J162/I162</f>
        <v>12650</v>
      </c>
      <c r="N162" s="6">
        <f t="shared" ref="N162:N172" si="39">K162/I162</f>
        <v>1410.8333333333333</v>
      </c>
      <c r="O162" s="8">
        <f t="shared" ref="O162:O172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0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70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/>
      <c r="Q171" s="6"/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/>
      <c r="Q172" s="6"/>
    </row>
    <row r="173" spans="1:21" x14ac:dyDescent="0.3">
      <c r="A173" s="9">
        <v>45346</v>
      </c>
      <c r="B173" s="6"/>
      <c r="C173" s="6"/>
      <c r="D173" s="6"/>
      <c r="E173" s="6"/>
      <c r="I173" s="6"/>
      <c r="J173" s="6"/>
      <c r="K173" s="6"/>
      <c r="L173" s="6"/>
      <c r="P173" s="6"/>
      <c r="Q173" s="6"/>
    </row>
    <row r="174" spans="1:21" x14ac:dyDescent="0.3">
      <c r="A174" s="9">
        <v>45347</v>
      </c>
      <c r="B174" s="6"/>
      <c r="C174" s="6"/>
      <c r="D174" s="6"/>
      <c r="E174" s="6"/>
      <c r="I174" s="6"/>
      <c r="J174" s="6"/>
      <c r="K174" s="6"/>
      <c r="L174" s="6"/>
      <c r="P174" s="6"/>
      <c r="Q174" s="6"/>
    </row>
    <row r="175" spans="1:21" x14ac:dyDescent="0.3"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I188" s="6"/>
      <c r="J188" s="6"/>
      <c r="K188" s="6"/>
      <c r="L188" s="6"/>
      <c r="P188" s="6"/>
      <c r="Q188" s="6"/>
    </row>
    <row r="189" spans="2:17" x14ac:dyDescent="0.3">
      <c r="B189" s="6"/>
      <c r="C189" s="6"/>
      <c r="D189" s="6"/>
      <c r="E189" s="6"/>
      <c r="I189" s="6"/>
      <c r="J189" s="6"/>
      <c r="K189" s="6"/>
      <c r="L189" s="6"/>
      <c r="P189" s="6"/>
      <c r="Q189" s="6"/>
    </row>
    <row r="190" spans="2:17" x14ac:dyDescent="0.3">
      <c r="B190" s="6"/>
      <c r="C190" s="6"/>
      <c r="D190" s="6"/>
      <c r="E190" s="6"/>
      <c r="I190" s="6"/>
      <c r="J190" s="6"/>
      <c r="K190" s="6"/>
      <c r="L190" s="6"/>
      <c r="P190" s="6"/>
      <c r="Q190" s="6"/>
    </row>
    <row r="191" spans="2:17" x14ac:dyDescent="0.3">
      <c r="I191" s="6"/>
      <c r="J191" s="6"/>
      <c r="K191" s="6"/>
      <c r="L191" s="6"/>
      <c r="P191" s="6"/>
      <c r="Q191" s="6"/>
    </row>
    <row r="192" spans="2:17" x14ac:dyDescent="0.3">
      <c r="I192" s="6"/>
      <c r="J192" s="6"/>
      <c r="K192" s="6"/>
      <c r="L192" s="6"/>
      <c r="P192" s="6"/>
      <c r="Q192" s="6"/>
    </row>
    <row r="193" spans="9:17" x14ac:dyDescent="0.3">
      <c r="I193" s="6"/>
      <c r="J193" s="6"/>
      <c r="K193" s="6"/>
      <c r="L193" s="6"/>
      <c r="P193" s="6"/>
      <c r="Q193" s="6"/>
    </row>
    <row r="194" spans="9:17" x14ac:dyDescent="0.3">
      <c r="I194" s="6"/>
      <c r="J194" s="6"/>
      <c r="K194" s="6"/>
      <c r="L194" s="6"/>
      <c r="P194" s="6"/>
      <c r="Q194" s="6"/>
    </row>
    <row r="195" spans="9:17" x14ac:dyDescent="0.3">
      <c r="I195" s="6"/>
      <c r="J195" s="6"/>
      <c r="K195" s="6"/>
      <c r="L195" s="6"/>
      <c r="P195" s="6"/>
      <c r="Q195" s="6"/>
    </row>
    <row r="196" spans="9:17" x14ac:dyDescent="0.3">
      <c r="I196" s="6"/>
      <c r="J196" s="6"/>
      <c r="K196" s="6"/>
      <c r="L196" s="6"/>
      <c r="P196" s="6"/>
      <c r="Q196" s="6"/>
    </row>
    <row r="197" spans="9:17" x14ac:dyDescent="0.3">
      <c r="I197" s="6"/>
      <c r="P197" s="6"/>
      <c r="Q197" s="6"/>
    </row>
    <row r="198" spans="9:17" x14ac:dyDescent="0.3">
      <c r="P198" s="6"/>
      <c r="Q198" s="6"/>
    </row>
    <row r="199" spans="9:17" x14ac:dyDescent="0.3">
      <c r="P199" s="6"/>
      <c r="Q199" s="6"/>
    </row>
    <row r="200" spans="9:17" x14ac:dyDescent="0.3">
      <c r="P200" s="6"/>
      <c r="Q200" s="6"/>
    </row>
    <row r="201" spans="9:17" x14ac:dyDescent="0.3">
      <c r="P201" s="6"/>
      <c r="Q201" s="6"/>
    </row>
    <row r="202" spans="9:17" x14ac:dyDescent="0.3">
      <c r="P202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74"/>
  <sheetViews>
    <sheetView zoomScale="85" zoomScaleNormal="85" workbookViewId="0">
      <pane ySplit="1" topLeftCell="A41" activePane="bottomLeft" state="frozen"/>
      <selection pane="bottomLeft" activeCell="D50" sqref="D50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7.6640625" style="6" bestFit="1" customWidth="1"/>
    <col min="21" max="21" width="12.109375" style="8" bestFit="1" customWidth="1"/>
  </cols>
  <sheetData>
    <row r="1" spans="1:21" x14ac:dyDescent="0.3">
      <c r="B1" s="26" t="s">
        <v>9</v>
      </c>
      <c r="C1" s="27"/>
      <c r="D1" s="27"/>
      <c r="E1" s="27"/>
      <c r="F1" s="27"/>
      <c r="G1" s="27"/>
      <c r="H1" s="28"/>
      <c r="I1" s="27" t="s">
        <v>1</v>
      </c>
      <c r="J1" s="27"/>
      <c r="K1" s="27"/>
      <c r="L1" s="27"/>
      <c r="M1" s="27"/>
      <c r="N1" s="27"/>
      <c r="O1" s="28"/>
      <c r="P1" s="26" t="s">
        <v>2</v>
      </c>
      <c r="Q1" s="27"/>
      <c r="R1" s="27"/>
      <c r="S1" s="26" t="s">
        <v>6</v>
      </c>
      <c r="T1" s="27"/>
      <c r="U1" s="28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14" si="0">C3/B3</f>
        <v>225.8235294117647</v>
      </c>
      <c r="G3" s="6">
        <f t="shared" ref="G3:G14" si="1">D3/B3</f>
        <v>36.588235294117645</v>
      </c>
      <c r="H3" s="8">
        <f t="shared" ref="H3:H14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 t="shared" ref="R3:R14" si="3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 t="shared" si="3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46" si="4">J5/I5</f>
        <v>248.5</v>
      </c>
      <c r="N5" s="6">
        <f t="shared" ref="N5:N46" si="5">K5/I5</f>
        <v>47.6</v>
      </c>
      <c r="O5" s="8">
        <f t="shared" ref="O5:O46" si="6">L5/I5</f>
        <v>32.1</v>
      </c>
      <c r="P5" s="6">
        <v>4</v>
      </c>
      <c r="Q5" s="6">
        <v>11146</v>
      </c>
      <c r="R5" s="8">
        <f t="shared" si="3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4"/>
        <v>371.77777777777777</v>
      </c>
      <c r="N6" s="6">
        <f t="shared" si="5"/>
        <v>171.44444444444446</v>
      </c>
      <c r="O6" s="8">
        <f t="shared" si="6"/>
        <v>15.777777777777779</v>
      </c>
      <c r="P6" s="6">
        <v>2</v>
      </c>
      <c r="Q6" s="6">
        <v>1918</v>
      </c>
      <c r="R6" s="8">
        <f t="shared" si="3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4"/>
        <v>245.5</v>
      </c>
      <c r="N7" s="6">
        <f t="shared" si="5"/>
        <v>63.7</v>
      </c>
      <c r="O7" s="8">
        <f t="shared" si="6"/>
        <v>25.4</v>
      </c>
      <c r="P7" s="6">
        <v>2</v>
      </c>
      <c r="Q7" s="6">
        <v>2536</v>
      </c>
      <c r="R7" s="8">
        <f t="shared" si="3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4"/>
        <v>195.4</v>
      </c>
      <c r="N8" s="6">
        <f t="shared" si="5"/>
        <v>40</v>
      </c>
      <c r="O8" s="8">
        <f t="shared" si="6"/>
        <v>46.8</v>
      </c>
      <c r="P8" s="6">
        <v>5</v>
      </c>
      <c r="Q8" s="6">
        <v>16739</v>
      </c>
      <c r="R8" s="8">
        <f t="shared" si="3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4"/>
        <v>264.5</v>
      </c>
      <c r="N9" s="6">
        <f t="shared" si="5"/>
        <v>57.125</v>
      </c>
      <c r="O9" s="8">
        <f t="shared" si="6"/>
        <v>43.375</v>
      </c>
      <c r="P9" s="6">
        <v>6</v>
      </c>
      <c r="Q9" s="6">
        <v>6316</v>
      </c>
      <c r="R9" s="8">
        <f t="shared" si="3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4"/>
        <v>367.3125</v>
      </c>
      <c r="N10" s="6">
        <f t="shared" si="5"/>
        <v>62.25</v>
      </c>
      <c r="O10" s="8">
        <f t="shared" si="6"/>
        <v>36.3125</v>
      </c>
      <c r="P10" s="6">
        <v>17</v>
      </c>
      <c r="Q10" s="6">
        <v>33925</v>
      </c>
      <c r="R10" s="8">
        <f t="shared" si="3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4"/>
        <v>453.33333333333331</v>
      </c>
      <c r="N11" s="6">
        <f t="shared" si="5"/>
        <v>135.55555555555554</v>
      </c>
      <c r="O11" s="8">
        <f t="shared" si="6"/>
        <v>33.333333333333336</v>
      </c>
      <c r="P11" s="6">
        <v>1</v>
      </c>
      <c r="Q11" s="6">
        <v>1203</v>
      </c>
      <c r="R11" s="8">
        <f t="shared" si="3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4"/>
        <v>344</v>
      </c>
      <c r="N12" s="6">
        <f t="shared" si="5"/>
        <v>82.4</v>
      </c>
      <c r="O12" s="8">
        <f t="shared" si="6"/>
        <v>32.4</v>
      </c>
      <c r="P12" s="6">
        <v>9</v>
      </c>
      <c r="Q12" s="6">
        <v>13402</v>
      </c>
      <c r="R12" s="8">
        <f t="shared" si="3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4"/>
        <v>508.2</v>
      </c>
      <c r="N13" s="6">
        <f t="shared" si="5"/>
        <v>95.6</v>
      </c>
      <c r="O13" s="8">
        <f t="shared" si="6"/>
        <v>59.8</v>
      </c>
      <c r="P13" s="6">
        <v>1</v>
      </c>
      <c r="Q13" s="6">
        <v>1188</v>
      </c>
      <c r="R13" s="8">
        <f t="shared" si="3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4"/>
        <v>391</v>
      </c>
      <c r="N14" s="6">
        <f t="shared" si="5"/>
        <v>88</v>
      </c>
      <c r="O14" s="8">
        <f t="shared" si="6"/>
        <v>151</v>
      </c>
      <c r="P14" s="6">
        <v>5</v>
      </c>
      <c r="Q14" s="6">
        <v>8893</v>
      </c>
      <c r="R14" s="8">
        <f t="shared" si="3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ref="F15:F28" si="8">C15/B15</f>
        <v>41.333333333333336</v>
      </c>
      <c r="G15" s="6">
        <f t="shared" ref="G15:G28" si="9">D15/B15</f>
        <v>14.333333333333334</v>
      </c>
      <c r="H15" s="8">
        <f t="shared" ref="H15:H28" si="10">E15/B15</f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4"/>
        <v>196.33333333333334</v>
      </c>
      <c r="N15" s="6">
        <f t="shared" si="5"/>
        <v>40.666666666666664</v>
      </c>
      <c r="O15" s="8">
        <f t="shared" si="6"/>
        <v>23.833333333333332</v>
      </c>
      <c r="P15" s="6">
        <v>3</v>
      </c>
      <c r="Q15" s="6">
        <v>2040</v>
      </c>
      <c r="R15" s="8">
        <f t="shared" ref="R15:R19" si="11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8"/>
        <v>44</v>
      </c>
      <c r="G16" s="6">
        <f t="shared" si="9"/>
        <v>15.5</v>
      </c>
      <c r="H16" s="8">
        <f t="shared" si="10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4"/>
        <v>249.16666666666666</v>
      </c>
      <c r="N16" s="6">
        <f t="shared" si="5"/>
        <v>42.166666666666664</v>
      </c>
      <c r="O16" s="8">
        <f t="shared" si="6"/>
        <v>18.666666666666668</v>
      </c>
      <c r="P16" s="6">
        <v>2</v>
      </c>
      <c r="Q16" s="6">
        <v>1834</v>
      </c>
      <c r="R16" s="8">
        <f t="shared" si="11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8"/>
        <v>124.6</v>
      </c>
      <c r="G17" s="6">
        <f t="shared" si="9"/>
        <v>72.900000000000006</v>
      </c>
      <c r="H17" s="8">
        <f t="shared" si="10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4"/>
        <v>264.5</v>
      </c>
      <c r="N17" s="6">
        <f t="shared" si="5"/>
        <v>87.166666666666671</v>
      </c>
      <c r="O17" s="8">
        <f t="shared" si="6"/>
        <v>54.5</v>
      </c>
      <c r="P17" s="6">
        <v>2</v>
      </c>
      <c r="Q17" s="6">
        <v>3564</v>
      </c>
      <c r="R17" s="8">
        <f t="shared" si="11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8"/>
        <v>27.666666666666668</v>
      </c>
      <c r="G18" s="6">
        <f t="shared" si="9"/>
        <v>14.333333333333334</v>
      </c>
      <c r="H18" s="8">
        <f t="shared" si="10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4"/>
        <v>161.4</v>
      </c>
      <c r="N18" s="6">
        <f t="shared" si="5"/>
        <v>27.8</v>
      </c>
      <c r="O18" s="8">
        <f t="shared" si="6"/>
        <v>25.8</v>
      </c>
      <c r="P18" s="6">
        <v>2</v>
      </c>
      <c r="Q18" s="6">
        <v>2629</v>
      </c>
      <c r="R18" s="8">
        <f t="shared" si="11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8"/>
        <v>31</v>
      </c>
      <c r="G19" s="6">
        <f t="shared" si="9"/>
        <v>12</v>
      </c>
      <c r="H19" s="8">
        <f t="shared" si="10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4"/>
        <v>313.5</v>
      </c>
      <c r="N19" s="6">
        <f t="shared" si="5"/>
        <v>67.75</v>
      </c>
      <c r="O19" s="8">
        <f t="shared" si="6"/>
        <v>21</v>
      </c>
      <c r="P19" s="6">
        <v>4</v>
      </c>
      <c r="Q19" s="6">
        <v>4166</v>
      </c>
      <c r="R19" s="8">
        <f t="shared" si="11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8"/>
        <v>139.5</v>
      </c>
      <c r="G20" s="6">
        <f t="shared" si="9"/>
        <v>38.25</v>
      </c>
      <c r="H20" s="8">
        <f t="shared" si="10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4"/>
        <v>79</v>
      </c>
      <c r="N20" s="6">
        <f t="shared" si="5"/>
        <v>11</v>
      </c>
      <c r="O20" s="8">
        <f t="shared" si="6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8"/>
        <v>60.857142857142854</v>
      </c>
      <c r="G21" s="6">
        <f t="shared" si="9"/>
        <v>28.428571428571427</v>
      </c>
      <c r="H21" s="8">
        <f t="shared" si="10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4"/>
        <v>227.2</v>
      </c>
      <c r="N21" s="6">
        <f t="shared" si="5"/>
        <v>93.4</v>
      </c>
      <c r="O21" s="8">
        <f t="shared" si="6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8"/>
        <v>135.5</v>
      </c>
      <c r="G22" s="6">
        <f t="shared" si="9"/>
        <v>58.25</v>
      </c>
      <c r="H22" s="8">
        <f t="shared" si="10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4"/>
        <v>133.30000000000001</v>
      </c>
      <c r="N22" s="6">
        <f t="shared" si="5"/>
        <v>44.1</v>
      </c>
      <c r="O22" s="8">
        <f t="shared" si="6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8"/>
        <v>153.5</v>
      </c>
      <c r="G23" s="6">
        <f t="shared" si="9"/>
        <v>68</v>
      </c>
      <c r="H23" s="8">
        <f t="shared" si="10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4"/>
        <v>306.66666666666669</v>
      </c>
      <c r="N23" s="6">
        <f t="shared" si="5"/>
        <v>18.777777777777779</v>
      </c>
      <c r="O23" s="8">
        <f t="shared" si="6"/>
        <v>71.666666666666671</v>
      </c>
      <c r="P23" s="6">
        <v>7</v>
      </c>
      <c r="Q23" s="6">
        <v>8328</v>
      </c>
      <c r="R23" s="8">
        <f t="shared" ref="R23:R44" si="12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8"/>
        <v>83</v>
      </c>
      <c r="G24" s="6">
        <f t="shared" si="9"/>
        <v>45</v>
      </c>
      <c r="H24" s="8">
        <f t="shared" si="10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4"/>
        <v>38.777777777777779</v>
      </c>
      <c r="N24" s="6">
        <f t="shared" si="5"/>
        <v>3.6666666666666665</v>
      </c>
      <c r="O24" s="8">
        <f t="shared" si="6"/>
        <v>3.8888888888888888</v>
      </c>
      <c r="P24" s="6">
        <v>2</v>
      </c>
      <c r="Q24" s="6">
        <v>2201</v>
      </c>
      <c r="R24" s="8">
        <f t="shared" si="12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8"/>
        <v>46.5</v>
      </c>
      <c r="G25" s="6">
        <f t="shared" si="9"/>
        <v>10.5</v>
      </c>
      <c r="H25" s="8">
        <f t="shared" si="10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4"/>
        <v>56.375</v>
      </c>
      <c r="N25" s="6">
        <f t="shared" si="5"/>
        <v>9.5</v>
      </c>
      <c r="O25" s="8">
        <f t="shared" si="6"/>
        <v>4.375</v>
      </c>
      <c r="P25" s="6">
        <v>3</v>
      </c>
      <c r="Q25" s="6">
        <v>2803</v>
      </c>
      <c r="R25" s="8">
        <f t="shared" si="12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8"/>
        <v>22.5</v>
      </c>
      <c r="G26" s="6">
        <f t="shared" si="9"/>
        <v>7.25</v>
      </c>
      <c r="H26" s="8">
        <f t="shared" si="10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4"/>
        <v>222.625</v>
      </c>
      <c r="N26" s="6">
        <f t="shared" si="5"/>
        <v>8.875</v>
      </c>
      <c r="O26" s="8">
        <f t="shared" si="6"/>
        <v>24.125</v>
      </c>
      <c r="P26" s="6">
        <v>2</v>
      </c>
      <c r="Q26" s="6">
        <v>2661</v>
      </c>
      <c r="R26" s="8">
        <f t="shared" si="12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8"/>
        <v>6</v>
      </c>
      <c r="G27" s="6">
        <f t="shared" si="9"/>
        <v>6</v>
      </c>
      <c r="H27" s="8">
        <f t="shared" si="10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4"/>
        <v>223.4</v>
      </c>
      <c r="N27" s="6">
        <f t="shared" si="5"/>
        <v>14</v>
      </c>
      <c r="O27" s="8">
        <f t="shared" si="6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8"/>
        <v>100</v>
      </c>
      <c r="G28" s="6">
        <f t="shared" si="9"/>
        <v>17.75</v>
      </c>
      <c r="H28" s="8">
        <f t="shared" si="10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4"/>
        <v>132.28571428571428</v>
      </c>
      <c r="N28" s="6">
        <f t="shared" si="5"/>
        <v>10.857142857142858</v>
      </c>
      <c r="O28" s="8">
        <f t="shared" si="6"/>
        <v>17.714285714285715</v>
      </c>
      <c r="P28" s="6">
        <v>7</v>
      </c>
      <c r="Q28" s="6">
        <v>5034</v>
      </c>
      <c r="R28" s="8">
        <f t="shared" si="12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4"/>
        <v>133.6</v>
      </c>
      <c r="N29" s="6">
        <f t="shared" si="5"/>
        <v>21.4</v>
      </c>
      <c r="O29" s="8">
        <f t="shared" si="6"/>
        <v>5.8</v>
      </c>
      <c r="P29" s="6">
        <v>6</v>
      </c>
      <c r="Q29" s="6">
        <v>3042</v>
      </c>
      <c r="R29" s="8">
        <f t="shared" si="12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3">C30/B30</f>
        <v>13</v>
      </c>
      <c r="G30" s="6">
        <f t="shared" ref="G30:G38" si="14">D30/B30</f>
        <v>8</v>
      </c>
      <c r="H30" s="8">
        <f t="shared" ref="H30:H38" si="15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4"/>
        <v>122.28571428571429</v>
      </c>
      <c r="N30" s="6">
        <f t="shared" si="5"/>
        <v>14</v>
      </c>
      <c r="O30" s="8">
        <f t="shared" si="6"/>
        <v>30.571428571428573</v>
      </c>
      <c r="P30" s="6">
        <v>6</v>
      </c>
      <c r="Q30" s="6">
        <v>3724</v>
      </c>
      <c r="R30" s="8">
        <f t="shared" si="12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3"/>
        <v>141</v>
      </c>
      <c r="G31" s="6">
        <f t="shared" si="14"/>
        <v>34.666666666666664</v>
      </c>
      <c r="H31" s="8">
        <f t="shared" si="15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4"/>
        <v>157.25</v>
      </c>
      <c r="N31" s="6">
        <f t="shared" si="5"/>
        <v>10.5</v>
      </c>
      <c r="O31" s="8">
        <f t="shared" si="6"/>
        <v>16.125</v>
      </c>
      <c r="P31" s="6">
        <v>3</v>
      </c>
      <c r="Q31" s="6">
        <v>1906</v>
      </c>
      <c r="R31" s="8">
        <f t="shared" si="12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3"/>
        <v>83.333333333333329</v>
      </c>
      <c r="G32" s="6">
        <f t="shared" si="14"/>
        <v>51.166666666666664</v>
      </c>
      <c r="H32" s="8">
        <f t="shared" si="15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4"/>
        <v>505.71428571428572</v>
      </c>
      <c r="N32" s="6">
        <f t="shared" si="5"/>
        <v>16.285714285714285</v>
      </c>
      <c r="O32" s="8">
        <f t="shared" si="6"/>
        <v>63.285714285714285</v>
      </c>
      <c r="P32" s="6">
        <v>5</v>
      </c>
      <c r="Q32" s="6">
        <v>6068</v>
      </c>
      <c r="R32" s="8">
        <f t="shared" si="12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3"/>
        <v>377.83333333333331</v>
      </c>
      <c r="G33" s="6">
        <f t="shared" si="14"/>
        <v>61</v>
      </c>
      <c r="H33" s="8">
        <f t="shared" si="15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4"/>
        <v>610.84615384615381</v>
      </c>
      <c r="N33" s="6">
        <f t="shared" si="5"/>
        <v>115.69230769230769</v>
      </c>
      <c r="O33" s="8">
        <f t="shared" si="6"/>
        <v>39.07692307692308</v>
      </c>
      <c r="P33" s="6">
        <v>2</v>
      </c>
      <c r="Q33" s="6">
        <v>1370</v>
      </c>
      <c r="R33" s="8">
        <f t="shared" si="12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3"/>
        <v>225.64705882352942</v>
      </c>
      <c r="G34" s="6">
        <f t="shared" si="14"/>
        <v>36.294117647058826</v>
      </c>
      <c r="H34" s="8">
        <f t="shared" si="15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4"/>
        <v>320</v>
      </c>
      <c r="N34" s="6">
        <f t="shared" si="5"/>
        <v>58.6</v>
      </c>
      <c r="O34" s="8">
        <f t="shared" si="6"/>
        <v>23.8</v>
      </c>
      <c r="P34" s="6">
        <v>2</v>
      </c>
      <c r="Q34" s="6">
        <v>813</v>
      </c>
      <c r="R34" s="8">
        <f t="shared" si="12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3"/>
        <v>301</v>
      </c>
      <c r="G35" s="23">
        <f t="shared" si="14"/>
        <v>36.666666666666664</v>
      </c>
      <c r="H35" s="25">
        <f t="shared" si="15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si="4"/>
        <v>253.25</v>
      </c>
      <c r="N35" s="23">
        <f t="shared" si="5"/>
        <v>94.125</v>
      </c>
      <c r="O35" s="25">
        <f t="shared" si="6"/>
        <v>14.125</v>
      </c>
      <c r="P35" s="23">
        <v>4</v>
      </c>
      <c r="Q35" s="23">
        <v>5073</v>
      </c>
      <c r="R35" s="25">
        <f t="shared" si="12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3"/>
        <v>1851</v>
      </c>
      <c r="G36" s="6">
        <f t="shared" si="14"/>
        <v>302.5</v>
      </c>
      <c r="H36" s="8">
        <f t="shared" si="15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4"/>
        <v>314.39999999999998</v>
      </c>
      <c r="N36" s="6">
        <f t="shared" si="5"/>
        <v>131.4</v>
      </c>
      <c r="O36" s="8">
        <f t="shared" si="6"/>
        <v>13</v>
      </c>
      <c r="P36" s="6">
        <v>3</v>
      </c>
      <c r="Q36" s="6">
        <v>2566</v>
      </c>
      <c r="R36" s="8">
        <f t="shared" si="12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3"/>
        <v>253</v>
      </c>
      <c r="G37" s="6">
        <f t="shared" si="14"/>
        <v>23.666666666666668</v>
      </c>
      <c r="H37" s="8">
        <f t="shared" si="15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4"/>
        <v>248.22222222222223</v>
      </c>
      <c r="N37" s="6">
        <f t="shared" si="5"/>
        <v>91.111111111111114</v>
      </c>
      <c r="O37" s="8">
        <f t="shared" si="6"/>
        <v>11</v>
      </c>
      <c r="P37" s="6">
        <v>3</v>
      </c>
      <c r="Q37" s="6">
        <v>1680</v>
      </c>
      <c r="R37" s="8">
        <f t="shared" si="12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3"/>
        <v>337</v>
      </c>
      <c r="G38" s="6">
        <f t="shared" si="14"/>
        <v>47</v>
      </c>
      <c r="H38" s="8">
        <f t="shared" si="15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4"/>
        <v>120.83333333333333</v>
      </c>
      <c r="N38" s="6">
        <f t="shared" si="5"/>
        <v>25.666666666666668</v>
      </c>
      <c r="O38" s="8">
        <f t="shared" si="6"/>
        <v>10.333333333333334</v>
      </c>
      <c r="P38" s="6">
        <v>1</v>
      </c>
      <c r="Q38" s="6">
        <v>484</v>
      </c>
      <c r="R38" s="8">
        <f t="shared" si="12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4"/>
        <v>480.57142857142856</v>
      </c>
      <c r="N39" s="6">
        <f t="shared" si="5"/>
        <v>165</v>
      </c>
      <c r="O39" s="8">
        <f t="shared" si="6"/>
        <v>27.714285714285715</v>
      </c>
      <c r="P39" s="6">
        <v>4</v>
      </c>
      <c r="Q39" s="6">
        <v>3242</v>
      </c>
      <c r="R39" s="8">
        <f t="shared" si="12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46" si="16">C40/B40</f>
        <v>904</v>
      </c>
      <c r="G40" s="6">
        <f t="shared" ref="G40:G46" si="17">D40/B40</f>
        <v>98</v>
      </c>
      <c r="H40" s="8">
        <f t="shared" ref="H40:H46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4"/>
        <v>95.285714285714292</v>
      </c>
      <c r="N40" s="6">
        <f t="shared" si="5"/>
        <v>35</v>
      </c>
      <c r="O40" s="8">
        <f t="shared" si="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4"/>
        <v>155.27272727272728</v>
      </c>
      <c r="N41" s="6">
        <f t="shared" si="5"/>
        <v>43.363636363636367</v>
      </c>
      <c r="O41" s="8">
        <f t="shared" si="6"/>
        <v>10.181818181818182</v>
      </c>
      <c r="P41" s="6">
        <v>3</v>
      </c>
      <c r="Q41" s="6">
        <v>2150</v>
      </c>
      <c r="R41" s="8">
        <f t="shared" si="12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4"/>
        <v>85.4</v>
      </c>
      <c r="N42" s="6">
        <f t="shared" si="5"/>
        <v>20.3</v>
      </c>
      <c r="O42" s="8">
        <f t="shared" si="6"/>
        <v>10.8</v>
      </c>
      <c r="P42" s="6">
        <v>5</v>
      </c>
      <c r="Q42" s="6">
        <v>4795</v>
      </c>
      <c r="R42" s="8">
        <f t="shared" si="12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4"/>
        <v>129.14285714285714</v>
      </c>
      <c r="N43" s="6">
        <f t="shared" si="5"/>
        <v>33.142857142857146</v>
      </c>
      <c r="O43" s="8">
        <f t="shared" si="6"/>
        <v>13.857142857142858</v>
      </c>
      <c r="P43" s="6">
        <v>5</v>
      </c>
      <c r="Q43" s="6">
        <v>2563</v>
      </c>
      <c r="R43" s="8">
        <f t="shared" si="12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4"/>
        <v>107</v>
      </c>
      <c r="N44" s="6">
        <f t="shared" si="5"/>
        <v>16.333333333333332</v>
      </c>
      <c r="O44" s="8">
        <f t="shared" si="6"/>
        <v>33</v>
      </c>
      <c r="P44" s="6">
        <v>3</v>
      </c>
      <c r="Q44" s="6">
        <v>2503</v>
      </c>
      <c r="R44" s="8">
        <f t="shared" si="12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6"/>
        <v>160.4</v>
      </c>
      <c r="G45" s="6">
        <f t="shared" si="17"/>
        <v>50.2</v>
      </c>
      <c r="H45" s="8">
        <f t="shared" si="18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4"/>
        <v>222.76923076923077</v>
      </c>
      <c r="N45" s="6">
        <f t="shared" si="5"/>
        <v>24.307692307692307</v>
      </c>
      <c r="O45" s="8">
        <f t="shared" si="6"/>
        <v>29.923076923076923</v>
      </c>
      <c r="P45" s="6"/>
      <c r="Q45" s="6"/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6"/>
        <v>87.5</v>
      </c>
      <c r="G46" s="6">
        <f t="shared" si="17"/>
        <v>34.5</v>
      </c>
      <c r="H46" s="8">
        <f t="shared" si="18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4"/>
        <v>154.75</v>
      </c>
      <c r="N46" s="6">
        <f t="shared" si="5"/>
        <v>22.875</v>
      </c>
      <c r="O46" s="8">
        <f t="shared" si="6"/>
        <v>23.875</v>
      </c>
      <c r="P46" s="6"/>
      <c r="Q46" s="6"/>
    </row>
    <row r="47" spans="1:21" x14ac:dyDescent="0.3">
      <c r="A47" s="9">
        <v>45346</v>
      </c>
      <c r="B47" s="6"/>
      <c r="C47" s="6"/>
      <c r="D47" s="6"/>
      <c r="E47" s="6"/>
      <c r="I47" s="6"/>
      <c r="J47" s="6"/>
      <c r="K47" s="6"/>
      <c r="L47" s="6"/>
      <c r="P47" s="6"/>
      <c r="Q47" s="6"/>
    </row>
    <row r="48" spans="1:21" x14ac:dyDescent="0.3">
      <c r="A48" s="9">
        <v>45347</v>
      </c>
      <c r="B48" s="6"/>
      <c r="C48" s="6"/>
      <c r="D48" s="6"/>
      <c r="E48" s="6"/>
      <c r="I48" s="6"/>
      <c r="J48" s="6"/>
      <c r="K48" s="6"/>
      <c r="L48" s="6"/>
      <c r="P48" s="6"/>
      <c r="Q48" s="6"/>
    </row>
    <row r="49" spans="2:17" x14ac:dyDescent="0.3">
      <c r="B49" s="6"/>
      <c r="C49" s="6"/>
      <c r="D49" s="6"/>
      <c r="E49" s="6"/>
      <c r="I49" s="6"/>
      <c r="J49" s="6"/>
      <c r="K49" s="6"/>
      <c r="L49" s="6"/>
      <c r="P49" s="6"/>
      <c r="Q49" s="6"/>
    </row>
    <row r="50" spans="2:17" x14ac:dyDescent="0.3">
      <c r="B50" s="6"/>
      <c r="C50" s="6"/>
      <c r="D50" s="6"/>
      <c r="E50" s="6"/>
      <c r="I50" s="6"/>
      <c r="J50" s="6"/>
      <c r="K50" s="6"/>
      <c r="L50" s="6"/>
    </row>
    <row r="51" spans="2:17" x14ac:dyDescent="0.3">
      <c r="C51" s="6"/>
      <c r="D51" s="6"/>
      <c r="E51" s="6"/>
      <c r="I51" s="6"/>
      <c r="J51" s="6"/>
      <c r="K51" s="6"/>
      <c r="L51" s="6"/>
      <c r="P51" s="6"/>
      <c r="Q51" s="6"/>
    </row>
    <row r="52" spans="2:17" x14ac:dyDescent="0.3">
      <c r="B52" s="6"/>
      <c r="C52" s="6"/>
      <c r="D52" s="6"/>
      <c r="E52" s="6"/>
      <c r="I52" s="6"/>
      <c r="J52" s="6"/>
      <c r="K52" s="6"/>
      <c r="L52" s="6"/>
      <c r="P52" s="6"/>
      <c r="Q52" s="6"/>
    </row>
    <row r="53" spans="2:17" x14ac:dyDescent="0.3">
      <c r="B53" s="6"/>
      <c r="C53" s="6"/>
      <c r="D53" s="6"/>
      <c r="E53" s="6"/>
      <c r="I53" s="6"/>
      <c r="J53" s="6"/>
      <c r="K53" s="6"/>
      <c r="L53" s="6"/>
      <c r="P53" s="6"/>
      <c r="Q53" s="6"/>
    </row>
    <row r="54" spans="2:17" x14ac:dyDescent="0.3">
      <c r="B54" s="6"/>
      <c r="C54" s="6"/>
      <c r="D54" s="6"/>
      <c r="E54" s="6"/>
      <c r="I54" s="6"/>
      <c r="J54" s="6"/>
      <c r="K54" s="6"/>
      <c r="L54" s="6"/>
      <c r="P54" s="6"/>
      <c r="Q54" s="6"/>
    </row>
    <row r="55" spans="2:17" x14ac:dyDescent="0.3">
      <c r="B55" s="6"/>
      <c r="C55" s="6"/>
      <c r="D55" s="6"/>
      <c r="E55" s="6"/>
      <c r="J55" s="6"/>
      <c r="K55" s="6"/>
      <c r="L55" s="6"/>
      <c r="P55" s="6"/>
      <c r="Q55" s="6"/>
    </row>
    <row r="56" spans="2:17" x14ac:dyDescent="0.3">
      <c r="B56" s="6"/>
      <c r="C56" s="6"/>
      <c r="D56" s="6"/>
      <c r="E56" s="6"/>
      <c r="I56" s="6"/>
      <c r="J56" s="6"/>
      <c r="K56" s="6"/>
      <c r="L56" s="6"/>
      <c r="P56" s="6"/>
      <c r="Q56" s="6"/>
    </row>
    <row r="57" spans="2:17" x14ac:dyDescent="0.3">
      <c r="B57" s="6"/>
      <c r="C57" s="6"/>
      <c r="D57" s="6"/>
      <c r="E57" s="6"/>
      <c r="I57" s="6"/>
      <c r="J57" s="6"/>
      <c r="K57" s="6"/>
      <c r="L57" s="6"/>
      <c r="P57" s="6"/>
      <c r="Q57" s="6"/>
    </row>
    <row r="58" spans="2:17" x14ac:dyDescent="0.3">
      <c r="B58" s="6"/>
      <c r="C58" s="6"/>
      <c r="D58" s="6"/>
      <c r="E58" s="6"/>
      <c r="I58" s="6"/>
      <c r="J58" s="6"/>
      <c r="K58" s="6"/>
      <c r="L58" s="6"/>
      <c r="P58" s="6"/>
      <c r="Q58" s="6"/>
    </row>
    <row r="59" spans="2:17" x14ac:dyDescent="0.3">
      <c r="B59" s="6"/>
      <c r="C59" s="6"/>
      <c r="D59" s="6"/>
      <c r="E59" s="6"/>
      <c r="I59" s="6"/>
      <c r="J59" s="6"/>
      <c r="K59" s="6"/>
      <c r="L59" s="6"/>
      <c r="P59" s="6"/>
    </row>
    <row r="60" spans="2:17" x14ac:dyDescent="0.3">
      <c r="B60" s="6"/>
      <c r="C60" s="6"/>
      <c r="D60" s="6"/>
      <c r="E60" s="6"/>
      <c r="I60" s="6"/>
      <c r="J60" s="6"/>
      <c r="K60" s="6"/>
      <c r="L60" s="6"/>
    </row>
    <row r="61" spans="2:17" x14ac:dyDescent="0.3">
      <c r="B61" s="6"/>
      <c r="C61" s="6"/>
      <c r="D61" s="6"/>
      <c r="E61" s="6"/>
      <c r="I61" s="6"/>
      <c r="J61" s="6"/>
      <c r="K61" s="6"/>
      <c r="L61" s="6"/>
    </row>
    <row r="62" spans="2:17" x14ac:dyDescent="0.3">
      <c r="B62" s="6"/>
      <c r="C62" s="6"/>
      <c r="D62" s="6"/>
      <c r="E62" s="6"/>
      <c r="I62" s="6"/>
      <c r="J62" s="6"/>
      <c r="K62" s="6"/>
      <c r="L62" s="6"/>
    </row>
    <row r="63" spans="2:17" x14ac:dyDescent="0.3">
      <c r="B63" s="6"/>
      <c r="C63" s="6"/>
      <c r="D63" s="6"/>
      <c r="E63" s="6"/>
      <c r="I63" s="6"/>
      <c r="J63" s="6"/>
      <c r="K63" s="6"/>
      <c r="L63" s="6"/>
    </row>
    <row r="64" spans="2:17" x14ac:dyDescent="0.3">
      <c r="B64" s="6"/>
      <c r="C64" s="6"/>
      <c r="D64" s="6"/>
      <c r="E64" s="6"/>
      <c r="I64" s="6"/>
      <c r="J64" s="6"/>
      <c r="K64" s="6"/>
      <c r="L64" s="6"/>
    </row>
    <row r="65" spans="9:12" x14ac:dyDescent="0.3">
      <c r="I65" s="6"/>
      <c r="J65" s="6"/>
      <c r="K65" s="6"/>
      <c r="L65" s="6"/>
    </row>
    <row r="66" spans="9:12" x14ac:dyDescent="0.3">
      <c r="I66" s="6"/>
      <c r="J66" s="6"/>
      <c r="K66" s="6"/>
      <c r="L66" s="6"/>
    </row>
    <row r="67" spans="9:12" x14ac:dyDescent="0.3">
      <c r="I67" s="6"/>
      <c r="J67" s="6"/>
      <c r="K67" s="6"/>
      <c r="L67" s="6"/>
    </row>
    <row r="68" spans="9:12" x14ac:dyDescent="0.3">
      <c r="I68" s="6"/>
      <c r="J68" s="6"/>
      <c r="K68" s="6"/>
      <c r="L68" s="6"/>
    </row>
    <row r="69" spans="9:12" x14ac:dyDescent="0.3">
      <c r="I69" s="6"/>
      <c r="J69" s="6"/>
      <c r="K69" s="6"/>
      <c r="L69" s="6"/>
    </row>
    <row r="70" spans="9:12" x14ac:dyDescent="0.3">
      <c r="I70" s="6"/>
      <c r="J70" s="6"/>
      <c r="K70" s="6"/>
      <c r="L70" s="6"/>
    </row>
    <row r="71" spans="9:12" x14ac:dyDescent="0.3">
      <c r="I71" s="6"/>
      <c r="J71" s="6"/>
      <c r="K71" s="6"/>
      <c r="L71" s="6"/>
    </row>
    <row r="72" spans="9:12" x14ac:dyDescent="0.3">
      <c r="I72" s="6"/>
      <c r="J72" s="6"/>
      <c r="K72" s="6"/>
      <c r="L72" s="6"/>
    </row>
    <row r="73" spans="9:12" x14ac:dyDescent="0.3">
      <c r="I73" s="6"/>
      <c r="J73" s="6"/>
      <c r="K73" s="6"/>
      <c r="L73" s="6"/>
    </row>
    <row r="74" spans="9:12" x14ac:dyDescent="0.3">
      <c r="I74" s="6"/>
      <c r="J74" s="6"/>
      <c r="K74" s="6"/>
      <c r="L74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8" sqref="C8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S42"/>
  <sheetViews>
    <sheetView zoomScale="80" zoomScaleNormal="80" workbookViewId="0">
      <pane ySplit="1" topLeftCell="A2" activePane="bottomLeft" state="frozen"/>
      <selection pane="bottomLeft" activeCell="M21" sqref="M21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0" width="13" customWidth="1"/>
    <col min="11" max="11" width="22.77734375" bestFit="1" customWidth="1"/>
    <col min="12" max="12" width="8.88671875" customWidth="1"/>
    <col min="13" max="13" width="9.21875" customWidth="1"/>
    <col min="14" max="14" width="9.6640625" bestFit="1" customWidth="1"/>
    <col min="15" max="15" width="5.5546875" customWidth="1"/>
    <col min="16" max="16" width="6.33203125" customWidth="1"/>
    <col min="17" max="17" width="6.88671875" customWidth="1"/>
    <col min="18" max="18" width="7" bestFit="1" customWidth="1"/>
    <col min="19" max="19" width="8.33203125" customWidth="1"/>
  </cols>
  <sheetData>
    <row r="1" spans="1:19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K1" s="21" t="s">
        <v>60</v>
      </c>
      <c r="L1" s="21" t="s">
        <v>59</v>
      </c>
      <c r="N1" s="17"/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</row>
    <row r="2" spans="1:19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K2" s="15" t="str" cm="1">
        <f t="array" ref="K2:K14">_xlfn.UNIQUE(B2:B42)</f>
        <v>Simo</v>
      </c>
      <c r="L2" s="15">
        <f>COUNTIF(B2:B42,K2)</f>
        <v>4</v>
      </c>
      <c r="N2" s="15" t="s">
        <v>61</v>
      </c>
      <c r="O2" s="17">
        <f>MIN(E8:E42)</f>
        <v>46</v>
      </c>
      <c r="P2" s="17">
        <f>MAX(E8:E42)</f>
        <v>66</v>
      </c>
      <c r="Q2" s="18">
        <f>AVERAGE(E8:E42)</f>
        <v>53.771428571428572</v>
      </c>
      <c r="R2">
        <f>MEDIAN(E8:E42)</f>
        <v>53</v>
      </c>
      <c r="S2" s="19">
        <f>_xlfn.STDEV.S(E8:E42)</f>
        <v>5.6207897408570888</v>
      </c>
    </row>
    <row r="3" spans="1:19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K3" s="15" t="str">
        <v>Mitofsky</v>
      </c>
      <c r="L3" s="15">
        <f t="shared" ref="L3:L14" si="3">COUNTIF(B3:B43,K3)</f>
        <v>5</v>
      </c>
      <c r="N3" s="15" t="s">
        <v>53</v>
      </c>
      <c r="O3" s="17">
        <f>MIN(D8:D42)</f>
        <v>13</v>
      </c>
      <c r="P3" s="17">
        <f>MAX(D8:D42)</f>
        <v>34</v>
      </c>
      <c r="Q3" s="18">
        <f>AVERAGE(D8:D42)</f>
        <v>24.485714285714284</v>
      </c>
      <c r="R3">
        <f>MEDIAN(D8:D42)</f>
        <v>25</v>
      </c>
      <c r="S3" s="19">
        <f>_xlfn.STDEV.S(D8:D42)</f>
        <v>4.7426192103931264</v>
      </c>
    </row>
    <row r="4" spans="1:19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K4" s="15" t="str">
        <v>El Financiero</v>
      </c>
      <c r="L4" s="15">
        <f t="shared" si="3"/>
        <v>5</v>
      </c>
      <c r="N4" s="15" t="s">
        <v>31</v>
      </c>
      <c r="Q4" s="19"/>
      <c r="S4" s="19"/>
    </row>
    <row r="5" spans="1:19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K5" s="15" t="str">
        <v>Demotecnia</v>
      </c>
      <c r="L5" s="15">
        <f t="shared" si="3"/>
        <v>4</v>
      </c>
    </row>
    <row r="6" spans="1:19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K6" s="15" t="str">
        <v>Buendía &amp; Márquez</v>
      </c>
      <c r="L6" s="15">
        <f t="shared" si="3"/>
        <v>2</v>
      </c>
    </row>
    <row r="7" spans="1:19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K7" s="15" t="str">
        <v>Berumen</v>
      </c>
      <c r="L7" s="15">
        <f t="shared" si="3"/>
        <v>3</v>
      </c>
    </row>
    <row r="8" spans="1:19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K8" s="15" t="str">
        <v>Mendoza Blanco &amp; Asoc</v>
      </c>
      <c r="L8" s="15">
        <f t="shared" si="3"/>
        <v>4</v>
      </c>
    </row>
    <row r="9" spans="1:19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K9" s="15" t="str">
        <v>Enkoll</v>
      </c>
      <c r="L9" s="15">
        <f t="shared" si="3"/>
        <v>4</v>
      </c>
    </row>
    <row r="10" spans="1:19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K10" s="15" t="str">
        <v>Varela y Asoc / Citibanamex</v>
      </c>
      <c r="L10" s="15">
        <f t="shared" si="3"/>
        <v>1</v>
      </c>
    </row>
    <row r="11" spans="1:19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K11" s="15" t="str">
        <v>Parametría</v>
      </c>
      <c r="L11" s="15">
        <f t="shared" si="3"/>
        <v>3</v>
      </c>
    </row>
    <row r="12" spans="1:19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K12" s="15" t="str">
        <v>GEA-ISA</v>
      </c>
      <c r="L12" s="15">
        <f t="shared" si="3"/>
        <v>2</v>
      </c>
    </row>
    <row r="13" spans="1:19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K13" s="15" t="str">
        <v>Covarrubias y Asoc</v>
      </c>
      <c r="L13" s="15">
        <f t="shared" si="3"/>
        <v>3</v>
      </c>
    </row>
    <row r="14" spans="1:19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K14" s="15" t="str">
        <v>Reforma</v>
      </c>
      <c r="L14" s="15">
        <f t="shared" si="3"/>
        <v>1</v>
      </c>
    </row>
    <row r="15" spans="1:19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</row>
    <row r="16" spans="1:19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</row>
    <row r="17" spans="1:11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</row>
    <row r="18" spans="1:11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K18" s="15"/>
    </row>
    <row r="19" spans="1:11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</row>
    <row r="20" spans="1:11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</row>
    <row r="21" spans="1:11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</row>
    <row r="22" spans="1:11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s="3"/>
    </row>
    <row r="23" spans="1:11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</row>
    <row r="24" spans="1:11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</row>
    <row r="25" spans="1:11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</row>
    <row r="26" spans="1:11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</row>
    <row r="27" spans="1:11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</row>
    <row r="28" spans="1:11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</row>
    <row r="29" spans="1:11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</row>
    <row r="30" spans="1:11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</row>
    <row r="31" spans="1:11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</row>
    <row r="32" spans="1:11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</row>
    <row r="33" spans="1:9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</row>
    <row r="34" spans="1:9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</row>
    <row r="35" spans="1:9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</row>
    <row r="36" spans="1:9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</row>
    <row r="37" spans="1:9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</row>
    <row r="38" spans="1:9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</row>
    <row r="39" spans="1:9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</row>
    <row r="40" spans="1:9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</row>
    <row r="41" spans="1:9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</row>
    <row r="42" spans="1:9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D14" sqref="D14"/>
    </sheetView>
  </sheetViews>
  <sheetFormatPr baseColWidth="10" defaultRowHeight="15.05" x14ac:dyDescent="0.3"/>
  <sheetData>
    <row r="1" spans="1:14" x14ac:dyDescent="0.3">
      <c r="A1" s="29" t="s">
        <v>51</v>
      </c>
      <c r="B1" s="29"/>
      <c r="C1" s="29"/>
      <c r="D1" s="29"/>
      <c r="F1" s="29" t="s">
        <v>50</v>
      </c>
      <c r="G1" s="29"/>
      <c r="H1" s="29"/>
      <c r="I1" s="29"/>
      <c r="K1" s="29" t="s">
        <v>63</v>
      </c>
      <c r="L1" s="29"/>
      <c r="M1" s="29"/>
      <c r="N1" s="29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7"/>
  <sheetViews>
    <sheetView tabSelected="1" workbookViewId="0">
      <selection activeCell="F15" sqref="F15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K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</row>
    <row r="6" spans="2:13" x14ac:dyDescent="0.3">
      <c r="B6" t="s">
        <v>61</v>
      </c>
      <c r="C6" s="30">
        <v>0.64</v>
      </c>
      <c r="D6" s="6"/>
      <c r="E6" s="6"/>
      <c r="F6" s="6"/>
      <c r="G6" s="6"/>
    </row>
    <row r="7" spans="2:13" x14ac:dyDescent="0.3">
      <c r="B7" t="s">
        <v>3</v>
      </c>
      <c r="C7" s="30">
        <v>0.3</v>
      </c>
      <c r="D7" s="6"/>
      <c r="E7" s="6"/>
      <c r="F7" s="30"/>
      <c r="G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2024-03-05T23:51:34Z</dcterms:modified>
</cp:coreProperties>
</file>