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281AC85F-25B3-4C4C-8821-C068DAE75C00}" xr6:coauthVersionLast="47" xr6:coauthVersionMax="47" xr10:uidLastSave="{00000000-0000-0000-0000-000000000000}"/>
  <bookViews>
    <workbookView xWindow="-118" yWindow="-118" windowWidth="25370" windowHeight="13759" tabRatio="819" activeTab="2" xr2:uid="{13AFDAF7-A95F-4D3C-B348-D29B9628D89F}"/>
  </bookViews>
  <sheets>
    <sheet name="Galvez" sheetId="13" r:id="rId1"/>
    <sheet name="Claudia" sheetId="18" r:id="rId2"/>
    <sheet name="Maynez" sheetId="21" r:id="rId3"/>
    <sheet name="Describe" sheetId="24" r:id="rId4"/>
    <sheet name="Accounts" sheetId="6" r:id="rId5"/>
    <sheet name="Polls" sheetId="20" r:id="rId6"/>
    <sheet name="Vida Post" sheetId="22" r:id="rId7"/>
    <sheet name="Results" sheetId="2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5" i="21" l="1"/>
  <c r="U66" i="21"/>
  <c r="U67" i="21"/>
  <c r="U68" i="21"/>
  <c r="U191" i="18"/>
  <c r="U192" i="18"/>
  <c r="U193" i="18"/>
  <c r="U194" i="18"/>
  <c r="U191" i="13"/>
  <c r="U192" i="13"/>
  <c r="U193" i="13"/>
  <c r="U194" i="13"/>
  <c r="R67" i="21"/>
  <c r="R68" i="21"/>
  <c r="R193" i="18"/>
  <c r="R194" i="18"/>
  <c r="R193" i="13"/>
  <c r="R194" i="13"/>
  <c r="O67" i="21"/>
  <c r="O68" i="21"/>
  <c r="N67" i="21"/>
  <c r="N68" i="21"/>
  <c r="M67" i="21"/>
  <c r="M68" i="21"/>
  <c r="O193" i="18"/>
  <c r="O194" i="18"/>
  <c r="N193" i="18"/>
  <c r="N194" i="18"/>
  <c r="M193" i="18"/>
  <c r="M194" i="18"/>
  <c r="O193" i="13"/>
  <c r="O194" i="13"/>
  <c r="N193" i="13"/>
  <c r="N194" i="13"/>
  <c r="M193" i="13"/>
  <c r="M194" i="13"/>
  <c r="H67" i="21"/>
  <c r="H68" i="21"/>
  <c r="G67" i="21"/>
  <c r="G68" i="21"/>
  <c r="F67" i="21"/>
  <c r="F68" i="21"/>
  <c r="H193" i="18"/>
  <c r="H194" i="18"/>
  <c r="G193" i="18"/>
  <c r="G194" i="18"/>
  <c r="F193" i="18"/>
  <c r="F194" i="18"/>
  <c r="H193" i="13"/>
  <c r="H194" i="13"/>
  <c r="G193" i="13"/>
  <c r="G194" i="13"/>
  <c r="F193" i="13"/>
  <c r="F194" i="13"/>
  <c r="R65" i="21"/>
  <c r="R66" i="21"/>
  <c r="R191" i="18"/>
  <c r="R192" i="18"/>
  <c r="R191" i="13"/>
  <c r="R192" i="13"/>
  <c r="O65" i="21"/>
  <c r="O66" i="21"/>
  <c r="N65" i="21"/>
  <c r="N66" i="21"/>
  <c r="M65" i="21"/>
  <c r="M66" i="21"/>
  <c r="O191" i="18"/>
  <c r="O192" i="18"/>
  <c r="N191" i="18"/>
  <c r="N192" i="18"/>
  <c r="M191" i="18"/>
  <c r="M192" i="18"/>
  <c r="O191" i="13"/>
  <c r="O192" i="13"/>
  <c r="N191" i="13"/>
  <c r="N192" i="13"/>
  <c r="M191" i="13"/>
  <c r="M192" i="13"/>
  <c r="H65" i="21"/>
  <c r="H66" i="21"/>
  <c r="G65" i="21"/>
  <c r="G66" i="21"/>
  <c r="F65" i="21"/>
  <c r="F66" i="21"/>
  <c r="H191" i="18"/>
  <c r="H192" i="18"/>
  <c r="G191" i="18"/>
  <c r="G192" i="18"/>
  <c r="F191" i="18"/>
  <c r="F192" i="18"/>
  <c r="H191" i="13"/>
  <c r="H192" i="13"/>
  <c r="G191" i="13"/>
  <c r="G192" i="13"/>
  <c r="F191" i="13"/>
  <c r="F192" i="13"/>
  <c r="R63" i="21"/>
  <c r="R64" i="21"/>
  <c r="R189" i="18"/>
  <c r="R190" i="18"/>
  <c r="R189" i="13"/>
  <c r="R190" i="13"/>
  <c r="U63" i="21"/>
  <c r="U64" i="21"/>
  <c r="U189" i="18"/>
  <c r="U190" i="18"/>
  <c r="U189" i="13"/>
  <c r="U190" i="13"/>
  <c r="O63" i="21"/>
  <c r="O64" i="21"/>
  <c r="N63" i="21"/>
  <c r="N64" i="21"/>
  <c r="M63" i="21"/>
  <c r="M64" i="21"/>
  <c r="O189" i="18"/>
  <c r="O190" i="18"/>
  <c r="N189" i="18"/>
  <c r="N190" i="18"/>
  <c r="M189" i="18"/>
  <c r="M190" i="18"/>
  <c r="O189" i="13"/>
  <c r="O190" i="13"/>
  <c r="N189" i="13"/>
  <c r="N190" i="13"/>
  <c r="M189" i="13"/>
  <c r="M190" i="13"/>
  <c r="H63" i="21"/>
  <c r="H64" i="21"/>
  <c r="G63" i="21"/>
  <c r="G64" i="21"/>
  <c r="F63" i="21"/>
  <c r="F64" i="21"/>
  <c r="H189" i="18"/>
  <c r="H190" i="18"/>
  <c r="G189" i="18"/>
  <c r="G190" i="18"/>
  <c r="F189" i="18"/>
  <c r="F190" i="18"/>
  <c r="F189" i="13"/>
  <c r="G189" i="13"/>
  <c r="H189" i="13"/>
  <c r="F190" i="13"/>
  <c r="G190" i="13"/>
  <c r="H190" i="13"/>
  <c r="R61" i="21"/>
  <c r="R62" i="21"/>
  <c r="R187" i="18"/>
  <c r="R188" i="18"/>
  <c r="R187" i="13"/>
  <c r="R188" i="13"/>
  <c r="U62" i="21"/>
  <c r="U187" i="18"/>
  <c r="U188" i="18"/>
  <c r="U187" i="13"/>
  <c r="U188" i="13"/>
  <c r="O61" i="21"/>
  <c r="O62" i="21"/>
  <c r="N61" i="21"/>
  <c r="N62" i="21"/>
  <c r="M61" i="21"/>
  <c r="M62" i="21"/>
  <c r="O187" i="18"/>
  <c r="O188" i="18"/>
  <c r="N187" i="18"/>
  <c r="N188" i="18"/>
  <c r="M187" i="18"/>
  <c r="M188" i="18"/>
  <c r="O187" i="13"/>
  <c r="O188" i="13"/>
  <c r="N187" i="13"/>
  <c r="N188" i="13"/>
  <c r="M187" i="13"/>
  <c r="M188" i="13"/>
  <c r="H61" i="21"/>
  <c r="H62" i="21"/>
  <c r="G61" i="21"/>
  <c r="G62" i="21"/>
  <c r="F61" i="21"/>
  <c r="F62" i="21"/>
  <c r="H187" i="18"/>
  <c r="H188" i="18"/>
  <c r="G187" i="18"/>
  <c r="G188" i="18"/>
  <c r="F187" i="18"/>
  <c r="F188" i="18"/>
  <c r="H187" i="13"/>
  <c r="H188" i="13"/>
  <c r="G187" i="13"/>
  <c r="G188" i="13"/>
  <c r="F187" i="13"/>
  <c r="F188" i="13"/>
  <c r="R57" i="21"/>
  <c r="R58" i="21"/>
  <c r="R59" i="21"/>
  <c r="R60" i="21"/>
  <c r="U53" i="21"/>
  <c r="U54" i="21"/>
  <c r="U55" i="21"/>
  <c r="U56" i="21"/>
  <c r="U57" i="21"/>
  <c r="U58" i="21"/>
  <c r="U59" i="21"/>
  <c r="U52" i="21"/>
  <c r="R185" i="18"/>
  <c r="R186" i="18"/>
  <c r="R183" i="18"/>
  <c r="R184" i="18"/>
  <c r="U179" i="18"/>
  <c r="U180" i="18"/>
  <c r="U181" i="18"/>
  <c r="U182" i="18"/>
  <c r="U183" i="18"/>
  <c r="U184" i="18"/>
  <c r="U185" i="18"/>
  <c r="U186" i="18"/>
  <c r="U178" i="18"/>
  <c r="R183" i="13"/>
  <c r="R184" i="13"/>
  <c r="R185" i="13"/>
  <c r="R186" i="13"/>
  <c r="U178" i="13"/>
  <c r="U179" i="13"/>
  <c r="U180" i="13"/>
  <c r="U181" i="13"/>
  <c r="U182" i="13"/>
  <c r="U183" i="13"/>
  <c r="U184" i="13"/>
  <c r="U185" i="13"/>
  <c r="U186" i="13"/>
  <c r="U177" i="13"/>
  <c r="O59" i="21"/>
  <c r="O60" i="21"/>
  <c r="N59" i="21"/>
  <c r="N60" i="21"/>
  <c r="M59" i="21"/>
  <c r="M60" i="21"/>
  <c r="O185" i="18"/>
  <c r="O186" i="18"/>
  <c r="N185" i="18"/>
  <c r="N186" i="18"/>
  <c r="M185" i="18"/>
  <c r="M186" i="18"/>
  <c r="O185" i="13"/>
  <c r="O186" i="13"/>
  <c r="N185" i="13"/>
  <c r="N186" i="13"/>
  <c r="M185" i="13"/>
  <c r="M186" i="13"/>
  <c r="H59" i="21"/>
  <c r="H60" i="21"/>
  <c r="G59" i="21"/>
  <c r="G60" i="21"/>
  <c r="F59" i="21"/>
  <c r="F60" i="21"/>
  <c r="H185" i="18"/>
  <c r="H186" i="18"/>
  <c r="G185" i="18"/>
  <c r="G186" i="18"/>
  <c r="F185" i="18"/>
  <c r="F186" i="18"/>
  <c r="H185" i="13"/>
  <c r="H186" i="13"/>
  <c r="G185" i="13"/>
  <c r="G186" i="13"/>
  <c r="F185" i="13"/>
  <c r="F186" i="13"/>
  <c r="O57" i="21"/>
  <c r="O58" i="21"/>
  <c r="N57" i="21"/>
  <c r="N58" i="21"/>
  <c r="M57" i="21"/>
  <c r="M58" i="21"/>
  <c r="O183" i="18"/>
  <c r="O184" i="18"/>
  <c r="N183" i="18"/>
  <c r="N184" i="18"/>
  <c r="M183" i="18"/>
  <c r="M184" i="18"/>
  <c r="O183" i="13"/>
  <c r="O184" i="13"/>
  <c r="N183" i="13"/>
  <c r="N184" i="13"/>
  <c r="M183" i="13"/>
  <c r="M184" i="13"/>
  <c r="H57" i="21"/>
  <c r="H58" i="21"/>
  <c r="G57" i="21"/>
  <c r="G58" i="21"/>
  <c r="F57" i="21"/>
  <c r="F58" i="21"/>
  <c r="H183" i="18"/>
  <c r="H184" i="18"/>
  <c r="G183" i="18"/>
  <c r="G184" i="18"/>
  <c r="F183" i="18"/>
  <c r="F184" i="18"/>
  <c r="H183" i="13"/>
  <c r="H184" i="13"/>
  <c r="G183" i="13"/>
  <c r="G184" i="13"/>
  <c r="F183" i="13"/>
  <c r="F184" i="13"/>
  <c r="R51" i="21"/>
  <c r="R52" i="21"/>
  <c r="R53" i="21"/>
  <c r="R54" i="21"/>
  <c r="R55" i="21"/>
  <c r="R56" i="21"/>
  <c r="R177" i="18"/>
  <c r="R178" i="18"/>
  <c r="R179" i="18"/>
  <c r="R180" i="18"/>
  <c r="R181" i="18"/>
  <c r="R182" i="18"/>
  <c r="R177" i="13"/>
  <c r="R178" i="13"/>
  <c r="R179" i="13"/>
  <c r="R180" i="13"/>
  <c r="R181" i="13"/>
  <c r="R182" i="13"/>
  <c r="O53" i="21"/>
  <c r="O54" i="21"/>
  <c r="O55" i="21"/>
  <c r="O56" i="21"/>
  <c r="N53" i="21"/>
  <c r="N54" i="21"/>
  <c r="N55" i="21"/>
  <c r="N56" i="21"/>
  <c r="M53" i="21"/>
  <c r="M54" i="21"/>
  <c r="M55" i="21"/>
  <c r="M56" i="21"/>
  <c r="O179" i="18"/>
  <c r="O180" i="18"/>
  <c r="O181" i="18"/>
  <c r="O182" i="18"/>
  <c r="N179" i="18"/>
  <c r="N180" i="18"/>
  <c r="N181" i="18"/>
  <c r="N182" i="18"/>
  <c r="M179" i="18"/>
  <c r="M180" i="18"/>
  <c r="M181" i="18"/>
  <c r="M182" i="18"/>
  <c r="M179" i="13"/>
  <c r="N179" i="13"/>
  <c r="O179" i="13"/>
  <c r="M180" i="13"/>
  <c r="N180" i="13"/>
  <c r="O180" i="13"/>
  <c r="M181" i="13"/>
  <c r="N181" i="13"/>
  <c r="O181" i="13"/>
  <c r="M182" i="13"/>
  <c r="N182" i="13"/>
  <c r="O182" i="13"/>
  <c r="O52" i="21"/>
  <c r="N52" i="21"/>
  <c r="M52" i="21"/>
  <c r="H55" i="21"/>
  <c r="H56" i="21"/>
  <c r="G55" i="21"/>
  <c r="G56" i="21"/>
  <c r="F55" i="21"/>
  <c r="F56" i="21"/>
  <c r="H181" i="18"/>
  <c r="H182" i="18"/>
  <c r="G181" i="18"/>
  <c r="G182" i="18"/>
  <c r="F181" i="18"/>
  <c r="F182" i="18"/>
  <c r="F181" i="13"/>
  <c r="G181" i="13"/>
  <c r="H181" i="13"/>
  <c r="F182" i="13"/>
  <c r="G182" i="13"/>
  <c r="H182" i="13"/>
  <c r="H53" i="21"/>
  <c r="H54" i="21"/>
  <c r="G53" i="21"/>
  <c r="G54" i="21"/>
  <c r="F53" i="21"/>
  <c r="F54" i="21"/>
  <c r="H179" i="18"/>
  <c r="H180" i="18"/>
  <c r="G179" i="18"/>
  <c r="G180" i="18"/>
  <c r="F179" i="18"/>
  <c r="F180" i="18"/>
  <c r="H179" i="13"/>
  <c r="H180" i="13"/>
  <c r="G179" i="13"/>
  <c r="G180" i="13"/>
  <c r="F179" i="13"/>
  <c r="F180" i="13"/>
  <c r="O51" i="21"/>
  <c r="N51" i="21"/>
  <c r="M51" i="21"/>
  <c r="O177" i="18"/>
  <c r="O178" i="18"/>
  <c r="N177" i="18"/>
  <c r="N178" i="18"/>
  <c r="M177" i="18"/>
  <c r="M178" i="18"/>
  <c r="O177" i="13"/>
  <c r="O178" i="13"/>
  <c r="N177" i="13"/>
  <c r="N178" i="13"/>
  <c r="M177" i="13"/>
  <c r="M178" i="13"/>
  <c r="H51" i="21"/>
  <c r="H52" i="21"/>
  <c r="G51" i="21"/>
  <c r="G52" i="21"/>
  <c r="F51" i="21"/>
  <c r="F52" i="21"/>
  <c r="H177" i="18"/>
  <c r="H178" i="18"/>
  <c r="G177" i="18"/>
  <c r="G178" i="18"/>
  <c r="F177" i="18"/>
  <c r="F178" i="18"/>
  <c r="F177" i="13"/>
  <c r="G177" i="13"/>
  <c r="H177" i="13"/>
  <c r="F178" i="13"/>
  <c r="G178" i="13"/>
  <c r="H178" i="13"/>
  <c r="U47" i="2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T3" i="20"/>
  <c r="T2" i="20"/>
  <c r="S3" i="20"/>
  <c r="S2" i="20"/>
  <c r="R3" i="20"/>
  <c r="R2" i="20"/>
  <c r="Q3" i="20"/>
  <c r="Q2" i="20"/>
  <c r="P3" i="20"/>
  <c r="P2" i="20"/>
  <c r="L2" i="20" a="1"/>
  <c r="L2" i="20" s="1"/>
  <c r="M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M10" i="20" l="1"/>
  <c r="M9" i="20"/>
  <c r="M8" i="20"/>
  <c r="M7" i="20"/>
  <c r="M14" i="20"/>
  <c r="M6" i="20"/>
  <c r="M13" i="20"/>
  <c r="M5" i="20"/>
  <c r="M12" i="20"/>
  <c r="M4" i="20"/>
  <c r="M11" i="20"/>
  <c r="M3" i="20"/>
  <c r="U176" i="18"/>
  <c r="U175" i="18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<sst xmlns="http://schemas.openxmlformats.org/spreadsheetml/2006/main" count="288" uniqueCount="85">
  <si>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</si>
  <si>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</si>
  <si>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</si>
  <si>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</si>
  <si>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</si>
  <si>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</si>
  <si>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</si>
  <si>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</si>
  <si>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</si>
  <si>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</si>
  <si>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</si>
  <si>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</si>
  <si>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</si>
  <si>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</si>
  <si>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</si>
  <si>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</si>
  <si>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</si>
  <si>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</si>
  <si>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</si>
  <si>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</si>
  <si>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</si>
  <si>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</si>
  <si>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</si>
  <si>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</si>
  <si>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</si>
  <si>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</si>
  <si>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</si>
  <si>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</si>
  <si>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</si>
  <si>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</si>
  <si>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</si>
  <si>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</si>
  <si>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</si>
  <si>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</si>
  <si>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</si>
  <si>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</si>
  <si>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</si>
  <si>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</si>
  <si>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</si>
  <si>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</si>
  <si>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</si>
  <si>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</si>
  <si>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</si>
  <si>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</si>
  <si>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</si>
  <si>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</si>
  <si>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</si>
  <si>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</si>
  <si>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</si>
  <si>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</si>
  <si>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</si>
  <si>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</si>
  <si>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</si>
  <si>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</si>
  <si>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</si>
  <si>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</si>
  <si>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</si>
  <si>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</si>
  <si>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</si>
  <si>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</si>
  <si>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</si>
  <si>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</si>
  <si>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</si>
  <si>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</si>
  <si>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</si>
  <si>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</si>
  <si>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</si>
  <si>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</si>
  <si>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</si>
  <si>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</si>
  <si>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</si>
  <si>
    <t>LR (X&amp;FB)</t>
  </si>
  <si>
    <t>MLP (ALL)</t>
  </si>
  <si>
    <t>MLP (X&amp;FB)</t>
  </si>
  <si>
    <t>MAE</t>
  </si>
  <si>
    <t>Sep</t>
  </si>
  <si>
    <t>Oct</t>
  </si>
  <si>
    <t>Nov</t>
  </si>
  <si>
    <t>Dec</t>
  </si>
  <si>
    <t>Jan</t>
  </si>
  <si>
    <t>Feb</t>
  </si>
  <si>
    <t>MonthName</t>
  </si>
  <si>
    <t>Xposts</t>
  </si>
  <si>
    <t>Fbreacts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</si>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</sst>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53"/>
  <sheetViews>
    <sheetView zoomScale="85" zoomScaleNormal="85" workbookViewId="0">
      <pane ySplit="1" topLeftCell="A190" activePane="bottomLeft" state="frozen"/>
      <selection pane="bottomLeft" activeCell="X13" sqref="X13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 16252:16375" x14ac:dyDescent="0.3">
      <c r="B1" s="29" t="s">
        <v>9</v>
      </c>
      <c r="C1" s="30"/>
      <c r="D1" s="30"/>
      <c r="E1" s="30"/>
      <c r="F1" s="30"/>
      <c r="G1" s="30"/>
      <c r="H1" s="31"/>
      <c r="I1" s="30" t="s">
        <v>1</v>
      </c>
      <c r="J1" s="30"/>
      <c r="K1" s="30"/>
      <c r="L1" s="30"/>
      <c r="M1" s="30"/>
      <c r="N1" s="30"/>
      <c r="O1" s="31"/>
      <c r="P1" s="29" t="s">
        <v>2</v>
      </c>
      <c r="Q1" s="30"/>
      <c r="R1" s="30"/>
      <c r="S1" s="29" t="s">
        <v>6</v>
      </c>
      <c r="T1" s="30"/>
      <c r="U1" s="31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194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8" si="64">J163/I163</f>
        <v>11666.666666666666</v>
      </c>
      <c r="N163" s="6">
        <f t="shared" ref="N163:N178" si="65">K163/I163</f>
        <v>2266.6666666666665</v>
      </c>
      <c r="O163" s="8">
        <f t="shared" ref="O163:O178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6" si="68">C167/B167</f>
        <v>1966.6666666666667</v>
      </c>
      <c r="G167" s="6">
        <f t="shared" ref="G167:G176" si="69">D167/B167</f>
        <v>8100</v>
      </c>
      <c r="H167" s="8">
        <f t="shared" ref="H167:H176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  <c r="S171" s="6">
        <v>1</v>
      </c>
      <c r="T171" s="6">
        <v>11000</v>
      </c>
      <c r="U171" s="8">
        <f t="shared" ref="U171:U175" si="71">T171/S171</f>
        <v>11000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  <c r="S172" s="6">
        <v>1</v>
      </c>
      <c r="T172" s="6">
        <v>9900</v>
      </c>
      <c r="U172" s="8">
        <f t="shared" si="71"/>
        <v>9900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  <c r="S173" s="6">
        <v>2</v>
      </c>
      <c r="T173" s="6">
        <v>90000</v>
      </c>
      <c r="U173" s="8">
        <f t="shared" si="71"/>
        <v>45000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  <c r="S174" s="6">
        <v>2</v>
      </c>
      <c r="T174" s="6">
        <v>168000</v>
      </c>
      <c r="U174" s="8">
        <f t="shared" si="71"/>
        <v>84000</v>
      </c>
    </row>
    <row r="175" spans="1:21" x14ac:dyDescent="0.3">
      <c r="A175" s="9">
        <v>45348</v>
      </c>
      <c r="B175" s="6">
        <v>5</v>
      </c>
      <c r="C175" s="6">
        <v>6874</v>
      </c>
      <c r="D175" s="6">
        <v>19600</v>
      </c>
      <c r="E175" s="6">
        <v>45800</v>
      </c>
      <c r="F175" s="6">
        <f t="shared" si="68"/>
        <v>1374.8</v>
      </c>
      <c r="G175" s="6">
        <f t="shared" si="69"/>
        <v>3920</v>
      </c>
      <c r="H175" s="8">
        <f t="shared" si="70"/>
        <v>9160</v>
      </c>
      <c r="I175" s="6">
        <v>5</v>
      </c>
      <c r="J175" s="6">
        <v>39400</v>
      </c>
      <c r="K175" s="6">
        <v>12000</v>
      </c>
      <c r="L175" s="6">
        <v>3966</v>
      </c>
      <c r="M175" s="6">
        <f t="shared" si="64"/>
        <v>7880</v>
      </c>
      <c r="N175" s="6">
        <f t="shared" si="65"/>
        <v>2400</v>
      </c>
      <c r="O175" s="8">
        <f t="shared" si="66"/>
        <v>793.2</v>
      </c>
      <c r="P175" s="6">
        <v>4</v>
      </c>
      <c r="Q175" s="6">
        <v>39559</v>
      </c>
      <c r="R175" s="8">
        <f t="shared" si="59"/>
        <v>9889.75</v>
      </c>
      <c r="S175" s="6">
        <v>3</v>
      </c>
      <c r="T175" s="6">
        <v>61100</v>
      </c>
      <c r="U175" s="8">
        <f t="shared" si="71"/>
        <v>20366.666666666668</v>
      </c>
    </row>
    <row r="176" spans="1:21" x14ac:dyDescent="0.3">
      <c r="A176" s="9">
        <v>45349</v>
      </c>
      <c r="B176" s="6">
        <v>5</v>
      </c>
      <c r="C176" s="6">
        <v>6837</v>
      </c>
      <c r="D176" s="6">
        <v>29400</v>
      </c>
      <c r="E176" s="6">
        <v>67100</v>
      </c>
      <c r="F176" s="6">
        <f t="shared" si="68"/>
        <v>1367.4</v>
      </c>
      <c r="G176" s="6">
        <f t="shared" si="69"/>
        <v>5880</v>
      </c>
      <c r="H176" s="8">
        <f t="shared" si="70"/>
        <v>13420</v>
      </c>
      <c r="I176" s="6">
        <v>3</v>
      </c>
      <c r="J176" s="6">
        <v>20600</v>
      </c>
      <c r="K176" s="6">
        <v>5400</v>
      </c>
      <c r="L176" s="6">
        <v>2043</v>
      </c>
      <c r="M176" s="6">
        <f t="shared" si="64"/>
        <v>6866.666666666667</v>
      </c>
      <c r="N176" s="6">
        <f t="shared" si="65"/>
        <v>1800</v>
      </c>
      <c r="O176" s="8">
        <f t="shared" si="66"/>
        <v>681</v>
      </c>
      <c r="P176" s="6">
        <v>3</v>
      </c>
      <c r="Q176" s="6">
        <v>43145</v>
      </c>
      <c r="R176" s="8">
        <f t="shared" si="59"/>
        <v>14381.666666666666</v>
      </c>
      <c r="S176" s="27">
        <v>0</v>
      </c>
      <c r="T176" s="27">
        <v>0</v>
      </c>
      <c r="U176" s="8">
        <v>0</v>
      </c>
    </row>
    <row r="177" spans="1:21" x14ac:dyDescent="0.3">
      <c r="A177" s="9">
        <v>45350</v>
      </c>
      <c r="B177" s="6">
        <v>2</v>
      </c>
      <c r="C177" s="6">
        <v>3900</v>
      </c>
      <c r="D177" s="6">
        <v>6900</v>
      </c>
      <c r="E177" s="6">
        <v>19300</v>
      </c>
      <c r="F177" s="6">
        <f>C177/B177</f>
        <v>1950</v>
      </c>
      <c r="G177" s="6">
        <f>D177/B177</f>
        <v>3450</v>
      </c>
      <c r="H177" s="8">
        <f>E177/B177</f>
        <v>9650</v>
      </c>
      <c r="I177" s="6">
        <v>2</v>
      </c>
      <c r="J177" s="6">
        <v>17600</v>
      </c>
      <c r="K177" s="6">
        <v>5500</v>
      </c>
      <c r="L177" s="6">
        <v>1139</v>
      </c>
      <c r="M177" s="6">
        <f t="shared" si="64"/>
        <v>8800</v>
      </c>
      <c r="N177" s="6">
        <f t="shared" si="65"/>
        <v>2750</v>
      </c>
      <c r="O177" s="8">
        <f t="shared" si="66"/>
        <v>569.5</v>
      </c>
      <c r="P177" s="6">
        <v>3</v>
      </c>
      <c r="Q177" s="6">
        <v>42882</v>
      </c>
      <c r="R177" s="8">
        <f t="shared" si="59"/>
        <v>14294</v>
      </c>
      <c r="S177" s="6">
        <v>1</v>
      </c>
      <c r="T177" s="6">
        <v>23502</v>
      </c>
      <c r="U177" s="8">
        <f>T177/S177</f>
        <v>23502</v>
      </c>
    </row>
    <row r="178" spans="1:21" x14ac:dyDescent="0.3">
      <c r="A178" s="9">
        <v>45351</v>
      </c>
      <c r="B178" s="6">
        <v>15</v>
      </c>
      <c r="C178" s="6">
        <v>13294</v>
      </c>
      <c r="D178" s="6">
        <v>53983</v>
      </c>
      <c r="E178" s="6">
        <v>152400</v>
      </c>
      <c r="F178" s="6">
        <f>C178/B178</f>
        <v>886.26666666666665</v>
      </c>
      <c r="G178" s="6">
        <f>D178/B178</f>
        <v>3598.8666666666668</v>
      </c>
      <c r="H178" s="8">
        <f>E178/B178</f>
        <v>10160</v>
      </c>
      <c r="I178" s="6">
        <v>15</v>
      </c>
      <c r="J178" s="6">
        <v>149800</v>
      </c>
      <c r="K178" s="6">
        <v>38454</v>
      </c>
      <c r="L178" s="6">
        <v>15305</v>
      </c>
      <c r="M178" s="6">
        <f t="shared" si="64"/>
        <v>9986.6666666666661</v>
      </c>
      <c r="N178" s="6">
        <f t="shared" si="65"/>
        <v>2563.6</v>
      </c>
      <c r="O178" s="8">
        <f t="shared" si="66"/>
        <v>1020.3333333333334</v>
      </c>
      <c r="P178" s="6">
        <v>8</v>
      </c>
      <c r="Q178" s="6">
        <v>94931</v>
      </c>
      <c r="R178" s="8">
        <f t="shared" si="59"/>
        <v>11866.375</v>
      </c>
      <c r="S178" s="6">
        <v>5</v>
      </c>
      <c r="T178" s="6">
        <v>168393</v>
      </c>
      <c r="U178" s="8">
        <f t="shared" ref="U178:U194" si="72">T178/S178</f>
        <v>33678.6</v>
      </c>
    </row>
    <row r="179" spans="1:21" x14ac:dyDescent="0.3">
      <c r="A179" s="9">
        <v>45352</v>
      </c>
      <c r="B179" s="6">
        <v>15</v>
      </c>
      <c r="C179" s="6">
        <v>21235</v>
      </c>
      <c r="D179" s="6">
        <v>75700</v>
      </c>
      <c r="E179" s="6">
        <v>180200</v>
      </c>
      <c r="F179" s="6">
        <f t="shared" ref="F179:F180" si="73">C179/B179</f>
        <v>1415.6666666666667</v>
      </c>
      <c r="G179" s="6">
        <f t="shared" ref="G179:G180" si="74">D179/B179</f>
        <v>5046.666666666667</v>
      </c>
      <c r="H179" s="8">
        <f t="shared" ref="H179:H180" si="75">E179/B179</f>
        <v>12013.333333333334</v>
      </c>
      <c r="I179" s="6">
        <v>16</v>
      </c>
      <c r="J179" s="6">
        <v>548800</v>
      </c>
      <c r="K179" s="6">
        <v>128200</v>
      </c>
      <c r="L179" s="6">
        <v>40802</v>
      </c>
      <c r="M179" s="6">
        <f>J179/I179</f>
        <v>34300</v>
      </c>
      <c r="N179" s="6">
        <f>K179/I179</f>
        <v>8012.5</v>
      </c>
      <c r="O179" s="8">
        <f>L179/I179</f>
        <v>2550.125</v>
      </c>
      <c r="P179" s="6">
        <v>14</v>
      </c>
      <c r="Q179" s="6">
        <v>336425</v>
      </c>
      <c r="R179" s="8">
        <f t="shared" si="59"/>
        <v>24030.357142857141</v>
      </c>
      <c r="S179" s="6">
        <v>4</v>
      </c>
      <c r="T179" s="6">
        <v>3417700</v>
      </c>
      <c r="U179" s="8">
        <f t="shared" si="72"/>
        <v>854425</v>
      </c>
    </row>
    <row r="180" spans="1:21" x14ac:dyDescent="0.3">
      <c r="A180" s="9">
        <v>45353</v>
      </c>
      <c r="B180" s="6">
        <v>11</v>
      </c>
      <c r="C180" s="6">
        <v>8387</v>
      </c>
      <c r="D180" s="6">
        <v>37600</v>
      </c>
      <c r="E180" s="6">
        <v>91600</v>
      </c>
      <c r="F180" s="6">
        <f t="shared" si="73"/>
        <v>762.4545454545455</v>
      </c>
      <c r="G180" s="6">
        <f t="shared" si="74"/>
        <v>3418.181818181818</v>
      </c>
      <c r="H180" s="8">
        <f t="shared" si="75"/>
        <v>8327.2727272727279</v>
      </c>
      <c r="I180" s="6">
        <v>11</v>
      </c>
      <c r="J180" s="6">
        <v>224800</v>
      </c>
      <c r="K180" s="6">
        <v>58566</v>
      </c>
      <c r="L180" s="6">
        <v>19539</v>
      </c>
      <c r="M180" s="6">
        <f>J180/I180</f>
        <v>20436.363636363636</v>
      </c>
      <c r="N180" s="6">
        <f>K180/I180</f>
        <v>5324.181818181818</v>
      </c>
      <c r="O180" s="8">
        <f>L180/I180</f>
        <v>1776.2727272727273</v>
      </c>
      <c r="P180" s="6">
        <v>9</v>
      </c>
      <c r="Q180" s="6">
        <v>102405</v>
      </c>
      <c r="R180" s="8">
        <f t="shared" si="59"/>
        <v>11378.333333333334</v>
      </c>
      <c r="S180" s="6">
        <v>2</v>
      </c>
      <c r="T180" s="6">
        <v>23300</v>
      </c>
      <c r="U180" s="8">
        <f t="shared" si="72"/>
        <v>11650</v>
      </c>
    </row>
    <row r="181" spans="1:21" x14ac:dyDescent="0.3">
      <c r="A181" s="9">
        <v>45354</v>
      </c>
      <c r="B181" s="6">
        <v>11</v>
      </c>
      <c r="C181" s="6">
        <v>10126</v>
      </c>
      <c r="D181" s="6">
        <v>41500</v>
      </c>
      <c r="E181" s="6">
        <v>103200</v>
      </c>
      <c r="F181" s="6">
        <f>C181/B181</f>
        <v>920.5454545454545</v>
      </c>
      <c r="G181" s="6">
        <f>D181/B181</f>
        <v>3772.7272727272725</v>
      </c>
      <c r="H181" s="8">
        <f>E181/B181</f>
        <v>9381.818181818182</v>
      </c>
      <c r="I181" s="6">
        <v>11</v>
      </c>
      <c r="J181" s="6">
        <v>203000</v>
      </c>
      <c r="K181" s="6">
        <v>55367</v>
      </c>
      <c r="L181" s="6">
        <v>13477</v>
      </c>
      <c r="M181" s="6">
        <f>J181/I181</f>
        <v>18454.545454545456</v>
      </c>
      <c r="N181" s="6">
        <f>K181/I181</f>
        <v>5033.363636363636</v>
      </c>
      <c r="O181" s="8">
        <f>L181/I181</f>
        <v>1225.1818181818182</v>
      </c>
      <c r="P181" s="6">
        <v>8</v>
      </c>
      <c r="Q181" s="6">
        <v>109731</v>
      </c>
      <c r="R181" s="8">
        <f t="shared" si="59"/>
        <v>13716.375</v>
      </c>
      <c r="S181" s="6">
        <v>5</v>
      </c>
      <c r="T181" s="6">
        <v>469600</v>
      </c>
      <c r="U181" s="8">
        <f t="shared" si="72"/>
        <v>93920</v>
      </c>
    </row>
    <row r="182" spans="1:21" x14ac:dyDescent="0.3">
      <c r="A182" s="9">
        <v>45355</v>
      </c>
      <c r="B182" s="6">
        <v>11</v>
      </c>
      <c r="C182" s="6">
        <v>7658</v>
      </c>
      <c r="D182" s="6">
        <v>32100</v>
      </c>
      <c r="E182" s="6">
        <v>80900</v>
      </c>
      <c r="F182" s="6">
        <f>C182/B182</f>
        <v>696.18181818181813</v>
      </c>
      <c r="G182" s="6">
        <f>D182/B182</f>
        <v>2918.181818181818</v>
      </c>
      <c r="H182" s="8">
        <f>E182/B182</f>
        <v>7354.545454545455</v>
      </c>
      <c r="I182" s="6">
        <v>10</v>
      </c>
      <c r="J182" s="6">
        <v>234400</v>
      </c>
      <c r="K182" s="6">
        <v>55000</v>
      </c>
      <c r="L182" s="6">
        <v>15824</v>
      </c>
      <c r="M182" s="6">
        <f>J182/I182</f>
        <v>23440</v>
      </c>
      <c r="N182" s="6">
        <f>K182/I182</f>
        <v>5500</v>
      </c>
      <c r="O182" s="8">
        <f>L182/I182</f>
        <v>1582.4</v>
      </c>
      <c r="P182" s="6">
        <v>11</v>
      </c>
      <c r="Q182" s="6">
        <v>155729</v>
      </c>
      <c r="R182" s="8">
        <f t="shared" si="59"/>
        <v>14157.181818181818</v>
      </c>
      <c r="S182" s="6">
        <v>3</v>
      </c>
      <c r="T182" s="6">
        <v>2815000</v>
      </c>
      <c r="U182" s="8">
        <f t="shared" si="72"/>
        <v>938333.33333333337</v>
      </c>
    </row>
    <row r="183" spans="1:21" x14ac:dyDescent="0.3">
      <c r="A183" s="9">
        <v>45356</v>
      </c>
      <c r="B183" s="6">
        <v>10</v>
      </c>
      <c r="C183" s="6">
        <v>12453</v>
      </c>
      <c r="D183" s="6">
        <v>44100</v>
      </c>
      <c r="E183" s="6">
        <v>119000</v>
      </c>
      <c r="F183" s="6">
        <f t="shared" ref="F183:F188" si="76">C183/B183</f>
        <v>1245.3</v>
      </c>
      <c r="G183" s="6">
        <f t="shared" ref="G183:G188" si="77">D183/B183</f>
        <v>4410</v>
      </c>
      <c r="H183" s="8">
        <f t="shared" ref="H183:H188" si="78">E183/B183</f>
        <v>11900</v>
      </c>
      <c r="I183" s="6">
        <v>8</v>
      </c>
      <c r="J183" s="6">
        <v>177200</v>
      </c>
      <c r="K183" s="6">
        <v>40629</v>
      </c>
      <c r="L183" s="6">
        <v>11059</v>
      </c>
      <c r="M183" s="6">
        <f t="shared" ref="M183:M194" si="79">J183/I183</f>
        <v>22150</v>
      </c>
      <c r="N183" s="6">
        <f t="shared" ref="N183:N194" si="80">K183/I183</f>
        <v>5078.625</v>
      </c>
      <c r="O183" s="8">
        <f t="shared" ref="O183:O194" si="81">L183/I183</f>
        <v>1382.375</v>
      </c>
      <c r="P183" s="6">
        <v>7</v>
      </c>
      <c r="Q183" s="6">
        <v>64330</v>
      </c>
      <c r="R183" s="8">
        <f t="shared" si="59"/>
        <v>9190</v>
      </c>
      <c r="S183" s="6">
        <v>2</v>
      </c>
      <c r="T183" s="6">
        <v>2456000</v>
      </c>
      <c r="U183" s="8">
        <f t="shared" si="72"/>
        <v>1228000</v>
      </c>
    </row>
    <row r="184" spans="1:21" x14ac:dyDescent="0.3">
      <c r="A184" s="9">
        <v>45357</v>
      </c>
      <c r="B184" s="6">
        <v>14</v>
      </c>
      <c r="C184" s="6">
        <v>10993</v>
      </c>
      <c r="D184" s="6">
        <v>45100</v>
      </c>
      <c r="E184" s="6">
        <v>109100</v>
      </c>
      <c r="F184" s="6">
        <f t="shared" si="76"/>
        <v>785.21428571428567</v>
      </c>
      <c r="G184" s="6">
        <f t="shared" si="77"/>
        <v>3221.4285714285716</v>
      </c>
      <c r="H184" s="8">
        <f t="shared" si="78"/>
        <v>7792.8571428571431</v>
      </c>
      <c r="I184" s="6">
        <v>13</v>
      </c>
      <c r="J184" s="6">
        <v>130300</v>
      </c>
      <c r="K184" s="6">
        <v>34077</v>
      </c>
      <c r="L184" s="6">
        <v>9418</v>
      </c>
      <c r="M184" s="6">
        <f t="shared" si="79"/>
        <v>10023.076923076924</v>
      </c>
      <c r="N184" s="6">
        <f t="shared" si="80"/>
        <v>2621.3076923076924</v>
      </c>
      <c r="O184" s="8">
        <f t="shared" si="81"/>
        <v>724.46153846153845</v>
      </c>
      <c r="P184" s="6">
        <v>10</v>
      </c>
      <c r="Q184" s="6">
        <v>94791</v>
      </c>
      <c r="R184" s="8">
        <f t="shared" si="59"/>
        <v>9479.1</v>
      </c>
      <c r="S184" s="6">
        <v>5</v>
      </c>
      <c r="T184" s="6">
        <v>117600</v>
      </c>
      <c r="U184" s="8">
        <f t="shared" si="72"/>
        <v>23520</v>
      </c>
    </row>
    <row r="185" spans="1:21" x14ac:dyDescent="0.3">
      <c r="A185" s="9">
        <v>45358</v>
      </c>
      <c r="B185" s="6">
        <v>14</v>
      </c>
      <c r="C185" s="6">
        <v>11102</v>
      </c>
      <c r="D185" s="6">
        <v>52904</v>
      </c>
      <c r="E185" s="6">
        <v>130500</v>
      </c>
      <c r="F185" s="6">
        <f t="shared" si="76"/>
        <v>793</v>
      </c>
      <c r="G185" s="6">
        <f t="shared" si="77"/>
        <v>3778.8571428571427</v>
      </c>
      <c r="H185" s="8">
        <f t="shared" si="78"/>
        <v>9321.4285714285706</v>
      </c>
      <c r="I185" s="6">
        <v>14</v>
      </c>
      <c r="J185" s="6">
        <v>257000</v>
      </c>
      <c r="K185" s="6">
        <v>51606</v>
      </c>
      <c r="L185" s="6">
        <v>16911</v>
      </c>
      <c r="M185" s="6">
        <f t="shared" si="79"/>
        <v>18357.142857142859</v>
      </c>
      <c r="N185" s="6">
        <f t="shared" si="80"/>
        <v>3686.1428571428573</v>
      </c>
      <c r="O185" s="8">
        <f t="shared" si="81"/>
        <v>1207.9285714285713</v>
      </c>
      <c r="P185" s="6">
        <v>9</v>
      </c>
      <c r="Q185" s="6">
        <v>117531</v>
      </c>
      <c r="R185" s="8">
        <f t="shared" si="59"/>
        <v>13059</v>
      </c>
      <c r="S185" s="6">
        <v>5</v>
      </c>
      <c r="T185" s="6">
        <v>8707600</v>
      </c>
      <c r="U185" s="8">
        <f t="shared" si="72"/>
        <v>1741520</v>
      </c>
    </row>
    <row r="186" spans="1:21" x14ac:dyDescent="0.3">
      <c r="A186" s="9">
        <v>45359</v>
      </c>
      <c r="B186" s="6">
        <v>9</v>
      </c>
      <c r="C186" s="6">
        <v>5182</v>
      </c>
      <c r="D186" s="6">
        <v>23201</v>
      </c>
      <c r="E186" s="6">
        <v>57400</v>
      </c>
      <c r="F186" s="6">
        <f t="shared" si="76"/>
        <v>575.77777777777783</v>
      </c>
      <c r="G186" s="6">
        <f t="shared" si="77"/>
        <v>2577.8888888888887</v>
      </c>
      <c r="H186" s="8">
        <f t="shared" si="78"/>
        <v>6377.7777777777774</v>
      </c>
      <c r="I186" s="6">
        <v>7</v>
      </c>
      <c r="J186" s="6">
        <v>132300</v>
      </c>
      <c r="K186" s="6">
        <v>24680</v>
      </c>
      <c r="L186" s="6">
        <v>7852</v>
      </c>
      <c r="M186" s="6">
        <f t="shared" si="79"/>
        <v>18900</v>
      </c>
      <c r="N186" s="6">
        <f t="shared" si="80"/>
        <v>3525.7142857142858</v>
      </c>
      <c r="O186" s="8">
        <f t="shared" si="81"/>
        <v>1121.7142857142858</v>
      </c>
      <c r="P186" s="6">
        <v>4</v>
      </c>
      <c r="Q186" s="6">
        <v>42086</v>
      </c>
      <c r="R186" s="8">
        <f t="shared" si="59"/>
        <v>10521.5</v>
      </c>
      <c r="S186" s="6">
        <v>4</v>
      </c>
      <c r="T186" s="6">
        <v>1048300</v>
      </c>
      <c r="U186" s="8">
        <f t="shared" si="72"/>
        <v>262075</v>
      </c>
    </row>
    <row r="187" spans="1:21" x14ac:dyDescent="0.3">
      <c r="A187" s="9">
        <v>45360</v>
      </c>
      <c r="B187" s="6">
        <v>9</v>
      </c>
      <c r="C187" s="6">
        <v>9129</v>
      </c>
      <c r="D187" s="6">
        <v>27600</v>
      </c>
      <c r="E187" s="6">
        <v>77600</v>
      </c>
      <c r="F187" s="6">
        <f t="shared" si="76"/>
        <v>1014.3333333333334</v>
      </c>
      <c r="G187" s="6">
        <f t="shared" si="77"/>
        <v>3066.6666666666665</v>
      </c>
      <c r="H187" s="8">
        <f t="shared" si="78"/>
        <v>8622.2222222222226</v>
      </c>
      <c r="I187" s="6">
        <v>8</v>
      </c>
      <c r="J187" s="6">
        <v>73100</v>
      </c>
      <c r="K187" s="6">
        <v>16601</v>
      </c>
      <c r="L187" s="6">
        <v>6526</v>
      </c>
      <c r="M187" s="6">
        <f t="shared" si="79"/>
        <v>9137.5</v>
      </c>
      <c r="N187" s="6">
        <f t="shared" si="80"/>
        <v>2075.125</v>
      </c>
      <c r="O187" s="8">
        <f t="shared" si="81"/>
        <v>815.75</v>
      </c>
      <c r="P187" s="6">
        <v>9</v>
      </c>
      <c r="Q187" s="6">
        <v>100818</v>
      </c>
      <c r="R187" s="8">
        <f t="shared" si="59"/>
        <v>11202</v>
      </c>
      <c r="S187" s="6">
        <v>3</v>
      </c>
      <c r="T187" s="6">
        <v>136500</v>
      </c>
      <c r="U187" s="8">
        <f t="shared" si="72"/>
        <v>45500</v>
      </c>
    </row>
    <row r="188" spans="1:21" x14ac:dyDescent="0.3">
      <c r="A188" s="9">
        <v>45361</v>
      </c>
      <c r="B188" s="6">
        <v>9</v>
      </c>
      <c r="C188" s="6">
        <v>11330</v>
      </c>
      <c r="D188" s="6">
        <v>37900</v>
      </c>
      <c r="E188" s="6">
        <v>95700</v>
      </c>
      <c r="F188" s="6">
        <f t="shared" si="76"/>
        <v>1258.8888888888889</v>
      </c>
      <c r="G188" s="6">
        <f t="shared" si="77"/>
        <v>4211.1111111111113</v>
      </c>
      <c r="H188" s="8">
        <f t="shared" si="78"/>
        <v>10633.333333333334</v>
      </c>
      <c r="I188" s="6">
        <v>9</v>
      </c>
      <c r="J188" s="6">
        <v>235700</v>
      </c>
      <c r="K188" s="6">
        <v>40380</v>
      </c>
      <c r="L188" s="6">
        <v>13545</v>
      </c>
      <c r="M188" s="6">
        <f t="shared" si="79"/>
        <v>26188.888888888891</v>
      </c>
      <c r="N188" s="6">
        <f t="shared" si="80"/>
        <v>4486.666666666667</v>
      </c>
      <c r="O188" s="8">
        <f t="shared" si="81"/>
        <v>1505</v>
      </c>
      <c r="P188" s="6">
        <v>9</v>
      </c>
      <c r="Q188" s="6">
        <v>100734</v>
      </c>
      <c r="R188" s="8">
        <f t="shared" si="59"/>
        <v>11192.666666666666</v>
      </c>
      <c r="S188" s="6">
        <v>1</v>
      </c>
      <c r="T188" s="6">
        <v>11000</v>
      </c>
      <c r="U188" s="8">
        <f t="shared" si="72"/>
        <v>11000</v>
      </c>
    </row>
    <row r="189" spans="1:21" x14ac:dyDescent="0.3">
      <c r="A189" s="9">
        <v>45362</v>
      </c>
      <c r="B189" s="6">
        <v>13</v>
      </c>
      <c r="C189" s="6">
        <v>21907</v>
      </c>
      <c r="D189" s="6">
        <v>67900</v>
      </c>
      <c r="E189" s="6">
        <v>162600</v>
      </c>
      <c r="F189" s="6">
        <f>C189/B189</f>
        <v>1685.1538461538462</v>
      </c>
      <c r="G189" s="6">
        <f>D189/B189</f>
        <v>5223.0769230769229</v>
      </c>
      <c r="H189" s="8">
        <f>E189/B189</f>
        <v>12507.692307692309</v>
      </c>
      <c r="I189" s="6">
        <v>12</v>
      </c>
      <c r="J189" s="6">
        <v>343400</v>
      </c>
      <c r="K189" s="6">
        <v>55800</v>
      </c>
      <c r="L189" s="6">
        <v>26050</v>
      </c>
      <c r="M189" s="6">
        <f t="shared" si="79"/>
        <v>28616.666666666668</v>
      </c>
      <c r="N189" s="6">
        <f t="shared" si="80"/>
        <v>4650</v>
      </c>
      <c r="O189" s="8">
        <f t="shared" si="81"/>
        <v>2170.8333333333335</v>
      </c>
      <c r="P189" s="6">
        <v>9</v>
      </c>
      <c r="Q189" s="6">
        <v>117826</v>
      </c>
      <c r="R189" s="8">
        <f t="shared" si="59"/>
        <v>13091.777777777777</v>
      </c>
      <c r="S189" s="6">
        <v>3</v>
      </c>
      <c r="T189" s="6">
        <v>4006100</v>
      </c>
      <c r="U189" s="8">
        <f t="shared" si="72"/>
        <v>1335366.6666666667</v>
      </c>
    </row>
    <row r="190" spans="1:21" x14ac:dyDescent="0.3">
      <c r="A190" s="9">
        <v>45363</v>
      </c>
      <c r="B190" s="6">
        <v>11</v>
      </c>
      <c r="C190" s="6">
        <v>8414</v>
      </c>
      <c r="D190" s="6">
        <v>30100</v>
      </c>
      <c r="E190" s="6">
        <v>78500</v>
      </c>
      <c r="F190" s="6">
        <f>C190/B190</f>
        <v>764.90909090909088</v>
      </c>
      <c r="G190" s="6">
        <f>D190/B190</f>
        <v>2736.3636363636365</v>
      </c>
      <c r="H190" s="8">
        <f>E190/B190</f>
        <v>7136.363636363636</v>
      </c>
      <c r="I190" s="6">
        <v>11</v>
      </c>
      <c r="J190" s="6">
        <v>247600</v>
      </c>
      <c r="K190" s="6">
        <v>48342</v>
      </c>
      <c r="L190" s="6">
        <v>13884</v>
      </c>
      <c r="M190" s="6">
        <f t="shared" si="79"/>
        <v>22509.090909090908</v>
      </c>
      <c r="N190" s="6">
        <f t="shared" si="80"/>
        <v>4394.727272727273</v>
      </c>
      <c r="O190" s="8">
        <f t="shared" si="81"/>
        <v>1262.1818181818182</v>
      </c>
      <c r="P190" s="6">
        <v>13</v>
      </c>
      <c r="Q190" s="6">
        <v>154630</v>
      </c>
      <c r="R190" s="8">
        <f t="shared" si="59"/>
        <v>11894.615384615385</v>
      </c>
      <c r="S190" s="6">
        <v>2</v>
      </c>
      <c r="T190" s="6">
        <v>39300</v>
      </c>
      <c r="U190" s="8">
        <f t="shared" si="72"/>
        <v>19650</v>
      </c>
    </row>
    <row r="191" spans="1:21" x14ac:dyDescent="0.3">
      <c r="A191" s="9">
        <v>45364</v>
      </c>
      <c r="B191" s="6">
        <v>8</v>
      </c>
      <c r="C191" s="6">
        <v>6250</v>
      </c>
      <c r="D191" s="6">
        <v>20900</v>
      </c>
      <c r="E191" s="6">
        <v>47600</v>
      </c>
      <c r="F191" s="6">
        <f t="shared" ref="F191:F194" si="82">C191/B191</f>
        <v>781.25</v>
      </c>
      <c r="G191" s="6">
        <f t="shared" ref="G191:G194" si="83">D191/B191</f>
        <v>2612.5</v>
      </c>
      <c r="H191" s="8">
        <f t="shared" ref="H191:H194" si="84">E191/B191</f>
        <v>5950</v>
      </c>
      <c r="I191" s="6">
        <v>8</v>
      </c>
      <c r="J191" s="6">
        <v>143200</v>
      </c>
      <c r="K191" s="6">
        <v>28785</v>
      </c>
      <c r="L191" s="6">
        <v>7363</v>
      </c>
      <c r="M191" s="6">
        <f t="shared" si="79"/>
        <v>17900</v>
      </c>
      <c r="N191" s="6">
        <f t="shared" si="80"/>
        <v>3598.125</v>
      </c>
      <c r="O191" s="8">
        <f t="shared" si="81"/>
        <v>920.375</v>
      </c>
      <c r="P191" s="6">
        <v>7</v>
      </c>
      <c r="Q191" s="6">
        <v>58537</v>
      </c>
      <c r="R191" s="8">
        <f t="shared" si="59"/>
        <v>8362.4285714285706</v>
      </c>
      <c r="S191" s="6">
        <v>3</v>
      </c>
      <c r="T191" s="6">
        <v>1512700</v>
      </c>
      <c r="U191" s="8">
        <f t="shared" si="72"/>
        <v>504233.33333333331</v>
      </c>
    </row>
    <row r="192" spans="1:21" x14ac:dyDescent="0.3">
      <c r="A192" s="9">
        <v>45365</v>
      </c>
      <c r="B192" s="6">
        <v>7</v>
      </c>
      <c r="C192" s="6">
        <v>6483</v>
      </c>
      <c r="D192" s="6">
        <v>20400</v>
      </c>
      <c r="E192" s="6">
        <v>46800</v>
      </c>
      <c r="F192" s="6">
        <f t="shared" si="82"/>
        <v>926.14285714285711</v>
      </c>
      <c r="G192" s="6">
        <f t="shared" si="83"/>
        <v>2914.2857142857142</v>
      </c>
      <c r="H192" s="8">
        <f t="shared" si="84"/>
        <v>6685.7142857142853</v>
      </c>
      <c r="I192" s="6">
        <v>7</v>
      </c>
      <c r="J192" s="6">
        <v>236400</v>
      </c>
      <c r="K192" s="6">
        <v>55700</v>
      </c>
      <c r="L192" s="6">
        <v>13622</v>
      </c>
      <c r="M192" s="6">
        <f t="shared" si="79"/>
        <v>33771.428571428572</v>
      </c>
      <c r="N192" s="6">
        <f t="shared" si="80"/>
        <v>7957.1428571428569</v>
      </c>
      <c r="O192" s="8">
        <f t="shared" si="81"/>
        <v>1946</v>
      </c>
      <c r="P192" s="6">
        <v>7</v>
      </c>
      <c r="Q192" s="6">
        <v>37857</v>
      </c>
      <c r="R192" s="8">
        <f t="shared" si="59"/>
        <v>5408.1428571428569</v>
      </c>
      <c r="S192" s="6">
        <v>2</v>
      </c>
      <c r="T192" s="6">
        <v>2570000</v>
      </c>
      <c r="U192" s="8">
        <f t="shared" si="72"/>
        <v>1285000</v>
      </c>
    </row>
    <row r="193" spans="1:21" x14ac:dyDescent="0.3">
      <c r="A193" s="9">
        <v>45366</v>
      </c>
      <c r="B193" s="6">
        <v>10</v>
      </c>
      <c r="C193" s="6">
        <v>9082</v>
      </c>
      <c r="D193" s="6">
        <v>29000</v>
      </c>
      <c r="E193" s="6">
        <v>71000</v>
      </c>
      <c r="F193" s="6">
        <f t="shared" si="82"/>
        <v>908.2</v>
      </c>
      <c r="G193" s="6">
        <f t="shared" si="83"/>
        <v>2900</v>
      </c>
      <c r="H193" s="8">
        <f t="shared" si="84"/>
        <v>7100</v>
      </c>
      <c r="I193" s="6">
        <v>10</v>
      </c>
      <c r="J193" s="6">
        <v>265900</v>
      </c>
      <c r="K193" s="6">
        <v>54348</v>
      </c>
      <c r="L193" s="6">
        <v>10313</v>
      </c>
      <c r="M193" s="6">
        <f t="shared" si="79"/>
        <v>26590</v>
      </c>
      <c r="N193" s="6">
        <f t="shared" si="80"/>
        <v>5434.8</v>
      </c>
      <c r="O193" s="8">
        <f t="shared" si="81"/>
        <v>1031.3</v>
      </c>
      <c r="P193" s="6">
        <v>7</v>
      </c>
      <c r="Q193" s="6">
        <v>48775</v>
      </c>
      <c r="R193" s="8">
        <f t="shared" si="59"/>
        <v>6967.8571428571431</v>
      </c>
      <c r="S193" s="6">
        <v>2</v>
      </c>
      <c r="T193" s="6">
        <v>8200000</v>
      </c>
      <c r="U193" s="8">
        <f t="shared" si="72"/>
        <v>4100000</v>
      </c>
    </row>
    <row r="194" spans="1:21" x14ac:dyDescent="0.3">
      <c r="A194" s="9">
        <v>45367</v>
      </c>
      <c r="B194" s="6">
        <v>9</v>
      </c>
      <c r="C194" s="6">
        <v>9586</v>
      </c>
      <c r="D194" s="6">
        <v>35400</v>
      </c>
      <c r="E194" s="6">
        <v>86000</v>
      </c>
      <c r="F194" s="6">
        <f t="shared" si="82"/>
        <v>1065.1111111111111</v>
      </c>
      <c r="G194" s="6">
        <f t="shared" si="83"/>
        <v>3933.3333333333335</v>
      </c>
      <c r="H194" s="8">
        <f t="shared" si="84"/>
        <v>9555.5555555555547</v>
      </c>
      <c r="I194" s="6">
        <v>9</v>
      </c>
      <c r="J194" s="6">
        <v>117800</v>
      </c>
      <c r="K194" s="6">
        <v>29659</v>
      </c>
      <c r="L194" s="6">
        <v>10580</v>
      </c>
      <c r="M194" s="6">
        <f t="shared" si="79"/>
        <v>13088.888888888889</v>
      </c>
      <c r="N194" s="6">
        <f t="shared" si="80"/>
        <v>3295.4444444444443</v>
      </c>
      <c r="O194" s="8">
        <f t="shared" si="81"/>
        <v>1175.5555555555557</v>
      </c>
      <c r="P194" s="6">
        <v>8</v>
      </c>
      <c r="Q194" s="6">
        <v>66700</v>
      </c>
      <c r="R194" s="8">
        <f t="shared" si="59"/>
        <v>8337.5</v>
      </c>
      <c r="S194" s="6">
        <v>2</v>
      </c>
      <c r="T194" s="6">
        <v>26500</v>
      </c>
      <c r="U194" s="8">
        <f t="shared" si="72"/>
        <v>13250</v>
      </c>
    </row>
    <row r="195" spans="1:21" x14ac:dyDescent="0.3">
      <c r="A195" s="9">
        <v>45368</v>
      </c>
      <c r="B195" s="6"/>
      <c r="C195" s="28"/>
      <c r="D195" s="6"/>
      <c r="E195" s="28"/>
      <c r="I195" s="6"/>
      <c r="J195" s="6"/>
      <c r="K195" s="6"/>
      <c r="L195" s="6"/>
      <c r="P195" s="6"/>
      <c r="Q195" s="6"/>
    </row>
    <row r="196" spans="1:21" x14ac:dyDescent="0.3">
      <c r="A196" s="9">
        <v>45369</v>
      </c>
      <c r="B196" s="6"/>
      <c r="C196" s="6"/>
      <c r="D196" s="6"/>
      <c r="E196" s="6"/>
      <c r="I196" s="6"/>
      <c r="J196" s="6"/>
      <c r="K196" s="6"/>
      <c r="L196" s="6"/>
      <c r="P196" s="6"/>
      <c r="Q196" s="6"/>
    </row>
    <row r="197" spans="1:21" x14ac:dyDescent="0.3">
      <c r="B197" s="6"/>
      <c r="C197" s="6"/>
      <c r="D197" s="6"/>
      <c r="E197" s="6"/>
      <c r="I197" s="6"/>
      <c r="J197" s="6"/>
      <c r="K197" s="6"/>
      <c r="L197" s="6"/>
      <c r="P197" s="6"/>
      <c r="Q197" s="6"/>
    </row>
    <row r="198" spans="1:21" x14ac:dyDescent="0.3">
      <c r="B198" s="6"/>
      <c r="C198" s="6"/>
      <c r="D198" s="6"/>
      <c r="E198" s="6"/>
      <c r="I198" s="6"/>
      <c r="J198" s="6"/>
      <c r="K198" s="6"/>
      <c r="L198" s="6"/>
      <c r="P198" s="6"/>
      <c r="Q198" s="6"/>
    </row>
    <row r="199" spans="1:21" x14ac:dyDescent="0.3">
      <c r="B199" s="6"/>
      <c r="C199" s="6"/>
      <c r="D199" s="6"/>
      <c r="E199" s="6"/>
      <c r="I199" s="6"/>
      <c r="J199" s="6"/>
      <c r="K199" s="6"/>
      <c r="L199" s="6"/>
      <c r="P199" s="6"/>
      <c r="Q199" s="6"/>
    </row>
    <row r="200" spans="1:21" x14ac:dyDescent="0.3">
      <c r="B200" s="6"/>
      <c r="C200" s="6"/>
      <c r="D200" s="6"/>
      <c r="E200" s="6"/>
      <c r="I200" s="6"/>
      <c r="J200" s="6"/>
      <c r="K200" s="6"/>
      <c r="L200" s="6"/>
      <c r="P200" s="6"/>
      <c r="Q200" s="6"/>
    </row>
    <row r="201" spans="1:21" x14ac:dyDescent="0.3">
      <c r="B201" s="6"/>
      <c r="C201" s="6"/>
      <c r="D201" s="6"/>
      <c r="E201" s="6"/>
      <c r="I201" s="6"/>
      <c r="J201" s="6"/>
      <c r="K201" s="6"/>
      <c r="L201" s="6"/>
      <c r="P201" s="6"/>
      <c r="Q201" s="6"/>
    </row>
    <row r="202" spans="1:21" x14ac:dyDescent="0.3">
      <c r="B202" s="6"/>
      <c r="C202" s="6"/>
      <c r="D202" s="6"/>
      <c r="E202" s="6"/>
      <c r="I202" s="6"/>
      <c r="J202" s="6"/>
      <c r="K202" s="6"/>
      <c r="L202" s="6"/>
      <c r="P202" s="6"/>
      <c r="Q202" s="6"/>
    </row>
    <row r="203" spans="1:21" x14ac:dyDescent="0.3">
      <c r="B203" s="6"/>
      <c r="C203" s="6"/>
      <c r="D203" s="6"/>
      <c r="E203" s="6"/>
      <c r="I203" s="6"/>
      <c r="J203" s="6"/>
      <c r="K203" s="6"/>
      <c r="L203" s="6"/>
      <c r="P203" s="6"/>
      <c r="Q203" s="6"/>
    </row>
    <row r="204" spans="1:21" x14ac:dyDescent="0.3">
      <c r="C204" s="6"/>
      <c r="D204" s="6"/>
      <c r="E204" s="6"/>
      <c r="I204" s="6"/>
      <c r="J204" s="6"/>
      <c r="K204" s="6"/>
      <c r="L204" s="6"/>
      <c r="P204" s="6"/>
      <c r="Q204" s="6"/>
    </row>
    <row r="205" spans="1:21" x14ac:dyDescent="0.3">
      <c r="B205" s="6"/>
      <c r="C205" s="6"/>
      <c r="D205" s="6"/>
      <c r="E205" s="6"/>
      <c r="I205" s="6"/>
      <c r="J205" s="6"/>
      <c r="K205" s="6"/>
      <c r="L205" s="6"/>
      <c r="P205" s="6"/>
      <c r="Q205" s="6"/>
    </row>
    <row r="206" spans="1:21" x14ac:dyDescent="0.3">
      <c r="B206" s="6"/>
      <c r="C206" s="6"/>
      <c r="D206" s="6"/>
      <c r="E206" s="6"/>
      <c r="I206" s="6"/>
      <c r="J206" s="6"/>
      <c r="K206" s="6"/>
      <c r="L206" s="6"/>
      <c r="P206" s="6"/>
      <c r="Q206" s="6"/>
    </row>
    <row r="207" spans="1:21" x14ac:dyDescent="0.3">
      <c r="B207" s="6"/>
      <c r="C207" s="6"/>
      <c r="D207" s="6"/>
      <c r="E207" s="6"/>
      <c r="I207" s="6"/>
      <c r="J207" s="6"/>
      <c r="K207" s="6"/>
      <c r="L207" s="6"/>
      <c r="P207" s="6"/>
      <c r="Q207" s="6"/>
    </row>
    <row r="208" spans="1:21" x14ac:dyDescent="0.3">
      <c r="B208" s="6"/>
      <c r="C208" s="6"/>
      <c r="D208" s="6"/>
      <c r="E208" s="6"/>
      <c r="I208" s="6"/>
      <c r="J208" s="6"/>
      <c r="K208" s="6"/>
      <c r="L208" s="6"/>
      <c r="P208" s="6"/>
      <c r="Q208" s="6"/>
    </row>
    <row r="209" spans="2:17" x14ac:dyDescent="0.3">
      <c r="B209" s="6"/>
      <c r="C209" s="6"/>
      <c r="D209" s="6"/>
      <c r="E209" s="6"/>
      <c r="I209" s="6"/>
      <c r="J209" s="6"/>
      <c r="K209" s="6"/>
      <c r="L209" s="6"/>
      <c r="P209" s="6"/>
      <c r="Q209" s="6"/>
    </row>
    <row r="210" spans="2:17" x14ac:dyDescent="0.3">
      <c r="B210" s="6"/>
      <c r="C210" s="6"/>
      <c r="D210" s="6"/>
      <c r="E210" s="6"/>
      <c r="I210" s="6"/>
      <c r="J210" s="6"/>
      <c r="K210" s="6"/>
      <c r="L210" s="6"/>
      <c r="P210" s="6"/>
      <c r="Q210" s="6"/>
    </row>
    <row r="211" spans="2:17" x14ac:dyDescent="0.3">
      <c r="B211" s="6"/>
      <c r="C211" s="6"/>
      <c r="D211" s="6"/>
      <c r="E211" s="6"/>
      <c r="I211" s="6"/>
      <c r="J211" s="6"/>
      <c r="K211" s="6"/>
      <c r="L211" s="6"/>
      <c r="P211" s="6"/>
      <c r="Q211" s="6"/>
    </row>
    <row r="212" spans="2:17" x14ac:dyDescent="0.3">
      <c r="B212" s="6"/>
      <c r="C212" s="6"/>
      <c r="D212" s="6"/>
      <c r="E212" s="6"/>
      <c r="I212" s="6"/>
      <c r="J212" s="6"/>
      <c r="K212" s="6"/>
      <c r="L212" s="6"/>
      <c r="P212" s="6"/>
      <c r="Q212" s="6"/>
    </row>
    <row r="213" spans="2:17" x14ac:dyDescent="0.3">
      <c r="B213" s="6"/>
      <c r="C213" s="6"/>
      <c r="D213" s="6"/>
      <c r="E213" s="6"/>
      <c r="I213" s="6"/>
      <c r="J213" s="6"/>
      <c r="K213" s="6"/>
      <c r="L213" s="6"/>
      <c r="P213" s="6"/>
      <c r="Q213" s="6"/>
    </row>
    <row r="214" spans="2:17" x14ac:dyDescent="0.3">
      <c r="B214" s="6"/>
      <c r="C214" s="6"/>
      <c r="D214" s="6"/>
      <c r="E214" s="6"/>
      <c r="I214" s="6"/>
      <c r="J214" s="6"/>
      <c r="K214" s="6"/>
      <c r="L214" s="6"/>
      <c r="P214" s="6"/>
      <c r="Q214" s="6"/>
    </row>
    <row r="215" spans="2:17" x14ac:dyDescent="0.3">
      <c r="B215" s="6"/>
      <c r="C215" s="6"/>
      <c r="D215" s="6"/>
      <c r="E215" s="6"/>
      <c r="I215" s="6"/>
      <c r="P215" s="6"/>
      <c r="Q215" s="6"/>
    </row>
    <row r="216" spans="2:17" x14ac:dyDescent="0.3">
      <c r="B216" s="6"/>
      <c r="C216" s="6"/>
      <c r="D216" s="6"/>
      <c r="E216" s="6"/>
      <c r="P216" s="6"/>
      <c r="Q216" s="6"/>
    </row>
    <row r="217" spans="2:17" x14ac:dyDescent="0.3">
      <c r="B217" s="6"/>
      <c r="C217" s="6"/>
      <c r="D217" s="6"/>
      <c r="E217" s="6"/>
      <c r="P217" s="6"/>
      <c r="Q217" s="6"/>
    </row>
    <row r="218" spans="2:17" x14ac:dyDescent="0.3">
      <c r="B218" s="6"/>
      <c r="C218" s="6"/>
      <c r="D218" s="6"/>
      <c r="E218" s="6"/>
      <c r="P218" s="6"/>
      <c r="Q218" s="6"/>
    </row>
    <row r="219" spans="2:17" x14ac:dyDescent="0.3">
      <c r="B219" s="6"/>
      <c r="C219" s="6"/>
      <c r="D219" s="6"/>
      <c r="E219" s="6"/>
      <c r="P219" s="6"/>
      <c r="Q219" s="6"/>
    </row>
    <row r="220" spans="2:17" x14ac:dyDescent="0.3">
      <c r="B220" s="6"/>
      <c r="C220" s="6"/>
      <c r="D220" s="6"/>
      <c r="E220" s="6"/>
      <c r="P220" s="6"/>
    </row>
    <row r="221" spans="2:17" x14ac:dyDescent="0.3">
      <c r="B221" s="6"/>
      <c r="C221" s="6"/>
      <c r="D221" s="6"/>
      <c r="E221" s="6"/>
      <c r="P221" s="6"/>
      <c r="Q221" s="6"/>
    </row>
    <row r="222" spans="2:17" x14ac:dyDescent="0.3">
      <c r="B222" s="6"/>
      <c r="C222" s="6"/>
      <c r="D222" s="6"/>
      <c r="E222" s="6"/>
      <c r="P222" s="6"/>
      <c r="Q222" s="6"/>
    </row>
    <row r="223" spans="2:17" x14ac:dyDescent="0.3">
      <c r="B223" s="6"/>
      <c r="C223" s="6"/>
      <c r="D223" s="6"/>
      <c r="E223" s="6"/>
      <c r="P223" s="6"/>
      <c r="Q223" s="6"/>
    </row>
    <row r="224" spans="2:17" x14ac:dyDescent="0.3">
      <c r="B224" s="6"/>
      <c r="C224" s="6"/>
      <c r="D224" s="6"/>
      <c r="E224" s="6"/>
      <c r="P224" s="6"/>
      <c r="Q224" s="6"/>
    </row>
    <row r="225" spans="2:17" x14ac:dyDescent="0.3">
      <c r="B225" s="6"/>
      <c r="C225" s="6"/>
      <c r="D225" s="6"/>
      <c r="E225" s="6"/>
      <c r="P225" s="6"/>
      <c r="Q225" s="6"/>
    </row>
    <row r="226" spans="2:17" x14ac:dyDescent="0.3">
      <c r="B226" s="6"/>
      <c r="C226" s="6"/>
      <c r="D226" s="6"/>
      <c r="E226" s="6"/>
      <c r="P226" s="6"/>
      <c r="Q226" s="6"/>
    </row>
    <row r="227" spans="2:17" x14ac:dyDescent="0.3">
      <c r="B227" s="6"/>
      <c r="C227" s="6"/>
      <c r="D227" s="6"/>
      <c r="E227" s="6"/>
      <c r="P227" s="6"/>
      <c r="Q227" s="6"/>
    </row>
    <row r="228" spans="2:17" x14ac:dyDescent="0.3">
      <c r="B228" s="6"/>
      <c r="C228" s="6"/>
      <c r="D228" s="6"/>
      <c r="E228" s="6"/>
      <c r="P228" s="6"/>
      <c r="Q228" s="6"/>
    </row>
    <row r="229" spans="2:17" x14ac:dyDescent="0.3">
      <c r="B229" s="6"/>
      <c r="C229" s="6"/>
      <c r="D229" s="6"/>
      <c r="E229" s="6"/>
    </row>
    <row r="230" spans="2:17" x14ac:dyDescent="0.3">
      <c r="B230" s="6"/>
      <c r="C230" s="6"/>
      <c r="D230" s="6"/>
      <c r="E230" s="6"/>
      <c r="P230" s="6"/>
      <c r="Q230" s="6"/>
    </row>
    <row r="231" spans="2:17" x14ac:dyDescent="0.3">
      <c r="B231" s="6"/>
      <c r="C231" s="6"/>
      <c r="D231" s="6"/>
      <c r="E231" s="6"/>
      <c r="P231" s="6"/>
      <c r="Q231" s="6"/>
    </row>
    <row r="232" spans="2:17" x14ac:dyDescent="0.3">
      <c r="B232" s="6"/>
      <c r="C232" s="6"/>
      <c r="D232" s="6"/>
      <c r="E232" s="6"/>
      <c r="P232" s="6"/>
      <c r="Q232" s="6"/>
    </row>
    <row r="233" spans="2:17" x14ac:dyDescent="0.3">
      <c r="B233" s="6"/>
      <c r="C233" s="6"/>
      <c r="D233" s="6"/>
      <c r="E233" s="6"/>
      <c r="P233" s="6"/>
      <c r="Q233" s="6"/>
    </row>
    <row r="234" spans="2:17" x14ac:dyDescent="0.3">
      <c r="B234" s="6"/>
      <c r="C234" s="6"/>
      <c r="D234" s="6"/>
      <c r="E234" s="6"/>
      <c r="P234" s="6"/>
      <c r="Q234" s="6"/>
    </row>
    <row r="235" spans="2:17" x14ac:dyDescent="0.3">
      <c r="B235" s="6"/>
      <c r="C235" s="6"/>
      <c r="D235" s="6"/>
      <c r="E235" s="6"/>
      <c r="P235" s="6"/>
      <c r="Q235" s="6"/>
    </row>
    <row r="236" spans="2:17" x14ac:dyDescent="0.3">
      <c r="B236" s="6"/>
      <c r="C236" s="6"/>
      <c r="D236" s="6"/>
      <c r="E236" s="6"/>
      <c r="P236" s="6"/>
      <c r="Q236" s="6"/>
    </row>
    <row r="237" spans="2:17" x14ac:dyDescent="0.3">
      <c r="B237" s="6"/>
      <c r="C237" s="6"/>
      <c r="D237" s="6"/>
      <c r="E237" s="6"/>
      <c r="P237" s="6"/>
      <c r="Q237" s="6"/>
    </row>
    <row r="238" spans="2:17" x14ac:dyDescent="0.3">
      <c r="B238" s="6"/>
      <c r="C238" s="6"/>
      <c r="D238" s="6"/>
      <c r="E238" s="6"/>
      <c r="P238" s="6"/>
      <c r="Q238" s="6"/>
    </row>
    <row r="239" spans="2:17" x14ac:dyDescent="0.3">
      <c r="B239" s="6"/>
      <c r="C239" s="6"/>
      <c r="D239" s="6"/>
      <c r="E239" s="6"/>
      <c r="P239" s="6"/>
      <c r="Q239" s="6"/>
    </row>
    <row r="240" spans="2:17" x14ac:dyDescent="0.3">
      <c r="B240" s="6"/>
      <c r="C240" s="6"/>
      <c r="D240" s="6"/>
      <c r="E240" s="6"/>
      <c r="P240" s="6"/>
      <c r="Q240" s="6"/>
    </row>
    <row r="241" spans="2:16" x14ac:dyDescent="0.3">
      <c r="B241" s="6"/>
      <c r="C241" s="6"/>
      <c r="D241" s="6"/>
      <c r="E241" s="6"/>
      <c r="P241" s="6"/>
    </row>
    <row r="242" spans="2:16" x14ac:dyDescent="0.3">
      <c r="B242" s="6"/>
      <c r="C242" s="6"/>
      <c r="D242" s="6"/>
      <c r="E242" s="6"/>
    </row>
    <row r="243" spans="2:16" x14ac:dyDescent="0.3">
      <c r="B243" s="6"/>
      <c r="C243" s="6"/>
      <c r="D243" s="6"/>
      <c r="E243" s="6"/>
    </row>
    <row r="244" spans="2:16" x14ac:dyDescent="0.3">
      <c r="B244" s="6"/>
      <c r="C244" s="6"/>
      <c r="D244" s="6"/>
      <c r="E244" s="6"/>
    </row>
    <row r="245" spans="2:16" x14ac:dyDescent="0.3">
      <c r="B245" s="6"/>
      <c r="C245" s="6"/>
      <c r="D245" s="6"/>
      <c r="E245" s="6"/>
    </row>
    <row r="246" spans="2:16" x14ac:dyDescent="0.3">
      <c r="B246" s="6"/>
      <c r="C246" s="6"/>
      <c r="D246" s="6"/>
      <c r="E246" s="6"/>
    </row>
    <row r="247" spans="2:16" x14ac:dyDescent="0.3">
      <c r="B247" s="6"/>
      <c r="C247" s="6"/>
      <c r="D247" s="6"/>
      <c r="E247" s="6"/>
    </row>
    <row r="248" spans="2:16" x14ac:dyDescent="0.3">
      <c r="B248" s="6"/>
      <c r="C248" s="6"/>
      <c r="D248" s="6"/>
      <c r="E248" s="6"/>
    </row>
    <row r="249" spans="2:16" x14ac:dyDescent="0.3">
      <c r="B249" s="6"/>
      <c r="C249" s="6"/>
      <c r="D249" s="6"/>
      <c r="E249" s="6"/>
    </row>
    <row r="250" spans="2:16" x14ac:dyDescent="0.3">
      <c r="B250" s="6"/>
      <c r="C250" s="6"/>
      <c r="D250" s="6"/>
      <c r="E250" s="6"/>
    </row>
    <row r="251" spans="2:16" x14ac:dyDescent="0.3">
      <c r="B251" s="6"/>
      <c r="C251" s="6"/>
      <c r="D251" s="6"/>
      <c r="E251" s="6"/>
    </row>
    <row r="252" spans="2:16" x14ac:dyDescent="0.3">
      <c r="B252" s="6"/>
      <c r="C252" s="6"/>
      <c r="D252" s="6"/>
      <c r="E252" s="6"/>
    </row>
    <row r="253" spans="2:16" x14ac:dyDescent="0.3">
      <c r="B253" s="6"/>
      <c r="C253" s="6"/>
      <c r="D253" s="6"/>
      <c r="E253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20"/>
  <sheetViews>
    <sheetView zoomScale="85" zoomScaleNormal="85" workbookViewId="0">
      <pane ySplit="1" topLeftCell="A190" activePane="bottomLeft" state="frozen"/>
      <selection pane="bottomLeft" activeCell="D18" sqref="D18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9" t="s">
        <v>9</v>
      </c>
      <c r="C1" s="30"/>
      <c r="D1" s="30"/>
      <c r="E1" s="30"/>
      <c r="F1" s="30"/>
      <c r="G1" s="30"/>
      <c r="H1" s="31"/>
      <c r="I1" s="30" t="s">
        <v>1</v>
      </c>
      <c r="J1" s="30"/>
      <c r="K1" s="30"/>
      <c r="L1" s="30"/>
      <c r="M1" s="30"/>
      <c r="N1" s="30"/>
      <c r="O1" s="31"/>
      <c r="P1" s="29" t="s">
        <v>2</v>
      </c>
      <c r="Q1" s="30"/>
      <c r="R1" s="30"/>
      <c r="S1" s="29" t="s">
        <v>6</v>
      </c>
      <c r="T1" s="30"/>
      <c r="U1" s="31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85" si="31">C121/B121</f>
        <v>464.5</v>
      </c>
      <c r="G121" s="6">
        <f t="shared" ref="G121:G185" si="32">D121/B121</f>
        <v>894.1</v>
      </c>
      <c r="H121" s="8">
        <f t="shared" ref="H121:H185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94" si="38">J162/I162</f>
        <v>12650</v>
      </c>
      <c r="N162" s="6">
        <f t="shared" ref="N162:N194" si="39">K162/I162</f>
        <v>1410.8333333333333</v>
      </c>
      <c r="O162" s="8">
        <f t="shared" ref="O162:O194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6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194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  <c r="S171" s="6">
        <v>0</v>
      </c>
      <c r="T171" s="6">
        <v>0</v>
      </c>
      <c r="U171" s="8">
        <v>0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  <c r="S172" s="6">
        <v>2</v>
      </c>
      <c r="T172" s="6">
        <v>420000</v>
      </c>
      <c r="U172" s="8">
        <f t="shared" si="41"/>
        <v>210000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  <c r="S173" s="6">
        <v>0</v>
      </c>
      <c r="T173" s="6">
        <v>0</v>
      </c>
      <c r="U173" s="8">
        <v>0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  <c r="S174" s="6">
        <v>1</v>
      </c>
      <c r="T174" s="6">
        <v>27000</v>
      </c>
      <c r="U174" s="8">
        <f>T174/S174</f>
        <v>27000</v>
      </c>
    </row>
    <row r="175" spans="1:21" x14ac:dyDescent="0.3">
      <c r="A175" s="9">
        <v>45348</v>
      </c>
      <c r="B175" s="6">
        <v>7</v>
      </c>
      <c r="C175" s="6">
        <v>6432</v>
      </c>
      <c r="D175" s="6">
        <v>11952</v>
      </c>
      <c r="E175" s="6">
        <v>29300</v>
      </c>
      <c r="F175" s="6">
        <f t="shared" si="31"/>
        <v>918.85714285714289</v>
      </c>
      <c r="G175" s="6">
        <f t="shared" si="32"/>
        <v>1707.4285714285713</v>
      </c>
      <c r="H175" s="8">
        <f t="shared" si="33"/>
        <v>4185.7142857142853</v>
      </c>
      <c r="I175" s="6">
        <v>7</v>
      </c>
      <c r="J175" s="6">
        <v>39600</v>
      </c>
      <c r="K175" s="6">
        <v>3800</v>
      </c>
      <c r="L175" s="6">
        <v>4862</v>
      </c>
      <c r="M175" s="6">
        <f t="shared" si="38"/>
        <v>5657.1428571428569</v>
      </c>
      <c r="N175" s="6">
        <f t="shared" si="39"/>
        <v>542.85714285714289</v>
      </c>
      <c r="O175" s="8">
        <f t="shared" si="40"/>
        <v>694.57142857142856</v>
      </c>
      <c r="P175" s="6">
        <v>3</v>
      </c>
      <c r="Q175" s="6">
        <v>22764</v>
      </c>
      <c r="R175" s="8">
        <f t="shared" si="42"/>
        <v>7588</v>
      </c>
      <c r="S175" s="6">
        <v>4</v>
      </c>
      <c r="T175" s="6">
        <v>280200</v>
      </c>
      <c r="U175" s="8">
        <f t="shared" si="41"/>
        <v>70050</v>
      </c>
    </row>
    <row r="176" spans="1:21" x14ac:dyDescent="0.3">
      <c r="A176" s="9">
        <v>45349</v>
      </c>
      <c r="B176" s="6">
        <v>6</v>
      </c>
      <c r="C176" s="6">
        <v>8063</v>
      </c>
      <c r="D176" s="6">
        <v>11600</v>
      </c>
      <c r="E176" s="6">
        <v>32500</v>
      </c>
      <c r="F176" s="6">
        <f t="shared" si="31"/>
        <v>1343.8333333333333</v>
      </c>
      <c r="G176" s="6">
        <f t="shared" si="32"/>
        <v>1933.3333333333333</v>
      </c>
      <c r="H176" s="8">
        <f t="shared" si="33"/>
        <v>5416.666666666667</v>
      </c>
      <c r="I176" s="6">
        <v>8</v>
      </c>
      <c r="J176" s="6">
        <v>53300</v>
      </c>
      <c r="K176" s="6">
        <v>4982</v>
      </c>
      <c r="L176" s="6">
        <v>4583</v>
      </c>
      <c r="M176" s="6">
        <f t="shared" si="38"/>
        <v>6662.5</v>
      </c>
      <c r="N176" s="6">
        <f t="shared" si="39"/>
        <v>622.75</v>
      </c>
      <c r="O176" s="8">
        <f t="shared" si="40"/>
        <v>572.875</v>
      </c>
      <c r="P176" s="6">
        <v>5</v>
      </c>
      <c r="Q176" s="6">
        <v>30097</v>
      </c>
      <c r="R176" s="8">
        <f t="shared" si="42"/>
        <v>6019.4</v>
      </c>
      <c r="S176" s="6">
        <v>3</v>
      </c>
      <c r="T176" s="6">
        <v>2406900</v>
      </c>
      <c r="U176" s="8">
        <f t="shared" si="41"/>
        <v>802300</v>
      </c>
    </row>
    <row r="177" spans="1:21" x14ac:dyDescent="0.3">
      <c r="A177" s="9">
        <v>45350</v>
      </c>
      <c r="B177" s="6">
        <v>3</v>
      </c>
      <c r="C177" s="6">
        <v>7290</v>
      </c>
      <c r="D177" s="6">
        <v>10000</v>
      </c>
      <c r="E177" s="6">
        <v>25400</v>
      </c>
      <c r="F177" s="6">
        <f t="shared" si="31"/>
        <v>2430</v>
      </c>
      <c r="G177" s="6">
        <f t="shared" si="32"/>
        <v>3333.3333333333335</v>
      </c>
      <c r="H177" s="8">
        <f t="shared" si="33"/>
        <v>8466.6666666666661</v>
      </c>
      <c r="I177" s="6">
        <v>4</v>
      </c>
      <c r="J177" s="6">
        <v>50400</v>
      </c>
      <c r="K177" s="6">
        <v>5847</v>
      </c>
      <c r="L177" s="6">
        <v>5223</v>
      </c>
      <c r="M177" s="6">
        <f t="shared" si="38"/>
        <v>12600</v>
      </c>
      <c r="N177" s="6">
        <f t="shared" si="39"/>
        <v>1461.75</v>
      </c>
      <c r="O177" s="8">
        <f t="shared" si="40"/>
        <v>1305.75</v>
      </c>
      <c r="P177" s="6">
        <v>2</v>
      </c>
      <c r="Q177" s="6">
        <v>16194</v>
      </c>
      <c r="R177" s="8">
        <f t="shared" si="42"/>
        <v>8097</v>
      </c>
      <c r="S177" s="6">
        <v>0</v>
      </c>
      <c r="T177" s="6">
        <v>0</v>
      </c>
      <c r="U177" s="8">
        <v>0</v>
      </c>
    </row>
    <row r="178" spans="1:21" x14ac:dyDescent="0.3">
      <c r="A178" s="9">
        <v>45351</v>
      </c>
      <c r="B178" s="6">
        <v>4</v>
      </c>
      <c r="C178" s="6">
        <v>5803</v>
      </c>
      <c r="D178" s="6">
        <v>9800</v>
      </c>
      <c r="E178" s="6">
        <v>25300</v>
      </c>
      <c r="F178" s="6">
        <f t="shared" si="31"/>
        <v>1450.75</v>
      </c>
      <c r="G178" s="6">
        <f t="shared" si="32"/>
        <v>2450</v>
      </c>
      <c r="H178" s="8">
        <f t="shared" si="33"/>
        <v>6325</v>
      </c>
      <c r="I178" s="6">
        <v>10</v>
      </c>
      <c r="J178" s="6">
        <v>140800</v>
      </c>
      <c r="K178" s="6">
        <v>13596</v>
      </c>
      <c r="L178" s="6">
        <v>16994</v>
      </c>
      <c r="M178" s="6">
        <f t="shared" si="38"/>
        <v>14080</v>
      </c>
      <c r="N178" s="6">
        <f t="shared" si="39"/>
        <v>1359.6</v>
      </c>
      <c r="O178" s="8">
        <f t="shared" si="40"/>
        <v>1699.4</v>
      </c>
      <c r="P178" s="6">
        <v>6</v>
      </c>
      <c r="Q178" s="6">
        <v>94789</v>
      </c>
      <c r="R178" s="8">
        <f t="shared" si="42"/>
        <v>15798.166666666666</v>
      </c>
      <c r="S178" s="6">
        <v>3</v>
      </c>
      <c r="T178" s="6">
        <v>537000</v>
      </c>
      <c r="U178" s="8">
        <f>T178/S178</f>
        <v>179000</v>
      </c>
    </row>
    <row r="179" spans="1:21" x14ac:dyDescent="0.3">
      <c r="A179" s="9">
        <v>45352</v>
      </c>
      <c r="B179" s="6">
        <v>25</v>
      </c>
      <c r="C179" s="6">
        <v>29960</v>
      </c>
      <c r="D179" s="6">
        <v>59629</v>
      </c>
      <c r="E179" s="6">
        <v>169300</v>
      </c>
      <c r="F179" s="6">
        <f t="shared" si="31"/>
        <v>1198.4000000000001</v>
      </c>
      <c r="G179" s="6">
        <f t="shared" si="32"/>
        <v>2385.16</v>
      </c>
      <c r="H179" s="8">
        <f t="shared" si="33"/>
        <v>6772</v>
      </c>
      <c r="I179" s="6">
        <v>25</v>
      </c>
      <c r="J179" s="6">
        <v>456100</v>
      </c>
      <c r="K179" s="6">
        <v>58244</v>
      </c>
      <c r="L179" s="6">
        <v>64152</v>
      </c>
      <c r="M179" s="6">
        <f t="shared" si="38"/>
        <v>18244</v>
      </c>
      <c r="N179" s="6">
        <f t="shared" si="39"/>
        <v>2329.7600000000002</v>
      </c>
      <c r="O179" s="8">
        <f t="shared" si="40"/>
        <v>2566.08</v>
      </c>
      <c r="P179" s="6">
        <v>9</v>
      </c>
      <c r="Q179" s="6">
        <v>185097</v>
      </c>
      <c r="R179" s="8">
        <f t="shared" si="42"/>
        <v>20566.333333333332</v>
      </c>
      <c r="S179" s="6">
        <v>14</v>
      </c>
      <c r="T179" s="6">
        <v>195200</v>
      </c>
      <c r="U179" s="8">
        <f t="shared" ref="U179:U194" si="43">T179/S179</f>
        <v>13942.857142857143</v>
      </c>
    </row>
    <row r="180" spans="1:21" x14ac:dyDescent="0.3">
      <c r="A180" s="9">
        <v>45353</v>
      </c>
      <c r="B180" s="6">
        <v>13</v>
      </c>
      <c r="C180" s="6">
        <v>7094</v>
      </c>
      <c r="D180" s="6">
        <v>21021</v>
      </c>
      <c r="E180" s="6">
        <v>57500</v>
      </c>
      <c r="F180" s="6">
        <f t="shared" si="31"/>
        <v>545.69230769230774</v>
      </c>
      <c r="G180" s="6">
        <f t="shared" si="32"/>
        <v>1617</v>
      </c>
      <c r="H180" s="8">
        <f t="shared" si="33"/>
        <v>4423.0769230769229</v>
      </c>
      <c r="I180" s="6">
        <v>14</v>
      </c>
      <c r="J180" s="6">
        <v>216200</v>
      </c>
      <c r="K180" s="6">
        <v>17997</v>
      </c>
      <c r="L180" s="6">
        <v>23006</v>
      </c>
      <c r="M180" s="6">
        <f t="shared" si="38"/>
        <v>15442.857142857143</v>
      </c>
      <c r="N180" s="6">
        <f t="shared" si="39"/>
        <v>1285.5</v>
      </c>
      <c r="O180" s="8">
        <f t="shared" si="40"/>
        <v>1643.2857142857142</v>
      </c>
      <c r="P180" s="6">
        <v>8</v>
      </c>
      <c r="Q180" s="6">
        <v>78785</v>
      </c>
      <c r="R180" s="8">
        <f t="shared" si="42"/>
        <v>9848.125</v>
      </c>
      <c r="S180" s="6">
        <v>6</v>
      </c>
      <c r="T180" s="6">
        <v>709400</v>
      </c>
      <c r="U180" s="8">
        <f t="shared" si="43"/>
        <v>118233.33333333333</v>
      </c>
    </row>
    <row r="181" spans="1:21" x14ac:dyDescent="0.3">
      <c r="A181" s="9">
        <v>45354</v>
      </c>
      <c r="B181" s="6">
        <v>9</v>
      </c>
      <c r="C181" s="6">
        <v>8194</v>
      </c>
      <c r="D181" s="6">
        <v>14528</v>
      </c>
      <c r="E181" s="6">
        <v>49100</v>
      </c>
      <c r="F181" s="6">
        <f t="shared" si="31"/>
        <v>910.44444444444446</v>
      </c>
      <c r="G181" s="6">
        <f t="shared" si="32"/>
        <v>1614.2222222222222</v>
      </c>
      <c r="H181" s="8">
        <f t="shared" si="33"/>
        <v>5455.5555555555557</v>
      </c>
      <c r="I181" s="6">
        <v>12</v>
      </c>
      <c r="J181" s="6">
        <v>143300</v>
      </c>
      <c r="K181" s="6">
        <v>12411</v>
      </c>
      <c r="L181" s="6">
        <v>10796</v>
      </c>
      <c r="M181" s="6">
        <f t="shared" si="38"/>
        <v>11941.666666666666</v>
      </c>
      <c r="N181" s="6">
        <f t="shared" si="39"/>
        <v>1034.25</v>
      </c>
      <c r="O181" s="8">
        <f t="shared" si="40"/>
        <v>899.66666666666663</v>
      </c>
      <c r="P181" s="6">
        <v>9</v>
      </c>
      <c r="Q181" s="6">
        <v>95740</v>
      </c>
      <c r="R181" s="8">
        <f t="shared" si="42"/>
        <v>10637.777777777777</v>
      </c>
      <c r="S181" s="6">
        <v>2</v>
      </c>
      <c r="T181" s="6">
        <v>176000</v>
      </c>
      <c r="U181" s="8">
        <f t="shared" si="43"/>
        <v>88000</v>
      </c>
    </row>
    <row r="182" spans="1:21" x14ac:dyDescent="0.3">
      <c r="A182" s="9">
        <v>45355</v>
      </c>
      <c r="B182" s="6">
        <v>11</v>
      </c>
      <c r="C182" s="6">
        <v>9783</v>
      </c>
      <c r="D182" s="6">
        <v>15825</v>
      </c>
      <c r="E182" s="6">
        <v>39800</v>
      </c>
      <c r="F182" s="6">
        <f t="shared" si="31"/>
        <v>889.36363636363637</v>
      </c>
      <c r="G182" s="6">
        <f t="shared" si="32"/>
        <v>1438.6363636363637</v>
      </c>
      <c r="H182" s="8">
        <f t="shared" si="33"/>
        <v>3618.181818181818</v>
      </c>
      <c r="I182" s="6">
        <v>13</v>
      </c>
      <c r="J182" s="6">
        <v>181400</v>
      </c>
      <c r="K182" s="6">
        <v>15015</v>
      </c>
      <c r="L182" s="6">
        <v>15250</v>
      </c>
      <c r="M182" s="6">
        <f t="shared" si="38"/>
        <v>13953.846153846154</v>
      </c>
      <c r="N182" s="6">
        <f t="shared" si="39"/>
        <v>1155</v>
      </c>
      <c r="O182" s="8">
        <f t="shared" si="40"/>
        <v>1173.0769230769231</v>
      </c>
      <c r="P182" s="6">
        <v>8</v>
      </c>
      <c r="Q182" s="6">
        <v>71243</v>
      </c>
      <c r="R182" s="8">
        <f t="shared" si="42"/>
        <v>8905.375</v>
      </c>
      <c r="S182" s="6">
        <v>5</v>
      </c>
      <c r="T182" s="6">
        <v>268500</v>
      </c>
      <c r="U182" s="8">
        <f t="shared" si="43"/>
        <v>53700</v>
      </c>
    </row>
    <row r="183" spans="1:21" x14ac:dyDescent="0.3">
      <c r="A183" s="9">
        <v>45356</v>
      </c>
      <c r="B183" s="6">
        <v>9</v>
      </c>
      <c r="C183" s="6">
        <v>8188</v>
      </c>
      <c r="D183" s="6">
        <v>18268</v>
      </c>
      <c r="E183" s="6">
        <v>51000</v>
      </c>
      <c r="F183" s="6">
        <f t="shared" si="31"/>
        <v>909.77777777777783</v>
      </c>
      <c r="G183" s="6">
        <f t="shared" si="32"/>
        <v>2029.7777777777778</v>
      </c>
      <c r="H183" s="8">
        <f t="shared" si="33"/>
        <v>5666.666666666667</v>
      </c>
      <c r="I183" s="6">
        <v>10</v>
      </c>
      <c r="J183" s="6">
        <v>208200</v>
      </c>
      <c r="K183" s="6">
        <v>14578</v>
      </c>
      <c r="L183" s="6">
        <v>15490</v>
      </c>
      <c r="M183" s="6">
        <f t="shared" si="38"/>
        <v>20820</v>
      </c>
      <c r="N183" s="6">
        <f t="shared" si="39"/>
        <v>1457.8</v>
      </c>
      <c r="O183" s="8">
        <f t="shared" si="40"/>
        <v>1549</v>
      </c>
      <c r="P183" s="6">
        <v>9</v>
      </c>
      <c r="Q183" s="6">
        <v>48041</v>
      </c>
      <c r="R183" s="8">
        <f t="shared" si="42"/>
        <v>5337.8888888888887</v>
      </c>
      <c r="S183" s="6">
        <v>3</v>
      </c>
      <c r="T183" s="6">
        <v>130000</v>
      </c>
      <c r="U183" s="8">
        <f t="shared" si="43"/>
        <v>43333.333333333336</v>
      </c>
    </row>
    <row r="184" spans="1:21" x14ac:dyDescent="0.3">
      <c r="A184" s="9">
        <v>45357</v>
      </c>
      <c r="B184" s="6">
        <v>13</v>
      </c>
      <c r="C184" s="6">
        <v>12557</v>
      </c>
      <c r="D184" s="6">
        <v>20631</v>
      </c>
      <c r="E184" s="6">
        <v>68589</v>
      </c>
      <c r="F184" s="6">
        <f t="shared" si="31"/>
        <v>965.92307692307691</v>
      </c>
      <c r="G184" s="6">
        <f t="shared" si="32"/>
        <v>1587</v>
      </c>
      <c r="H184" s="8">
        <f t="shared" si="33"/>
        <v>5276.0769230769229</v>
      </c>
      <c r="I184" s="6">
        <v>16</v>
      </c>
      <c r="J184" s="6">
        <v>143500</v>
      </c>
      <c r="K184" s="6">
        <v>11267</v>
      </c>
      <c r="L184" s="6">
        <v>13111</v>
      </c>
      <c r="M184" s="6">
        <f t="shared" si="38"/>
        <v>8968.75</v>
      </c>
      <c r="N184" s="6">
        <f t="shared" si="39"/>
        <v>704.1875</v>
      </c>
      <c r="O184" s="8">
        <f t="shared" si="40"/>
        <v>819.4375</v>
      </c>
      <c r="P184" s="6">
        <v>12</v>
      </c>
      <c r="Q184" s="6">
        <v>67356</v>
      </c>
      <c r="R184" s="8">
        <f t="shared" si="42"/>
        <v>5613</v>
      </c>
      <c r="S184" s="6">
        <v>6</v>
      </c>
      <c r="T184" s="6">
        <v>71300</v>
      </c>
      <c r="U184" s="8">
        <f t="shared" si="43"/>
        <v>11883.333333333334</v>
      </c>
    </row>
    <row r="185" spans="1:21" x14ac:dyDescent="0.3">
      <c r="A185" s="9">
        <v>45358</v>
      </c>
      <c r="B185" s="6">
        <v>11</v>
      </c>
      <c r="C185" s="6">
        <v>8201</v>
      </c>
      <c r="D185" s="6">
        <v>17842</v>
      </c>
      <c r="E185" s="6">
        <v>45300</v>
      </c>
      <c r="F185" s="6">
        <f t="shared" si="31"/>
        <v>745.5454545454545</v>
      </c>
      <c r="G185" s="6">
        <f t="shared" si="32"/>
        <v>1622</v>
      </c>
      <c r="H185" s="8">
        <f t="shared" si="33"/>
        <v>4118.181818181818</v>
      </c>
      <c r="I185" s="6">
        <v>13</v>
      </c>
      <c r="J185" s="6">
        <v>254200</v>
      </c>
      <c r="K185" s="6">
        <v>18266</v>
      </c>
      <c r="L185" s="6">
        <v>18707</v>
      </c>
      <c r="M185" s="6">
        <f t="shared" si="38"/>
        <v>19553.846153846152</v>
      </c>
      <c r="N185" s="6">
        <f t="shared" si="39"/>
        <v>1405.0769230769231</v>
      </c>
      <c r="O185" s="8">
        <f t="shared" si="40"/>
        <v>1439</v>
      </c>
      <c r="P185" s="6">
        <v>11</v>
      </c>
      <c r="Q185" s="6">
        <v>72114</v>
      </c>
      <c r="R185" s="8">
        <f t="shared" si="42"/>
        <v>6555.818181818182</v>
      </c>
      <c r="S185" s="6">
        <v>4</v>
      </c>
      <c r="T185" s="6">
        <v>422000</v>
      </c>
      <c r="U185" s="8">
        <f t="shared" si="43"/>
        <v>105500</v>
      </c>
    </row>
    <row r="186" spans="1:21" x14ac:dyDescent="0.3">
      <c r="A186" s="9">
        <v>45359</v>
      </c>
      <c r="B186" s="6">
        <v>10</v>
      </c>
      <c r="C186" s="6">
        <v>8025</v>
      </c>
      <c r="D186" s="6">
        <v>16429</v>
      </c>
      <c r="E186" s="6">
        <v>39900</v>
      </c>
      <c r="F186" s="6">
        <f t="shared" ref="F186:F194" si="44">C186/B186</f>
        <v>802.5</v>
      </c>
      <c r="G186" s="6">
        <f t="shared" ref="G186:G194" si="45">D186/B186</f>
        <v>1642.9</v>
      </c>
      <c r="H186" s="8">
        <f t="shared" ref="H186:H194" si="46">E186/B186</f>
        <v>3990</v>
      </c>
      <c r="I186" s="6">
        <v>11</v>
      </c>
      <c r="J186" s="6">
        <v>83000</v>
      </c>
      <c r="K186" s="6">
        <v>7995</v>
      </c>
      <c r="L186" s="6">
        <v>10430</v>
      </c>
      <c r="M186" s="6">
        <f t="shared" si="38"/>
        <v>7545.454545454545</v>
      </c>
      <c r="N186" s="6">
        <f t="shared" si="39"/>
        <v>726.81818181818187</v>
      </c>
      <c r="O186" s="8">
        <f t="shared" si="40"/>
        <v>948.18181818181813</v>
      </c>
      <c r="P186" s="6">
        <v>8</v>
      </c>
      <c r="Q186" s="6">
        <v>44174</v>
      </c>
      <c r="R186" s="8">
        <f t="shared" si="42"/>
        <v>5521.75</v>
      </c>
      <c r="S186" s="6">
        <v>2</v>
      </c>
      <c r="T186" s="6">
        <v>78000</v>
      </c>
      <c r="U186" s="8">
        <f t="shared" si="43"/>
        <v>39000</v>
      </c>
    </row>
    <row r="187" spans="1:21" x14ac:dyDescent="0.3">
      <c r="A187" s="9">
        <v>45360</v>
      </c>
      <c r="B187" s="6">
        <v>9</v>
      </c>
      <c r="C187" s="6">
        <v>5879</v>
      </c>
      <c r="D187" s="6">
        <v>14866</v>
      </c>
      <c r="E187" s="6">
        <v>37200</v>
      </c>
      <c r="F187" s="6">
        <f t="shared" si="44"/>
        <v>653.22222222222217</v>
      </c>
      <c r="G187" s="6">
        <f t="shared" si="45"/>
        <v>1651.7777777777778</v>
      </c>
      <c r="H187" s="8">
        <f t="shared" si="46"/>
        <v>4133.333333333333</v>
      </c>
      <c r="I187" s="6">
        <v>11</v>
      </c>
      <c r="J187" s="6">
        <v>257400</v>
      </c>
      <c r="K187" s="6">
        <v>21002</v>
      </c>
      <c r="L187" s="6">
        <v>22514</v>
      </c>
      <c r="M187" s="6">
        <f t="shared" si="38"/>
        <v>23400</v>
      </c>
      <c r="N187" s="6">
        <f t="shared" si="39"/>
        <v>1909.2727272727273</v>
      </c>
      <c r="O187" s="8">
        <f t="shared" si="40"/>
        <v>2046.7272727272727</v>
      </c>
      <c r="P187" s="6">
        <v>9</v>
      </c>
      <c r="Q187" s="6">
        <v>66653</v>
      </c>
      <c r="R187" s="8">
        <f t="shared" si="42"/>
        <v>7405.8888888888887</v>
      </c>
      <c r="S187" s="6">
        <v>2</v>
      </c>
      <c r="T187" s="6">
        <v>172000</v>
      </c>
      <c r="U187" s="8">
        <f t="shared" si="43"/>
        <v>86000</v>
      </c>
    </row>
    <row r="188" spans="1:21" x14ac:dyDescent="0.3">
      <c r="A188" s="9">
        <v>45361</v>
      </c>
      <c r="B188" s="6">
        <v>12</v>
      </c>
      <c r="C188" s="6">
        <v>9213</v>
      </c>
      <c r="D188" s="6">
        <v>18673</v>
      </c>
      <c r="E188" s="6">
        <v>51100</v>
      </c>
      <c r="F188" s="6">
        <f t="shared" si="44"/>
        <v>767.75</v>
      </c>
      <c r="G188" s="6">
        <f t="shared" si="45"/>
        <v>1556.0833333333333</v>
      </c>
      <c r="H188" s="8">
        <f t="shared" si="46"/>
        <v>4258.333333333333</v>
      </c>
      <c r="I188" s="6">
        <v>11</v>
      </c>
      <c r="J188" s="6">
        <v>233600</v>
      </c>
      <c r="K188" s="6">
        <v>22144</v>
      </c>
      <c r="L188" s="6">
        <v>19640</v>
      </c>
      <c r="M188" s="6">
        <f t="shared" si="38"/>
        <v>21236.363636363636</v>
      </c>
      <c r="N188" s="6">
        <f t="shared" si="39"/>
        <v>2013.090909090909</v>
      </c>
      <c r="O188" s="8">
        <f t="shared" si="40"/>
        <v>1785.4545454545455</v>
      </c>
      <c r="P188" s="6">
        <v>14</v>
      </c>
      <c r="Q188" s="6">
        <v>105237</v>
      </c>
      <c r="R188" s="8">
        <f t="shared" si="42"/>
        <v>7516.9285714285716</v>
      </c>
      <c r="S188" s="6">
        <v>1</v>
      </c>
      <c r="T188" s="6">
        <v>35000</v>
      </c>
      <c r="U188" s="8">
        <f t="shared" si="43"/>
        <v>35000</v>
      </c>
    </row>
    <row r="189" spans="1:21" x14ac:dyDescent="0.3">
      <c r="A189" s="9">
        <v>45362</v>
      </c>
      <c r="B189" s="6">
        <v>8</v>
      </c>
      <c r="C189" s="6">
        <v>7354</v>
      </c>
      <c r="D189" s="6">
        <v>15073</v>
      </c>
      <c r="E189" s="6">
        <v>30200</v>
      </c>
      <c r="F189" s="6">
        <f t="shared" si="44"/>
        <v>919.25</v>
      </c>
      <c r="G189" s="6">
        <f t="shared" si="45"/>
        <v>1884.125</v>
      </c>
      <c r="H189" s="8">
        <f t="shared" si="46"/>
        <v>3775</v>
      </c>
      <c r="I189" s="6">
        <v>11</v>
      </c>
      <c r="J189" s="6">
        <v>209800</v>
      </c>
      <c r="K189" s="6">
        <v>13652</v>
      </c>
      <c r="L189" s="6">
        <v>17548</v>
      </c>
      <c r="M189" s="6">
        <f t="shared" si="38"/>
        <v>19072.727272727272</v>
      </c>
      <c r="N189" s="6">
        <f t="shared" si="39"/>
        <v>1241.090909090909</v>
      </c>
      <c r="O189" s="8">
        <f t="shared" si="40"/>
        <v>1595.2727272727273</v>
      </c>
      <c r="P189" s="6">
        <v>7</v>
      </c>
      <c r="Q189" s="6">
        <v>50024</v>
      </c>
      <c r="R189" s="8">
        <f t="shared" si="42"/>
        <v>7146.2857142857147</v>
      </c>
      <c r="S189" s="6">
        <v>4</v>
      </c>
      <c r="T189" s="6">
        <v>495000</v>
      </c>
      <c r="U189" s="8">
        <f t="shared" si="43"/>
        <v>123750</v>
      </c>
    </row>
    <row r="190" spans="1:21" x14ac:dyDescent="0.3">
      <c r="A190" s="9">
        <v>45363</v>
      </c>
      <c r="B190" s="6">
        <v>10</v>
      </c>
      <c r="C190" s="6">
        <v>5613</v>
      </c>
      <c r="D190" s="6">
        <v>14419</v>
      </c>
      <c r="E190" s="6">
        <v>32200</v>
      </c>
      <c r="F190" s="6">
        <f t="shared" si="44"/>
        <v>561.29999999999995</v>
      </c>
      <c r="G190" s="6">
        <f t="shared" si="45"/>
        <v>1441.9</v>
      </c>
      <c r="H190" s="8">
        <f t="shared" si="46"/>
        <v>3220</v>
      </c>
      <c r="I190" s="6">
        <v>15</v>
      </c>
      <c r="J190" s="6">
        <v>156700</v>
      </c>
      <c r="K190" s="6">
        <v>14681</v>
      </c>
      <c r="L190" s="6">
        <v>13687</v>
      </c>
      <c r="M190" s="6">
        <f t="shared" si="38"/>
        <v>10446.666666666666</v>
      </c>
      <c r="N190" s="6">
        <f t="shared" si="39"/>
        <v>978.73333333333335</v>
      </c>
      <c r="O190" s="8">
        <f t="shared" si="40"/>
        <v>912.4666666666667</v>
      </c>
      <c r="P190" s="6">
        <v>15</v>
      </c>
      <c r="Q190" s="6">
        <v>86800</v>
      </c>
      <c r="R190" s="8">
        <f t="shared" si="42"/>
        <v>5786.666666666667</v>
      </c>
      <c r="S190" s="6">
        <v>4</v>
      </c>
      <c r="T190" s="6">
        <v>326000</v>
      </c>
      <c r="U190" s="8">
        <f t="shared" si="43"/>
        <v>81500</v>
      </c>
    </row>
    <row r="191" spans="1:21" x14ac:dyDescent="0.3">
      <c r="A191" s="9">
        <v>45364</v>
      </c>
      <c r="B191" s="6">
        <v>7</v>
      </c>
      <c r="C191" s="6">
        <v>6593</v>
      </c>
      <c r="D191" s="6">
        <v>16879</v>
      </c>
      <c r="E191" s="6">
        <v>42700</v>
      </c>
      <c r="F191" s="6">
        <f t="shared" si="44"/>
        <v>941.85714285714289</v>
      </c>
      <c r="G191" s="6">
        <f t="shared" si="45"/>
        <v>2411.2857142857142</v>
      </c>
      <c r="H191" s="8">
        <f t="shared" si="46"/>
        <v>6100</v>
      </c>
      <c r="I191" s="6">
        <v>11</v>
      </c>
      <c r="J191" s="6">
        <v>195500</v>
      </c>
      <c r="K191" s="6">
        <v>11284</v>
      </c>
      <c r="L191" s="6">
        <v>14329</v>
      </c>
      <c r="M191" s="6">
        <f t="shared" si="38"/>
        <v>17772.727272727272</v>
      </c>
      <c r="N191" s="6">
        <f t="shared" si="39"/>
        <v>1025.8181818181818</v>
      </c>
      <c r="O191" s="8">
        <f t="shared" si="40"/>
        <v>1302.6363636363637</v>
      </c>
      <c r="P191" s="6">
        <v>13</v>
      </c>
      <c r="Q191" s="6">
        <v>96075</v>
      </c>
      <c r="R191" s="8">
        <f t="shared" si="42"/>
        <v>7390.3846153846152</v>
      </c>
      <c r="S191" s="6">
        <v>4</v>
      </c>
      <c r="T191" s="6">
        <v>407000</v>
      </c>
      <c r="U191" s="8">
        <f t="shared" si="43"/>
        <v>101750</v>
      </c>
    </row>
    <row r="192" spans="1:21" x14ac:dyDescent="0.3">
      <c r="A192" s="9">
        <v>45365</v>
      </c>
      <c r="B192" s="6">
        <v>11</v>
      </c>
      <c r="C192" s="6">
        <v>8488</v>
      </c>
      <c r="D192" s="6">
        <v>19259</v>
      </c>
      <c r="E192" s="6">
        <v>48900</v>
      </c>
      <c r="F192" s="6">
        <f t="shared" si="44"/>
        <v>771.63636363636363</v>
      </c>
      <c r="G192" s="6">
        <f t="shared" si="45"/>
        <v>1750.8181818181818</v>
      </c>
      <c r="H192" s="8">
        <f t="shared" si="46"/>
        <v>4445.454545454545</v>
      </c>
      <c r="I192" s="6">
        <v>15</v>
      </c>
      <c r="J192" s="6">
        <v>301500</v>
      </c>
      <c r="K192" s="6">
        <v>16693</v>
      </c>
      <c r="L192" s="6">
        <v>25058</v>
      </c>
      <c r="M192" s="6">
        <f t="shared" si="38"/>
        <v>20100</v>
      </c>
      <c r="N192" s="6">
        <f t="shared" si="39"/>
        <v>1112.8666666666666</v>
      </c>
      <c r="O192" s="8">
        <f t="shared" si="40"/>
        <v>1670.5333333333333</v>
      </c>
      <c r="P192" s="6">
        <v>9</v>
      </c>
      <c r="Q192" s="6">
        <v>45409</v>
      </c>
      <c r="R192" s="8">
        <f t="shared" si="42"/>
        <v>5045.4444444444443</v>
      </c>
      <c r="S192" s="6">
        <v>4</v>
      </c>
      <c r="T192" s="6">
        <v>546800</v>
      </c>
      <c r="U192" s="8">
        <f t="shared" si="43"/>
        <v>136700</v>
      </c>
    </row>
    <row r="193" spans="1:21" x14ac:dyDescent="0.3">
      <c r="A193" s="9">
        <v>45366</v>
      </c>
      <c r="B193" s="6">
        <v>7</v>
      </c>
      <c r="C193" s="6">
        <v>3947</v>
      </c>
      <c r="D193" s="6">
        <v>10951</v>
      </c>
      <c r="E193" s="6">
        <v>27200</v>
      </c>
      <c r="F193" s="6">
        <f t="shared" si="44"/>
        <v>563.85714285714289</v>
      </c>
      <c r="G193" s="6">
        <f t="shared" si="45"/>
        <v>1564.4285714285713</v>
      </c>
      <c r="H193" s="8">
        <f t="shared" si="46"/>
        <v>3885.7142857142858</v>
      </c>
      <c r="I193" s="6">
        <v>13</v>
      </c>
      <c r="J193" s="6">
        <v>245300</v>
      </c>
      <c r="K193" s="6">
        <v>13692</v>
      </c>
      <c r="L193" s="6">
        <v>16844</v>
      </c>
      <c r="M193" s="6">
        <f t="shared" si="38"/>
        <v>18869.23076923077</v>
      </c>
      <c r="N193" s="6">
        <f t="shared" si="39"/>
        <v>1053.2307692307693</v>
      </c>
      <c r="O193" s="8">
        <f t="shared" si="40"/>
        <v>1295.6923076923076</v>
      </c>
      <c r="P193" s="6">
        <v>9</v>
      </c>
      <c r="Q193" s="6">
        <v>43574</v>
      </c>
      <c r="R193" s="8">
        <f t="shared" si="42"/>
        <v>4841.5555555555557</v>
      </c>
      <c r="S193" s="6">
        <v>3</v>
      </c>
      <c r="T193" s="6">
        <v>111500</v>
      </c>
      <c r="U193" s="8">
        <f t="shared" si="43"/>
        <v>37166.666666666664</v>
      </c>
    </row>
    <row r="194" spans="1:21" x14ac:dyDescent="0.3">
      <c r="A194" s="9">
        <v>45367</v>
      </c>
      <c r="B194" s="6">
        <v>7</v>
      </c>
      <c r="C194" s="6">
        <v>4506</v>
      </c>
      <c r="D194" s="6">
        <v>12100</v>
      </c>
      <c r="E194" s="6">
        <v>28400</v>
      </c>
      <c r="F194" s="6">
        <f t="shared" si="44"/>
        <v>643.71428571428567</v>
      </c>
      <c r="G194" s="6">
        <f t="shared" si="45"/>
        <v>1728.5714285714287</v>
      </c>
      <c r="H194" s="8">
        <f t="shared" si="46"/>
        <v>4057.1428571428573</v>
      </c>
      <c r="I194" s="6">
        <v>9</v>
      </c>
      <c r="J194" s="6">
        <v>78200</v>
      </c>
      <c r="K194" s="6">
        <v>5355</v>
      </c>
      <c r="L194" s="6">
        <v>9672</v>
      </c>
      <c r="M194" s="6">
        <f t="shared" si="38"/>
        <v>8688.8888888888887</v>
      </c>
      <c r="N194" s="6">
        <f t="shared" si="39"/>
        <v>595</v>
      </c>
      <c r="O194" s="8">
        <f t="shared" si="40"/>
        <v>1074.6666666666667</v>
      </c>
      <c r="P194" s="6">
        <v>9</v>
      </c>
      <c r="Q194" s="6">
        <v>29592</v>
      </c>
      <c r="R194" s="8">
        <f t="shared" si="42"/>
        <v>3288</v>
      </c>
      <c r="S194" s="6">
        <v>5</v>
      </c>
      <c r="T194" s="6">
        <v>246400</v>
      </c>
      <c r="U194" s="8">
        <f t="shared" si="43"/>
        <v>49280</v>
      </c>
    </row>
    <row r="195" spans="1:21" x14ac:dyDescent="0.3">
      <c r="A195" s="9">
        <v>45368</v>
      </c>
      <c r="B195" s="6"/>
      <c r="C195" s="6"/>
      <c r="D195" s="6"/>
      <c r="E195" s="6"/>
      <c r="I195" s="6"/>
      <c r="J195" s="6"/>
      <c r="K195" s="6"/>
      <c r="L195" s="6"/>
      <c r="P195" s="6"/>
      <c r="Q195" s="6"/>
    </row>
    <row r="196" spans="1:21" x14ac:dyDescent="0.3">
      <c r="A196" s="9">
        <v>45369</v>
      </c>
      <c r="B196" s="6"/>
      <c r="C196" s="6"/>
      <c r="D196" s="6"/>
      <c r="E196" s="6"/>
      <c r="I196" s="6"/>
      <c r="J196" s="6"/>
      <c r="K196" s="6"/>
      <c r="L196" s="6"/>
      <c r="P196" s="6"/>
      <c r="Q196" s="6"/>
    </row>
    <row r="197" spans="1:21" x14ac:dyDescent="0.3">
      <c r="B197" s="6"/>
      <c r="C197" s="6"/>
      <c r="D197" s="6"/>
      <c r="E197" s="6"/>
      <c r="I197" s="6"/>
      <c r="J197" s="6"/>
      <c r="K197" s="6"/>
      <c r="L197" s="6"/>
      <c r="P197" s="6"/>
      <c r="Q197" s="6"/>
    </row>
    <row r="198" spans="1:21" x14ac:dyDescent="0.3">
      <c r="B198" s="6"/>
      <c r="C198" s="6"/>
      <c r="D198" s="6"/>
      <c r="E198" s="6"/>
      <c r="I198" s="6"/>
      <c r="J198" s="6"/>
      <c r="K198" s="6"/>
      <c r="L198" s="6"/>
      <c r="P198" s="6"/>
      <c r="Q198" s="6"/>
    </row>
    <row r="199" spans="1:21" x14ac:dyDescent="0.3">
      <c r="B199" s="6"/>
      <c r="C199" s="6"/>
      <c r="D199" s="6"/>
      <c r="E199" s="6"/>
      <c r="I199" s="6"/>
      <c r="J199" s="6"/>
      <c r="K199" s="6"/>
      <c r="L199" s="6"/>
      <c r="P199" s="6"/>
      <c r="Q199" s="6"/>
    </row>
    <row r="200" spans="1:21" x14ac:dyDescent="0.3">
      <c r="B200" s="6"/>
      <c r="C200" s="6"/>
      <c r="D200" s="6"/>
      <c r="E200" s="6"/>
      <c r="I200" s="6"/>
      <c r="J200" s="6"/>
      <c r="K200" s="6"/>
      <c r="L200" s="6"/>
      <c r="P200" s="6"/>
      <c r="Q200" s="6"/>
    </row>
    <row r="201" spans="1:21" x14ac:dyDescent="0.3">
      <c r="B201" s="6"/>
      <c r="C201" s="6"/>
      <c r="D201" s="6"/>
      <c r="E201" s="6"/>
      <c r="I201" s="6"/>
      <c r="J201" s="6"/>
      <c r="K201" s="6"/>
      <c r="L201" s="6"/>
      <c r="P201" s="6"/>
      <c r="Q201" s="6"/>
    </row>
    <row r="202" spans="1:21" x14ac:dyDescent="0.3">
      <c r="C202" s="6"/>
      <c r="D202" s="6"/>
      <c r="E202" s="6"/>
      <c r="I202" s="6"/>
      <c r="J202" s="6"/>
      <c r="K202" s="6"/>
      <c r="L202" s="6"/>
      <c r="P202" s="6"/>
      <c r="Q202" s="6"/>
    </row>
    <row r="203" spans="1:21" x14ac:dyDescent="0.3">
      <c r="B203" s="6"/>
      <c r="C203" s="6"/>
      <c r="D203" s="6"/>
      <c r="E203" s="6"/>
      <c r="I203" s="6"/>
      <c r="J203" s="6"/>
      <c r="K203" s="6"/>
      <c r="L203" s="6"/>
      <c r="P203" s="6"/>
      <c r="Q203" s="6"/>
    </row>
    <row r="204" spans="1:21" x14ac:dyDescent="0.3">
      <c r="B204" s="6"/>
      <c r="C204" s="6"/>
      <c r="D204" s="6"/>
      <c r="E204" s="6"/>
      <c r="I204" s="6"/>
      <c r="J204" s="6"/>
      <c r="K204" s="6"/>
      <c r="L204" s="6"/>
      <c r="P204" s="6"/>
      <c r="Q204" s="6"/>
    </row>
    <row r="205" spans="1:21" x14ac:dyDescent="0.3">
      <c r="B205" s="6"/>
      <c r="C205" s="6"/>
      <c r="D205" s="6"/>
      <c r="E205" s="6"/>
      <c r="I205" s="6"/>
      <c r="J205" s="6"/>
      <c r="K205" s="6"/>
      <c r="L205" s="6"/>
      <c r="P205" s="6"/>
      <c r="Q205" s="6"/>
    </row>
    <row r="206" spans="1:21" x14ac:dyDescent="0.3">
      <c r="B206" s="6"/>
      <c r="C206" s="6"/>
      <c r="D206" s="6"/>
      <c r="E206" s="6"/>
      <c r="I206" s="6"/>
      <c r="J206" s="6"/>
      <c r="K206" s="6"/>
      <c r="L206" s="6"/>
      <c r="P206" s="6"/>
      <c r="Q206" s="6"/>
    </row>
    <row r="207" spans="1:21" x14ac:dyDescent="0.3">
      <c r="B207" s="6"/>
      <c r="C207" s="6"/>
      <c r="D207" s="6"/>
      <c r="E207" s="6"/>
      <c r="I207" s="6"/>
      <c r="J207" s="6"/>
      <c r="K207" s="6"/>
      <c r="L207" s="6"/>
      <c r="P207" s="6"/>
      <c r="Q207" s="6"/>
    </row>
    <row r="208" spans="1:21" x14ac:dyDescent="0.3">
      <c r="B208" s="6"/>
      <c r="C208" s="6"/>
      <c r="D208" s="6"/>
      <c r="E208" s="6"/>
      <c r="I208" s="6"/>
      <c r="J208" s="6"/>
      <c r="K208" s="6"/>
      <c r="L208" s="6"/>
      <c r="P208" s="6"/>
      <c r="Q208" s="6"/>
    </row>
    <row r="209" spans="2:17" x14ac:dyDescent="0.3">
      <c r="B209" s="6"/>
      <c r="C209" s="6"/>
      <c r="D209" s="6"/>
      <c r="E209" s="6"/>
      <c r="I209" s="6"/>
      <c r="J209" s="6"/>
      <c r="K209" s="6"/>
      <c r="L209" s="6"/>
      <c r="P209" s="6"/>
      <c r="Q209" s="6"/>
    </row>
    <row r="210" spans="2:17" x14ac:dyDescent="0.3">
      <c r="B210" s="6"/>
      <c r="C210" s="6"/>
      <c r="D210" s="6"/>
      <c r="E210" s="6"/>
      <c r="I210" s="6"/>
      <c r="J210" s="6"/>
      <c r="K210" s="6"/>
      <c r="L210" s="6"/>
      <c r="P210" s="6"/>
      <c r="Q210" s="6"/>
    </row>
    <row r="211" spans="2:17" x14ac:dyDescent="0.3">
      <c r="B211" s="6"/>
      <c r="C211" s="6"/>
      <c r="D211" s="6"/>
      <c r="E211" s="6"/>
      <c r="I211" s="6"/>
      <c r="J211" s="6"/>
      <c r="K211" s="6"/>
      <c r="L211" s="6"/>
      <c r="P211" s="6"/>
      <c r="Q211" s="6"/>
    </row>
    <row r="212" spans="2:17" x14ac:dyDescent="0.3">
      <c r="B212" s="6"/>
      <c r="C212" s="6"/>
      <c r="D212" s="6"/>
      <c r="E212" s="6"/>
      <c r="I212" s="6"/>
      <c r="J212" s="6"/>
      <c r="K212" s="6"/>
      <c r="L212" s="6"/>
      <c r="P212" s="6"/>
      <c r="Q212" s="6"/>
    </row>
    <row r="213" spans="2:17" x14ac:dyDescent="0.3">
      <c r="B213" s="6"/>
      <c r="C213" s="6"/>
      <c r="D213" s="6"/>
      <c r="E213" s="6"/>
      <c r="I213" s="6"/>
      <c r="J213" s="6"/>
      <c r="K213" s="6"/>
      <c r="L213" s="6"/>
      <c r="P213" s="6"/>
      <c r="Q213" s="6"/>
    </row>
    <row r="214" spans="2:17" x14ac:dyDescent="0.3">
      <c r="B214" s="6"/>
      <c r="C214" s="6"/>
      <c r="D214" s="6"/>
      <c r="E214" s="6"/>
      <c r="I214" s="6"/>
      <c r="J214" s="6"/>
      <c r="K214" s="6"/>
      <c r="L214" s="6"/>
      <c r="P214" s="6"/>
      <c r="Q214" s="6"/>
    </row>
    <row r="215" spans="2:17" x14ac:dyDescent="0.3">
      <c r="B215" s="6"/>
      <c r="C215" s="6"/>
      <c r="D215" s="6"/>
      <c r="E215" s="6"/>
      <c r="I215" s="6"/>
      <c r="J215" s="6"/>
      <c r="K215" s="6"/>
      <c r="L215" s="6"/>
      <c r="P215" s="6"/>
      <c r="Q215" s="6"/>
    </row>
    <row r="216" spans="2:17" x14ac:dyDescent="0.3">
      <c r="B216" s="6"/>
      <c r="C216" s="6"/>
      <c r="D216" s="6"/>
      <c r="E216" s="6"/>
      <c r="I216" s="6"/>
      <c r="J216" s="6"/>
      <c r="K216" s="6"/>
      <c r="L216" s="6"/>
      <c r="P216" s="6"/>
    </row>
    <row r="217" spans="2:17" x14ac:dyDescent="0.3">
      <c r="B217" s="6"/>
      <c r="C217" s="6"/>
      <c r="D217" s="6"/>
      <c r="E217" s="6"/>
      <c r="I217" s="6"/>
      <c r="J217" s="6"/>
      <c r="K217" s="6"/>
      <c r="L217" s="6"/>
    </row>
    <row r="218" spans="2:17" x14ac:dyDescent="0.3">
      <c r="B218" s="6"/>
      <c r="C218" s="6"/>
      <c r="D218" s="6"/>
      <c r="E218" s="6"/>
      <c r="I218" s="6"/>
      <c r="J218" s="6"/>
      <c r="K218" s="6"/>
      <c r="L218" s="6"/>
    </row>
    <row r="219" spans="2:17" x14ac:dyDescent="0.3">
      <c r="B219" s="6"/>
      <c r="C219" s="6"/>
      <c r="D219" s="6"/>
      <c r="E219" s="6"/>
      <c r="I219" s="6"/>
      <c r="J219" s="6"/>
      <c r="K219" s="6"/>
      <c r="L219" s="6"/>
    </row>
    <row r="220" spans="2:17" x14ac:dyDescent="0.3">
      <c r="B220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108"/>
  <sheetViews>
    <sheetView tabSelected="1" zoomScale="85" zoomScaleNormal="85" workbookViewId="0">
      <pane ySplit="1" topLeftCell="A64" activePane="bottomLeft" state="frozen"/>
      <selection pane="bottomLeft" activeCell="C76" sqref="C76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" x14ac:dyDescent="0.3">
      <c r="B1" s="29" t="s">
        <v>9</v>
      </c>
      <c r="C1" s="30"/>
      <c r="D1" s="30"/>
      <c r="E1" s="30"/>
      <c r="F1" s="30"/>
      <c r="G1" s="30"/>
      <c r="H1" s="31"/>
      <c r="I1" s="30" t="s">
        <v>1</v>
      </c>
      <c r="J1" s="30"/>
      <c r="K1" s="30"/>
      <c r="L1" s="30"/>
      <c r="M1" s="30"/>
      <c r="N1" s="30"/>
      <c r="O1" s="31"/>
      <c r="P1" s="29" t="s">
        <v>2</v>
      </c>
      <c r="Q1" s="30"/>
      <c r="R1" s="30"/>
      <c r="S1" s="29" t="s">
        <v>6</v>
      </c>
      <c r="T1" s="30"/>
      <c r="U1" s="31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28" si="0">C3/B3</f>
        <v>225.8235294117647</v>
      </c>
      <c r="G3" s="6">
        <f t="shared" ref="G3:G28" si="1">D3/B3</f>
        <v>36.588235294117645</v>
      </c>
      <c r="H3" s="8">
        <f t="shared" ref="H3:H28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 t="shared" ref="M3:M34" si="3">J3/I3</f>
        <v>319.60000000000002</v>
      </c>
      <c r="N3" s="6">
        <f t="shared" ref="N3:N34" si="4">K3/I3</f>
        <v>58.5</v>
      </c>
      <c r="O3" s="8">
        <f t="shared" ref="O3:O34" si="5">L3/I3</f>
        <v>24.4</v>
      </c>
      <c r="P3" s="6">
        <v>9</v>
      </c>
      <c r="Q3" s="6">
        <v>17381</v>
      </c>
      <c r="R3" s="8">
        <f t="shared" ref="R3:R14" si="6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 t="shared" si="3"/>
        <v>184.4</v>
      </c>
      <c r="N4" s="6">
        <f t="shared" si="4"/>
        <v>29.5</v>
      </c>
      <c r="O4" s="8">
        <f t="shared" si="5"/>
        <v>18</v>
      </c>
      <c r="P4" s="6">
        <v>5</v>
      </c>
      <c r="Q4" s="6">
        <v>45110</v>
      </c>
      <c r="R4" s="8">
        <f t="shared" si="6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si="3"/>
        <v>248.5</v>
      </c>
      <c r="N5" s="6">
        <f t="shared" si="4"/>
        <v>47.6</v>
      </c>
      <c r="O5" s="8">
        <f t="shared" si="5"/>
        <v>32.1</v>
      </c>
      <c r="P5" s="6">
        <v>4</v>
      </c>
      <c r="Q5" s="6">
        <v>11146</v>
      </c>
      <c r="R5" s="8">
        <f t="shared" si="6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3"/>
        <v>245.5</v>
      </c>
      <c r="N7" s="6">
        <f t="shared" si="4"/>
        <v>63.7</v>
      </c>
      <c r="O7" s="8">
        <f t="shared" si="5"/>
        <v>25.4</v>
      </c>
      <c r="P7" s="6">
        <v>2</v>
      </c>
      <c r="Q7" s="6">
        <v>2536</v>
      </c>
      <c r="R7" s="8">
        <f t="shared" si="6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3"/>
        <v>195.4</v>
      </c>
      <c r="N8" s="6">
        <f t="shared" si="4"/>
        <v>40</v>
      </c>
      <c r="O8" s="8">
        <f t="shared" si="5"/>
        <v>46.8</v>
      </c>
      <c r="P8" s="6">
        <v>5</v>
      </c>
      <c r="Q8" s="6">
        <v>16739</v>
      </c>
      <c r="R8" s="8">
        <f t="shared" si="6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3"/>
        <v>264.5</v>
      </c>
      <c r="N9" s="6">
        <f t="shared" si="4"/>
        <v>57.125</v>
      </c>
      <c r="O9" s="8">
        <f t="shared" si="5"/>
        <v>43.375</v>
      </c>
      <c r="P9" s="6">
        <v>6</v>
      </c>
      <c r="Q9" s="6">
        <v>6316</v>
      </c>
      <c r="R9" s="8">
        <f t="shared" si="6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3"/>
        <v>367.3125</v>
      </c>
      <c r="N10" s="6">
        <f t="shared" si="4"/>
        <v>62.25</v>
      </c>
      <c r="O10" s="8">
        <f t="shared" si="5"/>
        <v>36.3125</v>
      </c>
      <c r="P10" s="6">
        <v>17</v>
      </c>
      <c r="Q10" s="6">
        <v>33925</v>
      </c>
      <c r="R10" s="8">
        <f t="shared" si="6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3"/>
        <v>453.33333333333331</v>
      </c>
      <c r="N11" s="6">
        <f t="shared" si="4"/>
        <v>135.55555555555554</v>
      </c>
      <c r="O11" s="8">
        <f t="shared" si="5"/>
        <v>33.333333333333336</v>
      </c>
      <c r="P11" s="6">
        <v>1</v>
      </c>
      <c r="Q11" s="6">
        <v>1203</v>
      </c>
      <c r="R11" s="8">
        <f t="shared" si="6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3"/>
        <v>344</v>
      </c>
      <c r="N12" s="6">
        <f t="shared" si="4"/>
        <v>82.4</v>
      </c>
      <c r="O12" s="8">
        <f t="shared" si="5"/>
        <v>32.4</v>
      </c>
      <c r="P12" s="6">
        <v>9</v>
      </c>
      <c r="Q12" s="6">
        <v>13402</v>
      </c>
      <c r="R12" s="8">
        <f t="shared" si="6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3"/>
        <v>508.2</v>
      </c>
      <c r="N13" s="6">
        <f t="shared" si="4"/>
        <v>95.6</v>
      </c>
      <c r="O13" s="8">
        <f t="shared" si="5"/>
        <v>59.8</v>
      </c>
      <c r="P13" s="6">
        <v>1</v>
      </c>
      <c r="Q13" s="6">
        <v>1188</v>
      </c>
      <c r="R13" s="8">
        <f t="shared" si="6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3"/>
        <v>391</v>
      </c>
      <c r="N14" s="6">
        <f t="shared" si="4"/>
        <v>88</v>
      </c>
      <c r="O14" s="8">
        <f t="shared" si="5"/>
        <v>151</v>
      </c>
      <c r="P14" s="6">
        <v>5</v>
      </c>
      <c r="Q14" s="6">
        <v>8893</v>
      </c>
      <c r="R14" s="8">
        <f t="shared" si="6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si="0"/>
        <v>41.333333333333336</v>
      </c>
      <c r="G15" s="6">
        <f t="shared" si="1"/>
        <v>14.333333333333334</v>
      </c>
      <c r="H15" s="8">
        <f t="shared" si="2"/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3"/>
        <v>196.33333333333334</v>
      </c>
      <c r="N15" s="6">
        <f t="shared" si="4"/>
        <v>40.666666666666664</v>
      </c>
      <c r="O15" s="8">
        <f t="shared" si="5"/>
        <v>23.833333333333332</v>
      </c>
      <c r="P15" s="6">
        <v>3</v>
      </c>
      <c r="Q15" s="6">
        <v>2040</v>
      </c>
      <c r="R15" s="8">
        <f t="shared" ref="R15:R19" si="8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0"/>
        <v>44</v>
      </c>
      <c r="G16" s="6">
        <f t="shared" si="1"/>
        <v>15.5</v>
      </c>
      <c r="H16" s="8">
        <f t="shared" si="2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3"/>
        <v>249.16666666666666</v>
      </c>
      <c r="N16" s="6">
        <f t="shared" si="4"/>
        <v>42.166666666666664</v>
      </c>
      <c r="O16" s="8">
        <f t="shared" si="5"/>
        <v>18.666666666666668</v>
      </c>
      <c r="P16" s="6">
        <v>2</v>
      </c>
      <c r="Q16" s="6">
        <v>1834</v>
      </c>
      <c r="R16" s="8">
        <f t="shared" si="8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0"/>
        <v>124.6</v>
      </c>
      <c r="G17" s="6">
        <f t="shared" si="1"/>
        <v>72.900000000000006</v>
      </c>
      <c r="H17" s="8">
        <f t="shared" si="2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3"/>
        <v>264.5</v>
      </c>
      <c r="N17" s="6">
        <f t="shared" si="4"/>
        <v>87.166666666666671</v>
      </c>
      <c r="O17" s="8">
        <f t="shared" si="5"/>
        <v>54.5</v>
      </c>
      <c r="P17" s="6">
        <v>2</v>
      </c>
      <c r="Q17" s="6">
        <v>3564</v>
      </c>
      <c r="R17" s="8">
        <f t="shared" si="8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0"/>
        <v>27.666666666666668</v>
      </c>
      <c r="G18" s="6">
        <f t="shared" si="1"/>
        <v>14.333333333333334</v>
      </c>
      <c r="H18" s="8">
        <f t="shared" si="2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3"/>
        <v>161.4</v>
      </c>
      <c r="N18" s="6">
        <f t="shared" si="4"/>
        <v>27.8</v>
      </c>
      <c r="O18" s="8">
        <f t="shared" si="5"/>
        <v>25.8</v>
      </c>
      <c r="P18" s="6">
        <v>2</v>
      </c>
      <c r="Q18" s="6">
        <v>2629</v>
      </c>
      <c r="R18" s="8">
        <f t="shared" si="8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0"/>
        <v>31</v>
      </c>
      <c r="G19" s="6">
        <f t="shared" si="1"/>
        <v>12</v>
      </c>
      <c r="H19" s="8">
        <f t="shared" si="2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3"/>
        <v>313.5</v>
      </c>
      <c r="N19" s="6">
        <f t="shared" si="4"/>
        <v>67.75</v>
      </c>
      <c r="O19" s="8">
        <f t="shared" si="5"/>
        <v>21</v>
      </c>
      <c r="P19" s="6">
        <v>4</v>
      </c>
      <c r="Q19" s="6">
        <v>4166</v>
      </c>
      <c r="R19" s="8">
        <f t="shared" si="8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0"/>
        <v>139.5</v>
      </c>
      <c r="G20" s="6">
        <f t="shared" si="1"/>
        <v>38.25</v>
      </c>
      <c r="H20" s="8">
        <f t="shared" si="2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3"/>
        <v>79</v>
      </c>
      <c r="N20" s="6">
        <f t="shared" si="4"/>
        <v>11</v>
      </c>
      <c r="O20" s="8">
        <f t="shared" si="5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0"/>
        <v>60.857142857142854</v>
      </c>
      <c r="G21" s="6">
        <f t="shared" si="1"/>
        <v>28.428571428571427</v>
      </c>
      <c r="H21" s="8">
        <f t="shared" si="2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3"/>
        <v>227.2</v>
      </c>
      <c r="N21" s="6">
        <f t="shared" si="4"/>
        <v>93.4</v>
      </c>
      <c r="O21" s="8">
        <f t="shared" si="5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0"/>
        <v>135.5</v>
      </c>
      <c r="G22" s="6">
        <f t="shared" si="1"/>
        <v>58.25</v>
      </c>
      <c r="H22" s="8">
        <f t="shared" si="2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3"/>
        <v>133.30000000000001</v>
      </c>
      <c r="N22" s="6">
        <f t="shared" si="4"/>
        <v>44.1</v>
      </c>
      <c r="O22" s="8">
        <f t="shared" si="5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0"/>
        <v>153.5</v>
      </c>
      <c r="G23" s="6">
        <f t="shared" si="1"/>
        <v>68</v>
      </c>
      <c r="H23" s="8">
        <f t="shared" si="2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3"/>
        <v>306.66666666666669</v>
      </c>
      <c r="N23" s="6">
        <f t="shared" si="4"/>
        <v>18.777777777777779</v>
      </c>
      <c r="O23" s="8">
        <f t="shared" si="5"/>
        <v>71.666666666666671</v>
      </c>
      <c r="P23" s="6">
        <v>7</v>
      </c>
      <c r="Q23" s="6">
        <v>8328</v>
      </c>
      <c r="R23" s="8">
        <f t="shared" ref="R23:R68" si="9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0"/>
        <v>83</v>
      </c>
      <c r="G24" s="6">
        <f t="shared" si="1"/>
        <v>45</v>
      </c>
      <c r="H24" s="8">
        <f t="shared" si="2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3"/>
        <v>38.777777777777779</v>
      </c>
      <c r="N24" s="6">
        <f t="shared" si="4"/>
        <v>3.6666666666666665</v>
      </c>
      <c r="O24" s="8">
        <f t="shared" si="5"/>
        <v>3.8888888888888888</v>
      </c>
      <c r="P24" s="6">
        <v>2</v>
      </c>
      <c r="Q24" s="6">
        <v>2201</v>
      </c>
      <c r="R24" s="8">
        <f t="shared" si="9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0"/>
        <v>46.5</v>
      </c>
      <c r="G25" s="6">
        <f t="shared" si="1"/>
        <v>10.5</v>
      </c>
      <c r="H25" s="8">
        <f t="shared" si="2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3"/>
        <v>56.375</v>
      </c>
      <c r="N25" s="6">
        <f t="shared" si="4"/>
        <v>9.5</v>
      </c>
      <c r="O25" s="8">
        <f t="shared" si="5"/>
        <v>4.375</v>
      </c>
      <c r="P25" s="6">
        <v>3</v>
      </c>
      <c r="Q25" s="6">
        <v>2803</v>
      </c>
      <c r="R25" s="8">
        <f t="shared" si="9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0"/>
        <v>22.5</v>
      </c>
      <c r="G26" s="6">
        <f t="shared" si="1"/>
        <v>7.25</v>
      </c>
      <c r="H26" s="8">
        <f t="shared" si="2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3"/>
        <v>222.625</v>
      </c>
      <c r="N26" s="6">
        <f t="shared" si="4"/>
        <v>8.875</v>
      </c>
      <c r="O26" s="8">
        <f t="shared" si="5"/>
        <v>24.125</v>
      </c>
      <c r="P26" s="6">
        <v>2</v>
      </c>
      <c r="Q26" s="6">
        <v>2661</v>
      </c>
      <c r="R26" s="8">
        <f t="shared" si="9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0"/>
        <v>6</v>
      </c>
      <c r="G27" s="6">
        <f t="shared" si="1"/>
        <v>6</v>
      </c>
      <c r="H27" s="8">
        <f t="shared" si="2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3"/>
        <v>223.4</v>
      </c>
      <c r="N27" s="6">
        <f t="shared" si="4"/>
        <v>14</v>
      </c>
      <c r="O27" s="8">
        <f t="shared" si="5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0"/>
        <v>100</v>
      </c>
      <c r="G28" s="6">
        <f t="shared" si="1"/>
        <v>17.75</v>
      </c>
      <c r="H28" s="8">
        <f t="shared" si="2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3"/>
        <v>132.28571428571428</v>
      </c>
      <c r="N28" s="6">
        <f t="shared" si="4"/>
        <v>10.857142857142858</v>
      </c>
      <c r="O28" s="8">
        <f t="shared" si="5"/>
        <v>17.714285714285715</v>
      </c>
      <c r="P28" s="6">
        <v>7</v>
      </c>
      <c r="Q28" s="6">
        <v>5034</v>
      </c>
      <c r="R28" s="8">
        <f t="shared" si="9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3"/>
        <v>133.6</v>
      </c>
      <c r="N29" s="6">
        <f t="shared" si="4"/>
        <v>21.4</v>
      </c>
      <c r="O29" s="8">
        <f t="shared" si="5"/>
        <v>5.8</v>
      </c>
      <c r="P29" s="6">
        <v>6</v>
      </c>
      <c r="Q29" s="6">
        <v>3042</v>
      </c>
      <c r="R29" s="8">
        <f t="shared" si="9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0">C30/B30</f>
        <v>13</v>
      </c>
      <c r="G30" s="6">
        <f t="shared" ref="G30:G38" si="11">D30/B30</f>
        <v>8</v>
      </c>
      <c r="H30" s="8">
        <f t="shared" ref="H30:H38" si="12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3"/>
        <v>122.28571428571429</v>
      </c>
      <c r="N30" s="6">
        <f t="shared" si="4"/>
        <v>14</v>
      </c>
      <c r="O30" s="8">
        <f t="shared" si="5"/>
        <v>30.571428571428573</v>
      </c>
      <c r="P30" s="6">
        <v>6</v>
      </c>
      <c r="Q30" s="6">
        <v>3724</v>
      </c>
      <c r="R30" s="8">
        <f t="shared" si="9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0"/>
        <v>141</v>
      </c>
      <c r="G31" s="6">
        <f t="shared" si="11"/>
        <v>34.666666666666664</v>
      </c>
      <c r="H31" s="8">
        <f t="shared" si="12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3"/>
        <v>157.25</v>
      </c>
      <c r="N31" s="6">
        <f t="shared" si="4"/>
        <v>10.5</v>
      </c>
      <c r="O31" s="8">
        <f t="shared" si="5"/>
        <v>16.125</v>
      </c>
      <c r="P31" s="6">
        <v>3</v>
      </c>
      <c r="Q31" s="6">
        <v>1906</v>
      </c>
      <c r="R31" s="8">
        <f t="shared" si="9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0"/>
        <v>83.333333333333329</v>
      </c>
      <c r="G32" s="6">
        <f t="shared" si="11"/>
        <v>51.166666666666664</v>
      </c>
      <c r="H32" s="8">
        <f t="shared" si="12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3"/>
        <v>505.71428571428572</v>
      </c>
      <c r="N32" s="6">
        <f t="shared" si="4"/>
        <v>16.285714285714285</v>
      </c>
      <c r="O32" s="8">
        <f t="shared" si="5"/>
        <v>63.285714285714285</v>
      </c>
      <c r="P32" s="6">
        <v>5</v>
      </c>
      <c r="Q32" s="6">
        <v>6068</v>
      </c>
      <c r="R32" s="8">
        <f t="shared" si="9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0"/>
        <v>377.83333333333331</v>
      </c>
      <c r="G33" s="6">
        <f t="shared" si="11"/>
        <v>61</v>
      </c>
      <c r="H33" s="8">
        <f t="shared" si="12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3"/>
        <v>610.84615384615381</v>
      </c>
      <c r="N33" s="6">
        <f t="shared" si="4"/>
        <v>115.69230769230769</v>
      </c>
      <c r="O33" s="8">
        <f t="shared" si="5"/>
        <v>39.07692307692308</v>
      </c>
      <c r="P33" s="6">
        <v>2</v>
      </c>
      <c r="Q33" s="6">
        <v>1370</v>
      </c>
      <c r="R33" s="8">
        <f t="shared" si="9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0"/>
        <v>225.64705882352942</v>
      </c>
      <c r="G34" s="6">
        <f t="shared" si="11"/>
        <v>36.294117647058826</v>
      </c>
      <c r="H34" s="8">
        <f t="shared" si="12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3"/>
        <v>320</v>
      </c>
      <c r="N34" s="6">
        <f t="shared" si="4"/>
        <v>58.6</v>
      </c>
      <c r="O34" s="8">
        <f t="shared" si="5"/>
        <v>23.8</v>
      </c>
      <c r="P34" s="6">
        <v>2</v>
      </c>
      <c r="Q34" s="6">
        <v>813</v>
      </c>
      <c r="R34" s="8">
        <f t="shared" si="9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0"/>
        <v>301</v>
      </c>
      <c r="G35" s="23">
        <f t="shared" si="11"/>
        <v>36.666666666666664</v>
      </c>
      <c r="H35" s="25">
        <f t="shared" si="12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ref="M35:M52" si="13">J35/I35</f>
        <v>253.25</v>
      </c>
      <c r="N35" s="23">
        <f t="shared" ref="N35:N52" si="14">K35/I35</f>
        <v>94.125</v>
      </c>
      <c r="O35" s="25">
        <f t="shared" ref="O35:O52" si="15">L35/I35</f>
        <v>14.125</v>
      </c>
      <c r="P35" s="23">
        <v>4</v>
      </c>
      <c r="Q35" s="23">
        <v>5073</v>
      </c>
      <c r="R35" s="25">
        <f t="shared" si="9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0"/>
        <v>1851</v>
      </c>
      <c r="G36" s="6">
        <f t="shared" si="11"/>
        <v>302.5</v>
      </c>
      <c r="H36" s="8">
        <f t="shared" si="12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13"/>
        <v>314.39999999999998</v>
      </c>
      <c r="N36" s="6">
        <f t="shared" si="14"/>
        <v>131.4</v>
      </c>
      <c r="O36" s="8">
        <f t="shared" si="15"/>
        <v>13</v>
      </c>
      <c r="P36" s="6">
        <v>3</v>
      </c>
      <c r="Q36" s="6">
        <v>2566</v>
      </c>
      <c r="R36" s="8">
        <f t="shared" si="9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0"/>
        <v>253</v>
      </c>
      <c r="G37" s="6">
        <f t="shared" si="11"/>
        <v>23.666666666666668</v>
      </c>
      <c r="H37" s="8">
        <f t="shared" si="12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13"/>
        <v>248.22222222222223</v>
      </c>
      <c r="N37" s="6">
        <f t="shared" si="14"/>
        <v>91.111111111111114</v>
      </c>
      <c r="O37" s="8">
        <f t="shared" si="15"/>
        <v>11</v>
      </c>
      <c r="P37" s="6">
        <v>3</v>
      </c>
      <c r="Q37" s="6">
        <v>1680</v>
      </c>
      <c r="R37" s="8">
        <f t="shared" si="9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0"/>
        <v>337</v>
      </c>
      <c r="G38" s="6">
        <f t="shared" si="11"/>
        <v>47</v>
      </c>
      <c r="H38" s="8">
        <f t="shared" si="12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13"/>
        <v>120.83333333333333</v>
      </c>
      <c r="N38" s="6">
        <f t="shared" si="14"/>
        <v>25.666666666666668</v>
      </c>
      <c r="O38" s="8">
        <f t="shared" si="15"/>
        <v>10.333333333333334</v>
      </c>
      <c r="P38" s="6">
        <v>1</v>
      </c>
      <c r="Q38" s="6">
        <v>484</v>
      </c>
      <c r="R38" s="8">
        <f t="shared" si="9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13"/>
        <v>480.57142857142856</v>
      </c>
      <c r="N39" s="6">
        <f t="shared" si="14"/>
        <v>165</v>
      </c>
      <c r="O39" s="8">
        <f t="shared" si="15"/>
        <v>27.714285714285715</v>
      </c>
      <c r="P39" s="6">
        <v>4</v>
      </c>
      <c r="Q39" s="6">
        <v>3242</v>
      </c>
      <c r="R39" s="8">
        <f t="shared" si="9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54" si="16">C40/B40</f>
        <v>904</v>
      </c>
      <c r="G40" s="6">
        <f t="shared" ref="G40:G54" si="17">D40/B40</f>
        <v>98</v>
      </c>
      <c r="H40" s="8">
        <f t="shared" ref="H40:H54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13"/>
        <v>95.285714285714292</v>
      </c>
      <c r="N40" s="6">
        <f t="shared" si="14"/>
        <v>35</v>
      </c>
      <c r="O40" s="8">
        <f t="shared" si="15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13"/>
        <v>155.27272727272728</v>
      </c>
      <c r="N41" s="6">
        <f t="shared" si="14"/>
        <v>43.363636363636367</v>
      </c>
      <c r="O41" s="8">
        <f t="shared" si="15"/>
        <v>10.181818181818182</v>
      </c>
      <c r="P41" s="6">
        <v>3</v>
      </c>
      <c r="Q41" s="6">
        <v>2150</v>
      </c>
      <c r="R41" s="8">
        <f t="shared" si="9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13"/>
        <v>85.4</v>
      </c>
      <c r="N42" s="6">
        <f t="shared" si="14"/>
        <v>20.3</v>
      </c>
      <c r="O42" s="8">
        <f t="shared" si="15"/>
        <v>10.8</v>
      </c>
      <c r="P42" s="6">
        <v>5</v>
      </c>
      <c r="Q42" s="6">
        <v>4795</v>
      </c>
      <c r="R42" s="8">
        <f t="shared" si="9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13"/>
        <v>129.14285714285714</v>
      </c>
      <c r="N43" s="6">
        <f t="shared" si="14"/>
        <v>33.142857142857146</v>
      </c>
      <c r="O43" s="8">
        <f t="shared" si="15"/>
        <v>13.857142857142858</v>
      </c>
      <c r="P43" s="6">
        <v>5</v>
      </c>
      <c r="Q43" s="6">
        <v>2563</v>
      </c>
      <c r="R43" s="8">
        <f t="shared" si="9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13"/>
        <v>107</v>
      </c>
      <c r="N44" s="6">
        <f t="shared" si="14"/>
        <v>16.333333333333332</v>
      </c>
      <c r="O44" s="8">
        <f t="shared" si="15"/>
        <v>33</v>
      </c>
      <c r="P44" s="6">
        <v>3</v>
      </c>
      <c r="Q44" s="6">
        <v>2503</v>
      </c>
      <c r="R44" s="8">
        <f t="shared" si="9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6"/>
        <v>160.4</v>
      </c>
      <c r="G45" s="6">
        <f t="shared" si="17"/>
        <v>50.2</v>
      </c>
      <c r="H45" s="8">
        <f t="shared" si="18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13"/>
        <v>222.76923076923077</v>
      </c>
      <c r="N45" s="6">
        <f t="shared" si="14"/>
        <v>24.307692307692307</v>
      </c>
      <c r="O45" s="8">
        <f t="shared" si="15"/>
        <v>29.923076923076923</v>
      </c>
      <c r="P45" s="6">
        <v>11</v>
      </c>
      <c r="Q45" s="6">
        <v>10674</v>
      </c>
      <c r="R45" s="8">
        <f t="shared" si="9"/>
        <v>970.36363636363637</v>
      </c>
      <c r="S45" s="6">
        <v>1</v>
      </c>
      <c r="T45" s="6">
        <v>2400</v>
      </c>
      <c r="U45" s="8">
        <f>T45/S45</f>
        <v>2400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6"/>
        <v>87.5</v>
      </c>
      <c r="G46" s="6">
        <f t="shared" si="17"/>
        <v>34.5</v>
      </c>
      <c r="H46" s="8">
        <f t="shared" si="18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13"/>
        <v>154.75</v>
      </c>
      <c r="N46" s="6">
        <f t="shared" si="14"/>
        <v>22.875</v>
      </c>
      <c r="O46" s="8">
        <f t="shared" si="15"/>
        <v>23.875</v>
      </c>
      <c r="P46" s="6">
        <v>10</v>
      </c>
      <c r="Q46" s="6">
        <v>9507</v>
      </c>
      <c r="R46" s="8">
        <f t="shared" si="9"/>
        <v>950.7</v>
      </c>
      <c r="S46" s="6">
        <v>0</v>
      </c>
      <c r="T46" s="6">
        <v>0</v>
      </c>
      <c r="U46" s="8">
        <v>0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6"/>
        <v>63.6</v>
      </c>
      <c r="G47" s="6">
        <f t="shared" si="17"/>
        <v>17.600000000000001</v>
      </c>
      <c r="H47" s="8">
        <f t="shared" si="18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13"/>
        <v>361.5</v>
      </c>
      <c r="N47" s="6">
        <f t="shared" si="14"/>
        <v>78.5</v>
      </c>
      <c r="O47" s="8">
        <f t="shared" si="15"/>
        <v>24.75</v>
      </c>
      <c r="P47" s="6">
        <v>9</v>
      </c>
      <c r="Q47" s="6">
        <v>5256</v>
      </c>
      <c r="R47" s="8">
        <f t="shared" si="9"/>
        <v>584</v>
      </c>
      <c r="S47" s="6">
        <v>1</v>
      </c>
      <c r="T47" s="6">
        <v>612</v>
      </c>
      <c r="U47" s="8">
        <f t="shared" ref="U47:U48" si="19">T47/S47</f>
        <v>612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6"/>
        <v>97.166666666666671</v>
      </c>
      <c r="G48" s="6">
        <f t="shared" si="17"/>
        <v>23.666666666666668</v>
      </c>
      <c r="H48" s="8">
        <f t="shared" si="18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13"/>
        <v>171.66666666666666</v>
      </c>
      <c r="N48" s="6">
        <f t="shared" si="14"/>
        <v>26.833333333333332</v>
      </c>
      <c r="O48" s="8">
        <f t="shared" si="15"/>
        <v>20.666666666666668</v>
      </c>
      <c r="P48" s="6">
        <v>7</v>
      </c>
      <c r="Q48" s="6">
        <v>3623</v>
      </c>
      <c r="R48" s="8">
        <f t="shared" si="9"/>
        <v>517.57142857142856</v>
      </c>
      <c r="S48" s="6">
        <v>1</v>
      </c>
      <c r="T48" s="6">
        <v>373</v>
      </c>
      <c r="U48" s="8">
        <f t="shared" si="19"/>
        <v>373</v>
      </c>
    </row>
    <row r="49" spans="1:21" x14ac:dyDescent="0.3">
      <c r="A49" s="9">
        <v>45348</v>
      </c>
      <c r="B49" s="6">
        <v>5</v>
      </c>
      <c r="C49" s="6">
        <v>1574</v>
      </c>
      <c r="D49" s="6">
        <v>480</v>
      </c>
      <c r="E49" s="6">
        <v>802</v>
      </c>
      <c r="F49" s="6">
        <f t="shared" si="16"/>
        <v>314.8</v>
      </c>
      <c r="G49" s="6">
        <f t="shared" si="17"/>
        <v>96</v>
      </c>
      <c r="H49" s="8">
        <f t="shared" si="18"/>
        <v>160.4</v>
      </c>
      <c r="I49" s="6">
        <v>4</v>
      </c>
      <c r="J49" s="6">
        <v>578</v>
      </c>
      <c r="K49" s="6">
        <v>50</v>
      </c>
      <c r="L49" s="6">
        <v>105</v>
      </c>
      <c r="M49" s="6">
        <f t="shared" si="13"/>
        <v>144.5</v>
      </c>
      <c r="N49" s="6">
        <f t="shared" si="14"/>
        <v>12.5</v>
      </c>
      <c r="O49" s="8">
        <f t="shared" si="15"/>
        <v>26.25</v>
      </c>
      <c r="P49" s="6">
        <v>4</v>
      </c>
      <c r="Q49" s="6">
        <v>3588</v>
      </c>
      <c r="R49" s="8">
        <f t="shared" si="9"/>
        <v>897</v>
      </c>
      <c r="S49" s="6">
        <v>0</v>
      </c>
      <c r="T49" s="6">
        <v>0</v>
      </c>
      <c r="U49" s="8">
        <v>0</v>
      </c>
    </row>
    <row r="50" spans="1:21" x14ac:dyDescent="0.3">
      <c r="A50" s="9">
        <v>45349</v>
      </c>
      <c r="B50" s="6">
        <v>11</v>
      </c>
      <c r="C50" s="6">
        <v>701</v>
      </c>
      <c r="D50" s="6">
        <v>294</v>
      </c>
      <c r="E50" s="6">
        <v>1000</v>
      </c>
      <c r="F50" s="6">
        <f t="shared" si="16"/>
        <v>63.727272727272727</v>
      </c>
      <c r="G50" s="6">
        <f t="shared" si="17"/>
        <v>26.727272727272727</v>
      </c>
      <c r="H50" s="8">
        <f t="shared" si="18"/>
        <v>90.909090909090907</v>
      </c>
      <c r="I50" s="6">
        <v>8</v>
      </c>
      <c r="J50" s="6">
        <v>2131</v>
      </c>
      <c r="K50" s="6">
        <v>430</v>
      </c>
      <c r="L50" s="6">
        <v>217</v>
      </c>
      <c r="M50" s="6">
        <f t="shared" si="13"/>
        <v>266.375</v>
      </c>
      <c r="N50" s="6">
        <f t="shared" si="14"/>
        <v>53.75</v>
      </c>
      <c r="O50" s="8">
        <f t="shared" si="15"/>
        <v>27.125</v>
      </c>
      <c r="P50" s="6">
        <v>5</v>
      </c>
      <c r="Q50" s="6">
        <v>2910</v>
      </c>
      <c r="R50" s="8">
        <f t="shared" si="9"/>
        <v>582</v>
      </c>
      <c r="S50" s="6">
        <v>0</v>
      </c>
      <c r="T50" s="6">
        <v>0</v>
      </c>
      <c r="U50" s="8">
        <v>0</v>
      </c>
    </row>
    <row r="51" spans="1:21" x14ac:dyDescent="0.3">
      <c r="A51" s="9">
        <v>45350</v>
      </c>
      <c r="B51" s="6">
        <v>4</v>
      </c>
      <c r="C51" s="6">
        <v>235</v>
      </c>
      <c r="D51" s="6">
        <v>91</v>
      </c>
      <c r="E51" s="6">
        <v>321</v>
      </c>
      <c r="F51" s="6">
        <f t="shared" si="16"/>
        <v>58.75</v>
      </c>
      <c r="G51" s="6">
        <f t="shared" si="17"/>
        <v>22.75</v>
      </c>
      <c r="H51" s="8">
        <f t="shared" si="18"/>
        <v>80.25</v>
      </c>
      <c r="I51" s="6">
        <v>6</v>
      </c>
      <c r="J51" s="6">
        <v>954</v>
      </c>
      <c r="K51" s="6">
        <v>157</v>
      </c>
      <c r="L51" s="6">
        <v>178</v>
      </c>
      <c r="M51" s="6">
        <f t="shared" si="13"/>
        <v>159</v>
      </c>
      <c r="N51" s="6">
        <f t="shared" si="14"/>
        <v>26.166666666666668</v>
      </c>
      <c r="O51" s="8">
        <f t="shared" si="15"/>
        <v>29.666666666666668</v>
      </c>
      <c r="P51" s="6">
        <v>3</v>
      </c>
      <c r="Q51" s="6">
        <v>1406</v>
      </c>
      <c r="R51" s="8">
        <f t="shared" si="9"/>
        <v>468.66666666666669</v>
      </c>
      <c r="S51" s="6">
        <v>0</v>
      </c>
      <c r="T51" s="6">
        <v>0</v>
      </c>
    </row>
    <row r="52" spans="1:21" x14ac:dyDescent="0.3">
      <c r="A52" s="9">
        <v>45351</v>
      </c>
      <c r="B52" s="6">
        <v>3</v>
      </c>
      <c r="C52" s="6">
        <v>1098</v>
      </c>
      <c r="D52" s="6">
        <v>466</v>
      </c>
      <c r="E52" s="6">
        <v>1315</v>
      </c>
      <c r="F52" s="6">
        <f t="shared" si="16"/>
        <v>366</v>
      </c>
      <c r="G52" s="6">
        <f t="shared" si="17"/>
        <v>155.33333333333334</v>
      </c>
      <c r="H52" s="8">
        <f t="shared" si="18"/>
        <v>438.33333333333331</v>
      </c>
      <c r="I52" s="6">
        <v>11</v>
      </c>
      <c r="J52" s="6">
        <v>4569</v>
      </c>
      <c r="K52" s="6">
        <v>606</v>
      </c>
      <c r="L52" s="6">
        <v>1646</v>
      </c>
      <c r="M52" s="6">
        <f t="shared" si="13"/>
        <v>415.36363636363637</v>
      </c>
      <c r="N52" s="6">
        <f t="shared" si="14"/>
        <v>55.090909090909093</v>
      </c>
      <c r="O52" s="8">
        <f t="shared" si="15"/>
        <v>149.63636363636363</v>
      </c>
      <c r="P52" s="6">
        <v>7</v>
      </c>
      <c r="Q52" s="6">
        <v>4834</v>
      </c>
      <c r="R52" s="8">
        <f t="shared" si="9"/>
        <v>690.57142857142856</v>
      </c>
      <c r="S52" s="6">
        <v>1</v>
      </c>
      <c r="T52" s="6">
        <v>13000000</v>
      </c>
      <c r="U52" s="8">
        <f>T52/S52</f>
        <v>13000000</v>
      </c>
    </row>
    <row r="53" spans="1:21" x14ac:dyDescent="0.3">
      <c r="A53" s="9">
        <v>45352</v>
      </c>
      <c r="B53" s="6">
        <v>10</v>
      </c>
      <c r="C53" s="6">
        <v>2194</v>
      </c>
      <c r="D53" s="6">
        <v>724</v>
      </c>
      <c r="E53" s="6">
        <v>2036</v>
      </c>
      <c r="F53" s="6">
        <f t="shared" si="16"/>
        <v>219.4</v>
      </c>
      <c r="G53" s="6">
        <f t="shared" si="17"/>
        <v>72.400000000000006</v>
      </c>
      <c r="H53" s="8">
        <f t="shared" si="18"/>
        <v>203.6</v>
      </c>
      <c r="I53" s="6">
        <v>8</v>
      </c>
      <c r="J53" s="6">
        <v>41675</v>
      </c>
      <c r="K53" s="6">
        <v>8566</v>
      </c>
      <c r="L53" s="6">
        <v>1798</v>
      </c>
      <c r="M53" s="6">
        <f t="shared" ref="M53:M68" si="20">J53/I53</f>
        <v>5209.375</v>
      </c>
      <c r="N53" s="6">
        <f t="shared" ref="N53:N68" si="21">K53/I53</f>
        <v>1070.75</v>
      </c>
      <c r="O53" s="8">
        <f t="shared" ref="O53:O68" si="22">L53/I53</f>
        <v>224.75</v>
      </c>
      <c r="P53" s="6">
        <v>8</v>
      </c>
      <c r="Q53" s="6">
        <v>18804</v>
      </c>
      <c r="R53" s="8">
        <f t="shared" si="9"/>
        <v>2350.5</v>
      </c>
      <c r="S53" s="6">
        <v>1</v>
      </c>
      <c r="T53" s="6">
        <v>8800000</v>
      </c>
      <c r="U53" s="8">
        <f t="shared" ref="U53:U59" si="23">T53/S53</f>
        <v>8800000</v>
      </c>
    </row>
    <row r="54" spans="1:21" x14ac:dyDescent="0.3">
      <c r="A54" s="9">
        <v>45353</v>
      </c>
      <c r="B54" s="6">
        <v>9</v>
      </c>
      <c r="C54" s="6">
        <v>964</v>
      </c>
      <c r="D54" s="6">
        <v>274</v>
      </c>
      <c r="E54" s="6">
        <v>862</v>
      </c>
      <c r="F54" s="6">
        <f t="shared" si="16"/>
        <v>107.11111111111111</v>
      </c>
      <c r="G54" s="6">
        <f t="shared" si="17"/>
        <v>30.444444444444443</v>
      </c>
      <c r="H54" s="8">
        <f t="shared" si="18"/>
        <v>95.777777777777771</v>
      </c>
      <c r="I54" s="6">
        <v>7</v>
      </c>
      <c r="J54" s="6">
        <v>4455</v>
      </c>
      <c r="K54" s="6">
        <v>457</v>
      </c>
      <c r="L54" s="6">
        <v>477</v>
      </c>
      <c r="M54" s="6">
        <f t="shared" si="20"/>
        <v>636.42857142857144</v>
      </c>
      <c r="N54" s="6">
        <f t="shared" si="21"/>
        <v>65.285714285714292</v>
      </c>
      <c r="O54" s="8">
        <f t="shared" si="22"/>
        <v>68.142857142857139</v>
      </c>
      <c r="P54" s="6">
        <v>7</v>
      </c>
      <c r="Q54" s="6">
        <v>6367</v>
      </c>
      <c r="R54" s="8">
        <f t="shared" si="9"/>
        <v>909.57142857142856</v>
      </c>
      <c r="S54" s="6">
        <v>15</v>
      </c>
      <c r="T54" s="6">
        <v>26115000</v>
      </c>
      <c r="U54" s="8">
        <f t="shared" si="23"/>
        <v>1741000</v>
      </c>
    </row>
    <row r="55" spans="1:21" x14ac:dyDescent="0.3">
      <c r="A55" s="9">
        <v>45354</v>
      </c>
      <c r="B55" s="6">
        <v>8</v>
      </c>
      <c r="C55" s="6">
        <v>924</v>
      </c>
      <c r="D55" s="6">
        <v>458</v>
      </c>
      <c r="E55" s="6">
        <v>1181</v>
      </c>
      <c r="F55" s="6">
        <f t="shared" ref="F55:F62" si="24">C55/B55</f>
        <v>115.5</v>
      </c>
      <c r="G55" s="6">
        <f t="shared" ref="G55:G62" si="25">D55/B55</f>
        <v>57.25</v>
      </c>
      <c r="H55" s="8">
        <f t="shared" ref="H55:H62" si="26">E55/B55</f>
        <v>147.625</v>
      </c>
      <c r="I55" s="6">
        <v>4</v>
      </c>
      <c r="J55" s="6">
        <v>13762</v>
      </c>
      <c r="K55" s="6">
        <v>2427</v>
      </c>
      <c r="L55" s="6">
        <v>779</v>
      </c>
      <c r="M55" s="6">
        <f t="shared" si="20"/>
        <v>3440.5</v>
      </c>
      <c r="N55" s="6">
        <f t="shared" si="21"/>
        <v>606.75</v>
      </c>
      <c r="O55" s="8">
        <f t="shared" si="22"/>
        <v>194.75</v>
      </c>
      <c r="P55" s="6">
        <v>2</v>
      </c>
      <c r="Q55" s="6">
        <v>12200</v>
      </c>
      <c r="R55" s="8">
        <f t="shared" si="9"/>
        <v>6100</v>
      </c>
      <c r="S55" s="6">
        <v>10</v>
      </c>
      <c r="T55" s="6">
        <v>26176000</v>
      </c>
      <c r="U55" s="8">
        <f t="shared" si="23"/>
        <v>2617600</v>
      </c>
    </row>
    <row r="56" spans="1:21" x14ac:dyDescent="0.3">
      <c r="A56" s="9">
        <v>45355</v>
      </c>
      <c r="B56" s="6">
        <v>5</v>
      </c>
      <c r="C56" s="6">
        <v>605</v>
      </c>
      <c r="D56" s="6">
        <v>216</v>
      </c>
      <c r="E56" s="6">
        <v>651</v>
      </c>
      <c r="F56" s="6">
        <f t="shared" si="24"/>
        <v>121</v>
      </c>
      <c r="G56" s="6">
        <f t="shared" si="25"/>
        <v>43.2</v>
      </c>
      <c r="H56" s="8">
        <f t="shared" si="26"/>
        <v>130.19999999999999</v>
      </c>
      <c r="I56" s="6">
        <v>4</v>
      </c>
      <c r="J56" s="6">
        <v>6646</v>
      </c>
      <c r="K56" s="6">
        <v>1134</v>
      </c>
      <c r="L56" s="6">
        <v>410</v>
      </c>
      <c r="M56" s="6">
        <f t="shared" si="20"/>
        <v>1661.5</v>
      </c>
      <c r="N56" s="6">
        <f t="shared" si="21"/>
        <v>283.5</v>
      </c>
      <c r="O56" s="8">
        <f t="shared" si="22"/>
        <v>102.5</v>
      </c>
      <c r="P56" s="6">
        <v>7</v>
      </c>
      <c r="Q56" s="6">
        <v>11155</v>
      </c>
      <c r="R56" s="8">
        <f t="shared" si="9"/>
        <v>1593.5714285714287</v>
      </c>
      <c r="S56" s="6">
        <v>7</v>
      </c>
      <c r="T56" s="6">
        <v>2985000</v>
      </c>
      <c r="U56" s="8">
        <f t="shared" si="23"/>
        <v>426428.57142857142</v>
      </c>
    </row>
    <row r="57" spans="1:21" x14ac:dyDescent="0.3">
      <c r="A57" s="9">
        <v>45356</v>
      </c>
      <c r="B57" s="6">
        <v>5</v>
      </c>
      <c r="C57" s="6">
        <v>234</v>
      </c>
      <c r="D57" s="6">
        <v>617</v>
      </c>
      <c r="E57" s="6">
        <v>415</v>
      </c>
      <c r="F57" s="6">
        <f t="shared" si="24"/>
        <v>46.8</v>
      </c>
      <c r="G57" s="6">
        <f t="shared" si="25"/>
        <v>123.4</v>
      </c>
      <c r="H57" s="8">
        <f t="shared" si="26"/>
        <v>83</v>
      </c>
      <c r="I57" s="6">
        <v>3</v>
      </c>
      <c r="J57" s="6">
        <v>11900</v>
      </c>
      <c r="K57" s="6">
        <v>2016</v>
      </c>
      <c r="L57" s="6">
        <v>535</v>
      </c>
      <c r="M57" s="6">
        <f t="shared" si="20"/>
        <v>3966.6666666666665</v>
      </c>
      <c r="N57" s="6">
        <f t="shared" si="21"/>
        <v>672</v>
      </c>
      <c r="O57" s="8">
        <f t="shared" si="22"/>
        <v>178.33333333333334</v>
      </c>
      <c r="P57" s="6">
        <v>5</v>
      </c>
      <c r="Q57" s="6">
        <v>22800</v>
      </c>
      <c r="R57" s="8">
        <f t="shared" si="9"/>
        <v>4560</v>
      </c>
      <c r="S57" s="6">
        <v>1</v>
      </c>
      <c r="T57" s="6">
        <v>49000</v>
      </c>
      <c r="U57" s="8">
        <f t="shared" si="23"/>
        <v>49000</v>
      </c>
    </row>
    <row r="58" spans="1:21" x14ac:dyDescent="0.3">
      <c r="A58" s="9">
        <v>45357</v>
      </c>
      <c r="B58" s="6">
        <v>8</v>
      </c>
      <c r="C58" s="6">
        <v>448</v>
      </c>
      <c r="D58" s="6">
        <v>571</v>
      </c>
      <c r="E58" s="6">
        <v>1210</v>
      </c>
      <c r="F58" s="6">
        <f t="shared" si="24"/>
        <v>56</v>
      </c>
      <c r="G58" s="6">
        <f t="shared" si="25"/>
        <v>71.375</v>
      </c>
      <c r="H58" s="8">
        <f t="shared" si="26"/>
        <v>151.25</v>
      </c>
      <c r="I58" s="6">
        <v>9</v>
      </c>
      <c r="J58" s="6">
        <v>13137</v>
      </c>
      <c r="K58" s="6">
        <v>1483</v>
      </c>
      <c r="L58" s="6">
        <v>760</v>
      </c>
      <c r="M58" s="6">
        <f t="shared" si="20"/>
        <v>1459.6666666666667</v>
      </c>
      <c r="N58" s="6">
        <f t="shared" si="21"/>
        <v>164.77777777777777</v>
      </c>
      <c r="O58" s="8">
        <f t="shared" si="22"/>
        <v>84.444444444444443</v>
      </c>
      <c r="P58" s="6">
        <v>8</v>
      </c>
      <c r="Q58" s="6">
        <v>46244</v>
      </c>
      <c r="R58" s="8">
        <f t="shared" si="9"/>
        <v>5780.5</v>
      </c>
      <c r="S58" s="6">
        <v>1</v>
      </c>
      <c r="T58" s="6">
        <v>38000</v>
      </c>
      <c r="U58" s="8">
        <f t="shared" si="23"/>
        <v>38000</v>
      </c>
    </row>
    <row r="59" spans="1:21" x14ac:dyDescent="0.3">
      <c r="A59" s="9">
        <v>45358</v>
      </c>
      <c r="B59" s="6">
        <v>7</v>
      </c>
      <c r="C59" s="6">
        <v>634</v>
      </c>
      <c r="D59" s="6">
        <v>347</v>
      </c>
      <c r="E59" s="6">
        <v>958</v>
      </c>
      <c r="F59" s="6">
        <f t="shared" si="24"/>
        <v>90.571428571428569</v>
      </c>
      <c r="G59" s="6">
        <f t="shared" si="25"/>
        <v>49.571428571428569</v>
      </c>
      <c r="H59" s="8">
        <f t="shared" si="26"/>
        <v>136.85714285714286</v>
      </c>
      <c r="I59" s="6">
        <v>5</v>
      </c>
      <c r="J59" s="6">
        <v>8354</v>
      </c>
      <c r="K59" s="6">
        <v>926</v>
      </c>
      <c r="L59" s="6">
        <v>425</v>
      </c>
      <c r="M59" s="6">
        <f t="shared" si="20"/>
        <v>1670.8</v>
      </c>
      <c r="N59" s="6">
        <f t="shared" si="21"/>
        <v>185.2</v>
      </c>
      <c r="O59" s="8">
        <f t="shared" si="22"/>
        <v>85</v>
      </c>
      <c r="P59" s="6">
        <v>7</v>
      </c>
      <c r="Q59" s="6">
        <v>7549</v>
      </c>
      <c r="R59" s="8">
        <f t="shared" si="9"/>
        <v>1078.4285714285713</v>
      </c>
      <c r="S59" s="6">
        <v>2</v>
      </c>
      <c r="T59" s="6">
        <v>71000</v>
      </c>
      <c r="U59" s="8">
        <f t="shared" si="23"/>
        <v>35500</v>
      </c>
    </row>
    <row r="60" spans="1:21" x14ac:dyDescent="0.3">
      <c r="A60" s="9">
        <v>45359</v>
      </c>
      <c r="B60" s="6">
        <v>2</v>
      </c>
      <c r="C60" s="6">
        <v>112</v>
      </c>
      <c r="D60" s="6">
        <v>407</v>
      </c>
      <c r="E60" s="6">
        <v>480</v>
      </c>
      <c r="F60" s="6">
        <f t="shared" si="24"/>
        <v>56</v>
      </c>
      <c r="G60" s="6">
        <f t="shared" si="25"/>
        <v>203.5</v>
      </c>
      <c r="H60" s="8">
        <f t="shared" si="26"/>
        <v>240</v>
      </c>
      <c r="I60" s="6">
        <v>5</v>
      </c>
      <c r="J60" s="6">
        <v>1902</v>
      </c>
      <c r="K60" s="6">
        <v>314</v>
      </c>
      <c r="L60" s="6">
        <v>357</v>
      </c>
      <c r="M60" s="6">
        <f t="shared" si="20"/>
        <v>380.4</v>
      </c>
      <c r="N60" s="6">
        <f t="shared" si="21"/>
        <v>62.8</v>
      </c>
      <c r="O60" s="8">
        <f t="shared" si="22"/>
        <v>71.400000000000006</v>
      </c>
      <c r="P60" s="6">
        <v>2</v>
      </c>
      <c r="Q60" s="6">
        <v>3351</v>
      </c>
      <c r="R60" s="8">
        <f t="shared" si="9"/>
        <v>1675.5</v>
      </c>
      <c r="S60" s="6">
        <v>0</v>
      </c>
      <c r="T60" s="6">
        <v>0</v>
      </c>
      <c r="U60" s="8">
        <v>0</v>
      </c>
    </row>
    <row r="61" spans="1:21" x14ac:dyDescent="0.3">
      <c r="A61" s="9">
        <v>45360</v>
      </c>
      <c r="B61" s="6">
        <v>6</v>
      </c>
      <c r="C61" s="6">
        <v>409</v>
      </c>
      <c r="D61" s="6">
        <v>300</v>
      </c>
      <c r="E61" s="6">
        <v>776</v>
      </c>
      <c r="F61" s="6">
        <f t="shared" si="24"/>
        <v>68.166666666666671</v>
      </c>
      <c r="G61" s="6">
        <f t="shared" si="25"/>
        <v>50</v>
      </c>
      <c r="H61" s="8">
        <f t="shared" si="26"/>
        <v>129.33333333333334</v>
      </c>
      <c r="I61" s="6">
        <v>6</v>
      </c>
      <c r="J61" s="6">
        <v>16985</v>
      </c>
      <c r="K61" s="6">
        <v>2079</v>
      </c>
      <c r="L61" s="6">
        <v>638</v>
      </c>
      <c r="M61" s="6">
        <f t="shared" si="20"/>
        <v>2830.8333333333335</v>
      </c>
      <c r="N61" s="6">
        <f t="shared" si="21"/>
        <v>346.5</v>
      </c>
      <c r="O61" s="8">
        <f t="shared" si="22"/>
        <v>106.33333333333333</v>
      </c>
      <c r="P61" s="6">
        <v>8</v>
      </c>
      <c r="Q61" s="6">
        <v>24369</v>
      </c>
      <c r="R61" s="8">
        <f t="shared" si="9"/>
        <v>3046.125</v>
      </c>
      <c r="S61" s="6">
        <v>0</v>
      </c>
      <c r="T61" s="6">
        <v>0</v>
      </c>
      <c r="U61" s="8">
        <v>0</v>
      </c>
    </row>
    <row r="62" spans="1:21" x14ac:dyDescent="0.3">
      <c r="A62" s="9">
        <v>45361</v>
      </c>
      <c r="B62" s="6">
        <v>7</v>
      </c>
      <c r="C62" s="6">
        <v>453</v>
      </c>
      <c r="D62" s="6">
        <v>376</v>
      </c>
      <c r="E62" s="6">
        <v>969</v>
      </c>
      <c r="F62" s="6">
        <f t="shared" si="24"/>
        <v>64.714285714285708</v>
      </c>
      <c r="G62" s="6">
        <f t="shared" si="25"/>
        <v>53.714285714285715</v>
      </c>
      <c r="H62" s="8">
        <f t="shared" si="26"/>
        <v>138.42857142857142</v>
      </c>
      <c r="I62" s="6">
        <v>5</v>
      </c>
      <c r="J62" s="6">
        <v>9245</v>
      </c>
      <c r="K62" s="6">
        <v>1167</v>
      </c>
      <c r="L62" s="6">
        <v>523</v>
      </c>
      <c r="M62" s="6">
        <f t="shared" si="20"/>
        <v>1849</v>
      </c>
      <c r="N62" s="6">
        <f t="shared" si="21"/>
        <v>233.4</v>
      </c>
      <c r="O62" s="8">
        <f t="shared" si="22"/>
        <v>104.6</v>
      </c>
      <c r="P62" s="6">
        <v>5</v>
      </c>
      <c r="Q62" s="6">
        <v>20695</v>
      </c>
      <c r="R62" s="8">
        <f t="shared" si="9"/>
        <v>4139</v>
      </c>
      <c r="S62" s="6">
        <v>1</v>
      </c>
      <c r="T62" s="6">
        <v>163000</v>
      </c>
      <c r="U62" s="8">
        <f>T62/S62</f>
        <v>163000</v>
      </c>
    </row>
    <row r="63" spans="1:21" x14ac:dyDescent="0.3">
      <c r="A63" s="9">
        <v>45362</v>
      </c>
      <c r="B63" s="6">
        <v>7</v>
      </c>
      <c r="C63" s="6">
        <v>281</v>
      </c>
      <c r="D63" s="6">
        <v>275</v>
      </c>
      <c r="E63" s="6">
        <v>681</v>
      </c>
      <c r="F63" s="6">
        <f t="shared" ref="F63:F68" si="27">C63/B63</f>
        <v>40.142857142857146</v>
      </c>
      <c r="G63" s="6">
        <f t="shared" ref="G63:G68" si="28">D63/B63</f>
        <v>39.285714285714285</v>
      </c>
      <c r="H63" s="8">
        <f t="shared" ref="H63:H68" si="29">E63/B63</f>
        <v>97.285714285714292</v>
      </c>
      <c r="I63" s="6">
        <v>6</v>
      </c>
      <c r="J63" s="6">
        <v>1648</v>
      </c>
      <c r="K63" s="6">
        <v>129</v>
      </c>
      <c r="L63" s="6">
        <v>346</v>
      </c>
      <c r="M63" s="6">
        <f t="shared" si="20"/>
        <v>274.66666666666669</v>
      </c>
      <c r="N63" s="6">
        <f t="shared" si="21"/>
        <v>21.5</v>
      </c>
      <c r="O63" s="8">
        <f t="shared" si="22"/>
        <v>57.666666666666664</v>
      </c>
      <c r="P63" s="6">
        <v>5</v>
      </c>
      <c r="Q63" s="6">
        <v>6627</v>
      </c>
      <c r="R63" s="8">
        <f t="shared" si="9"/>
        <v>1325.4</v>
      </c>
      <c r="S63" s="6">
        <v>9</v>
      </c>
      <c r="T63" s="6">
        <v>16721000</v>
      </c>
      <c r="U63" s="8">
        <f t="shared" ref="U63:U68" si="30">T63/S63</f>
        <v>1857888.888888889</v>
      </c>
    </row>
    <row r="64" spans="1:21" x14ac:dyDescent="0.3">
      <c r="A64" s="9">
        <v>45363</v>
      </c>
      <c r="B64" s="6">
        <v>7</v>
      </c>
      <c r="C64" s="6">
        <v>208</v>
      </c>
      <c r="D64" s="6">
        <v>365</v>
      </c>
      <c r="E64" s="6">
        <v>798</v>
      </c>
      <c r="F64" s="6">
        <f t="shared" si="27"/>
        <v>29.714285714285715</v>
      </c>
      <c r="G64" s="6">
        <f t="shared" si="28"/>
        <v>52.142857142857146</v>
      </c>
      <c r="H64" s="8">
        <f t="shared" si="29"/>
        <v>114</v>
      </c>
      <c r="I64" s="6">
        <v>5</v>
      </c>
      <c r="J64" s="6">
        <v>9277</v>
      </c>
      <c r="K64" s="6">
        <v>1657</v>
      </c>
      <c r="L64" s="6">
        <v>1026</v>
      </c>
      <c r="M64" s="6">
        <f t="shared" si="20"/>
        <v>1855.4</v>
      </c>
      <c r="N64" s="6">
        <f t="shared" si="21"/>
        <v>331.4</v>
      </c>
      <c r="O64" s="8">
        <f t="shared" si="22"/>
        <v>205.2</v>
      </c>
      <c r="P64" s="6">
        <v>6</v>
      </c>
      <c r="Q64" s="6">
        <v>3052</v>
      </c>
      <c r="R64" s="8">
        <f t="shared" si="9"/>
        <v>508.66666666666669</v>
      </c>
      <c r="S64" s="6">
        <v>1</v>
      </c>
      <c r="T64" s="6">
        <v>97000</v>
      </c>
      <c r="U64" s="8">
        <f t="shared" si="30"/>
        <v>97000</v>
      </c>
    </row>
    <row r="65" spans="1:21" x14ac:dyDescent="0.3">
      <c r="A65" s="9">
        <v>45364</v>
      </c>
      <c r="B65" s="6">
        <v>5</v>
      </c>
      <c r="C65" s="6">
        <v>236</v>
      </c>
      <c r="D65" s="6">
        <v>261</v>
      </c>
      <c r="E65" s="6">
        <v>391</v>
      </c>
      <c r="F65" s="6">
        <f t="shared" si="27"/>
        <v>47.2</v>
      </c>
      <c r="G65" s="6">
        <f t="shared" si="28"/>
        <v>52.2</v>
      </c>
      <c r="H65" s="8">
        <f t="shared" si="29"/>
        <v>78.2</v>
      </c>
      <c r="I65" s="6">
        <v>4</v>
      </c>
      <c r="J65" s="6">
        <v>1275</v>
      </c>
      <c r="K65" s="6">
        <v>218</v>
      </c>
      <c r="L65" s="6">
        <v>954</v>
      </c>
      <c r="M65" s="6">
        <f t="shared" si="20"/>
        <v>318.75</v>
      </c>
      <c r="N65" s="6">
        <f t="shared" si="21"/>
        <v>54.5</v>
      </c>
      <c r="O65" s="8">
        <f t="shared" si="22"/>
        <v>238.5</v>
      </c>
      <c r="P65" s="6">
        <v>2</v>
      </c>
      <c r="Q65" s="6">
        <v>1376</v>
      </c>
      <c r="R65" s="8">
        <f t="shared" si="9"/>
        <v>688</v>
      </c>
      <c r="S65" s="6">
        <v>1</v>
      </c>
      <c r="T65" s="6">
        <v>237000</v>
      </c>
      <c r="U65" s="8">
        <f t="shared" si="30"/>
        <v>237000</v>
      </c>
    </row>
    <row r="66" spans="1:21" x14ac:dyDescent="0.3">
      <c r="A66" s="9">
        <v>45365</v>
      </c>
      <c r="B66" s="6">
        <v>8</v>
      </c>
      <c r="C66" s="6">
        <v>553</v>
      </c>
      <c r="D66" s="6">
        <v>339</v>
      </c>
      <c r="E66" s="6">
        <v>892</v>
      </c>
      <c r="F66" s="6">
        <f t="shared" si="27"/>
        <v>69.125</v>
      </c>
      <c r="G66" s="6">
        <f t="shared" si="28"/>
        <v>42.375</v>
      </c>
      <c r="H66" s="8">
        <f t="shared" si="29"/>
        <v>111.5</v>
      </c>
      <c r="I66" s="6">
        <v>8</v>
      </c>
      <c r="J66" s="6">
        <v>7446</v>
      </c>
      <c r="K66" s="6">
        <v>1266</v>
      </c>
      <c r="L66" s="6">
        <v>696</v>
      </c>
      <c r="M66" s="6">
        <f t="shared" si="20"/>
        <v>930.75</v>
      </c>
      <c r="N66" s="6">
        <f t="shared" si="21"/>
        <v>158.25</v>
      </c>
      <c r="O66" s="8">
        <f t="shared" si="22"/>
        <v>87</v>
      </c>
      <c r="P66" s="6">
        <v>6</v>
      </c>
      <c r="Q66" s="6">
        <v>6150</v>
      </c>
      <c r="R66" s="8">
        <f t="shared" si="9"/>
        <v>1025</v>
      </c>
      <c r="S66" s="6">
        <v>5</v>
      </c>
      <c r="T66" s="6">
        <v>1267000</v>
      </c>
      <c r="U66" s="8">
        <f t="shared" si="30"/>
        <v>253400</v>
      </c>
    </row>
    <row r="67" spans="1:21" x14ac:dyDescent="0.3">
      <c r="A67" s="9">
        <v>45366</v>
      </c>
      <c r="B67" s="6">
        <v>5</v>
      </c>
      <c r="C67" s="6">
        <v>303</v>
      </c>
      <c r="D67" s="6">
        <v>207</v>
      </c>
      <c r="E67" s="6">
        <v>458</v>
      </c>
      <c r="F67" s="6">
        <f t="shared" si="27"/>
        <v>60.6</v>
      </c>
      <c r="G67" s="6">
        <f t="shared" si="28"/>
        <v>41.4</v>
      </c>
      <c r="H67" s="8">
        <f t="shared" si="29"/>
        <v>91.6</v>
      </c>
      <c r="I67" s="6">
        <v>9</v>
      </c>
      <c r="J67" s="6">
        <v>15567</v>
      </c>
      <c r="K67" s="6">
        <v>3946</v>
      </c>
      <c r="L67" s="6">
        <v>1162</v>
      </c>
      <c r="M67" s="6">
        <f t="shared" si="20"/>
        <v>1729.6666666666667</v>
      </c>
      <c r="N67" s="6">
        <f t="shared" si="21"/>
        <v>438.44444444444446</v>
      </c>
      <c r="O67" s="8">
        <f t="shared" si="22"/>
        <v>129.11111111111111</v>
      </c>
      <c r="P67" s="6">
        <v>7</v>
      </c>
      <c r="Q67" s="6">
        <v>5949</v>
      </c>
      <c r="R67" s="8">
        <f t="shared" si="9"/>
        <v>849.85714285714289</v>
      </c>
      <c r="S67" s="6">
        <v>2</v>
      </c>
      <c r="T67" s="6">
        <v>819000</v>
      </c>
      <c r="U67" s="8">
        <f t="shared" si="30"/>
        <v>409500</v>
      </c>
    </row>
    <row r="68" spans="1:21" x14ac:dyDescent="0.3">
      <c r="A68" s="9">
        <v>45367</v>
      </c>
      <c r="B68" s="6">
        <v>5</v>
      </c>
      <c r="C68" s="6">
        <v>227</v>
      </c>
      <c r="D68" s="6">
        <v>191</v>
      </c>
      <c r="E68" s="6">
        <v>436</v>
      </c>
      <c r="F68" s="6">
        <f t="shared" si="27"/>
        <v>45.4</v>
      </c>
      <c r="G68" s="6">
        <f t="shared" si="28"/>
        <v>38.200000000000003</v>
      </c>
      <c r="H68" s="8">
        <f t="shared" si="29"/>
        <v>87.2</v>
      </c>
      <c r="I68" s="6">
        <v>7</v>
      </c>
      <c r="J68" s="6">
        <v>9573</v>
      </c>
      <c r="K68" s="6">
        <v>2335</v>
      </c>
      <c r="L68" s="6">
        <v>1152</v>
      </c>
      <c r="M68" s="6">
        <f t="shared" si="20"/>
        <v>1367.5714285714287</v>
      </c>
      <c r="N68" s="6">
        <f t="shared" si="21"/>
        <v>333.57142857142856</v>
      </c>
      <c r="O68" s="8">
        <f t="shared" si="22"/>
        <v>164.57142857142858</v>
      </c>
      <c r="P68" s="6">
        <v>7</v>
      </c>
      <c r="Q68" s="6">
        <v>4955</v>
      </c>
      <c r="R68" s="8">
        <f t="shared" si="9"/>
        <v>707.85714285714289</v>
      </c>
      <c r="S68" s="6">
        <v>8</v>
      </c>
      <c r="T68" s="6">
        <v>4521000</v>
      </c>
      <c r="U68" s="8">
        <f t="shared" si="30"/>
        <v>565125</v>
      </c>
    </row>
    <row r="69" spans="1:21" x14ac:dyDescent="0.3">
      <c r="A69" s="9">
        <v>45368</v>
      </c>
      <c r="B69" s="6"/>
      <c r="C69" s="6"/>
      <c r="D69" s="6"/>
      <c r="E69" s="6"/>
      <c r="I69" s="6"/>
      <c r="J69" s="6"/>
      <c r="K69" s="6"/>
      <c r="L69" s="6"/>
      <c r="P69" s="6"/>
      <c r="Q69" s="6"/>
    </row>
    <row r="70" spans="1:21" x14ac:dyDescent="0.3">
      <c r="A70" s="9">
        <v>45369</v>
      </c>
      <c r="B70" s="6"/>
      <c r="C70" s="6"/>
      <c r="D70" s="6"/>
      <c r="E70" s="6"/>
      <c r="I70" s="6"/>
      <c r="J70" s="6"/>
      <c r="K70" s="6"/>
      <c r="L70" s="6"/>
      <c r="P70" s="6"/>
      <c r="Q70" s="6"/>
    </row>
    <row r="71" spans="1:21" x14ac:dyDescent="0.3">
      <c r="B71" s="6"/>
      <c r="C71" s="6"/>
      <c r="D71" s="6"/>
      <c r="E71" s="6"/>
      <c r="I71" s="6"/>
      <c r="J71" s="6"/>
      <c r="K71" s="6"/>
      <c r="L71" s="6"/>
      <c r="P71" s="6"/>
      <c r="Q71" s="6"/>
    </row>
    <row r="72" spans="1:21" x14ac:dyDescent="0.3">
      <c r="B72" s="6"/>
      <c r="C72" s="6"/>
      <c r="D72" s="6"/>
      <c r="E72" s="6"/>
      <c r="I72" s="6"/>
      <c r="J72" s="6"/>
      <c r="K72" s="6"/>
      <c r="L72" s="6"/>
      <c r="P72" s="6"/>
      <c r="Q72" s="6"/>
    </row>
    <row r="73" spans="1:21" x14ac:dyDescent="0.3">
      <c r="B73" s="6"/>
      <c r="C73" s="6"/>
      <c r="D73" s="6"/>
      <c r="E73" s="6"/>
      <c r="I73" s="6"/>
      <c r="J73" s="6"/>
      <c r="K73" s="6"/>
      <c r="L73" s="6"/>
      <c r="P73" s="6"/>
      <c r="Q73" s="6"/>
    </row>
    <row r="74" spans="1:21" x14ac:dyDescent="0.3">
      <c r="C74" s="6"/>
      <c r="D74" s="6"/>
      <c r="E74" s="6"/>
      <c r="I74" s="6"/>
      <c r="J74" s="6"/>
      <c r="K74" s="6"/>
      <c r="L74" s="6"/>
      <c r="P74" s="6"/>
      <c r="Q74" s="6"/>
    </row>
    <row r="75" spans="1:21" x14ac:dyDescent="0.3">
      <c r="B75" s="6"/>
      <c r="C75" s="6"/>
      <c r="D75" s="6"/>
      <c r="E75" s="6"/>
      <c r="I75" s="6"/>
      <c r="J75" s="6"/>
      <c r="K75" s="6"/>
      <c r="L75" s="6"/>
      <c r="P75" s="6"/>
      <c r="Q75" s="6"/>
    </row>
    <row r="76" spans="1:21" x14ac:dyDescent="0.3">
      <c r="B76" s="6"/>
      <c r="C76" s="6"/>
      <c r="D76" s="6"/>
      <c r="E76" s="6"/>
      <c r="I76" s="6"/>
      <c r="J76" s="6"/>
      <c r="K76" s="6"/>
      <c r="L76" s="6"/>
      <c r="P76" s="6"/>
      <c r="Q76" s="6"/>
    </row>
    <row r="77" spans="1:21" x14ac:dyDescent="0.3">
      <c r="B77" s="6"/>
      <c r="C77" s="6"/>
      <c r="D77" s="6"/>
      <c r="E77" s="6"/>
      <c r="I77" s="6"/>
      <c r="J77" s="6"/>
      <c r="K77" s="6"/>
      <c r="L77" s="6"/>
      <c r="P77" s="6"/>
      <c r="Q77" s="6"/>
    </row>
    <row r="78" spans="1:21" x14ac:dyDescent="0.3">
      <c r="B78" s="6"/>
      <c r="C78" s="6"/>
      <c r="D78" s="6"/>
      <c r="E78" s="6"/>
      <c r="I78" s="6"/>
      <c r="J78" s="6"/>
      <c r="K78" s="6"/>
      <c r="L78" s="6"/>
      <c r="P78" s="6"/>
      <c r="Q78" s="6"/>
    </row>
    <row r="79" spans="1:21" x14ac:dyDescent="0.3">
      <c r="B79" s="6"/>
      <c r="C79" s="6"/>
      <c r="D79" s="6"/>
      <c r="E79" s="6"/>
      <c r="I79" s="6"/>
      <c r="J79" s="6"/>
      <c r="K79" s="6"/>
      <c r="L79" s="6"/>
      <c r="P79" s="6"/>
      <c r="Q79" s="6"/>
    </row>
    <row r="80" spans="1:21" x14ac:dyDescent="0.3">
      <c r="B80" s="6"/>
      <c r="C80" s="6"/>
      <c r="D80" s="6"/>
      <c r="E80" s="6"/>
      <c r="I80" s="6"/>
      <c r="J80" s="6"/>
      <c r="K80" s="6"/>
      <c r="L80" s="6"/>
      <c r="P80" s="6"/>
      <c r="Q80" s="6"/>
    </row>
    <row r="81" spans="2:17" x14ac:dyDescent="0.3">
      <c r="B81" s="6"/>
      <c r="C81" s="6"/>
      <c r="D81" s="6"/>
      <c r="E81" s="6"/>
      <c r="I81" s="6"/>
      <c r="J81" s="6"/>
      <c r="K81" s="6"/>
      <c r="L81" s="6"/>
      <c r="P81" s="6"/>
      <c r="Q81" s="6"/>
    </row>
    <row r="82" spans="2:17" x14ac:dyDescent="0.3">
      <c r="B82" s="6"/>
      <c r="C82" s="6"/>
      <c r="D82" s="6"/>
      <c r="E82" s="6"/>
      <c r="I82" s="6"/>
      <c r="J82" s="6"/>
      <c r="K82" s="6"/>
      <c r="L82" s="6"/>
      <c r="P82" s="6"/>
      <c r="Q82" s="6"/>
    </row>
    <row r="83" spans="2:17" x14ac:dyDescent="0.3">
      <c r="B83" s="6"/>
      <c r="C83" s="6"/>
      <c r="D83" s="6"/>
      <c r="E83" s="6"/>
      <c r="I83" s="6"/>
      <c r="J83" s="6"/>
      <c r="K83" s="6"/>
      <c r="L83" s="6"/>
      <c r="P83" s="6"/>
      <c r="Q83" s="6"/>
    </row>
    <row r="84" spans="2:17" x14ac:dyDescent="0.3">
      <c r="B84" s="6"/>
      <c r="C84" s="6"/>
      <c r="D84" s="6"/>
      <c r="E84" s="6"/>
      <c r="I84" s="6"/>
      <c r="J84" s="6"/>
      <c r="K84" s="6"/>
      <c r="L84" s="6"/>
      <c r="P84" s="6"/>
      <c r="Q84" s="6"/>
    </row>
    <row r="85" spans="2:17" x14ac:dyDescent="0.3">
      <c r="B85" s="6"/>
      <c r="C85" s="6"/>
      <c r="D85" s="6"/>
      <c r="E85" s="6"/>
      <c r="I85" s="6"/>
      <c r="J85" s="6"/>
      <c r="K85" s="6"/>
      <c r="L85" s="6"/>
      <c r="P85" s="6"/>
      <c r="Q85" s="6"/>
    </row>
    <row r="86" spans="2:17" x14ac:dyDescent="0.3">
      <c r="B86" s="6"/>
      <c r="C86" s="6"/>
      <c r="D86" s="6"/>
      <c r="E86" s="6"/>
      <c r="I86" s="6"/>
      <c r="J86" s="6"/>
      <c r="K86" s="6"/>
      <c r="L86" s="6"/>
      <c r="P86" s="6"/>
      <c r="Q86" s="6"/>
    </row>
    <row r="87" spans="2:17" x14ac:dyDescent="0.3">
      <c r="B87" s="6"/>
      <c r="C87" s="6"/>
      <c r="D87" s="6"/>
      <c r="E87" s="6"/>
      <c r="I87" s="6"/>
      <c r="J87" s="6"/>
      <c r="K87" s="6"/>
      <c r="L87" s="6"/>
      <c r="P87" s="6"/>
      <c r="Q87" s="6"/>
    </row>
    <row r="88" spans="2:17" x14ac:dyDescent="0.3">
      <c r="B88" s="6"/>
      <c r="C88" s="6"/>
      <c r="D88" s="6"/>
      <c r="E88" s="6"/>
      <c r="I88" s="6"/>
      <c r="J88" s="6"/>
      <c r="K88" s="6"/>
      <c r="L88" s="6"/>
      <c r="P88" s="6"/>
      <c r="Q88" s="6"/>
    </row>
    <row r="89" spans="2:17" x14ac:dyDescent="0.3">
      <c r="B89" s="6"/>
      <c r="C89" s="6"/>
      <c r="D89" s="6"/>
      <c r="E89" s="6"/>
      <c r="I89" s="6"/>
      <c r="J89" s="6"/>
      <c r="K89" s="6"/>
      <c r="L89" s="6"/>
      <c r="P89" s="6"/>
    </row>
    <row r="90" spans="2:17" x14ac:dyDescent="0.3">
      <c r="I90" s="6"/>
      <c r="J90" s="6"/>
      <c r="K90" s="6"/>
      <c r="L90" s="6"/>
    </row>
    <row r="91" spans="2:17" x14ac:dyDescent="0.3">
      <c r="I91" s="6"/>
    </row>
    <row r="92" spans="2:17" x14ac:dyDescent="0.3">
      <c r="I92" s="6"/>
      <c r="J92" s="6"/>
      <c r="K92" s="6"/>
      <c r="L92" s="6"/>
    </row>
    <row r="93" spans="2:17" x14ac:dyDescent="0.3">
      <c r="I93" s="6"/>
      <c r="J93" s="6"/>
      <c r="K93" s="6"/>
      <c r="L93" s="6"/>
    </row>
    <row r="94" spans="2:17" x14ac:dyDescent="0.3">
      <c r="I94" s="6"/>
      <c r="J94" s="6"/>
      <c r="K94" s="6"/>
      <c r="L94" s="6"/>
    </row>
    <row r="95" spans="2:17" x14ac:dyDescent="0.3">
      <c r="I95" s="6"/>
      <c r="J95" s="6"/>
      <c r="K95" s="6"/>
      <c r="L95" s="6"/>
    </row>
    <row r="96" spans="2:17" x14ac:dyDescent="0.3">
      <c r="I96" s="6"/>
      <c r="J96" s="6"/>
      <c r="K96" s="6"/>
      <c r="L96" s="6"/>
    </row>
    <row r="97" spans="9:12" x14ac:dyDescent="0.3">
      <c r="I97" s="6"/>
      <c r="J97" s="6"/>
      <c r="K97" s="6"/>
      <c r="L97" s="6"/>
    </row>
    <row r="98" spans="9:12" x14ac:dyDescent="0.3">
      <c r="I98" s="6"/>
      <c r="J98" s="6"/>
      <c r="K98" s="6"/>
      <c r="L98" s="6"/>
    </row>
    <row r="99" spans="9:12" x14ac:dyDescent="0.3">
      <c r="I99" s="6"/>
      <c r="J99" s="6"/>
      <c r="K99" s="6"/>
      <c r="L99" s="6"/>
    </row>
    <row r="100" spans="9:12" x14ac:dyDescent="0.3">
      <c r="I100" s="6"/>
      <c r="J100" s="6"/>
      <c r="K100" s="6"/>
      <c r="L100" s="6"/>
    </row>
    <row r="101" spans="9:12" x14ac:dyDescent="0.3">
      <c r="I101" s="6"/>
      <c r="J101" s="6"/>
      <c r="K101" s="6"/>
      <c r="L101" s="6"/>
    </row>
    <row r="102" spans="9:12" x14ac:dyDescent="0.3">
      <c r="I102" s="6"/>
      <c r="J102" s="6"/>
      <c r="K102" s="6"/>
      <c r="L102" s="6"/>
    </row>
    <row r="103" spans="9:12" x14ac:dyDescent="0.3">
      <c r="I103" s="6"/>
      <c r="J103" s="6"/>
      <c r="K103" s="6"/>
      <c r="L103" s="6"/>
    </row>
    <row r="104" spans="9:12" x14ac:dyDescent="0.3">
      <c r="I104" s="6"/>
      <c r="J104" s="6"/>
      <c r="K104" s="6"/>
      <c r="L104" s="6"/>
    </row>
    <row r="105" spans="9:12" x14ac:dyDescent="0.3">
      <c r="I105" s="6"/>
      <c r="J105" s="6"/>
      <c r="K105" s="6"/>
      <c r="L105" s="6"/>
    </row>
    <row r="106" spans="9:12" x14ac:dyDescent="0.3">
      <c r="I106" s="6"/>
      <c r="J106" s="6"/>
      <c r="K106" s="6"/>
      <c r="L106" s="6"/>
    </row>
    <row r="107" spans="9:12" x14ac:dyDescent="0.3">
      <c r="I107" s="6"/>
      <c r="J107" s="6"/>
      <c r="K107" s="6"/>
      <c r="L107" s="6"/>
    </row>
    <row r="108" spans="9:12" x14ac:dyDescent="0.3">
      <c r="I108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044C-6F3E-436F-84AC-DB98BA731517}">
  <dimension ref="A2:M22"/>
  <sheetViews>
    <sheetView workbookViewId="0">
      <selection activeCell="J19" sqref="J19"/>
    </sheetView>
  </sheetViews>
  <sheetFormatPr baseColWidth="10" defaultRowHeight="15.05" x14ac:dyDescent="0.3"/>
  <cols>
    <col min="3" max="3" width="12.44140625" customWidth="1"/>
  </cols>
  <sheetData>
    <row r="2" spans="1:13" x14ac:dyDescent="0.3">
      <c r="B2" t="s">
        <v>82</v>
      </c>
      <c r="C2" t="s">
        <v>11</v>
      </c>
      <c r="D2" t="s">
        <v>30</v>
      </c>
      <c r="E2" t="s">
        <v>12</v>
      </c>
      <c r="F2" t="s">
        <v>16</v>
      </c>
      <c r="G2" t="s">
        <v>83</v>
      </c>
      <c r="H2" t="s">
        <v>18</v>
      </c>
      <c r="I2" t="s">
        <v>19</v>
      </c>
      <c r="J2" t="s">
        <v>23</v>
      </c>
      <c r="K2" t="s">
        <v>24</v>
      </c>
      <c r="L2" t="s">
        <v>26</v>
      </c>
      <c r="M2" t="s">
        <v>27</v>
      </c>
    </row>
    <row r="3" spans="1:13" x14ac:dyDescent="0.3">
      <c r="A3" t="s">
        <v>84</v>
      </c>
      <c r="B3">
        <v>919</v>
      </c>
      <c r="C3">
        <v>681403</v>
      </c>
      <c r="D3">
        <v>1230276</v>
      </c>
      <c r="E3">
        <v>3481884</v>
      </c>
      <c r="F3">
        <v>1248</v>
      </c>
      <c r="G3">
        <v>7505763</v>
      </c>
      <c r="H3">
        <v>931280</v>
      </c>
      <c r="I3">
        <v>707847</v>
      </c>
      <c r="J3">
        <v>923</v>
      </c>
      <c r="K3">
        <v>4848438</v>
      </c>
      <c r="L3">
        <v>349</v>
      </c>
      <c r="M3">
        <v>10688244</v>
      </c>
    </row>
    <row r="4" spans="1:13" x14ac:dyDescent="0.3">
      <c r="A4" t="s">
        <v>54</v>
      </c>
      <c r="C4">
        <v>510</v>
      </c>
      <c r="D4">
        <v>1500</v>
      </c>
      <c r="E4">
        <v>4100</v>
      </c>
      <c r="G4">
        <v>2</v>
      </c>
      <c r="H4">
        <v>9500</v>
      </c>
      <c r="I4">
        <v>1279</v>
      </c>
      <c r="K4">
        <v>0</v>
      </c>
      <c r="M4">
        <v>0</v>
      </c>
    </row>
    <row r="5" spans="1:13" x14ac:dyDescent="0.3">
      <c r="A5" t="s">
        <v>55</v>
      </c>
      <c r="C5">
        <v>13151</v>
      </c>
      <c r="D5">
        <v>25456</v>
      </c>
      <c r="E5">
        <v>81468</v>
      </c>
      <c r="G5">
        <v>187100</v>
      </c>
      <c r="H5">
        <v>24800</v>
      </c>
      <c r="I5">
        <v>25926</v>
      </c>
      <c r="K5">
        <v>161665</v>
      </c>
      <c r="M5">
        <v>847671</v>
      </c>
    </row>
    <row r="6" spans="1:13" x14ac:dyDescent="0.3">
      <c r="A6" t="s">
        <v>56</v>
      </c>
      <c r="C6">
        <v>4635.3945578231296</v>
      </c>
      <c r="D6">
        <v>8369.224489795919</v>
      </c>
      <c r="E6">
        <v>23686.285714285714</v>
      </c>
      <c r="G6">
        <v>51059.612244897959</v>
      </c>
      <c r="H6">
        <v>6335.2380952380954</v>
      </c>
      <c r="I6">
        <v>4815.2857142857147</v>
      </c>
      <c r="K6">
        <v>32982.571428571428</v>
      </c>
      <c r="M6">
        <v>72709.142857142855</v>
      </c>
    </row>
    <row r="7" spans="1:13" x14ac:dyDescent="0.3">
      <c r="A7" t="s">
        <v>57</v>
      </c>
      <c r="C7">
        <v>3917</v>
      </c>
      <c r="D7">
        <v>7700</v>
      </c>
      <c r="E7">
        <v>22100</v>
      </c>
      <c r="G7">
        <v>38400</v>
      </c>
      <c r="H7">
        <v>5474</v>
      </c>
      <c r="I7">
        <v>4422</v>
      </c>
      <c r="K7">
        <v>28016</v>
      </c>
      <c r="M7">
        <v>18395</v>
      </c>
    </row>
    <row r="8" spans="1:13" x14ac:dyDescent="0.3">
      <c r="A8" t="s">
        <v>58</v>
      </c>
      <c r="C8">
        <v>2623.895375038468</v>
      </c>
      <c r="D8">
        <v>3842.9305202547876</v>
      </c>
      <c r="E8">
        <v>11596.721585614037</v>
      </c>
      <c r="G8">
        <v>37255.368355915067</v>
      </c>
      <c r="H8">
        <v>4025.0868370337184</v>
      </c>
      <c r="I8">
        <v>2682.5965238158797</v>
      </c>
      <c r="K8">
        <v>22670.2202970123</v>
      </c>
      <c r="M8">
        <v>131648.55887015644</v>
      </c>
    </row>
    <row r="10" spans="1:13" x14ac:dyDescent="0.3">
      <c r="B10" t="s">
        <v>84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13" x14ac:dyDescent="0.3">
      <c r="A11" t="s">
        <v>82</v>
      </c>
      <c r="B11">
        <v>919</v>
      </c>
    </row>
    <row r="12" spans="1:13" x14ac:dyDescent="0.3">
      <c r="A12" t="s">
        <v>11</v>
      </c>
      <c r="B12">
        <v>681403</v>
      </c>
      <c r="C12">
        <v>510</v>
      </c>
      <c r="D12">
        <v>13151</v>
      </c>
      <c r="E12">
        <v>4635.3945578231296</v>
      </c>
      <c r="F12">
        <v>3917</v>
      </c>
      <c r="G12">
        <v>2623.895375038468</v>
      </c>
    </row>
    <row r="13" spans="1:13" x14ac:dyDescent="0.3">
      <c r="A13" t="s">
        <v>30</v>
      </c>
      <c r="B13">
        <v>1230276</v>
      </c>
      <c r="C13">
        <v>1500</v>
      </c>
      <c r="D13">
        <v>25456</v>
      </c>
      <c r="E13">
        <v>8369.224489795919</v>
      </c>
      <c r="F13">
        <v>7700</v>
      </c>
      <c r="G13">
        <v>3842.9305202547876</v>
      </c>
    </row>
    <row r="14" spans="1:13" x14ac:dyDescent="0.3">
      <c r="A14" t="s">
        <v>12</v>
      </c>
      <c r="B14">
        <v>3481884</v>
      </c>
      <c r="C14">
        <v>4100</v>
      </c>
      <c r="D14">
        <v>81468</v>
      </c>
      <c r="E14">
        <v>23686.285714285714</v>
      </c>
      <c r="F14">
        <v>22100</v>
      </c>
      <c r="G14">
        <v>11596.721585614037</v>
      </c>
    </row>
    <row r="15" spans="1:13" x14ac:dyDescent="0.3">
      <c r="A15" t="s">
        <v>16</v>
      </c>
      <c r="B15">
        <v>1248</v>
      </c>
    </row>
    <row r="16" spans="1:13" x14ac:dyDescent="0.3">
      <c r="A16" t="s">
        <v>83</v>
      </c>
      <c r="B16">
        <v>7505763</v>
      </c>
      <c r="C16">
        <v>2</v>
      </c>
      <c r="D16">
        <v>187100</v>
      </c>
      <c r="E16">
        <v>51059.612244897959</v>
      </c>
      <c r="F16">
        <v>38400</v>
      </c>
      <c r="G16">
        <v>37255.368355915067</v>
      </c>
    </row>
    <row r="17" spans="1:7" x14ac:dyDescent="0.3">
      <c r="A17" t="s">
        <v>18</v>
      </c>
      <c r="B17">
        <v>931280</v>
      </c>
      <c r="C17">
        <v>9500</v>
      </c>
      <c r="D17">
        <v>24800</v>
      </c>
      <c r="E17">
        <v>6335.2380952380954</v>
      </c>
      <c r="F17">
        <v>5474</v>
      </c>
      <c r="G17">
        <v>4025.0868370337184</v>
      </c>
    </row>
    <row r="18" spans="1:7" x14ac:dyDescent="0.3">
      <c r="A18" t="s">
        <v>19</v>
      </c>
      <c r="B18">
        <v>707847</v>
      </c>
      <c r="C18">
        <v>1279</v>
      </c>
      <c r="D18">
        <v>25926</v>
      </c>
      <c r="E18">
        <v>4815.2857142857147</v>
      </c>
      <c r="F18">
        <v>4422</v>
      </c>
      <c r="G18">
        <v>2682.5965238158797</v>
      </c>
    </row>
    <row r="19" spans="1:7" x14ac:dyDescent="0.3">
      <c r="A19" t="s">
        <v>23</v>
      </c>
      <c r="B19">
        <v>923</v>
      </c>
    </row>
    <row r="20" spans="1:7" x14ac:dyDescent="0.3">
      <c r="A20" t="s">
        <v>24</v>
      </c>
      <c r="B20">
        <v>4848438</v>
      </c>
      <c r="C20">
        <v>0</v>
      </c>
      <c r="D20">
        <v>161665</v>
      </c>
      <c r="E20">
        <v>32982.571428571428</v>
      </c>
      <c r="F20">
        <v>28016</v>
      </c>
      <c r="G20">
        <v>22670.2202970123</v>
      </c>
    </row>
    <row r="21" spans="1:7" x14ac:dyDescent="0.3">
      <c r="A21" t="s">
        <v>26</v>
      </c>
      <c r="B21">
        <v>349</v>
      </c>
    </row>
    <row r="22" spans="1:7" x14ac:dyDescent="0.3">
      <c r="A22" t="s">
        <v>27</v>
      </c>
      <c r="B22">
        <v>10688244</v>
      </c>
      <c r="C22">
        <v>0</v>
      </c>
      <c r="D22">
        <v>847671</v>
      </c>
      <c r="E22">
        <v>72709.142857142855</v>
      </c>
      <c r="F22">
        <v>18395</v>
      </c>
      <c r="G22">
        <v>131648.55887015644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B4" sqref="B4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T42"/>
  <sheetViews>
    <sheetView zoomScale="80" zoomScaleNormal="80" workbookViewId="0">
      <pane ySplit="1" topLeftCell="A2" activePane="bottomLeft" state="frozen"/>
      <selection pane="bottomLeft" activeCell="V7" sqref="V7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1" width="13" customWidth="1"/>
    <col min="12" max="12" width="22.77734375" bestFit="1" customWidth="1"/>
    <col min="13" max="13" width="8.88671875" customWidth="1"/>
    <col min="14" max="14" width="9.21875" customWidth="1"/>
    <col min="15" max="15" width="9.6640625" bestFit="1" customWidth="1"/>
    <col min="16" max="16" width="5.5546875" customWidth="1"/>
    <col min="17" max="17" width="6.33203125" customWidth="1"/>
    <col min="18" max="18" width="6.88671875" customWidth="1"/>
    <col min="19" max="19" width="7" bestFit="1" customWidth="1"/>
    <col min="20" max="20" width="8.33203125" customWidth="1"/>
  </cols>
  <sheetData>
    <row r="1" spans="1:20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J1" s="1" t="s">
        <v>81</v>
      </c>
      <c r="L1" s="21" t="s">
        <v>60</v>
      </c>
      <c r="M1" s="21" t="s">
        <v>59</v>
      </c>
      <c r="O1" s="17"/>
      <c r="P1" s="20" t="s">
        <v>54</v>
      </c>
      <c r="Q1" s="20" t="s">
        <v>55</v>
      </c>
      <c r="R1" s="20" t="s">
        <v>56</v>
      </c>
      <c r="S1" s="20" t="s">
        <v>57</v>
      </c>
      <c r="T1" s="20" t="s">
        <v>58</v>
      </c>
    </row>
    <row r="2" spans="1:20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J2" t="s">
        <v>80</v>
      </c>
      <c r="L2" s="15" t="str" cm="1">
        <f t="array" ref="L2:L14">_xlfn.UNIQUE(B2:B42)</f>
        <v>Simo</v>
      </c>
      <c r="M2" s="15">
        <f>COUNTIF(B2:B42,L2)</f>
        <v>4</v>
      </c>
      <c r="O2" s="15" t="s">
        <v>61</v>
      </c>
      <c r="P2" s="17">
        <f>MIN(E8:E42)</f>
        <v>46</v>
      </c>
      <c r="Q2" s="17">
        <f>MAX(E8:E42)</f>
        <v>66</v>
      </c>
      <c r="R2" s="18">
        <f>AVERAGE(E8:E42)</f>
        <v>53.771428571428572</v>
      </c>
      <c r="S2">
        <f>MEDIAN(E8:E42)</f>
        <v>53</v>
      </c>
      <c r="T2" s="19">
        <f>_xlfn.STDEV.S(E8:E42)</f>
        <v>5.6207897408570888</v>
      </c>
    </row>
    <row r="3" spans="1:20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J3" t="s">
        <v>80</v>
      </c>
      <c r="L3" s="15" t="str">
        <v>Mitofsky</v>
      </c>
      <c r="M3" s="15">
        <f t="shared" ref="M3:M14" si="3">COUNTIF(B3:B43,L3)</f>
        <v>5</v>
      </c>
      <c r="O3" s="15" t="s">
        <v>53</v>
      </c>
      <c r="P3" s="17">
        <f>MIN(D8:D42)</f>
        <v>13</v>
      </c>
      <c r="Q3" s="17">
        <f>MAX(D8:D42)</f>
        <v>34</v>
      </c>
      <c r="R3" s="18">
        <f>AVERAGE(D8:D42)</f>
        <v>24.485714285714284</v>
      </c>
      <c r="S3">
        <f>MEDIAN(D8:D42)</f>
        <v>25</v>
      </c>
      <c r="T3" s="19">
        <f>_xlfn.STDEV.S(D8:D42)</f>
        <v>4.7426192103931264</v>
      </c>
    </row>
    <row r="4" spans="1:20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J4" t="s">
        <v>80</v>
      </c>
      <c r="L4" s="15" t="str">
        <v>El Financiero</v>
      </c>
      <c r="M4" s="15">
        <f t="shared" si="3"/>
        <v>5</v>
      </c>
      <c r="O4" s="15"/>
      <c r="R4" s="19"/>
      <c r="T4" s="19"/>
    </row>
    <row r="5" spans="1:20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J5" t="s">
        <v>80</v>
      </c>
      <c r="L5" s="15" t="str">
        <v>Demotecnia</v>
      </c>
      <c r="M5" s="15">
        <f t="shared" si="3"/>
        <v>4</v>
      </c>
    </row>
    <row r="6" spans="1:20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J6" t="s">
        <v>80</v>
      </c>
      <c r="L6" s="15" t="str">
        <v>Buendía &amp; Márquez</v>
      </c>
      <c r="M6" s="15">
        <f t="shared" si="3"/>
        <v>2</v>
      </c>
    </row>
    <row r="7" spans="1:20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J7" t="s">
        <v>80</v>
      </c>
      <c r="L7" s="15" t="str">
        <v>Berumen</v>
      </c>
      <c r="M7" s="15">
        <f t="shared" si="3"/>
        <v>3</v>
      </c>
    </row>
    <row r="8" spans="1:20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J8" t="s">
        <v>79</v>
      </c>
      <c r="L8" s="15" t="str">
        <v>Mendoza Blanco &amp; Asoc</v>
      </c>
      <c r="M8" s="15">
        <f t="shared" si="3"/>
        <v>4</v>
      </c>
    </row>
    <row r="9" spans="1:20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J9" t="s">
        <v>79</v>
      </c>
      <c r="L9" s="15" t="str">
        <v>Enkoll</v>
      </c>
      <c r="M9" s="15">
        <f t="shared" si="3"/>
        <v>4</v>
      </c>
    </row>
    <row r="10" spans="1:20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J10" t="s">
        <v>79</v>
      </c>
      <c r="L10" s="15" t="str">
        <v>Varela y Asoc / Citibanamex</v>
      </c>
      <c r="M10" s="15">
        <f t="shared" si="3"/>
        <v>1</v>
      </c>
    </row>
    <row r="11" spans="1:20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J11" t="s">
        <v>79</v>
      </c>
      <c r="L11" s="15" t="str">
        <v>Parametría</v>
      </c>
      <c r="M11" s="15">
        <f t="shared" si="3"/>
        <v>3</v>
      </c>
    </row>
    <row r="12" spans="1:20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J12" t="s">
        <v>79</v>
      </c>
      <c r="L12" s="15" t="str">
        <v>GEA-ISA</v>
      </c>
      <c r="M12" s="15">
        <f t="shared" si="3"/>
        <v>2</v>
      </c>
    </row>
    <row r="13" spans="1:20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J13" t="s">
        <v>79</v>
      </c>
      <c r="L13" s="15" t="str">
        <v>Covarrubias y Asoc</v>
      </c>
      <c r="M13" s="15">
        <f t="shared" si="3"/>
        <v>3</v>
      </c>
    </row>
    <row r="14" spans="1:20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J14" t="s">
        <v>79</v>
      </c>
      <c r="L14" s="15" t="str">
        <v>Reforma</v>
      </c>
      <c r="M14" s="15">
        <f t="shared" si="3"/>
        <v>1</v>
      </c>
    </row>
    <row r="15" spans="1:20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  <c r="J15" t="s">
        <v>78</v>
      </c>
    </row>
    <row r="16" spans="1:20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  <c r="J16" t="s">
        <v>78</v>
      </c>
    </row>
    <row r="17" spans="1:12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  <c r="J17" t="s">
        <v>78</v>
      </c>
    </row>
    <row r="18" spans="1:12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J18" t="s">
        <v>78</v>
      </c>
      <c r="L18" s="15"/>
    </row>
    <row r="19" spans="1:12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  <c r="J19" t="s">
        <v>78</v>
      </c>
    </row>
    <row r="20" spans="1:12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  <c r="J20" t="s">
        <v>78</v>
      </c>
    </row>
    <row r="21" spans="1:12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  <c r="J21" t="s">
        <v>78</v>
      </c>
    </row>
    <row r="22" spans="1:12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t="s">
        <v>78</v>
      </c>
    </row>
    <row r="23" spans="1:12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  <c r="J23" t="s">
        <v>78</v>
      </c>
    </row>
    <row r="24" spans="1:12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  <c r="J24" t="s">
        <v>78</v>
      </c>
    </row>
    <row r="25" spans="1:12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  <c r="J25" t="s">
        <v>77</v>
      </c>
    </row>
    <row r="26" spans="1:12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  <c r="J26" t="s">
        <v>77</v>
      </c>
    </row>
    <row r="27" spans="1:12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  <c r="J27" t="s">
        <v>77</v>
      </c>
    </row>
    <row r="28" spans="1:12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  <c r="J28" t="s">
        <v>77</v>
      </c>
    </row>
    <row r="29" spans="1:12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  <c r="J29" t="s">
        <v>77</v>
      </c>
    </row>
    <row r="30" spans="1:12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  <c r="J30" t="s">
        <v>77</v>
      </c>
    </row>
    <row r="31" spans="1:12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  <c r="J31" t="s">
        <v>77</v>
      </c>
    </row>
    <row r="32" spans="1:12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  <c r="J32" t="s">
        <v>77</v>
      </c>
    </row>
    <row r="33" spans="1:10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  <c r="J33" t="s">
        <v>77</v>
      </c>
    </row>
    <row r="34" spans="1:10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  <c r="J34" t="s">
        <v>76</v>
      </c>
    </row>
    <row r="35" spans="1:10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  <c r="J35" t="s">
        <v>76</v>
      </c>
    </row>
    <row r="36" spans="1:10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  <c r="J36" t="s">
        <v>76</v>
      </c>
    </row>
    <row r="37" spans="1:10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  <c r="J37" t="s">
        <v>76</v>
      </c>
    </row>
    <row r="38" spans="1:10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  <c r="J38" t="s">
        <v>76</v>
      </c>
    </row>
    <row r="39" spans="1:10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  <c r="J39" t="s">
        <v>76</v>
      </c>
    </row>
    <row r="40" spans="1:10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  <c r="J40" t="s">
        <v>76</v>
      </c>
    </row>
    <row r="41" spans="1:10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  <c r="J41" t="s">
        <v>75</v>
      </c>
    </row>
    <row r="42" spans="1:10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  <c r="J42" t="s">
        <v>75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E29" sqref="E29"/>
    </sheetView>
  </sheetViews>
  <sheetFormatPr baseColWidth="10" defaultRowHeight="15.05" x14ac:dyDescent="0.3"/>
  <sheetData>
    <row r="1" spans="1:14" x14ac:dyDescent="0.3">
      <c r="A1" s="32" t="s">
        <v>51</v>
      </c>
      <c r="B1" s="32"/>
      <c r="C1" s="32"/>
      <c r="D1" s="32"/>
      <c r="F1" s="32" t="s">
        <v>50</v>
      </c>
      <c r="G1" s="32"/>
      <c r="H1" s="32"/>
      <c r="I1" s="32"/>
      <c r="K1" s="32" t="s">
        <v>63</v>
      </c>
      <c r="L1" s="32"/>
      <c r="M1" s="32"/>
      <c r="N1" s="32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9"/>
  <sheetViews>
    <sheetView workbookViewId="0">
      <selection activeCell="G14" sqref="G14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  <c r="L5" s="6" t="s">
        <v>74</v>
      </c>
    </row>
    <row r="6" spans="2:13" x14ac:dyDescent="0.3">
      <c r="B6" t="s">
        <v>61</v>
      </c>
      <c r="C6" s="26">
        <v>0.64</v>
      </c>
      <c r="D6" s="26">
        <v>0.59</v>
      </c>
      <c r="E6" s="26">
        <v>0.56999999999999995</v>
      </c>
      <c r="F6" s="26">
        <v>0.64</v>
      </c>
      <c r="G6" s="26">
        <v>0.56000000000000005</v>
      </c>
      <c r="K6" t="s">
        <v>71</v>
      </c>
      <c r="L6">
        <v>4</v>
      </c>
    </row>
    <row r="7" spans="2:13" x14ac:dyDescent="0.3">
      <c r="B7" t="s">
        <v>3</v>
      </c>
      <c r="C7" s="26">
        <v>0.3</v>
      </c>
      <c r="D7" s="26">
        <v>0.27</v>
      </c>
      <c r="E7" s="26">
        <v>0.18</v>
      </c>
      <c r="F7" s="26">
        <v>0.41</v>
      </c>
      <c r="G7" s="26">
        <v>0.25</v>
      </c>
      <c r="K7" t="s">
        <v>69</v>
      </c>
      <c r="L7">
        <v>5.5</v>
      </c>
    </row>
    <row r="8" spans="2:13" x14ac:dyDescent="0.3">
      <c r="K8" t="s">
        <v>73</v>
      </c>
      <c r="L8">
        <v>9</v>
      </c>
    </row>
    <row r="9" spans="2:13" x14ac:dyDescent="0.3">
      <c r="K9" t="s">
        <v>72</v>
      </c>
      <c r="L9">
        <v>6.5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Galvez</vt:lpstr>
      <vt:lpstr>Claudia</vt:lpstr>
      <vt:lpstr>Maynez</vt:lpstr>
      <vt:lpstr>Describe</vt:lpstr>
      <vt:lpstr>Accounts</vt:lpstr>
      <vt:lpstr>Polls</vt:lpstr>
      <vt:lpstr>Vida Post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2024-03-27T02:38:27Z</dcterms:modified>
</cp:coreProperties>
</file>