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H3" sheetId="1" r:id="rId4"/>
    <sheet state="visible" name="SN2" sheetId="2" r:id="rId5"/>
  </sheets>
  <definedNames/>
  <calcPr/>
</workbook>
</file>

<file path=xl/sharedStrings.xml><?xml version="1.0" encoding="utf-8"?>
<sst xmlns="http://schemas.openxmlformats.org/spreadsheetml/2006/main" count="205" uniqueCount="94">
  <si>
    <t>EQM (A) (DMC enhancement factor = 64)</t>
  </si>
  <si>
    <t>Ha-to-eV conversion</t>
  </si>
  <si>
    <t>p0</t>
  </si>
  <si>
    <t>p1</t>
  </si>
  <si>
    <t>E (geometry-optimized)</t>
  </si>
  <si>
    <t>E_DMC (only for barrier reference energy adjustment)</t>
  </si>
  <si>
    <t>E_CCSD (only for barrier reference energy adjustment)</t>
  </si>
  <si>
    <t>Note: The last two columns, marked '(only for barrier reference adjustment),' are single-point energy calculations performed at the DMC and CCSD level at the fixed initial/final structures that are used as the endpoints of the CCSD-NEB and DMC-subspace optimization calculations. These structures are the PBE-optimized initial/final geometries. These structures are used as the endpoints for all MEP calculations for consistency.</t>
  </si>
  <si>
    <t>DFT (relax)</t>
  </si>
  <si>
    <t>-319.17105086660416 +/- 0.010541425826329158</t>
  </si>
  <si>
    <t>DFT (LS)</t>
  </si>
  <si>
    <t>DMC (LS)</t>
  </si>
  <si>
    <t>1.00641628 +/- 0.00101238</t>
  </si>
  <si>
    <t>1.94715553 +/- 0.0051651</t>
  </si>
  <si>
    <t>-319.166380107351625 +/- 0.009601908611663</t>
  </si>
  <si>
    <t>CCSD (relax)</t>
  </si>
  <si>
    <t>Intermediate Image 1 (DMC enhancement factor = 16)</t>
  </si>
  <si>
    <t>E</t>
  </si>
  <si>
    <t>DFT (NEB)</t>
  </si>
  <si>
    <t>DFT (subspace optimization)</t>
  </si>
  <si>
    <t>DMC (subspace optimization)</t>
  </si>
  <si>
    <t>0.98912174 +/- 2.38490263e-03</t>
  </si>
  <si>
    <t>1.76468856 +/- 1.26407678e-05</t>
  </si>
  <si>
    <t>-319.064128143870098 +/- 0.041477327610984</t>
  </si>
  <si>
    <t>CCSD (NEB)</t>
  </si>
  <si>
    <t>Intermediate Image 2 (DMC enhancement factor = 16)</t>
  </si>
  <si>
    <t>SADDLE POINT (DMC enhancement factor = 16)</t>
  </si>
  <si>
    <t>The two blocks on the left correspond to the same structure but are calculated in different ways. The green block is calculated using the subspace optimization method, which doesn't necessarily recognize it as a saddle point but just as a point along the minimum-energy pathway. The yellow block uses the usual surrogate Hessian line-search method modified for saddle points.</t>
  </si>
  <si>
    <t>DFT (CI-NEB)</t>
  </si>
  <si>
    <t>0.98620234 +/- 0.00180094</t>
  </si>
  <si>
    <t>1.57079633 +/- 0.0</t>
  </si>
  <si>
    <t>-318.98144763118313 +/- 0.03117915554080549</t>
  </si>
  <si>
    <t>0.9909565 +/- 0.00163063</t>
  </si>
  <si>
    <t>1.56890818 +/- 0.01414186</t>
  </si>
  <si>
    <t>-318.95160860434464 +/- 0.004556965995886984</t>
  </si>
  <si>
    <t>CCSD (CI-NEB)</t>
  </si>
  <si>
    <t>Intermediate Image 3 (DMC enhancement factor = 64)</t>
  </si>
  <si>
    <t>0.98914004 +/- 1.34103311e-03</t>
  </si>
  <si>
    <t>1.37690419 +/- 7.10791627e-06</t>
  </si>
  <si>
    <t>-319.047424463921 +/- 0.029832183966784123</t>
  </si>
  <si>
    <t>EQM (B) (DMC enhancement factor = 16)</t>
  </si>
  <si>
    <t>-319.1766356539232 +/- 0.017730650095555536</t>
  </si>
  <si>
    <t>1.00685741 +/- 0.00166606</t>
  </si>
  <si>
    <t>1.20174436 +/- 0.0103044</t>
  </si>
  <si>
    <t>-319.17799247221456 +/- 0.020152126842438365</t>
  </si>
  <si>
    <t>EQM (A) (DMC enhancement factor = 16)</t>
  </si>
  <si>
    <t>p2</t>
  </si>
  <si>
    <t>p3</t>
  </si>
  <si>
    <t>-1526.349300011946 +/-0.006203965773449806</t>
  </si>
  <si>
    <t>1.07860306 +/- 0.00331264</t>
  </si>
  <si>
    <t>1.24407287 +/- 0.01622971</t>
  </si>
  <si>
    <t>2.57998192 +/- 0.01718788</t>
  </si>
  <si>
    <t>1.41204486 +/- 0.01071431</t>
  </si>
  <si>
    <t>-1526.3752243657345 +/-0.006597362973359355</t>
  </si>
  <si>
    <t>1.07273386 +/- 0.00142011</t>
  </si>
  <si>
    <t>1.30321101 +/- 0.00515674</t>
  </si>
  <si>
    <t>2.24039707 +/- 0.00683717</t>
  </si>
  <si>
    <t>1.47903708 +/- 0.00564778</t>
  </si>
  <si>
    <t>-1526.2354944183203 +/-0.005579633572027175</t>
  </si>
  <si>
    <t>1.06798403 +/- 0.00130793</t>
  </si>
  <si>
    <t>1.43513275 +/- 0.00558501</t>
  </si>
  <si>
    <t>2.0071687 +/- 0.00687262</t>
  </si>
  <si>
    <t>1.62862944 +/- 0.0040202</t>
  </si>
  <si>
    <t>-1525.9232902733959 +/-0.011177798727467159</t>
  </si>
  <si>
    <t>Intermediate Image 3 (DMC enhancement factor = 16)</t>
  </si>
  <si>
    <t>1.06592464 +/- 0.00165013</t>
  </si>
  <si>
    <t>1.57179542 +/- 0.00695087</t>
  </si>
  <si>
    <t>1.810473 +/- 0.0095288</t>
  </si>
  <si>
    <t>1.80990902 +/- 0.00572992</t>
  </si>
  <si>
    <t>-1525.741501786371 +/-0.01916367271878855</t>
  </si>
  <si>
    <t>1.06589443 +/- 0.00286548</t>
  </si>
  <si>
    <t>1.56828347 +/- 0.01407029</t>
  </si>
  <si>
    <t>1.82397678 +/- 0.01309881</t>
  </si>
  <si>
    <t>1.81592129 +/- 0.01384097</t>
  </si>
  <si>
    <t>-1525.7576091474461 +/-0.02628441350275869</t>
  </si>
  <si>
    <t>Intermediate Image 4 (DMC enhancement factor = 16)</t>
  </si>
  <si>
    <t>1.06807542 +/- 0.0031074</t>
  </si>
  <si>
    <t>1.70436224 +/- 0.01046325</t>
  </si>
  <si>
    <t>1.62681788 +/- 0.01388529</t>
  </si>
  <si>
    <t>2.00658569 +/- 0.0075065</t>
  </si>
  <si>
    <t>-1525.9134199772632 +/-0.03545855658247029</t>
  </si>
  <si>
    <t>Intermediate Image 5 (DMC enhancement factor = 16)</t>
  </si>
  <si>
    <t>1.07405862 +/- 0.00205385</t>
  </si>
  <si>
    <t>1.82782747 +/- 0.0072314</t>
  </si>
  <si>
    <t>1.47487547 +/- 0.00967731</t>
  </si>
  <si>
    <t>2.24284397 +/- 0.00322303</t>
  </si>
  <si>
    <t>-1526.2386948997657 +/-0.01863827574895097</t>
  </si>
  <si>
    <t>EQM (B)</t>
  </si>
  <si>
    <t>-1526.3504597703086 +/-0.004223869262250734</t>
  </si>
  <si>
    <t>1.07836118 +/- 0.00250254</t>
  </si>
  <si>
    <t>1.89396437 +/- 0.00796068</t>
  </si>
  <si>
    <t>1.41193842 +/- 0.01010111</t>
  </si>
  <si>
    <t>2.57972201 +/- 0.01354366</t>
  </si>
  <si>
    <t>-1526.366528398787 +/-0.004407988999542394</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</si>
</sst>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b/>
      <color theme="1"/>
      <name val="Arial"/>
    </font>
  </fonts>
  <fills count="6">
    <fill>
      <patternFill patternType="none"/>
    </fill>
    <fill>
      <patternFill patternType="lightGray"/>
    </fill>
    <fill>
      <patternFill patternType="solid">
        <fgColor rgb="FFEA9999"/>
        <bgColor rgb="FFEA9999"/>
      </patternFill>
    </fill>
    <fill>
      <patternFill patternType="solid">
        <fgColor rgb="FF6D9EEB"/>
        <bgColor rgb="FF6D9EEB"/>
      </patternFill>
    </fill>
    <fill>
      <patternFill patternType="solid">
        <fgColor rgb="FF93C47D"/>
        <bgColor rgb="FF93C47D"/>
      </patternFill>
    </fill>
    <fill>
      <patternFill patternType="solid">
        <fgColor rgb="FFFFD966"/>
        <bgColor rgb="FFFFD966"/>
      </patternFill>
    </fill>
  </fills>
  <borders count="1">
    <border/>
  </borders>
  <cellStyleXfs count="1">
    <xf borderId="0" fillId="0" fontId="0" numFmtId="0" applyAlignment="1" applyFont="1"/>
  </cellStyleXfs>
  <cellXfs count="30">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horizontal="center" shrinkToFit="0" vertical="bottom" wrapText="1"/>
    </xf>
    <xf borderId="0" fillId="0" fontId="2" numFmtId="0" xfId="0" applyAlignment="1" applyFont="1">
      <alignment readingOrder="0" vertical="bottom"/>
    </xf>
    <xf borderId="0" fillId="2" fontId="1" numFmtId="0" xfId="0" applyAlignment="1" applyFont="1">
      <alignment vertical="bottom"/>
    </xf>
    <xf borderId="0" fillId="2" fontId="2" numFmtId="0" xfId="0" applyAlignment="1" applyFont="1">
      <alignment horizontal="center" readingOrder="0" shrinkToFit="0" vertical="bottom" wrapText="1"/>
    </xf>
    <xf borderId="0" fillId="0" fontId="2" numFmtId="0" xfId="0" applyAlignment="1" applyFont="1">
      <alignment readingOrder="0" shrinkToFit="0" vertical="top" wrapText="1"/>
    </xf>
    <xf borderId="0" fillId="0" fontId="1" numFmtId="0" xfId="0" applyAlignment="1" applyFont="1">
      <alignment readingOrder="0" vertical="bottom"/>
    </xf>
    <xf borderId="0" fillId="2" fontId="1" numFmtId="0" xfId="0" applyAlignment="1" applyFont="1">
      <alignment horizontal="center" shrinkToFit="0" vertical="bottom" wrapText="1"/>
    </xf>
    <xf borderId="0" fillId="2" fontId="1" numFmtId="0" xfId="0" applyAlignment="1" applyFont="1">
      <alignment horizontal="center" readingOrder="0" shrinkToFit="0" vertical="bottom" wrapText="1"/>
    </xf>
    <xf borderId="0" fillId="3" fontId="2" numFmtId="0" xfId="0" applyAlignment="1" applyFill="1" applyFont="1">
      <alignment horizontal="center" shrinkToFit="0" vertical="bottom" wrapText="1"/>
    </xf>
    <xf borderId="0" fillId="3" fontId="1" numFmtId="0" xfId="0" applyAlignment="1" applyFont="1">
      <alignment vertical="bottom"/>
    </xf>
    <xf borderId="0" fillId="3" fontId="1" numFmtId="0" xfId="0" applyAlignment="1" applyFont="1">
      <alignment horizontal="center" shrinkToFit="0" vertical="bottom" wrapText="1"/>
    </xf>
    <xf borderId="0" fillId="3" fontId="1" numFmtId="0" xfId="0" applyAlignment="1" applyFont="1">
      <alignment horizontal="right" shrinkToFit="0" vertical="bottom" wrapText="1"/>
    </xf>
    <xf borderId="0" fillId="3" fontId="1" numFmtId="0" xfId="0" applyAlignment="1" applyFont="1">
      <alignment readingOrder="0" shrinkToFit="0" vertical="bottom" wrapText="1"/>
    </xf>
    <xf borderId="0" fillId="4" fontId="2" numFmtId="0" xfId="0" applyAlignment="1" applyFill="1" applyFont="1">
      <alignment horizontal="center" shrinkToFit="0" vertical="bottom" wrapText="1"/>
    </xf>
    <xf borderId="0" fillId="5" fontId="1" numFmtId="0" xfId="0" applyAlignment="1" applyFill="1" applyFont="1">
      <alignment vertical="bottom"/>
    </xf>
    <xf borderId="0" fillId="5" fontId="2" numFmtId="0" xfId="0" applyAlignment="1" applyFont="1">
      <alignment horizontal="center" shrinkToFit="0" vertical="bottom" wrapText="1"/>
    </xf>
    <xf borderId="0" fillId="0" fontId="2" numFmtId="0" xfId="0" applyAlignment="1" applyFont="1">
      <alignment shrinkToFit="0" wrapText="1"/>
    </xf>
    <xf borderId="0" fillId="4" fontId="1" numFmtId="0" xfId="0" applyAlignment="1" applyFont="1">
      <alignment vertical="bottom"/>
    </xf>
    <xf borderId="0" fillId="4" fontId="1" numFmtId="0" xfId="0" applyAlignment="1" applyFont="1">
      <alignment horizontal="center" shrinkToFit="0" vertical="bottom" wrapText="1"/>
    </xf>
    <xf borderId="0" fillId="4" fontId="1" numFmtId="0" xfId="0" applyAlignment="1" applyFont="1">
      <alignment horizontal="right" shrinkToFit="0" vertical="bottom" wrapText="1"/>
    </xf>
    <xf borderId="0" fillId="5" fontId="1" numFmtId="0" xfId="0" applyAlignment="1" applyFont="1">
      <alignment horizontal="center" shrinkToFit="0" vertical="bottom" wrapText="1"/>
    </xf>
    <xf borderId="0" fillId="5" fontId="1" numFmtId="0" xfId="0" applyAlignment="1" applyFont="1">
      <alignment horizontal="right" shrinkToFit="0" vertical="bottom" wrapText="1"/>
    </xf>
    <xf borderId="0" fillId="4" fontId="1" numFmtId="0" xfId="0" applyAlignment="1" applyFont="1">
      <alignment readingOrder="0" shrinkToFit="0" vertical="bottom" wrapText="1"/>
    </xf>
    <xf borderId="0" fillId="5" fontId="1" numFmtId="0" xfId="0" applyAlignment="1" applyFont="1">
      <alignment readingOrder="0" shrinkToFit="0" vertical="bottom" wrapText="1"/>
    </xf>
    <xf borderId="0" fillId="3" fontId="1" numFmtId="0" xfId="0" applyAlignment="1" applyFont="1">
      <alignment horizontal="center" readingOrder="0" shrinkToFit="0" vertical="bottom" wrapText="1"/>
    </xf>
    <xf borderId="0" fillId="3" fontId="2" numFmtId="0" xfId="0" applyAlignment="1" applyFont="1">
      <alignment horizontal="center" readingOrder="0" shrinkToFit="0" vertical="bottom" wrapText="1"/>
    </xf>
    <xf borderId="0" fillId="4" fontId="1" numFmtId="0" xfId="0" applyAlignment="1" applyFont="1">
      <alignment horizontal="center" readingOrder="0" shrinkToFit="0" vertical="bottom" wrapText="1"/>
    </xf>
    <xf borderId="0" fillId="5" fontId="1" numFmtId="0" xfId="0" applyAlignment="1" applyFont="1">
      <alignment horizontal="center"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c r="B1" s="1"/>
      <c r="C1" s="1"/>
      <c r="D1" s="1"/>
      <c r="E1" s="1"/>
      <c r="F1" s="1"/>
      <c r="G1" s="1"/>
      <c r="H1" s="1"/>
      <c r="I1" s="1"/>
      <c r="J1" s="1"/>
      <c r="K1" s="1"/>
      <c r="L1" s="1"/>
      <c r="M1" s="1"/>
      <c r="N1" s="1"/>
      <c r="O1" s="1"/>
      <c r="P1" s="1"/>
      <c r="Q1" s="1"/>
      <c r="R1" s="1"/>
      <c r="S1" s="1"/>
      <c r="T1" s="1"/>
      <c r="U1" s="1"/>
      <c r="V1" s="1"/>
      <c r="W1" s="1"/>
      <c r="X1" s="1"/>
      <c r="Y1" s="1"/>
      <c r="Z1" s="1"/>
    </row>
    <row r="2">
      <c r="A2" s="1"/>
      <c r="B2" s="2" t="s">
        <v>0</v>
      </c>
      <c r="F2" s="1"/>
      <c r="G2" s="1"/>
      <c r="H2" s="1"/>
      <c r="I2" s="1"/>
      <c r="J2" s="1"/>
      <c r="K2" s="1"/>
      <c r="L2" s="1"/>
      <c r="M2" s="3" t="s">
        <v>1</v>
      </c>
      <c r="N2" s="1"/>
      <c r="O2" s="1"/>
      <c r="P2" s="1"/>
      <c r="Q2" s="1"/>
      <c r="R2" s="1"/>
      <c r="S2" s="1"/>
      <c r="T2" s="1"/>
      <c r="U2" s="1"/>
      <c r="V2" s="1"/>
      <c r="W2" s="1"/>
      <c r="X2" s="1"/>
      <c r="Y2" s="1"/>
      <c r="Z2" s="1"/>
    </row>
    <row r="3">
      <c r="A3" s="1"/>
      <c r="B3" s="4"/>
      <c r="C3" s="2" t="s">
        <v>2</v>
      </c>
      <c r="D3" s="2" t="s">
        <v>3</v>
      </c>
      <c r="E3" s="5" t="s">
        <v>4</v>
      </c>
      <c r="F3" s="2" t="s">
        <v>5</v>
      </c>
      <c r="G3" s="2" t="s">
        <v>6</v>
      </c>
      <c r="H3" s="1"/>
      <c r="I3" s="6" t="s">
        <v>7</v>
      </c>
      <c r="K3" s="1"/>
      <c r="L3" s="1"/>
      <c r="M3" s="7">
        <v>27.2114</v>
      </c>
      <c r="N3" s="1"/>
      <c r="O3" s="1"/>
      <c r="P3" s="1"/>
      <c r="Q3" s="1"/>
      <c r="R3" s="1"/>
      <c r="S3" s="1"/>
      <c r="T3" s="1"/>
      <c r="U3" s="1"/>
      <c r="V3" s="1"/>
      <c r="W3" s="1"/>
      <c r="X3" s="1"/>
      <c r="Y3" s="1"/>
      <c r="Z3" s="1"/>
    </row>
    <row r="4">
      <c r="A4" s="1"/>
      <c r="B4" s="2" t="s">
        <v>8</v>
      </c>
      <c r="C4" s="8">
        <v>1.0191374</v>
      </c>
      <c r="D4" s="8">
        <v>1.95773183</v>
      </c>
      <c r="E4" s="8">
        <f>27.2114*-11.7263372163866</f>
        <v>-319.0900525</v>
      </c>
      <c r="F4" s="9" t="s">
        <v>9</v>
      </c>
      <c r="G4" s="8">
        <f>27.2114*-11.7075809555915</f>
        <v>-318.5796684</v>
      </c>
      <c r="H4" s="1"/>
      <c r="K4" s="1"/>
      <c r="L4" s="1"/>
      <c r="M4" s="1"/>
      <c r="N4" s="1"/>
      <c r="O4" s="1"/>
      <c r="P4" s="1"/>
      <c r="Q4" s="1"/>
      <c r="R4" s="1"/>
      <c r="S4" s="1"/>
      <c r="T4" s="1"/>
      <c r="U4" s="1"/>
      <c r="V4" s="1"/>
      <c r="W4" s="1"/>
      <c r="X4" s="1"/>
      <c r="Y4" s="1"/>
      <c r="Z4" s="1"/>
    </row>
    <row r="5">
      <c r="A5" s="1"/>
      <c r="B5" s="2" t="s">
        <v>10</v>
      </c>
      <c r="C5" s="8">
        <v>1.01839939</v>
      </c>
      <c r="D5" s="8">
        <v>1.9618459</v>
      </c>
      <c r="E5" s="8">
        <f>27.2114*-11.7263011333168</f>
        <v>-319.0890707</v>
      </c>
      <c r="F5" s="1"/>
      <c r="G5" s="1"/>
      <c r="H5" s="1"/>
      <c r="I5" s="1"/>
      <c r="J5" s="1"/>
      <c r="K5" s="1"/>
      <c r="L5" s="1"/>
      <c r="M5" s="1"/>
      <c r="N5" s="1"/>
      <c r="O5" s="1"/>
      <c r="P5" s="1"/>
      <c r="Q5" s="1"/>
      <c r="R5" s="1"/>
      <c r="S5" s="1"/>
      <c r="T5" s="1"/>
      <c r="U5" s="1"/>
      <c r="V5" s="1"/>
      <c r="W5" s="1"/>
      <c r="X5" s="1"/>
      <c r="Y5" s="1"/>
      <c r="Z5" s="1"/>
    </row>
    <row r="6">
      <c r="A6" s="1"/>
      <c r="B6" s="2" t="s">
        <v>11</v>
      </c>
      <c r="C6" s="8" t="s">
        <v>12</v>
      </c>
      <c r="D6" s="8" t="s">
        <v>13</v>
      </c>
      <c r="E6" s="9" t="s">
        <v>14</v>
      </c>
      <c r="F6" s="1"/>
      <c r="G6" s="1"/>
      <c r="H6" s="1"/>
      <c r="I6" s="1"/>
      <c r="J6" s="1"/>
      <c r="K6" s="1"/>
      <c r="L6" s="1"/>
      <c r="M6" s="1"/>
      <c r="N6" s="1"/>
      <c r="O6" s="1"/>
      <c r="P6" s="1"/>
      <c r="Q6" s="1"/>
      <c r="R6" s="1"/>
      <c r="S6" s="1"/>
      <c r="T6" s="1"/>
      <c r="U6" s="1"/>
      <c r="V6" s="1"/>
      <c r="W6" s="1"/>
      <c r="X6" s="1"/>
      <c r="Y6" s="1"/>
      <c r="Z6" s="1"/>
    </row>
    <row r="7">
      <c r="A7" s="1"/>
      <c r="B7" s="2" t="s">
        <v>15</v>
      </c>
      <c r="C7" s="8">
        <v>1.00978137</v>
      </c>
      <c r="D7" s="8">
        <v>1.95897515</v>
      </c>
      <c r="E7" s="8">
        <f>27.2114*-11.7077768371262</f>
        <v>-318.5849986</v>
      </c>
      <c r="F7" s="1"/>
      <c r="G7" s="1"/>
      <c r="H7" s="1"/>
      <c r="I7" s="1"/>
      <c r="J7" s="1"/>
      <c r="K7" s="1"/>
      <c r="L7" s="1"/>
      <c r="M7" s="1"/>
      <c r="N7" s="1"/>
      <c r="O7" s="1"/>
      <c r="P7" s="1"/>
      <c r="Q7" s="1"/>
      <c r="R7" s="1"/>
      <c r="S7" s="1"/>
      <c r="T7" s="1"/>
      <c r="U7" s="1"/>
      <c r="V7" s="1"/>
      <c r="W7" s="1"/>
      <c r="X7" s="1"/>
      <c r="Y7" s="1"/>
      <c r="Z7" s="1"/>
    </row>
    <row r="8">
      <c r="A8" s="1"/>
      <c r="B8" s="1"/>
      <c r="C8" s="1"/>
      <c r="D8" s="1"/>
      <c r="E8" s="1"/>
      <c r="F8" s="1"/>
      <c r="G8" s="1"/>
      <c r="H8" s="1"/>
      <c r="I8" s="1"/>
      <c r="J8" s="1"/>
      <c r="K8" s="1"/>
      <c r="L8" s="1"/>
      <c r="M8" s="1"/>
      <c r="N8" s="1"/>
      <c r="O8" s="1"/>
      <c r="P8" s="1"/>
      <c r="Q8" s="1"/>
      <c r="R8" s="1"/>
      <c r="S8" s="1"/>
      <c r="T8" s="1"/>
      <c r="U8" s="1"/>
      <c r="V8" s="1"/>
      <c r="W8" s="1"/>
      <c r="X8" s="1"/>
      <c r="Y8" s="1"/>
      <c r="Z8" s="1"/>
    </row>
    <row r="9">
      <c r="A9" s="1"/>
      <c r="B9" s="10" t="s">
        <v>16</v>
      </c>
      <c r="F9" s="1"/>
      <c r="G9" s="1"/>
      <c r="H9" s="1"/>
      <c r="I9" s="1"/>
      <c r="J9" s="1"/>
      <c r="K9" s="1"/>
      <c r="L9" s="1"/>
      <c r="M9" s="1"/>
      <c r="N9" s="1"/>
      <c r="O9" s="1"/>
      <c r="P9" s="1"/>
      <c r="Q9" s="1"/>
      <c r="R9" s="1"/>
      <c r="S9" s="1"/>
      <c r="T9" s="1"/>
      <c r="U9" s="1"/>
      <c r="V9" s="1"/>
      <c r="W9" s="1"/>
      <c r="X9" s="1"/>
      <c r="Y9" s="1"/>
      <c r="Z9" s="1"/>
    </row>
    <row r="10">
      <c r="A10" s="1"/>
      <c r="B10" s="11"/>
      <c r="C10" s="10" t="s">
        <v>2</v>
      </c>
      <c r="D10" s="10" t="s">
        <v>3</v>
      </c>
      <c r="E10" s="10" t="s">
        <v>17</v>
      </c>
      <c r="F10" s="1"/>
      <c r="G10" s="1"/>
      <c r="H10" s="1"/>
      <c r="I10" s="1"/>
      <c r="J10" s="1"/>
      <c r="K10" s="1"/>
      <c r="L10" s="1"/>
      <c r="M10" s="1"/>
      <c r="N10" s="1"/>
      <c r="O10" s="1"/>
      <c r="P10" s="1"/>
      <c r="Q10" s="1"/>
      <c r="R10" s="1"/>
      <c r="S10" s="1"/>
      <c r="T10" s="1"/>
      <c r="U10" s="1"/>
      <c r="V10" s="1"/>
      <c r="W10" s="1"/>
      <c r="X10" s="1"/>
      <c r="Y10" s="1"/>
      <c r="Z10" s="1"/>
    </row>
    <row r="11">
      <c r="A11" s="1"/>
      <c r="B11" s="10" t="s">
        <v>18</v>
      </c>
      <c r="C11" s="12">
        <v>0.99851025</v>
      </c>
      <c r="D11" s="12">
        <v>1.7646388</v>
      </c>
      <c r="E11" s="13">
        <f>27.2114*-11.7219838978909</f>
        <v>-318.9715926</v>
      </c>
      <c r="F11" s="1"/>
      <c r="G11" s="1"/>
      <c r="H11" s="1"/>
      <c r="I11" s="1"/>
      <c r="J11" s="1"/>
      <c r="K11" s="1"/>
      <c r="L11" s="1"/>
      <c r="M11" s="1"/>
      <c r="N11" s="1"/>
      <c r="O11" s="1"/>
      <c r="P11" s="1"/>
      <c r="Q11" s="1"/>
      <c r="R11" s="1"/>
      <c r="S11" s="1"/>
      <c r="T11" s="1"/>
      <c r="U11" s="1"/>
      <c r="V11" s="1"/>
      <c r="W11" s="1"/>
      <c r="X11" s="1"/>
      <c r="Y11" s="1"/>
      <c r="Z11" s="1"/>
    </row>
    <row r="12">
      <c r="A12" s="1"/>
      <c r="B12" s="10" t="s">
        <v>19</v>
      </c>
      <c r="C12" s="12">
        <v>1.00013997</v>
      </c>
      <c r="D12" s="12">
        <v>1.76463016</v>
      </c>
      <c r="E12" s="13">
        <f>27.2114*-11.7219711127528</f>
        <v>-318.9712447</v>
      </c>
      <c r="F12" s="1"/>
      <c r="G12" s="1"/>
      <c r="H12" s="1"/>
      <c r="I12" s="1"/>
      <c r="J12" s="1"/>
      <c r="K12" s="1"/>
      <c r="L12" s="1"/>
      <c r="M12" s="1"/>
      <c r="N12" s="1"/>
      <c r="O12" s="1"/>
      <c r="P12" s="1"/>
      <c r="Q12" s="1"/>
      <c r="R12" s="1"/>
      <c r="S12" s="1"/>
      <c r="T12" s="1"/>
      <c r="U12" s="1"/>
      <c r="V12" s="1"/>
      <c r="W12" s="1"/>
      <c r="X12" s="1"/>
      <c r="Y12" s="1"/>
      <c r="Z12" s="1"/>
    </row>
    <row r="13">
      <c r="A13" s="1"/>
      <c r="B13" s="10" t="s">
        <v>20</v>
      </c>
      <c r="C13" s="12" t="s">
        <v>21</v>
      </c>
      <c r="D13" s="12" t="s">
        <v>22</v>
      </c>
      <c r="E13" s="14" t="s">
        <v>23</v>
      </c>
      <c r="F13" s="1"/>
      <c r="G13" s="1"/>
      <c r="H13" s="1"/>
      <c r="I13" s="1"/>
      <c r="J13" s="1"/>
      <c r="K13" s="1"/>
      <c r="L13" s="1"/>
      <c r="M13" s="1"/>
      <c r="N13" s="1"/>
      <c r="O13" s="1"/>
      <c r="P13" s="1"/>
      <c r="Q13" s="1"/>
      <c r="R13" s="1"/>
      <c r="S13" s="1"/>
      <c r="T13" s="1"/>
      <c r="U13" s="1"/>
      <c r="V13" s="1"/>
      <c r="W13" s="1"/>
      <c r="X13" s="1"/>
      <c r="Y13" s="1"/>
      <c r="Z13" s="1"/>
    </row>
    <row r="14">
      <c r="A14" s="1"/>
      <c r="B14" s="10" t="s">
        <v>24</v>
      </c>
      <c r="C14" s="12">
        <v>0.99152241</v>
      </c>
      <c r="D14" s="12">
        <v>1.76601079</v>
      </c>
      <c r="E14" s="13">
        <f>27.2114*-11.702762500978</f>
        <v>-318.4485515</v>
      </c>
      <c r="F14" s="1"/>
      <c r="G14" s="1"/>
      <c r="H14" s="1"/>
      <c r="I14" s="1"/>
      <c r="J14" s="1"/>
      <c r="K14" s="1"/>
      <c r="L14" s="1"/>
      <c r="M14" s="1"/>
      <c r="N14" s="1"/>
      <c r="O14" s="1"/>
      <c r="P14" s="1"/>
      <c r="Q14" s="1"/>
      <c r="R14" s="1"/>
      <c r="S14" s="1"/>
      <c r="T14" s="1"/>
      <c r="U14" s="1"/>
      <c r="V14" s="1"/>
      <c r="W14" s="1"/>
      <c r="X14" s="1"/>
      <c r="Y14" s="1"/>
      <c r="Z14" s="1"/>
    </row>
    <row r="15">
      <c r="A15" s="1"/>
      <c r="B15" s="11"/>
      <c r="C15" s="11"/>
      <c r="D15" s="11"/>
      <c r="E15" s="11"/>
      <c r="F15" s="1"/>
      <c r="G15" s="1"/>
      <c r="H15" s="1"/>
      <c r="I15" s="1"/>
      <c r="J15" s="1"/>
      <c r="K15" s="1"/>
      <c r="L15" s="1"/>
      <c r="M15" s="1"/>
      <c r="N15" s="1"/>
      <c r="O15" s="1"/>
      <c r="P15" s="1"/>
      <c r="Q15" s="1"/>
      <c r="R15" s="1"/>
      <c r="S15" s="1"/>
      <c r="T15" s="1"/>
      <c r="U15" s="1"/>
      <c r="V15" s="1"/>
      <c r="W15" s="1"/>
      <c r="X15" s="1"/>
      <c r="Y15" s="1"/>
      <c r="Z15" s="1"/>
    </row>
    <row r="16">
      <c r="A16" s="1"/>
      <c r="B16" s="15" t="s">
        <v>25</v>
      </c>
      <c r="F16" s="16"/>
      <c r="G16" s="17" t="s">
        <v>26</v>
      </c>
      <c r="K16" s="1"/>
      <c r="L16" s="18" t="s">
        <v>27</v>
      </c>
      <c r="M16" s="1"/>
      <c r="N16" s="1"/>
      <c r="O16" s="1"/>
      <c r="P16" s="1"/>
      <c r="Q16" s="1"/>
      <c r="R16" s="1"/>
      <c r="S16" s="1"/>
      <c r="T16" s="1"/>
      <c r="U16" s="1"/>
      <c r="V16" s="1"/>
      <c r="W16" s="1"/>
      <c r="X16" s="1"/>
      <c r="Y16" s="1"/>
      <c r="Z16" s="1"/>
    </row>
    <row r="17">
      <c r="A17" s="1"/>
      <c r="B17" s="19"/>
      <c r="C17" s="15" t="s">
        <v>2</v>
      </c>
      <c r="D17" s="15" t="s">
        <v>3</v>
      </c>
      <c r="E17" s="15" t="s">
        <v>17</v>
      </c>
      <c r="F17" s="16"/>
      <c r="G17" s="16"/>
      <c r="H17" s="17" t="s">
        <v>2</v>
      </c>
      <c r="I17" s="17" t="s">
        <v>3</v>
      </c>
      <c r="J17" s="17" t="s">
        <v>17</v>
      </c>
      <c r="K17" s="1"/>
      <c r="M17" s="1"/>
      <c r="N17" s="1"/>
      <c r="O17" s="1"/>
      <c r="P17" s="1"/>
      <c r="Q17" s="1"/>
      <c r="R17" s="1"/>
      <c r="S17" s="1"/>
      <c r="T17" s="1"/>
      <c r="U17" s="1"/>
      <c r="V17" s="1"/>
      <c r="W17" s="1"/>
      <c r="X17" s="1"/>
      <c r="Y17" s="1"/>
      <c r="Z17" s="1"/>
    </row>
    <row r="18">
      <c r="A18" s="1"/>
      <c r="B18" s="15" t="s">
        <v>18</v>
      </c>
      <c r="C18" s="20">
        <v>0.99748282</v>
      </c>
      <c r="D18" s="20">
        <v>1.57079633</v>
      </c>
      <c r="E18" s="21">
        <f>27.2114*-11.7187506806269</f>
        <v>-318.8836123</v>
      </c>
      <c r="F18" s="16"/>
      <c r="G18" s="17" t="s">
        <v>28</v>
      </c>
      <c r="H18" s="22">
        <v>0.99748282</v>
      </c>
      <c r="I18" s="22">
        <v>1.57079633</v>
      </c>
      <c r="J18" s="23">
        <f>27.2114*-11.7187506806269</f>
        <v>-318.8836123</v>
      </c>
      <c r="K18" s="1"/>
      <c r="M18" s="1"/>
      <c r="N18" s="1"/>
      <c r="O18" s="1"/>
      <c r="P18" s="1"/>
      <c r="Q18" s="1"/>
      <c r="R18" s="1"/>
      <c r="S18" s="1"/>
      <c r="T18" s="1"/>
      <c r="U18" s="1"/>
      <c r="V18" s="1"/>
      <c r="W18" s="1"/>
      <c r="X18" s="1"/>
      <c r="Y18" s="1"/>
      <c r="Z18" s="1"/>
    </row>
    <row r="19">
      <c r="A19" s="1"/>
      <c r="B19" s="15" t="s">
        <v>19</v>
      </c>
      <c r="C19" s="20">
        <v>0.99787232</v>
      </c>
      <c r="D19" s="20">
        <v>1.57079633</v>
      </c>
      <c r="E19" s="21">
        <f>27.2114*-11.7187553460208</f>
        <v>-318.8837392</v>
      </c>
      <c r="F19" s="16"/>
      <c r="G19" s="17" t="s">
        <v>10</v>
      </c>
      <c r="H19" s="22">
        <v>1.00131008</v>
      </c>
      <c r="I19" s="22">
        <v>1.56934907</v>
      </c>
      <c r="J19" s="23">
        <f>27.2114*-11.7188170130777</f>
        <v>-318.8854173</v>
      </c>
      <c r="K19" s="1"/>
      <c r="M19" s="1"/>
      <c r="N19" s="1"/>
      <c r="O19" s="1"/>
      <c r="P19" s="1"/>
      <c r="Q19" s="1"/>
      <c r="R19" s="1"/>
      <c r="S19" s="1"/>
      <c r="T19" s="1"/>
      <c r="U19" s="1"/>
      <c r="V19" s="1"/>
      <c r="W19" s="1"/>
      <c r="X19" s="1"/>
      <c r="Y19" s="1"/>
      <c r="Z19" s="1"/>
    </row>
    <row r="20">
      <c r="A20" s="1"/>
      <c r="B20" s="15" t="s">
        <v>20</v>
      </c>
      <c r="C20" s="20" t="s">
        <v>29</v>
      </c>
      <c r="D20" s="20" t="s">
        <v>30</v>
      </c>
      <c r="E20" s="24" t="s">
        <v>31</v>
      </c>
      <c r="F20" s="16"/>
      <c r="G20" s="17" t="s">
        <v>11</v>
      </c>
      <c r="H20" s="22" t="s">
        <v>32</v>
      </c>
      <c r="I20" s="22" t="s">
        <v>33</v>
      </c>
      <c r="J20" s="25" t="s">
        <v>34</v>
      </c>
      <c r="K20" s="1"/>
      <c r="M20" s="1"/>
      <c r="N20" s="1"/>
      <c r="O20" s="1"/>
      <c r="P20" s="1"/>
      <c r="Q20" s="1"/>
      <c r="R20" s="1"/>
      <c r="S20" s="1"/>
      <c r="T20" s="1"/>
      <c r="U20" s="1"/>
      <c r="V20" s="1"/>
      <c r="W20" s="1"/>
      <c r="X20" s="1"/>
      <c r="Y20" s="1"/>
      <c r="Z20" s="1"/>
    </row>
    <row r="21">
      <c r="A21" s="1"/>
      <c r="B21" s="15" t="s">
        <v>24</v>
      </c>
      <c r="C21" s="20">
        <v>0.99013452</v>
      </c>
      <c r="D21" s="20">
        <v>1.57079633</v>
      </c>
      <c r="E21" s="21">
        <f>27.2114*-11.6986962693131</f>
        <v>-318.3379037</v>
      </c>
      <c r="F21" s="16"/>
      <c r="G21" s="17" t="s">
        <v>35</v>
      </c>
      <c r="H21" s="22">
        <v>0.99013452</v>
      </c>
      <c r="I21" s="22">
        <v>1.57079633</v>
      </c>
      <c r="J21" s="23">
        <f>27.2114*-11.6986962691541</f>
        <v>-318.3379037</v>
      </c>
      <c r="K21" s="1"/>
      <c r="M21" s="1"/>
      <c r="N21" s="1"/>
      <c r="O21" s="1"/>
      <c r="P21" s="1"/>
      <c r="Q21" s="1"/>
      <c r="R21" s="1"/>
      <c r="S21" s="1"/>
      <c r="T21" s="1"/>
      <c r="U21" s="1"/>
      <c r="V21" s="1"/>
      <c r="W21" s="1"/>
      <c r="X21" s="1"/>
      <c r="Y21" s="1"/>
      <c r="Z21" s="1"/>
    </row>
    <row r="22">
      <c r="A22" s="1"/>
      <c r="B22" s="11"/>
      <c r="C22" s="11"/>
      <c r="D22" s="11"/>
      <c r="E22" s="11"/>
      <c r="F22" s="1"/>
      <c r="G22" s="1"/>
      <c r="H22" s="1"/>
      <c r="I22" s="1"/>
      <c r="J22" s="1"/>
      <c r="K22" s="1"/>
      <c r="L22" s="1"/>
      <c r="M22" s="1"/>
      <c r="N22" s="1"/>
      <c r="O22" s="1"/>
      <c r="P22" s="1"/>
      <c r="Q22" s="1"/>
      <c r="R22" s="1"/>
      <c r="S22" s="1"/>
      <c r="T22" s="1"/>
      <c r="U22" s="1"/>
      <c r="V22" s="1"/>
      <c r="W22" s="1"/>
      <c r="X22" s="1"/>
      <c r="Y22" s="1"/>
      <c r="Z22" s="1"/>
    </row>
    <row r="23">
      <c r="A23" s="1"/>
      <c r="B23" s="10" t="s">
        <v>36</v>
      </c>
      <c r="F23" s="1"/>
      <c r="G23" s="1"/>
      <c r="H23" s="1"/>
      <c r="I23" s="1"/>
      <c r="J23" s="1"/>
      <c r="K23" s="1"/>
      <c r="L23" s="1"/>
      <c r="M23" s="1"/>
      <c r="N23" s="1"/>
      <c r="O23" s="1"/>
      <c r="P23" s="1"/>
      <c r="Q23" s="1"/>
      <c r="R23" s="1"/>
      <c r="S23" s="1"/>
      <c r="T23" s="1"/>
      <c r="U23" s="1"/>
      <c r="V23" s="1"/>
      <c r="W23" s="1"/>
      <c r="X23" s="1"/>
      <c r="Y23" s="1"/>
      <c r="Z23" s="1"/>
    </row>
    <row r="24">
      <c r="A24" s="1"/>
      <c r="B24" s="11"/>
      <c r="C24" s="10" t="s">
        <v>2</v>
      </c>
      <c r="D24" s="10" t="s">
        <v>3</v>
      </c>
      <c r="E24" s="10" t="s">
        <v>17</v>
      </c>
      <c r="F24" s="1"/>
      <c r="G24" s="1"/>
      <c r="H24" s="1"/>
      <c r="I24" s="1"/>
      <c r="J24" s="1"/>
      <c r="K24" s="1"/>
      <c r="L24" s="1"/>
      <c r="M24" s="1"/>
      <c r="N24" s="1"/>
      <c r="O24" s="1"/>
      <c r="P24" s="1"/>
      <c r="Q24" s="1"/>
      <c r="R24" s="1"/>
      <c r="S24" s="1"/>
      <c r="T24" s="1"/>
      <c r="U24" s="1"/>
      <c r="V24" s="1"/>
      <c r="W24" s="1"/>
      <c r="X24" s="1"/>
      <c r="Y24" s="1"/>
      <c r="Z24" s="1"/>
    </row>
    <row r="25">
      <c r="A25" s="1"/>
      <c r="B25" s="10" t="s">
        <v>18</v>
      </c>
      <c r="C25" s="12">
        <v>0.99851025</v>
      </c>
      <c r="D25" s="12">
        <v>1.37695385</v>
      </c>
      <c r="E25" s="12">
        <f>27.2114*-11.721983897989</f>
        <v>-318.9715926</v>
      </c>
      <c r="F25" s="1"/>
      <c r="G25" s="1"/>
      <c r="H25" s="1"/>
      <c r="I25" s="1"/>
      <c r="J25" s="1"/>
      <c r="K25" s="1"/>
      <c r="L25" s="1"/>
      <c r="M25" s="1"/>
      <c r="N25" s="1"/>
      <c r="O25" s="1"/>
      <c r="P25" s="1"/>
      <c r="Q25" s="1"/>
      <c r="R25" s="1"/>
      <c r="S25" s="1"/>
      <c r="T25" s="1"/>
      <c r="U25" s="1"/>
      <c r="V25" s="1"/>
      <c r="W25" s="1"/>
      <c r="X25" s="1"/>
      <c r="Y25" s="1"/>
      <c r="Z25" s="1"/>
    </row>
    <row r="26">
      <c r="A26" s="1"/>
      <c r="B26" s="10" t="s">
        <v>19</v>
      </c>
      <c r="C26" s="12">
        <v>1.00013997</v>
      </c>
      <c r="D26" s="12">
        <v>1.37696249</v>
      </c>
      <c r="E26" s="12">
        <f>27.2114*-11.7220404588077</f>
        <v>-318.9731317</v>
      </c>
      <c r="F26" s="1"/>
      <c r="G26" s="1"/>
      <c r="H26" s="1"/>
      <c r="I26" s="1"/>
      <c r="J26" s="1"/>
      <c r="K26" s="1"/>
      <c r="L26" s="1"/>
      <c r="M26" s="1"/>
      <c r="N26" s="1"/>
      <c r="O26" s="1"/>
      <c r="P26" s="1"/>
      <c r="Q26" s="1"/>
      <c r="R26" s="1"/>
      <c r="S26" s="1"/>
      <c r="T26" s="1"/>
      <c r="U26" s="1"/>
      <c r="V26" s="1"/>
      <c r="W26" s="1"/>
      <c r="X26" s="1"/>
      <c r="Y26" s="1"/>
      <c r="Z26" s="1"/>
    </row>
    <row r="27">
      <c r="A27" s="1"/>
      <c r="B27" s="10" t="s">
        <v>20</v>
      </c>
      <c r="C27" s="12" t="s">
        <v>37</v>
      </c>
      <c r="D27" s="12" t="s">
        <v>38</v>
      </c>
      <c r="E27" s="26" t="s">
        <v>39</v>
      </c>
      <c r="F27" s="1"/>
      <c r="G27" s="1"/>
      <c r="H27" s="1"/>
      <c r="I27" s="1"/>
      <c r="J27" s="1"/>
      <c r="K27" s="1"/>
      <c r="L27" s="1"/>
      <c r="M27" s="1"/>
      <c r="N27" s="1"/>
      <c r="O27" s="1"/>
      <c r="P27" s="1"/>
      <c r="Q27" s="1"/>
      <c r="R27" s="1"/>
      <c r="S27" s="1"/>
      <c r="T27" s="1"/>
      <c r="U27" s="1"/>
      <c r="V27" s="1"/>
      <c r="W27" s="1"/>
      <c r="X27" s="1"/>
      <c r="Y27" s="1"/>
      <c r="Z27" s="1"/>
    </row>
    <row r="28">
      <c r="A28" s="1"/>
      <c r="B28" s="10" t="s">
        <v>24</v>
      </c>
      <c r="C28" s="12">
        <v>0.99152241</v>
      </c>
      <c r="D28" s="12">
        <v>1.37558187</v>
      </c>
      <c r="E28" s="13">
        <f>27.2114*-11.7027625007496</f>
        <v>-318.4485515</v>
      </c>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2" t="s">
        <v>40</v>
      </c>
      <c r="F30" s="1"/>
      <c r="G30" s="1"/>
      <c r="H30" s="1"/>
      <c r="I30" s="1"/>
      <c r="J30" s="1"/>
      <c r="K30" s="1"/>
      <c r="L30" s="1"/>
      <c r="M30" s="1"/>
      <c r="N30" s="1"/>
      <c r="O30" s="1"/>
      <c r="P30" s="1"/>
      <c r="Q30" s="1"/>
      <c r="R30" s="1"/>
      <c r="S30" s="1"/>
      <c r="T30" s="1"/>
      <c r="U30" s="1"/>
      <c r="V30" s="1"/>
      <c r="W30" s="1"/>
      <c r="X30" s="1"/>
      <c r="Y30" s="1"/>
      <c r="Z30" s="1"/>
    </row>
    <row r="31">
      <c r="A31" s="1"/>
      <c r="B31" s="4"/>
      <c r="C31" s="2" t="s">
        <v>2</v>
      </c>
      <c r="D31" s="2" t="s">
        <v>3</v>
      </c>
      <c r="E31" s="5" t="s">
        <v>4</v>
      </c>
      <c r="F31" s="2" t="s">
        <v>5</v>
      </c>
      <c r="G31" s="2" t="s">
        <v>6</v>
      </c>
      <c r="H31" s="1"/>
      <c r="I31" s="6" t="s">
        <v>7</v>
      </c>
      <c r="K31" s="1"/>
      <c r="L31" s="1"/>
      <c r="M31" s="1"/>
      <c r="N31" s="1"/>
      <c r="O31" s="1"/>
      <c r="P31" s="1"/>
      <c r="Q31" s="1"/>
      <c r="R31" s="1"/>
      <c r="S31" s="1"/>
      <c r="T31" s="1"/>
      <c r="U31" s="1"/>
      <c r="V31" s="1"/>
      <c r="W31" s="1"/>
      <c r="X31" s="1"/>
      <c r="Y31" s="1"/>
      <c r="Z31" s="1"/>
    </row>
    <row r="32">
      <c r="A32" s="1"/>
      <c r="B32" s="2" t="s">
        <v>8</v>
      </c>
      <c r="C32" s="8">
        <v>1.0191374</v>
      </c>
      <c r="D32" s="8">
        <v>1.18386082</v>
      </c>
      <c r="E32" s="8">
        <f>27.2114*-11.7263372163866</f>
        <v>-319.0900525</v>
      </c>
      <c r="F32" s="9" t="s">
        <v>41</v>
      </c>
      <c r="G32" s="8">
        <f>27.2114*-11.7075809558418</f>
        <v>-318.5796684</v>
      </c>
      <c r="H32" s="1"/>
      <c r="K32" s="1"/>
      <c r="L32" s="1"/>
      <c r="M32" s="1"/>
      <c r="N32" s="1"/>
      <c r="O32" s="1"/>
      <c r="P32" s="1"/>
      <c r="Q32" s="1"/>
      <c r="R32" s="1"/>
      <c r="S32" s="1"/>
      <c r="T32" s="1"/>
      <c r="U32" s="1"/>
      <c r="V32" s="1"/>
      <c r="W32" s="1"/>
      <c r="X32" s="1"/>
      <c r="Y32" s="1"/>
      <c r="Z32" s="1"/>
    </row>
    <row r="33">
      <c r="A33" s="1"/>
      <c r="B33" s="2" t="s">
        <v>10</v>
      </c>
      <c r="C33" s="8">
        <v>1.01632805</v>
      </c>
      <c r="D33" s="8">
        <v>1.19427103</v>
      </c>
      <c r="E33" s="8">
        <f>27.2114*-11.7261797573033</f>
        <v>-319.0857678</v>
      </c>
      <c r="F33" s="1"/>
      <c r="G33" s="1"/>
      <c r="H33" s="1"/>
      <c r="I33" s="1"/>
      <c r="J33" s="1"/>
      <c r="K33" s="1"/>
      <c r="L33" s="1"/>
      <c r="M33" s="1"/>
      <c r="N33" s="1"/>
      <c r="O33" s="1"/>
      <c r="P33" s="1"/>
      <c r="Q33" s="1"/>
      <c r="R33" s="1"/>
      <c r="S33" s="1"/>
      <c r="T33" s="1"/>
      <c r="U33" s="1"/>
      <c r="V33" s="1"/>
      <c r="W33" s="1"/>
      <c r="X33" s="1"/>
      <c r="Y33" s="1"/>
      <c r="Z33" s="1"/>
    </row>
    <row r="34">
      <c r="A34" s="1"/>
      <c r="B34" s="2" t="s">
        <v>11</v>
      </c>
      <c r="C34" s="8" t="s">
        <v>42</v>
      </c>
      <c r="D34" s="8" t="s">
        <v>43</v>
      </c>
      <c r="E34" s="9" t="s">
        <v>44</v>
      </c>
      <c r="F34" s="1"/>
      <c r="G34" s="1"/>
      <c r="H34" s="1"/>
      <c r="I34" s="1"/>
      <c r="J34" s="1"/>
      <c r="K34" s="1"/>
      <c r="L34" s="1"/>
      <c r="M34" s="1"/>
      <c r="N34" s="1"/>
      <c r="O34" s="1"/>
      <c r="P34" s="1"/>
      <c r="Q34" s="1"/>
      <c r="R34" s="1"/>
      <c r="S34" s="1"/>
      <c r="T34" s="1"/>
      <c r="U34" s="1"/>
      <c r="V34" s="1"/>
      <c r="W34" s="1"/>
      <c r="X34" s="1"/>
      <c r="Y34" s="1"/>
      <c r="Z34" s="1"/>
    </row>
    <row r="35">
      <c r="A35" s="1"/>
      <c r="B35" s="2" t="s">
        <v>15</v>
      </c>
      <c r="C35" s="8">
        <v>1.00978137</v>
      </c>
      <c r="D35" s="8">
        <v>1.1826175</v>
      </c>
      <c r="E35" s="8">
        <f>27.2114*-11.7077768371262</f>
        <v>-318.5849986</v>
      </c>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9">
    <mergeCell ref="B30:E30"/>
    <mergeCell ref="I31:J32"/>
    <mergeCell ref="B2:E2"/>
    <mergeCell ref="I3:J4"/>
    <mergeCell ref="B9:E9"/>
    <mergeCell ref="B16:E16"/>
    <mergeCell ref="G16:J16"/>
    <mergeCell ref="L16:L21"/>
    <mergeCell ref="B23:E23"/>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c r="B1" s="1"/>
      <c r="C1" s="1"/>
      <c r="D1" s="1"/>
      <c r="E1" s="1"/>
      <c r="F1" s="1"/>
      <c r="G1" s="1"/>
      <c r="H1" s="1"/>
      <c r="I1" s="1"/>
      <c r="J1" s="1"/>
      <c r="K1" s="1"/>
      <c r="L1" s="1"/>
      <c r="M1" s="1"/>
      <c r="N1" s="1"/>
      <c r="O1" s="1"/>
      <c r="P1" s="1"/>
      <c r="Q1" s="1"/>
      <c r="R1" s="1"/>
      <c r="S1" s="1"/>
      <c r="T1" s="1"/>
      <c r="U1" s="1"/>
      <c r="V1" s="1"/>
      <c r="W1" s="1"/>
      <c r="X1" s="1"/>
      <c r="Y1" s="1"/>
      <c r="Z1" s="1"/>
    </row>
    <row r="2">
      <c r="A2" s="1"/>
      <c r="B2" s="2" t="s">
        <v>45</v>
      </c>
      <c r="J2" s="1"/>
      <c r="K2" s="1"/>
      <c r="L2" s="1"/>
      <c r="M2" s="1"/>
      <c r="N2" s="1"/>
      <c r="O2" s="1"/>
      <c r="P2" s="1"/>
      <c r="Q2" s="1"/>
      <c r="R2" s="1"/>
      <c r="S2" s="1"/>
      <c r="T2" s="1"/>
      <c r="U2" s="1"/>
      <c r="V2" s="1"/>
      <c r="W2" s="1"/>
      <c r="X2" s="1"/>
      <c r="Y2" s="1"/>
      <c r="Z2" s="1"/>
    </row>
    <row r="3">
      <c r="A3" s="1"/>
      <c r="B3" s="4"/>
      <c r="C3" s="2" t="s">
        <v>2</v>
      </c>
      <c r="D3" s="2" t="s">
        <v>3</v>
      </c>
      <c r="E3" s="2" t="s">
        <v>46</v>
      </c>
      <c r="F3" s="2" t="s">
        <v>47</v>
      </c>
      <c r="G3" s="5" t="s">
        <v>4</v>
      </c>
      <c r="H3" s="2" t="s">
        <v>5</v>
      </c>
      <c r="I3" s="2" t="s">
        <v>6</v>
      </c>
      <c r="J3" s="1"/>
      <c r="K3" s="6" t="s">
        <v>7</v>
      </c>
      <c r="M3" s="1"/>
      <c r="N3" s="1"/>
      <c r="O3" s="1"/>
      <c r="P3" s="1"/>
      <c r="Q3" s="1"/>
      <c r="R3" s="1"/>
      <c r="S3" s="1"/>
      <c r="T3" s="1"/>
      <c r="U3" s="1"/>
      <c r="V3" s="1"/>
      <c r="W3" s="1"/>
      <c r="X3" s="1"/>
      <c r="Y3" s="1"/>
      <c r="Z3" s="1"/>
    </row>
    <row r="4">
      <c r="A4" s="1"/>
      <c r="B4" s="2" t="s">
        <v>8</v>
      </c>
      <c r="C4" s="8">
        <v>1.09383588</v>
      </c>
      <c r="D4" s="8">
        <v>1.21812275</v>
      </c>
      <c r="E4" s="8">
        <v>2.575</v>
      </c>
      <c r="F4" s="8">
        <v>1.434</v>
      </c>
      <c r="G4" s="8">
        <f>27.2114*-56.0949907958062</f>
        <v>-1526.423233</v>
      </c>
      <c r="H4" s="9" t="s">
        <v>48</v>
      </c>
      <c r="I4" s="8">
        <f>27.2114*-55.9845702397076</f>
        <v>-1523.418535</v>
      </c>
      <c r="J4" s="1"/>
      <c r="M4" s="1"/>
      <c r="N4" s="1"/>
      <c r="O4" s="1"/>
      <c r="P4" s="1"/>
      <c r="Q4" s="1"/>
      <c r="R4" s="1"/>
      <c r="S4" s="1"/>
      <c r="T4" s="1"/>
      <c r="U4" s="1"/>
      <c r="V4" s="1"/>
      <c r="W4" s="1"/>
      <c r="X4" s="1"/>
      <c r="Y4" s="1"/>
      <c r="Z4" s="1"/>
    </row>
    <row r="5">
      <c r="A5" s="1"/>
      <c r="B5" s="2" t="s">
        <v>10</v>
      </c>
      <c r="C5" s="8">
        <v>1.08652452</v>
      </c>
      <c r="D5" s="8">
        <v>1.2883713</v>
      </c>
      <c r="E5" s="8">
        <v>2.39030164</v>
      </c>
      <c r="F5" s="8">
        <v>1.50123826</v>
      </c>
      <c r="G5" s="8">
        <f>27.2114*-56.0937602854035</f>
        <v>-1526.389749</v>
      </c>
      <c r="H5" s="1"/>
      <c r="I5" s="1"/>
      <c r="J5" s="1"/>
      <c r="K5" s="1"/>
      <c r="L5" s="1"/>
      <c r="M5" s="1"/>
      <c r="N5" s="1"/>
      <c r="O5" s="1"/>
      <c r="P5" s="1"/>
      <c r="Q5" s="1"/>
      <c r="R5" s="1"/>
      <c r="S5" s="1"/>
      <c r="T5" s="1"/>
      <c r="U5" s="1"/>
      <c r="V5" s="1"/>
      <c r="W5" s="1"/>
      <c r="X5" s="1"/>
      <c r="Y5" s="1"/>
      <c r="Z5" s="1"/>
    </row>
    <row r="6">
      <c r="A6" s="1"/>
      <c r="B6" s="2" t="s">
        <v>11</v>
      </c>
      <c r="C6" s="8" t="s">
        <v>49</v>
      </c>
      <c r="D6" s="8" t="s">
        <v>50</v>
      </c>
      <c r="E6" s="8" t="s">
        <v>51</v>
      </c>
      <c r="F6" s="8" t="s">
        <v>52</v>
      </c>
      <c r="G6" s="9" t="s">
        <v>53</v>
      </c>
      <c r="H6" s="1"/>
      <c r="I6" s="1"/>
      <c r="J6" s="1"/>
      <c r="K6" s="1"/>
      <c r="L6" s="1"/>
      <c r="M6" s="1"/>
      <c r="N6" s="1"/>
      <c r="O6" s="1"/>
      <c r="P6" s="1"/>
      <c r="Q6" s="1"/>
      <c r="R6" s="1"/>
      <c r="S6" s="1"/>
      <c r="T6" s="1"/>
      <c r="U6" s="1"/>
      <c r="V6" s="1"/>
      <c r="W6" s="1"/>
      <c r="X6" s="1"/>
      <c r="Y6" s="1"/>
      <c r="Z6" s="1"/>
    </row>
    <row r="7">
      <c r="A7" s="1"/>
      <c r="B7" s="2" t="s">
        <v>15</v>
      </c>
      <c r="C7" s="8">
        <v>1.079</v>
      </c>
      <c r="D7" s="8">
        <v>1.24267442</v>
      </c>
      <c r="E7" s="8">
        <v>2.575</v>
      </c>
      <c r="F7" s="8">
        <v>1.434</v>
      </c>
      <c r="G7" s="8">
        <f>27.2114*-55.985063644092</f>
        <v>-1523.431961</v>
      </c>
      <c r="H7" s="1"/>
      <c r="I7" s="1"/>
      <c r="J7" s="1"/>
      <c r="K7" s="1"/>
      <c r="L7" s="1"/>
      <c r="M7" s="1"/>
      <c r="N7" s="1"/>
      <c r="O7" s="1"/>
      <c r="P7" s="1"/>
      <c r="Q7" s="1"/>
      <c r="R7" s="1"/>
      <c r="S7" s="1"/>
      <c r="T7" s="1"/>
      <c r="U7" s="1"/>
      <c r="V7" s="1"/>
      <c r="W7" s="1"/>
      <c r="X7" s="1"/>
      <c r="Y7" s="1"/>
      <c r="Z7" s="1"/>
    </row>
    <row r="8">
      <c r="A8" s="1"/>
      <c r="B8" s="1"/>
      <c r="C8" s="1"/>
      <c r="D8" s="1"/>
      <c r="E8" s="1"/>
      <c r="F8" s="1"/>
      <c r="G8" s="1"/>
      <c r="H8" s="1"/>
      <c r="I8" s="1"/>
      <c r="J8" s="1"/>
      <c r="K8" s="1"/>
      <c r="L8" s="1"/>
      <c r="M8" s="1"/>
      <c r="N8" s="1"/>
      <c r="O8" s="1"/>
      <c r="P8" s="1"/>
      <c r="Q8" s="1"/>
      <c r="R8" s="1"/>
      <c r="S8" s="1"/>
      <c r="T8" s="1"/>
      <c r="U8" s="1"/>
      <c r="V8" s="1"/>
      <c r="W8" s="1"/>
      <c r="X8" s="1"/>
      <c r="Y8" s="1"/>
      <c r="Z8" s="1"/>
    </row>
    <row r="9">
      <c r="A9" s="1"/>
      <c r="B9" s="10" t="s">
        <v>16</v>
      </c>
      <c r="H9" s="1"/>
      <c r="I9" s="1"/>
      <c r="J9" s="1"/>
      <c r="K9" s="1"/>
      <c r="L9" s="1"/>
      <c r="M9" s="1"/>
      <c r="N9" s="1"/>
      <c r="O9" s="1"/>
      <c r="P9" s="1"/>
      <c r="Q9" s="1"/>
      <c r="R9" s="1"/>
      <c r="S9" s="1"/>
      <c r="T9" s="1"/>
      <c r="U9" s="1"/>
      <c r="V9" s="1"/>
      <c r="W9" s="1"/>
      <c r="X9" s="1"/>
      <c r="Y9" s="1"/>
      <c r="Z9" s="1"/>
    </row>
    <row r="10">
      <c r="A10" s="1"/>
      <c r="B10" s="11"/>
      <c r="C10" s="10" t="s">
        <v>2</v>
      </c>
      <c r="D10" s="10" t="s">
        <v>3</v>
      </c>
      <c r="E10" s="10" t="s">
        <v>46</v>
      </c>
      <c r="F10" s="10" t="s">
        <v>47</v>
      </c>
      <c r="G10" s="27" t="s">
        <v>17</v>
      </c>
      <c r="H10" s="1"/>
      <c r="I10" s="1"/>
      <c r="J10" s="1"/>
      <c r="K10" s="1"/>
      <c r="L10" s="1"/>
      <c r="M10" s="1"/>
      <c r="N10" s="1"/>
      <c r="O10" s="1"/>
      <c r="P10" s="1"/>
      <c r="Q10" s="1"/>
      <c r="R10" s="1"/>
      <c r="S10" s="1"/>
      <c r="T10" s="1"/>
      <c r="U10" s="1"/>
      <c r="V10" s="1"/>
      <c r="W10" s="1"/>
      <c r="X10" s="1"/>
      <c r="Y10" s="1"/>
      <c r="Z10" s="1"/>
    </row>
    <row r="11">
      <c r="A11" s="1"/>
      <c r="B11" s="10" t="s">
        <v>18</v>
      </c>
      <c r="C11" s="12">
        <v>1.09404329</v>
      </c>
      <c r="D11" s="12">
        <v>1.34361441</v>
      </c>
      <c r="E11" s="12">
        <v>2.2825867</v>
      </c>
      <c r="F11" s="12">
        <v>1.50870488</v>
      </c>
      <c r="G11" s="12">
        <f>27.2114*-56.0934643836668</f>
        <v>-1526.381697</v>
      </c>
      <c r="H11" s="1"/>
      <c r="I11" s="1"/>
      <c r="J11" s="1"/>
      <c r="K11" s="1"/>
      <c r="L11" s="1"/>
      <c r="M11" s="1"/>
      <c r="N11" s="1"/>
      <c r="O11" s="1"/>
      <c r="P11" s="1"/>
      <c r="Q11" s="1"/>
      <c r="R11" s="1"/>
      <c r="S11" s="1"/>
      <c r="T11" s="1"/>
      <c r="U11" s="1"/>
      <c r="V11" s="1"/>
      <c r="W11" s="1"/>
      <c r="X11" s="1"/>
      <c r="Y11" s="1"/>
      <c r="Z11" s="1"/>
    </row>
    <row r="12">
      <c r="A12" s="1"/>
      <c r="B12" s="10" t="s">
        <v>19</v>
      </c>
      <c r="C12" s="12">
        <v>1.08552564</v>
      </c>
      <c r="D12" s="12">
        <v>1.29549231</v>
      </c>
      <c r="E12" s="12">
        <v>2.26201257</v>
      </c>
      <c r="F12" s="12">
        <v>1.51476582</v>
      </c>
      <c r="G12" s="12">
        <f>27.2114*-56.0946834563887</f>
        <v>-1526.414869</v>
      </c>
      <c r="H12" s="1"/>
      <c r="I12" s="1"/>
      <c r="J12" s="1"/>
      <c r="K12" s="1"/>
      <c r="L12" s="1"/>
      <c r="M12" s="1"/>
      <c r="N12" s="1"/>
      <c r="O12" s="1"/>
      <c r="P12" s="1"/>
      <c r="Q12" s="1"/>
      <c r="R12" s="1"/>
      <c r="S12" s="1"/>
      <c r="T12" s="1"/>
      <c r="U12" s="1"/>
      <c r="V12" s="1"/>
      <c r="W12" s="1"/>
      <c r="X12" s="1"/>
      <c r="Y12" s="1"/>
      <c r="Z12" s="1"/>
    </row>
    <row r="13">
      <c r="A13" s="1"/>
      <c r="B13" s="10" t="s">
        <v>20</v>
      </c>
      <c r="C13" s="12" t="s">
        <v>54</v>
      </c>
      <c r="D13" s="12" t="s">
        <v>55</v>
      </c>
      <c r="E13" s="12" t="s">
        <v>56</v>
      </c>
      <c r="F13" s="12" t="s">
        <v>57</v>
      </c>
      <c r="G13" s="26" t="s">
        <v>58</v>
      </c>
      <c r="H13" s="1"/>
      <c r="I13" s="1"/>
      <c r="J13" s="1"/>
      <c r="K13" s="1"/>
      <c r="L13" s="1"/>
      <c r="M13" s="1"/>
      <c r="N13" s="1"/>
      <c r="O13" s="1"/>
      <c r="P13" s="1"/>
      <c r="Q13" s="1"/>
      <c r="R13" s="1"/>
      <c r="S13" s="1"/>
      <c r="T13" s="1"/>
      <c r="U13" s="1"/>
      <c r="V13" s="1"/>
      <c r="W13" s="1"/>
      <c r="X13" s="1"/>
      <c r="Y13" s="1"/>
      <c r="Z13" s="1"/>
    </row>
    <row r="14">
      <c r="A14" s="1"/>
      <c r="B14" s="10" t="s">
        <v>24</v>
      </c>
      <c r="C14" s="12">
        <v>1.07646877</v>
      </c>
      <c r="D14" s="12">
        <v>1.35925988</v>
      </c>
      <c r="E14" s="12">
        <v>2.28216776</v>
      </c>
      <c r="F14" s="12">
        <v>1.47572529</v>
      </c>
      <c r="G14" s="12">
        <f>27.2114*-55.9801244765022</f>
        <v>-1523.297559</v>
      </c>
      <c r="H14" s="1"/>
      <c r="I14" s="1"/>
      <c r="J14" s="1"/>
      <c r="K14" s="1"/>
      <c r="L14" s="1"/>
      <c r="M14" s="1"/>
      <c r="N14" s="1"/>
      <c r="O14" s="1"/>
      <c r="P14" s="1"/>
      <c r="Q14" s="1"/>
      <c r="R14" s="1"/>
      <c r="S14" s="1"/>
      <c r="T14" s="1"/>
      <c r="U14" s="1"/>
      <c r="V14" s="1"/>
      <c r="W14" s="1"/>
      <c r="X14" s="1"/>
      <c r="Y14" s="1"/>
      <c r="Z14" s="1"/>
    </row>
    <row r="15">
      <c r="A15" s="1"/>
      <c r="B15" s="11"/>
      <c r="C15" s="11"/>
      <c r="D15" s="11"/>
      <c r="E15" s="11"/>
      <c r="F15" s="11"/>
      <c r="G15" s="11"/>
      <c r="H15" s="1"/>
      <c r="I15" s="1"/>
      <c r="J15" s="1"/>
      <c r="K15" s="1"/>
      <c r="L15" s="1"/>
      <c r="M15" s="1"/>
      <c r="N15" s="1"/>
      <c r="O15" s="1"/>
      <c r="P15" s="1"/>
      <c r="Q15" s="1"/>
      <c r="R15" s="1"/>
      <c r="S15" s="1"/>
      <c r="T15" s="1"/>
      <c r="U15" s="1"/>
      <c r="V15" s="1"/>
      <c r="W15" s="1"/>
      <c r="X15" s="1"/>
      <c r="Y15" s="1"/>
      <c r="Z15" s="1"/>
    </row>
    <row r="16">
      <c r="A16" s="1"/>
      <c r="B16" s="10" t="s">
        <v>25</v>
      </c>
      <c r="H16" s="1"/>
      <c r="I16" s="1"/>
      <c r="J16" s="1"/>
      <c r="K16" s="1"/>
      <c r="L16" s="1"/>
      <c r="M16" s="1"/>
      <c r="N16" s="1"/>
      <c r="O16" s="1"/>
      <c r="P16" s="1"/>
      <c r="Q16" s="1"/>
      <c r="R16" s="1"/>
      <c r="S16" s="1"/>
      <c r="T16" s="1"/>
      <c r="U16" s="1"/>
      <c r="V16" s="1"/>
      <c r="W16" s="1"/>
      <c r="X16" s="1"/>
      <c r="Y16" s="1"/>
      <c r="Z16" s="1"/>
    </row>
    <row r="17">
      <c r="A17" s="1"/>
      <c r="B17" s="11"/>
      <c r="C17" s="10" t="s">
        <v>2</v>
      </c>
      <c r="D17" s="10" t="s">
        <v>3</v>
      </c>
      <c r="E17" s="10" t="s">
        <v>46</v>
      </c>
      <c r="F17" s="10" t="s">
        <v>47</v>
      </c>
      <c r="G17" s="10" t="s">
        <v>17</v>
      </c>
      <c r="H17" s="1"/>
      <c r="I17" s="1"/>
      <c r="J17" s="1"/>
      <c r="K17" s="1"/>
      <c r="L17" s="1"/>
      <c r="M17" s="1"/>
      <c r="N17" s="1"/>
      <c r="O17" s="1"/>
      <c r="P17" s="1"/>
      <c r="Q17" s="1"/>
      <c r="R17" s="1"/>
      <c r="S17" s="1"/>
      <c r="T17" s="1"/>
      <c r="U17" s="1"/>
      <c r="V17" s="1"/>
      <c r="W17" s="1"/>
      <c r="X17" s="1"/>
      <c r="Y17" s="1"/>
      <c r="Z17" s="1"/>
    </row>
    <row r="18">
      <c r="A18" s="1"/>
      <c r="B18" s="10" t="s">
        <v>18</v>
      </c>
      <c r="C18" s="12">
        <v>1.08139495</v>
      </c>
      <c r="D18" s="12">
        <v>1.46056362</v>
      </c>
      <c r="E18" s="12">
        <v>2.06231758</v>
      </c>
      <c r="F18" s="12">
        <v>1.67175899</v>
      </c>
      <c r="G18" s="12">
        <f>27.2114*-56.0890871113399</f>
        <v>-1526.262585</v>
      </c>
      <c r="H18" s="1"/>
      <c r="I18" s="1"/>
      <c r="J18" s="1"/>
      <c r="K18" s="1"/>
      <c r="L18" s="1"/>
      <c r="M18" s="1"/>
      <c r="N18" s="1"/>
      <c r="O18" s="1"/>
      <c r="P18" s="1"/>
      <c r="Q18" s="1"/>
      <c r="R18" s="1"/>
      <c r="S18" s="1"/>
      <c r="T18" s="1"/>
      <c r="U18" s="1"/>
      <c r="V18" s="1"/>
      <c r="W18" s="1"/>
      <c r="X18" s="1"/>
      <c r="Y18" s="1"/>
      <c r="Z18" s="1"/>
    </row>
    <row r="19">
      <c r="A19" s="1"/>
      <c r="B19" s="10" t="s">
        <v>19</v>
      </c>
      <c r="C19" s="12">
        <v>1.08049201</v>
      </c>
      <c r="D19" s="12">
        <v>1.424513</v>
      </c>
      <c r="E19" s="12">
        <v>2.03105158</v>
      </c>
      <c r="F19" s="12">
        <v>1.65996801</v>
      </c>
      <c r="G19" s="12">
        <f>27.2114*-56.0897190198959</f>
        <v>-1526.27978</v>
      </c>
      <c r="H19" s="1"/>
      <c r="I19" s="1"/>
      <c r="J19" s="1"/>
      <c r="K19" s="1"/>
      <c r="L19" s="1"/>
      <c r="M19" s="1"/>
      <c r="N19" s="1"/>
      <c r="O19" s="1"/>
      <c r="P19" s="1"/>
      <c r="Q19" s="1"/>
      <c r="R19" s="1"/>
      <c r="S19" s="1"/>
      <c r="T19" s="1"/>
      <c r="U19" s="1"/>
      <c r="V19" s="1"/>
      <c r="W19" s="1"/>
      <c r="X19" s="1"/>
      <c r="Y19" s="1"/>
      <c r="Z19" s="1"/>
    </row>
    <row r="20">
      <c r="A20" s="1"/>
      <c r="B20" s="10" t="s">
        <v>20</v>
      </c>
      <c r="C20" s="12" t="s">
        <v>59</v>
      </c>
      <c r="D20" s="12" t="s">
        <v>60</v>
      </c>
      <c r="E20" s="12" t="s">
        <v>61</v>
      </c>
      <c r="F20" s="12" t="s">
        <v>62</v>
      </c>
      <c r="G20" s="26" t="s">
        <v>63</v>
      </c>
      <c r="H20" s="1"/>
      <c r="I20" s="1"/>
      <c r="J20" s="1"/>
      <c r="K20" s="1"/>
      <c r="L20" s="1"/>
      <c r="M20" s="1"/>
      <c r="N20" s="1"/>
      <c r="O20" s="1"/>
      <c r="P20" s="1"/>
      <c r="Q20" s="1"/>
      <c r="R20" s="1"/>
      <c r="S20" s="1"/>
      <c r="T20" s="1"/>
      <c r="U20" s="1"/>
      <c r="V20" s="1"/>
      <c r="W20" s="1"/>
      <c r="X20" s="1"/>
      <c r="Y20" s="1"/>
      <c r="Z20" s="1"/>
    </row>
    <row r="21">
      <c r="A21" s="1"/>
      <c r="B21" s="10" t="s">
        <v>24</v>
      </c>
      <c r="C21" s="12">
        <v>1.06634227</v>
      </c>
      <c r="D21" s="12">
        <v>1.47362496</v>
      </c>
      <c r="E21" s="12">
        <v>2.05614345</v>
      </c>
      <c r="F21" s="12">
        <v>1.6434119</v>
      </c>
      <c r="G21" s="12">
        <f>27.2114*-55.9689862129799</f>
        <v>-1522.994471</v>
      </c>
      <c r="H21" s="1"/>
      <c r="I21" s="1"/>
      <c r="J21" s="1"/>
      <c r="K21" s="1"/>
      <c r="L21" s="1"/>
      <c r="M21" s="1"/>
      <c r="N21" s="1"/>
      <c r="O21" s="1"/>
      <c r="P21" s="1"/>
      <c r="Q21" s="1"/>
      <c r="R21" s="1"/>
      <c r="S21" s="1"/>
      <c r="T21" s="1"/>
      <c r="U21" s="1"/>
      <c r="V21" s="1"/>
      <c r="W21" s="1"/>
      <c r="X21" s="1"/>
      <c r="Y21" s="1"/>
      <c r="Z21" s="1"/>
    </row>
    <row r="22">
      <c r="A22" s="1"/>
      <c r="B22" s="11"/>
      <c r="C22" s="11"/>
      <c r="D22" s="11"/>
      <c r="E22" s="11"/>
      <c r="F22" s="11"/>
      <c r="G22" s="11"/>
      <c r="H22" s="1"/>
      <c r="I22" s="1"/>
      <c r="J22" s="1"/>
      <c r="K22" s="1"/>
      <c r="L22" s="1"/>
      <c r="M22" s="1"/>
      <c r="N22" s="1"/>
      <c r="O22" s="1"/>
      <c r="P22" s="1"/>
      <c r="Q22" s="1"/>
      <c r="R22" s="1"/>
      <c r="S22" s="1"/>
      <c r="T22" s="1"/>
      <c r="U22" s="1"/>
      <c r="V22" s="1"/>
      <c r="W22" s="1"/>
      <c r="X22" s="1"/>
      <c r="Y22" s="1"/>
      <c r="Z22" s="1"/>
    </row>
    <row r="23">
      <c r="A23" s="1"/>
      <c r="B23" s="15" t="s">
        <v>64</v>
      </c>
      <c r="H23" s="16"/>
      <c r="I23" s="17" t="s">
        <v>26</v>
      </c>
      <c r="O23" s="1"/>
      <c r="P23" s="18" t="s">
        <v>27</v>
      </c>
      <c r="Q23" s="1"/>
      <c r="R23" s="1"/>
      <c r="S23" s="1"/>
      <c r="T23" s="1"/>
      <c r="U23" s="1"/>
      <c r="V23" s="1"/>
      <c r="W23" s="1"/>
      <c r="X23" s="1"/>
      <c r="Y23" s="1"/>
      <c r="Z23" s="1"/>
    </row>
    <row r="24">
      <c r="A24" s="1"/>
      <c r="B24" s="19"/>
      <c r="C24" s="15" t="s">
        <v>2</v>
      </c>
      <c r="D24" s="15" t="s">
        <v>3</v>
      </c>
      <c r="E24" s="15" t="s">
        <v>46</v>
      </c>
      <c r="F24" s="15" t="s">
        <v>47</v>
      </c>
      <c r="G24" s="15" t="s">
        <v>17</v>
      </c>
      <c r="H24" s="16"/>
      <c r="I24" s="16"/>
      <c r="J24" s="17" t="s">
        <v>2</v>
      </c>
      <c r="K24" s="17" t="s">
        <v>3</v>
      </c>
      <c r="L24" s="17" t="s">
        <v>46</v>
      </c>
      <c r="M24" s="17" t="s">
        <v>47</v>
      </c>
      <c r="N24" s="17" t="s">
        <v>17</v>
      </c>
      <c r="O24" s="1"/>
      <c r="Q24" s="1"/>
      <c r="R24" s="1"/>
      <c r="S24" s="1"/>
      <c r="T24" s="1"/>
      <c r="U24" s="1"/>
      <c r="V24" s="1"/>
      <c r="W24" s="1"/>
      <c r="X24" s="1"/>
      <c r="Y24" s="1"/>
      <c r="Z24" s="1"/>
    </row>
    <row r="25">
      <c r="A25" s="1"/>
      <c r="B25" s="15" t="s">
        <v>18</v>
      </c>
      <c r="C25" s="20">
        <v>1.07556845</v>
      </c>
      <c r="D25" s="20">
        <v>1.57079633</v>
      </c>
      <c r="E25" s="20">
        <v>1.86319157</v>
      </c>
      <c r="F25" s="20">
        <v>1.86319157</v>
      </c>
      <c r="G25" s="20">
        <f>27.2114*-56.0867295889429</f>
        <v>-1526.198434</v>
      </c>
      <c r="H25" s="16"/>
      <c r="I25" s="17" t="s">
        <v>28</v>
      </c>
      <c r="J25" s="22">
        <v>1.07556845</v>
      </c>
      <c r="K25" s="22">
        <v>1.57079633</v>
      </c>
      <c r="L25" s="22">
        <v>1.86319157</v>
      </c>
      <c r="M25" s="22">
        <v>1.86319157</v>
      </c>
      <c r="N25" s="22">
        <f>27.2114*-56.0867295889427</f>
        <v>-1526.198434</v>
      </c>
      <c r="O25" s="1"/>
      <c r="Q25" s="1"/>
      <c r="R25" s="1"/>
      <c r="S25" s="1"/>
      <c r="T25" s="1"/>
      <c r="U25" s="1"/>
      <c r="V25" s="1"/>
      <c r="W25" s="1"/>
      <c r="X25" s="1"/>
      <c r="Y25" s="1"/>
      <c r="Z25" s="1"/>
    </row>
    <row r="26">
      <c r="A26" s="1"/>
      <c r="B26" s="15" t="s">
        <v>19</v>
      </c>
      <c r="C26" s="20">
        <v>1.07811936</v>
      </c>
      <c r="D26" s="20">
        <v>1.57201125</v>
      </c>
      <c r="E26" s="20">
        <v>1.83799844</v>
      </c>
      <c r="F26" s="20">
        <v>1.83731264</v>
      </c>
      <c r="G26" s="20">
        <f>27.2114*-56.0868873493478</f>
        <v>-1526.202726</v>
      </c>
      <c r="H26" s="16"/>
      <c r="I26" s="17" t="s">
        <v>10</v>
      </c>
      <c r="J26" s="22">
        <v>1.07845409</v>
      </c>
      <c r="K26" s="22">
        <v>1.55203844</v>
      </c>
      <c r="L26" s="22">
        <v>1.85810466</v>
      </c>
      <c r="M26" s="22">
        <v>1.80717487</v>
      </c>
      <c r="N26" s="22">
        <f>27.2114*-56.0873958064883</f>
        <v>-1526.216562</v>
      </c>
      <c r="O26" s="1"/>
      <c r="Q26" s="1"/>
      <c r="R26" s="1"/>
      <c r="S26" s="1"/>
      <c r="T26" s="1"/>
      <c r="U26" s="1"/>
      <c r="V26" s="1"/>
      <c r="W26" s="1"/>
      <c r="X26" s="1"/>
      <c r="Y26" s="1"/>
      <c r="Z26" s="1"/>
    </row>
    <row r="27">
      <c r="A27" s="1"/>
      <c r="B27" s="15" t="s">
        <v>20</v>
      </c>
      <c r="C27" s="20" t="s">
        <v>65</v>
      </c>
      <c r="D27" s="20" t="s">
        <v>66</v>
      </c>
      <c r="E27" s="20" t="s">
        <v>67</v>
      </c>
      <c r="F27" s="20" t="s">
        <v>68</v>
      </c>
      <c r="G27" s="28" t="s">
        <v>69</v>
      </c>
      <c r="H27" s="16"/>
      <c r="I27" s="17" t="s">
        <v>11</v>
      </c>
      <c r="J27" s="22" t="s">
        <v>70</v>
      </c>
      <c r="K27" s="22" t="s">
        <v>71</v>
      </c>
      <c r="L27" s="22" t="s">
        <v>72</v>
      </c>
      <c r="M27" s="22" t="s">
        <v>73</v>
      </c>
      <c r="N27" s="29" t="s">
        <v>74</v>
      </c>
      <c r="O27" s="1"/>
      <c r="Q27" s="1"/>
      <c r="R27" s="1"/>
      <c r="S27" s="1"/>
      <c r="T27" s="1"/>
      <c r="U27" s="1"/>
      <c r="V27" s="1"/>
      <c r="W27" s="1"/>
      <c r="X27" s="1"/>
      <c r="Y27" s="1"/>
      <c r="Z27" s="1"/>
    </row>
    <row r="28">
      <c r="A28" s="1"/>
      <c r="B28" s="15" t="s">
        <v>24</v>
      </c>
      <c r="C28" s="20">
        <v>1.06300821</v>
      </c>
      <c r="D28" s="20">
        <v>1.57079633</v>
      </c>
      <c r="E28" s="20">
        <v>1.84876688</v>
      </c>
      <c r="F28" s="20">
        <v>1.84876688</v>
      </c>
      <c r="G28" s="20">
        <f>27.2114*-55.9628237066793</f>
        <v>-1522.826781</v>
      </c>
      <c r="H28" s="16"/>
      <c r="I28" s="17" t="s">
        <v>35</v>
      </c>
      <c r="J28" s="22">
        <v>1.06300821</v>
      </c>
      <c r="K28" s="22">
        <v>1.57079633</v>
      </c>
      <c r="L28" s="22">
        <v>1.84876688</v>
      </c>
      <c r="M28" s="22">
        <v>1.84876688</v>
      </c>
      <c r="N28" s="22">
        <f>27.2114*-55.9628237066676</f>
        <v>-1522.826781</v>
      </c>
      <c r="O28" s="1"/>
      <c r="Q28" s="1"/>
      <c r="R28" s="1"/>
      <c r="S28" s="1"/>
      <c r="T28" s="1"/>
      <c r="U28" s="1"/>
      <c r="V28" s="1"/>
      <c r="W28" s="1"/>
      <c r="X28" s="1"/>
      <c r="Y28" s="1"/>
      <c r="Z28" s="1"/>
    </row>
    <row r="29">
      <c r="A29" s="1"/>
      <c r="B29" s="11"/>
      <c r="C29" s="11"/>
      <c r="D29" s="11"/>
      <c r="E29" s="11"/>
      <c r="F29" s="11"/>
      <c r="G29" s="11"/>
      <c r="H29" s="1"/>
      <c r="I29" s="1"/>
      <c r="J29" s="1"/>
      <c r="K29" s="1"/>
      <c r="L29" s="1"/>
      <c r="M29" s="1"/>
      <c r="N29" s="1"/>
      <c r="O29" s="1"/>
      <c r="P29" s="1"/>
      <c r="Q29" s="1"/>
      <c r="R29" s="1"/>
      <c r="S29" s="1"/>
      <c r="T29" s="1"/>
      <c r="U29" s="1"/>
      <c r="V29" s="1"/>
      <c r="W29" s="1"/>
      <c r="X29" s="1"/>
      <c r="Y29" s="1"/>
      <c r="Z29" s="1"/>
    </row>
    <row r="30">
      <c r="A30" s="1"/>
      <c r="B30" s="10" t="s">
        <v>75</v>
      </c>
      <c r="H30" s="1"/>
      <c r="I30" s="1"/>
      <c r="J30" s="1"/>
      <c r="K30" s="1"/>
      <c r="L30" s="1"/>
      <c r="M30" s="1"/>
      <c r="N30" s="1"/>
      <c r="O30" s="1"/>
      <c r="P30" s="1"/>
      <c r="Q30" s="1"/>
      <c r="R30" s="1"/>
      <c r="S30" s="1"/>
      <c r="T30" s="1"/>
      <c r="U30" s="1"/>
      <c r="V30" s="1"/>
      <c r="W30" s="1"/>
      <c r="X30" s="1"/>
      <c r="Y30" s="1"/>
      <c r="Z30" s="1"/>
    </row>
    <row r="31">
      <c r="A31" s="1"/>
      <c r="B31" s="11"/>
      <c r="C31" s="10" t="s">
        <v>2</v>
      </c>
      <c r="D31" s="10" t="s">
        <v>3</v>
      </c>
      <c r="E31" s="10" t="s">
        <v>46</v>
      </c>
      <c r="F31" s="10" t="s">
        <v>47</v>
      </c>
      <c r="G31" s="10" t="s">
        <v>17</v>
      </c>
      <c r="H31" s="1"/>
      <c r="I31" s="1"/>
      <c r="J31" s="1"/>
      <c r="K31" s="1"/>
      <c r="L31" s="1"/>
      <c r="M31" s="1"/>
      <c r="N31" s="1"/>
      <c r="O31" s="1"/>
      <c r="P31" s="1"/>
      <c r="Q31" s="1"/>
      <c r="R31" s="1"/>
      <c r="S31" s="1"/>
      <c r="T31" s="1"/>
      <c r="U31" s="1"/>
      <c r="V31" s="1"/>
      <c r="W31" s="1"/>
      <c r="X31" s="1"/>
      <c r="Y31" s="1"/>
      <c r="Z31" s="1"/>
    </row>
    <row r="32">
      <c r="A32" s="1"/>
      <c r="B32" s="10" t="s">
        <v>18</v>
      </c>
      <c r="C32" s="12">
        <v>1.08139495</v>
      </c>
      <c r="D32" s="12">
        <v>1.68102904</v>
      </c>
      <c r="E32" s="12">
        <v>1.67175899</v>
      </c>
      <c r="F32" s="12">
        <v>2.06231758</v>
      </c>
      <c r="G32" s="12">
        <f>27.2114*-56.0890871115493</f>
        <v>-1526.262585</v>
      </c>
      <c r="H32" s="1"/>
      <c r="I32" s="1"/>
      <c r="J32" s="1"/>
      <c r="K32" s="1"/>
      <c r="L32" s="1"/>
      <c r="M32" s="1"/>
      <c r="N32" s="1"/>
      <c r="O32" s="1"/>
      <c r="P32" s="1"/>
      <c r="Q32" s="1"/>
      <c r="R32" s="1"/>
      <c r="S32" s="1"/>
      <c r="T32" s="1"/>
      <c r="U32" s="1"/>
      <c r="V32" s="1"/>
      <c r="W32" s="1"/>
      <c r="X32" s="1"/>
      <c r="Y32" s="1"/>
      <c r="Z32" s="1"/>
    </row>
    <row r="33">
      <c r="A33" s="1"/>
      <c r="B33" s="10" t="s">
        <v>19</v>
      </c>
      <c r="C33" s="12">
        <v>1.08047373</v>
      </c>
      <c r="D33" s="12">
        <v>1.71589827</v>
      </c>
      <c r="E33" s="12">
        <v>1.66025801</v>
      </c>
      <c r="F33" s="12">
        <v>2.03198491</v>
      </c>
      <c r="G33" s="12">
        <f>27.2114*-56.0896944129796</f>
        <v>-1526.279111</v>
      </c>
      <c r="H33" s="1"/>
      <c r="I33" s="1"/>
      <c r="J33" s="1"/>
      <c r="K33" s="1"/>
      <c r="L33" s="1"/>
      <c r="M33" s="1"/>
      <c r="N33" s="1"/>
      <c r="O33" s="1"/>
      <c r="P33" s="1"/>
      <c r="Q33" s="1"/>
      <c r="R33" s="1"/>
      <c r="S33" s="1"/>
      <c r="T33" s="1"/>
      <c r="U33" s="1"/>
      <c r="V33" s="1"/>
      <c r="W33" s="1"/>
      <c r="X33" s="1"/>
      <c r="Y33" s="1"/>
      <c r="Z33" s="1"/>
    </row>
    <row r="34">
      <c r="A34" s="1"/>
      <c r="B34" s="10" t="s">
        <v>20</v>
      </c>
      <c r="C34" s="12" t="s">
        <v>76</v>
      </c>
      <c r="D34" s="12" t="s">
        <v>77</v>
      </c>
      <c r="E34" s="12" t="s">
        <v>78</v>
      </c>
      <c r="F34" s="12" t="s">
        <v>79</v>
      </c>
      <c r="G34" s="26" t="s">
        <v>80</v>
      </c>
      <c r="H34" s="1"/>
      <c r="I34" s="1"/>
      <c r="J34" s="1"/>
      <c r="K34" s="1"/>
      <c r="L34" s="1"/>
      <c r="M34" s="1"/>
      <c r="N34" s="1"/>
      <c r="O34" s="1"/>
      <c r="P34" s="1"/>
      <c r="Q34" s="1"/>
      <c r="R34" s="1"/>
      <c r="S34" s="1"/>
      <c r="T34" s="1"/>
      <c r="U34" s="1"/>
      <c r="V34" s="1"/>
      <c r="W34" s="1"/>
      <c r="X34" s="1"/>
      <c r="Y34" s="1"/>
      <c r="Z34" s="1"/>
    </row>
    <row r="35">
      <c r="A35" s="1"/>
      <c r="B35" s="10" t="s">
        <v>24</v>
      </c>
      <c r="C35" s="12">
        <v>1.06634227</v>
      </c>
      <c r="D35" s="12">
        <v>1.6679677</v>
      </c>
      <c r="E35" s="12">
        <v>1.6434119</v>
      </c>
      <c r="F35" s="12">
        <v>2.05614345</v>
      </c>
      <c r="G35" s="12">
        <f>27.2114*-55.9689862131495</f>
        <v>-1522.994471</v>
      </c>
      <c r="H35" s="1"/>
      <c r="I35" s="1"/>
      <c r="J35" s="1"/>
      <c r="K35" s="1"/>
      <c r="L35" s="1"/>
      <c r="M35" s="1"/>
      <c r="N35" s="1"/>
      <c r="O35" s="1"/>
      <c r="P35" s="1"/>
      <c r="Q35" s="1"/>
      <c r="R35" s="1"/>
      <c r="S35" s="1"/>
      <c r="T35" s="1"/>
      <c r="U35" s="1"/>
      <c r="V35" s="1"/>
      <c r="W35" s="1"/>
      <c r="X35" s="1"/>
      <c r="Y35" s="1"/>
      <c r="Z35" s="1"/>
    </row>
    <row r="36">
      <c r="A36" s="1"/>
      <c r="B36" s="11"/>
      <c r="C36" s="11"/>
      <c r="D36" s="11"/>
      <c r="E36" s="11"/>
      <c r="F36" s="11"/>
      <c r="G36" s="11"/>
      <c r="H36" s="1"/>
      <c r="I36" s="1"/>
      <c r="J36" s="1"/>
      <c r="K36" s="1"/>
      <c r="L36" s="1"/>
      <c r="M36" s="1"/>
      <c r="N36" s="1"/>
      <c r="O36" s="1"/>
      <c r="P36" s="1"/>
      <c r="Q36" s="1"/>
      <c r="R36" s="1"/>
      <c r="S36" s="1"/>
      <c r="T36" s="1"/>
      <c r="U36" s="1"/>
      <c r="V36" s="1"/>
      <c r="W36" s="1"/>
      <c r="X36" s="1"/>
      <c r="Y36" s="1"/>
      <c r="Z36" s="1"/>
    </row>
    <row r="37">
      <c r="A37" s="1"/>
      <c r="B37" s="10" t="s">
        <v>81</v>
      </c>
      <c r="H37" s="1"/>
      <c r="I37" s="1"/>
      <c r="J37" s="1"/>
      <c r="K37" s="1"/>
      <c r="L37" s="1"/>
      <c r="M37" s="1"/>
      <c r="N37" s="1"/>
      <c r="O37" s="1"/>
      <c r="P37" s="1"/>
      <c r="Q37" s="1"/>
      <c r="R37" s="1"/>
      <c r="S37" s="1"/>
      <c r="T37" s="1"/>
      <c r="U37" s="1"/>
      <c r="V37" s="1"/>
      <c r="W37" s="1"/>
      <c r="X37" s="1"/>
      <c r="Y37" s="1"/>
      <c r="Z37" s="1"/>
    </row>
    <row r="38">
      <c r="A38" s="1"/>
      <c r="B38" s="11"/>
      <c r="C38" s="10" t="s">
        <v>2</v>
      </c>
      <c r="D38" s="10" t="s">
        <v>3</v>
      </c>
      <c r="E38" s="10" t="s">
        <v>46</v>
      </c>
      <c r="F38" s="10" t="s">
        <v>47</v>
      </c>
      <c r="G38" s="10" t="s">
        <v>17</v>
      </c>
      <c r="H38" s="1"/>
      <c r="I38" s="1"/>
      <c r="J38" s="1"/>
      <c r="K38" s="1"/>
      <c r="L38" s="1"/>
      <c r="M38" s="1"/>
      <c r="N38" s="1"/>
      <c r="O38" s="1"/>
      <c r="P38" s="1"/>
      <c r="Q38" s="1"/>
      <c r="R38" s="1"/>
      <c r="S38" s="1"/>
      <c r="T38" s="1"/>
      <c r="U38" s="1"/>
      <c r="V38" s="1"/>
      <c r="W38" s="1"/>
      <c r="X38" s="1"/>
      <c r="Y38" s="1"/>
      <c r="Z38" s="1"/>
    </row>
    <row r="39">
      <c r="A39" s="1"/>
      <c r="B39" s="10" t="s">
        <v>18</v>
      </c>
      <c r="C39" s="12">
        <v>1.09404329</v>
      </c>
      <c r="D39" s="12">
        <v>1.79797824</v>
      </c>
      <c r="E39" s="12">
        <v>1.50870488</v>
      </c>
      <c r="F39" s="12">
        <v>2.2825867</v>
      </c>
      <c r="G39" s="12">
        <f>27.2114*-56.0934643835062</f>
        <v>-1526.381697</v>
      </c>
      <c r="H39" s="1"/>
      <c r="I39" s="1"/>
      <c r="J39" s="1"/>
      <c r="K39" s="1"/>
      <c r="L39" s="1"/>
      <c r="M39" s="1"/>
      <c r="N39" s="1"/>
      <c r="O39" s="1"/>
      <c r="P39" s="1"/>
      <c r="Q39" s="1"/>
      <c r="R39" s="1"/>
      <c r="S39" s="1"/>
      <c r="T39" s="1"/>
      <c r="U39" s="1"/>
      <c r="V39" s="1"/>
      <c r="W39" s="1"/>
      <c r="X39" s="1"/>
      <c r="Y39" s="1"/>
      <c r="Z39" s="1"/>
    </row>
    <row r="40">
      <c r="A40" s="1"/>
      <c r="B40" s="10" t="s">
        <v>19</v>
      </c>
      <c r="C40" s="12">
        <v>1.08551277</v>
      </c>
      <c r="D40" s="12">
        <v>1.84689806</v>
      </c>
      <c r="E40" s="12">
        <v>1.51535639</v>
      </c>
      <c r="F40" s="12">
        <v>2.26202694</v>
      </c>
      <c r="G40" s="12">
        <f>27.2114*-56.0946431911646</f>
        <v>-1526.413774</v>
      </c>
      <c r="H40" s="1"/>
      <c r="I40" s="1"/>
      <c r="J40" s="1"/>
      <c r="K40" s="1"/>
      <c r="L40" s="1"/>
      <c r="M40" s="1"/>
      <c r="N40" s="1"/>
      <c r="O40" s="1"/>
      <c r="P40" s="1"/>
      <c r="Q40" s="1"/>
      <c r="R40" s="1"/>
      <c r="S40" s="1"/>
      <c r="T40" s="1"/>
      <c r="U40" s="1"/>
      <c r="V40" s="1"/>
      <c r="W40" s="1"/>
      <c r="X40" s="1"/>
      <c r="Y40" s="1"/>
      <c r="Z40" s="1"/>
    </row>
    <row r="41">
      <c r="A41" s="1"/>
      <c r="B41" s="10" t="s">
        <v>20</v>
      </c>
      <c r="C41" s="12" t="s">
        <v>82</v>
      </c>
      <c r="D41" s="12" t="s">
        <v>83</v>
      </c>
      <c r="E41" s="12" t="s">
        <v>84</v>
      </c>
      <c r="F41" s="12" t="s">
        <v>85</v>
      </c>
      <c r="G41" s="26" t="s">
        <v>86</v>
      </c>
      <c r="H41" s="1"/>
      <c r="I41" s="1"/>
      <c r="J41" s="1"/>
      <c r="K41" s="1"/>
      <c r="L41" s="1"/>
      <c r="M41" s="1"/>
      <c r="N41" s="1"/>
      <c r="O41" s="1"/>
      <c r="P41" s="1"/>
      <c r="Q41" s="1"/>
      <c r="R41" s="1"/>
      <c r="S41" s="1"/>
      <c r="T41" s="1"/>
      <c r="U41" s="1"/>
      <c r="V41" s="1"/>
      <c r="W41" s="1"/>
      <c r="X41" s="1"/>
      <c r="Y41" s="1"/>
      <c r="Z41" s="1"/>
    </row>
    <row r="42">
      <c r="A42" s="1"/>
      <c r="B42" s="10" t="s">
        <v>24</v>
      </c>
      <c r="C42" s="12">
        <v>1.07646877</v>
      </c>
      <c r="D42" s="12">
        <v>1.78233278</v>
      </c>
      <c r="E42" s="12">
        <v>1.47572529</v>
      </c>
      <c r="F42" s="12">
        <v>2.28216776</v>
      </c>
      <c r="G42" s="12">
        <f>27.2114*-55.9801244754698</f>
        <v>-1523.297559</v>
      </c>
      <c r="H42" s="1"/>
      <c r="I42" s="1"/>
      <c r="J42" s="1"/>
      <c r="K42" s="1"/>
      <c r="L42" s="1"/>
      <c r="M42" s="1"/>
      <c r="N42" s="1"/>
      <c r="O42" s="1"/>
      <c r="P42" s="1"/>
      <c r="Q42" s="1"/>
      <c r="R42" s="1"/>
      <c r="S42" s="1"/>
      <c r="T42" s="1"/>
      <c r="U42" s="1"/>
      <c r="V42" s="1"/>
      <c r="W42" s="1"/>
      <c r="X42" s="1"/>
      <c r="Y42" s="1"/>
      <c r="Z42" s="1"/>
    </row>
    <row r="43">
      <c r="A43" s="1"/>
      <c r="B43" s="11"/>
      <c r="C43" s="11"/>
      <c r="D43" s="11"/>
      <c r="E43" s="11"/>
      <c r="F43" s="11"/>
      <c r="G43" s="1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2" t="s">
        <v>87</v>
      </c>
      <c r="J45" s="1"/>
      <c r="K45" s="1"/>
      <c r="L45" s="1"/>
      <c r="M45" s="1"/>
      <c r="N45" s="1"/>
      <c r="O45" s="1"/>
      <c r="P45" s="1"/>
      <c r="Q45" s="1"/>
      <c r="R45" s="1"/>
      <c r="S45" s="1"/>
      <c r="T45" s="1"/>
      <c r="U45" s="1"/>
      <c r="V45" s="1"/>
      <c r="W45" s="1"/>
      <c r="X45" s="1"/>
      <c r="Y45" s="1"/>
      <c r="Z45" s="1"/>
    </row>
    <row r="46">
      <c r="A46" s="1"/>
      <c r="B46" s="4"/>
      <c r="C46" s="2" t="s">
        <v>2</v>
      </c>
      <c r="D46" s="2" t="s">
        <v>3</v>
      </c>
      <c r="E46" s="2" t="s">
        <v>46</v>
      </c>
      <c r="F46" s="2" t="s">
        <v>47</v>
      </c>
      <c r="G46" s="5" t="s">
        <v>4</v>
      </c>
      <c r="H46" s="2" t="s">
        <v>5</v>
      </c>
      <c r="I46" s="2" t="s">
        <v>6</v>
      </c>
      <c r="J46" s="1"/>
      <c r="K46" s="6" t="s">
        <v>7</v>
      </c>
      <c r="M46" s="1"/>
      <c r="N46" s="1"/>
      <c r="O46" s="1"/>
      <c r="P46" s="1"/>
      <c r="Q46" s="1"/>
      <c r="R46" s="1"/>
      <c r="S46" s="1"/>
      <c r="T46" s="1"/>
      <c r="U46" s="1"/>
      <c r="V46" s="1"/>
      <c r="W46" s="1"/>
      <c r="X46" s="1"/>
      <c r="Y46" s="1"/>
      <c r="Z46" s="1"/>
    </row>
    <row r="47">
      <c r="A47" s="1"/>
      <c r="B47" s="2" t="s">
        <v>8</v>
      </c>
      <c r="C47" s="8">
        <v>1.09383588</v>
      </c>
      <c r="D47" s="8">
        <v>1.9234699</v>
      </c>
      <c r="E47" s="8">
        <v>1.434</v>
      </c>
      <c r="F47" s="8">
        <v>2.575</v>
      </c>
      <c r="G47" s="8">
        <f>27.2114*-56.0949907958087</f>
        <v>-1526.423233</v>
      </c>
      <c r="H47" s="9" t="s">
        <v>88</v>
      </c>
      <c r="I47" s="8">
        <f>27.2114*-55.9845702377874</f>
        <v>-1523.418535</v>
      </c>
      <c r="J47" s="1"/>
      <c r="M47" s="1"/>
      <c r="N47" s="1"/>
      <c r="O47" s="1"/>
      <c r="P47" s="1"/>
      <c r="Q47" s="1"/>
      <c r="R47" s="1"/>
      <c r="S47" s="1"/>
      <c r="T47" s="1"/>
      <c r="U47" s="1"/>
      <c r="V47" s="1"/>
      <c r="W47" s="1"/>
      <c r="X47" s="1"/>
      <c r="Y47" s="1"/>
      <c r="Z47" s="1"/>
    </row>
    <row r="48">
      <c r="A48" s="1"/>
      <c r="B48" s="2" t="s">
        <v>10</v>
      </c>
      <c r="C48" s="8">
        <v>1.08884666</v>
      </c>
      <c r="D48" s="8">
        <v>1.88607692</v>
      </c>
      <c r="E48" s="8">
        <v>1.4675489</v>
      </c>
      <c r="F48" s="8">
        <v>2.36497797</v>
      </c>
      <c r="G48" s="8">
        <f>27.2114*-56.0954842915051</f>
        <v>-1526.436661</v>
      </c>
      <c r="H48" s="1"/>
      <c r="I48" s="1"/>
      <c r="J48" s="1"/>
      <c r="K48" s="1"/>
      <c r="L48" s="1"/>
      <c r="M48" s="1"/>
      <c r="N48" s="1"/>
      <c r="O48" s="1"/>
      <c r="P48" s="1"/>
      <c r="Q48" s="1"/>
      <c r="R48" s="1"/>
      <c r="S48" s="1"/>
      <c r="T48" s="1"/>
      <c r="U48" s="1"/>
      <c r="V48" s="1"/>
      <c r="W48" s="1"/>
      <c r="X48" s="1"/>
      <c r="Y48" s="1"/>
      <c r="Z48" s="1"/>
    </row>
    <row r="49">
      <c r="A49" s="1"/>
      <c r="B49" s="2" t="s">
        <v>11</v>
      </c>
      <c r="C49" s="8" t="s">
        <v>89</v>
      </c>
      <c r="D49" s="8" t="s">
        <v>90</v>
      </c>
      <c r="E49" s="8" t="s">
        <v>91</v>
      </c>
      <c r="F49" s="8" t="s">
        <v>92</v>
      </c>
      <c r="G49" s="9" t="s">
        <v>93</v>
      </c>
      <c r="H49" s="1"/>
      <c r="I49" s="1"/>
      <c r="J49" s="1"/>
      <c r="K49" s="1"/>
      <c r="L49" s="1"/>
      <c r="M49" s="1"/>
      <c r="N49" s="1"/>
      <c r="O49" s="1"/>
      <c r="P49" s="1"/>
      <c r="Q49" s="1"/>
      <c r="R49" s="1"/>
      <c r="S49" s="1"/>
      <c r="T49" s="1"/>
      <c r="U49" s="1"/>
      <c r="V49" s="1"/>
      <c r="W49" s="1"/>
      <c r="X49" s="1"/>
      <c r="Y49" s="1"/>
      <c r="Z49" s="1"/>
    </row>
    <row r="50">
      <c r="A50" s="1"/>
      <c r="B50" s="2" t="s">
        <v>15</v>
      </c>
      <c r="C50" s="8">
        <v>1.079</v>
      </c>
      <c r="D50" s="8">
        <v>1.89891823</v>
      </c>
      <c r="E50" s="8">
        <v>1.434</v>
      </c>
      <c r="F50" s="8">
        <v>2.575</v>
      </c>
      <c r="G50" s="8">
        <f>27.2114*-55.9850636442206</f>
        <v>-1523.431961</v>
      </c>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4">
    <mergeCell ref="B30:G30"/>
    <mergeCell ref="B37:G37"/>
    <mergeCell ref="B45:I45"/>
    <mergeCell ref="K46:L47"/>
    <mergeCell ref="B59:E59"/>
    <mergeCell ref="B66:E66"/>
    <mergeCell ref="B73:E73"/>
    <mergeCell ref="B2:I2"/>
    <mergeCell ref="K3:L4"/>
    <mergeCell ref="B9:G9"/>
    <mergeCell ref="B16:G16"/>
    <mergeCell ref="B23:G23"/>
    <mergeCell ref="I23:N23"/>
    <mergeCell ref="P23:P28"/>
  </mergeCells>
  <drawing r:id="rId1"/>
</worksheet>
</file>