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showInkAnnotation="0"/>
  <bookViews>
    <workbookView xWindow="-105" yWindow="-105" windowWidth="19425" windowHeight="10425"/>
  </bookViews>
  <sheets>
    <sheet name="Contents" sheetId="2" r:id="rId1"/>
    <sheet name="Data_Tables" sheetId="1" r:id="rId2"/>
    <sheet name="Historic" sheetId="3" r:id="rId3"/>
    <sheet name="Definitions" sheetId="4" r:id="rId4"/>
    <sheet name="Glossary" sheetId="5" state="hidden" r:id="rId5"/>
    <sheet name="Exchange Rates" sheetId="10" r:id="rId6"/>
    <sheet name="DatabyRegion" sheetId="7" state="hidden" r:id="rId7"/>
    <sheet name="IDMvsDedicated" sheetId="9" state="hidden" r:id="rId8"/>
    <sheet name="old-not-use" sheetId="6" state="hidden" r:id="rId9"/>
    <sheet name="DatabyNode" sheetId="8" state="hidden" r:id="rId10"/>
  </sheets>
  <definedNames>
    <definedName name="Data_Tables">Data_Tables!$A$2</definedName>
    <definedName name="Definitions">Definitions!$A$2</definedName>
    <definedName name="Exchange_Rates">'Exchange Rates'!$A$2</definedName>
    <definedName name="Glossary">Glossary!$A$2</definedName>
    <definedName name="Historic">Historic!$A$2</definedName>
    <definedName name="Overview">Data_Tables!$A$2</definedName>
    <definedName name="_xlnm.Print_Area" localSheetId="0">Contents!$A$1:$M$50</definedName>
    <definedName name="_xlnm.Print_Area" localSheetId="1">Data_Tables!$A$1:$L$121</definedName>
    <definedName name="_xlnm.Print_Area" localSheetId="3">Definitions!$A$1:$I$25</definedName>
    <definedName name="_xlnm.Print_Area" localSheetId="4">Glossary!$A$1:$D$22</definedName>
    <definedName name="_xlnm.Print_Area" localSheetId="2">Historic!$A$1:$H$67</definedName>
    <definedName name="Table_1_1">Data_Tables!$A$20</definedName>
    <definedName name="Table_1_2">Data_Tables!#REF!</definedName>
    <definedName name="Table_1_3">Data_Tables!$A$63</definedName>
    <definedName name="Table_1_4">Data_Tables!$A$83</definedName>
    <definedName name="Table_1_5">Data_Tables!$A$103</definedName>
    <definedName name="Table_2_1">Historic!$A$7</definedName>
    <definedName name="Table_4_1">'Exchange Rates'!$A$10</definedName>
    <definedName name="Table_5_1">Glossary!$A$7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5" i="1" l="1"/>
  <c r="E26" i="1"/>
  <c r="E27" i="1"/>
  <c r="E28" i="1"/>
  <c r="E29" i="1"/>
  <c r="E30" i="1"/>
  <c r="E31" i="1"/>
  <c r="E32" i="1"/>
  <c r="E24" i="1"/>
  <c r="E23" i="1"/>
  <c r="F34" i="7"/>
  <c r="AE2" i="8"/>
  <c r="AG2" i="8"/>
  <c r="H2" i="8"/>
  <c r="E108" i="1" l="1"/>
  <c r="E75" i="1"/>
  <c r="E47" i="1"/>
  <c r="Q44" i="8"/>
  <c r="V44" i="8"/>
  <c r="G55" i="7"/>
  <c r="A100" i="1"/>
  <c r="A80" i="1" s="1"/>
  <c r="A58" i="1" s="1"/>
  <c r="A39" i="1" s="1"/>
  <c r="D33" i="1"/>
  <c r="D116" i="1"/>
  <c r="D96" i="1"/>
  <c r="D54" i="1"/>
  <c r="D34" i="1" l="1"/>
  <c r="E34" i="1" s="1"/>
  <c r="E33" i="1"/>
  <c r="E90" i="1"/>
  <c r="E111" i="1"/>
  <c r="E110" i="1"/>
  <c r="E116" i="1"/>
  <c r="E113" i="1"/>
  <c r="E106" i="1"/>
  <c r="E114" i="1"/>
  <c r="E112" i="1"/>
  <c r="E109" i="1"/>
  <c r="E107" i="1"/>
  <c r="E115" i="1"/>
  <c r="E86" i="1"/>
  <c r="E95" i="1"/>
  <c r="E92" i="1"/>
  <c r="E88" i="1"/>
  <c r="E87" i="1"/>
  <c r="E91" i="1"/>
  <c r="D97" i="1"/>
  <c r="E97" i="1" s="1"/>
  <c r="E94" i="1"/>
  <c r="E93" i="1"/>
  <c r="E89" i="1"/>
  <c r="E71" i="1"/>
  <c r="E67" i="1"/>
  <c r="E73" i="1"/>
  <c r="E74" i="1"/>
  <c r="E68" i="1"/>
  <c r="E69" i="1"/>
  <c r="E72" i="1"/>
  <c r="E70" i="1"/>
  <c r="E66" i="1"/>
  <c r="E52" i="1"/>
  <c r="E46" i="1"/>
  <c r="E44" i="1"/>
  <c r="E50" i="1"/>
  <c r="E48" i="1"/>
  <c r="E51" i="1"/>
  <c r="E45" i="1"/>
  <c r="E53" i="1"/>
  <c r="E49" i="1"/>
  <c r="D117" i="1"/>
  <c r="E117" i="1" s="1"/>
  <c r="E96" i="1"/>
  <c r="E76" i="1" l="1"/>
  <c r="E77" i="1" s="1"/>
  <c r="E54" i="1"/>
  <c r="E55" i="1" s="1"/>
  <c r="G12" i="7"/>
  <c r="G13" i="7"/>
  <c r="G11" i="7"/>
  <c r="F64" i="7"/>
  <c r="F66" i="7"/>
  <c r="F70" i="7"/>
  <c r="F71" i="7"/>
  <c r="F73" i="7"/>
  <c r="F62" i="3"/>
  <c r="F56" i="3"/>
  <c r="F57" i="3"/>
  <c r="F52" i="3"/>
  <c r="F51" i="3"/>
  <c r="F40" i="3"/>
  <c r="F43" i="3"/>
  <c r="F45" i="3"/>
  <c r="F48" i="3"/>
  <c r="F36" i="3"/>
  <c r="F32" i="3"/>
  <c r="F30" i="3"/>
  <c r="F18" i="3"/>
  <c r="E67" i="3" l="1"/>
  <c r="D10" i="3" l="1"/>
  <c r="F47" i="3"/>
  <c r="G47" i="3" s="1"/>
  <c r="F41" i="3"/>
  <c r="F39" i="3"/>
  <c r="G39" i="3" s="1"/>
  <c r="D6" i="8"/>
  <c r="D7" i="8"/>
  <c r="D8" i="8"/>
  <c r="D9" i="8"/>
  <c r="D10" i="8"/>
  <c r="D11" i="8"/>
  <c r="D12" i="8"/>
  <c r="D5" i="8"/>
  <c r="G30" i="3"/>
  <c r="G36" i="3"/>
  <c r="G40" i="3"/>
  <c r="G43" i="3"/>
  <c r="G45" i="3"/>
  <c r="G48" i="3"/>
  <c r="G51" i="3"/>
  <c r="G52" i="3"/>
  <c r="G56" i="3"/>
  <c r="G57" i="3"/>
  <c r="G62" i="3"/>
  <c r="G18" i="3"/>
  <c r="W12" i="8"/>
  <c r="D19" i="3" l="1"/>
  <c r="D63" i="3" s="1"/>
  <c r="D67" i="3" s="1"/>
  <c r="F72" i="7"/>
  <c r="F58" i="3"/>
  <c r="G58" i="3" s="1"/>
  <c r="F59" i="3"/>
  <c r="G59" i="3" s="1"/>
  <c r="F10" i="3"/>
  <c r="G10" i="3" s="1"/>
  <c r="F65" i="7"/>
  <c r="F34" i="3"/>
  <c r="G34" i="3" s="1"/>
  <c r="F76" i="7"/>
  <c r="F38" i="3"/>
  <c r="G38" i="3" s="1"/>
  <c r="F74" i="7"/>
  <c r="F77" i="7"/>
  <c r="F37" i="3"/>
  <c r="Z72" i="8"/>
  <c r="X72" i="8"/>
  <c r="V86" i="8"/>
  <c r="G37" i="3" l="1"/>
  <c r="F61" i="7" l="1"/>
  <c r="D120" i="7" l="1"/>
  <c r="D65" i="7"/>
  <c r="F25" i="1" s="1"/>
  <c r="D69" i="7"/>
  <c r="F28" i="1" s="1"/>
  <c r="H28" i="1" s="1"/>
  <c r="D72" i="7"/>
  <c r="F29" i="1" s="1"/>
  <c r="H29" i="1" s="1"/>
  <c r="D71" i="7"/>
  <c r="F30" i="1" s="1"/>
  <c r="H30" i="1" s="1"/>
  <c r="D77" i="7"/>
  <c r="D76" i="7"/>
  <c r="D66" i="7"/>
  <c r="F26" i="1" s="1"/>
  <c r="H26" i="1" s="1"/>
  <c r="H25" i="1" l="1"/>
  <c r="AJ62" i="8"/>
  <c r="AJ59" i="8" l="1"/>
  <c r="AI59" i="8"/>
  <c r="S40" i="3" l="1"/>
  <c r="W44" i="8" l="1"/>
  <c r="W51" i="8" l="1"/>
  <c r="I50" i="7"/>
  <c r="H51" i="8" l="1"/>
  <c r="AJ51" i="8" s="1"/>
  <c r="AJ64" i="8" s="1"/>
  <c r="V72" i="8" s="1"/>
  <c r="W5" i="8"/>
  <c r="H10" i="8" l="1"/>
  <c r="W45" i="1" l="1"/>
  <c r="W46" i="1"/>
  <c r="W47" i="1"/>
  <c r="W48" i="1"/>
  <c r="W49" i="1"/>
  <c r="W50" i="1"/>
  <c r="W51" i="1"/>
  <c r="W52" i="1"/>
  <c r="W54" i="1"/>
  <c r="W72" i="1" l="1"/>
  <c r="W71" i="1"/>
  <c r="W70" i="1"/>
  <c r="R62" i="1" l="1"/>
  <c r="W115" i="1"/>
  <c r="U81" i="1" l="1"/>
  <c r="W73" i="1"/>
  <c r="W74" i="1"/>
  <c r="W69" i="1"/>
  <c r="W68" i="1"/>
  <c r="W67" i="1"/>
  <c r="P62" i="1" l="1"/>
  <c r="Q62" i="1"/>
  <c r="W66" i="1"/>
  <c r="W65" i="1"/>
  <c r="R63" i="1" l="1"/>
  <c r="Q63" i="1"/>
  <c r="S63" i="1"/>
  <c r="W87" i="1"/>
  <c r="W86" i="1"/>
  <c r="AI62" i="8" l="1"/>
  <c r="AH62" i="8"/>
  <c r="AH59" i="8"/>
  <c r="AG59" i="8"/>
  <c r="AG62" i="8"/>
  <c r="AF59" i="8"/>
  <c r="AF62" i="8"/>
  <c r="AE59" i="8"/>
  <c r="AE62" i="8"/>
  <c r="AD59" i="8"/>
  <c r="AD62" i="8"/>
  <c r="AC59" i="8"/>
  <c r="AC62" i="8"/>
  <c r="AB59" i="8"/>
  <c r="AB62" i="8"/>
  <c r="AA59" i="8"/>
  <c r="AA62" i="8"/>
  <c r="Z59" i="8"/>
  <c r="Z62" i="8"/>
  <c r="Y59" i="8"/>
  <c r="Y62" i="8"/>
  <c r="X59" i="8"/>
  <c r="X62" i="8"/>
  <c r="AK62" i="8" l="1"/>
  <c r="AK59" i="8"/>
  <c r="W29" i="1" l="1"/>
  <c r="W30" i="1"/>
  <c r="W31" i="1"/>
  <c r="W28" i="1"/>
  <c r="W27" i="1"/>
  <c r="W24" i="1"/>
  <c r="W25" i="1"/>
  <c r="W26" i="1"/>
  <c r="W23" i="1"/>
  <c r="D64" i="7"/>
  <c r="X23" i="1" l="1"/>
  <c r="F23" i="1"/>
  <c r="H25" i="8"/>
  <c r="H23" i="1" l="1"/>
  <c r="H46" i="8"/>
  <c r="P64" i="1" l="1"/>
  <c r="S61" i="1" l="1"/>
  <c r="D41" i="8"/>
  <c r="W41" i="8"/>
  <c r="G41" i="7"/>
  <c r="S64" i="8" l="1"/>
  <c r="AM64" i="8" l="1"/>
  <c r="W50" i="8" l="1"/>
  <c r="W68" i="8" s="1"/>
  <c r="W8" i="8" l="1"/>
  <c r="A106" i="6" l="1"/>
  <c r="A60" i="6"/>
  <c r="X30" i="1" l="1"/>
  <c r="X29" i="1"/>
  <c r="D73" i="7"/>
  <c r="D74" i="7"/>
  <c r="D115" i="7"/>
  <c r="D116" i="7"/>
  <c r="G8" i="7"/>
  <c r="X31" i="1" l="1"/>
  <c r="Z31" i="1" s="1"/>
  <c r="F32" i="1"/>
  <c r="H32" i="1" s="1"/>
  <c r="D118" i="7"/>
  <c r="Z100" i="8" l="1"/>
  <c r="Y100" i="8"/>
  <c r="X100" i="8"/>
  <c r="W100" i="8"/>
  <c r="V100" i="8"/>
  <c r="P67" i="8"/>
  <c r="U78" i="8" l="1"/>
  <c r="U77" i="8"/>
  <c r="U76" i="8"/>
  <c r="U75" i="8"/>
  <c r="U74" i="8"/>
  <c r="E65" i="8"/>
  <c r="F65" i="8"/>
  <c r="G65" i="8"/>
  <c r="I65" i="8"/>
  <c r="J65" i="8"/>
  <c r="K65" i="8"/>
  <c r="L65" i="8"/>
  <c r="M65" i="8"/>
  <c r="N65" i="8"/>
  <c r="O65" i="8"/>
  <c r="P65" i="8"/>
  <c r="Q65" i="8"/>
  <c r="R65" i="8"/>
  <c r="S65" i="8"/>
  <c r="T65" i="8"/>
  <c r="U65" i="8"/>
  <c r="E67" i="8"/>
  <c r="F67" i="8"/>
  <c r="G67" i="8"/>
  <c r="I67" i="8"/>
  <c r="J67" i="8"/>
  <c r="K67" i="8"/>
  <c r="L67" i="8"/>
  <c r="M67" i="8"/>
  <c r="N67" i="8"/>
  <c r="O67" i="8"/>
  <c r="Q67" i="8"/>
  <c r="R67" i="8"/>
  <c r="S67" i="8"/>
  <c r="T67" i="8"/>
  <c r="U67" i="8"/>
  <c r="E68" i="8"/>
  <c r="F68" i="8"/>
  <c r="G68" i="8"/>
  <c r="I68" i="8"/>
  <c r="J68" i="8"/>
  <c r="K68" i="8"/>
  <c r="L68" i="8"/>
  <c r="M68" i="8"/>
  <c r="N68" i="8"/>
  <c r="O68" i="8"/>
  <c r="P68" i="8"/>
  <c r="Q68" i="8"/>
  <c r="R68" i="8"/>
  <c r="S68" i="8"/>
  <c r="T68" i="8"/>
  <c r="U68" i="8"/>
  <c r="E64" i="8"/>
  <c r="F64" i="8"/>
  <c r="G64" i="8"/>
  <c r="I64" i="8"/>
  <c r="J64" i="8"/>
  <c r="K64" i="8"/>
  <c r="L64" i="8"/>
  <c r="M64" i="8"/>
  <c r="N64" i="8"/>
  <c r="O64" i="8"/>
  <c r="P64" i="8"/>
  <c r="Q64" i="8"/>
  <c r="R64" i="8"/>
  <c r="T64" i="8"/>
  <c r="U64" i="8"/>
  <c r="E66" i="8"/>
  <c r="F66" i="8"/>
  <c r="G66" i="8"/>
  <c r="I66" i="8"/>
  <c r="J66" i="8"/>
  <c r="K66" i="8"/>
  <c r="L66" i="8"/>
  <c r="M66" i="8"/>
  <c r="N66" i="8"/>
  <c r="O66" i="8"/>
  <c r="P66" i="8"/>
  <c r="Q66" i="8"/>
  <c r="R66" i="8"/>
  <c r="S66" i="8"/>
  <c r="T66" i="8"/>
  <c r="U66" i="8"/>
  <c r="AM75" i="8" l="1"/>
  <c r="U120" i="1" l="1"/>
  <c r="P117" i="6" l="1"/>
  <c r="W56" i="8"/>
  <c r="H56" i="8"/>
  <c r="AA56" i="8" s="1"/>
  <c r="AD56" i="8" l="1"/>
  <c r="Z56" i="8"/>
  <c r="AH56" i="8"/>
  <c r="AG56" i="8"/>
  <c r="AC56" i="8"/>
  <c r="Y56" i="8"/>
  <c r="AF56" i="8"/>
  <c r="AB56" i="8"/>
  <c r="X56" i="8"/>
  <c r="AI56" i="8"/>
  <c r="AE56" i="8"/>
  <c r="AK56" i="8" l="1"/>
  <c r="P116" i="6" l="1"/>
  <c r="P106" i="6"/>
  <c r="P107" i="6"/>
  <c r="P108" i="6"/>
  <c r="P109" i="6"/>
  <c r="P110" i="6"/>
  <c r="P111" i="6"/>
  <c r="P112" i="6"/>
  <c r="P113" i="6"/>
  <c r="P114" i="6"/>
  <c r="P115" i="6"/>
  <c r="P105" i="6"/>
  <c r="R92" i="6"/>
  <c r="E17" i="9"/>
  <c r="F25" i="9"/>
  <c r="F23" i="9"/>
  <c r="E14" i="9"/>
  <c r="D52" i="9"/>
  <c r="D63" i="9" s="1"/>
  <c r="D28" i="9"/>
  <c r="D62" i="9" s="1"/>
  <c r="D21" i="9"/>
  <c r="D61" i="9" s="1"/>
  <c r="D12" i="9"/>
  <c r="D60" i="9"/>
  <c r="F53" i="9"/>
  <c r="F51" i="9"/>
  <c r="E50" i="9"/>
  <c r="E49" i="9"/>
  <c r="E48" i="9"/>
  <c r="E47" i="9"/>
  <c r="F46" i="9"/>
  <c r="E45" i="9"/>
  <c r="E44" i="9"/>
  <c r="E43" i="9"/>
  <c r="E42" i="9"/>
  <c r="F41" i="9"/>
  <c r="E40" i="9"/>
  <c r="F39" i="9"/>
  <c r="E38" i="9"/>
  <c r="F37" i="9"/>
  <c r="F36" i="9"/>
  <c r="E35" i="9"/>
  <c r="E34" i="9"/>
  <c r="E33" i="9"/>
  <c r="E32" i="9"/>
  <c r="E31" i="9"/>
  <c r="E30" i="9"/>
  <c r="E29" i="9"/>
  <c r="E27" i="9"/>
  <c r="E26" i="9"/>
  <c r="E24" i="9"/>
  <c r="E22" i="9"/>
  <c r="F20" i="9"/>
  <c r="F19" i="9"/>
  <c r="F18" i="9"/>
  <c r="F16" i="9"/>
  <c r="F15" i="9"/>
  <c r="F13" i="9"/>
  <c r="F21" i="9" s="1"/>
  <c r="E11" i="9"/>
  <c r="F10" i="9"/>
  <c r="F9" i="9"/>
  <c r="E8" i="9"/>
  <c r="F7" i="9"/>
  <c r="E6" i="9"/>
  <c r="E5" i="9"/>
  <c r="D75" i="9" l="1"/>
  <c r="F12" i="9"/>
  <c r="E52" i="9"/>
  <c r="D69" i="9" s="1"/>
  <c r="E12" i="9"/>
  <c r="D66" i="9" s="1"/>
  <c r="F52" i="9"/>
  <c r="E28" i="9"/>
  <c r="D68" i="9" s="1"/>
  <c r="E21" i="9"/>
  <c r="D67" i="9" s="1"/>
  <c r="D70" i="9" s="1"/>
  <c r="F28" i="9"/>
  <c r="D74" i="9"/>
  <c r="D73" i="9"/>
  <c r="D72" i="9"/>
  <c r="D64" i="9"/>
  <c r="R47" i="6"/>
  <c r="S47" i="6"/>
  <c r="R53" i="6"/>
  <c r="S53" i="6"/>
  <c r="C58" i="6"/>
  <c r="B58" i="6"/>
  <c r="C57" i="6"/>
  <c r="B57" i="6"/>
  <c r="C56" i="6"/>
  <c r="B56" i="6"/>
  <c r="C55" i="6"/>
  <c r="B55" i="6"/>
  <c r="C54" i="6"/>
  <c r="B54" i="6"/>
  <c r="C52" i="6"/>
  <c r="B52" i="6"/>
  <c r="C51" i="6"/>
  <c r="B51" i="6"/>
  <c r="C50" i="6"/>
  <c r="B50" i="6"/>
  <c r="C49" i="6"/>
  <c r="B49" i="6"/>
  <c r="C48" i="6"/>
  <c r="B48" i="6"/>
  <c r="C46" i="6"/>
  <c r="B46" i="6"/>
  <c r="C45" i="6"/>
  <c r="B45" i="6"/>
  <c r="C44" i="6"/>
  <c r="B44" i="6"/>
  <c r="C43" i="6"/>
  <c r="B43" i="6"/>
  <c r="C42" i="6"/>
  <c r="B42" i="6"/>
  <c r="E62" i="9" l="1"/>
  <c r="E63" i="9"/>
  <c r="E61" i="9"/>
  <c r="E64" i="9"/>
  <c r="E60" i="9"/>
  <c r="E67" i="9"/>
  <c r="E68" i="9"/>
  <c r="E70" i="9"/>
  <c r="E66" i="9"/>
  <c r="E69" i="9"/>
  <c r="D76" i="9"/>
  <c r="E72" i="9" s="1"/>
  <c r="E76" i="9" l="1"/>
  <c r="E75" i="9"/>
  <c r="E74" i="9"/>
  <c r="E73" i="9"/>
  <c r="B68" i="6" l="1"/>
  <c r="C68" i="6"/>
  <c r="B69" i="6"/>
  <c r="C69" i="6"/>
  <c r="B70" i="6"/>
  <c r="C70" i="6"/>
  <c r="B71" i="6"/>
  <c r="C71" i="6"/>
  <c r="B72" i="6"/>
  <c r="C72" i="6"/>
  <c r="B73" i="6"/>
  <c r="C73" i="6"/>
  <c r="B74" i="6"/>
  <c r="C74" i="6"/>
  <c r="B75" i="6"/>
  <c r="C75" i="6"/>
  <c r="B76" i="6"/>
  <c r="C76" i="6"/>
  <c r="B77" i="6"/>
  <c r="C77" i="6"/>
  <c r="B78" i="6"/>
  <c r="C78" i="6"/>
  <c r="B79" i="6"/>
  <c r="C79" i="6"/>
  <c r="B80" i="6"/>
  <c r="C80" i="6"/>
  <c r="B81" i="6"/>
  <c r="C81" i="6"/>
  <c r="B82" i="6"/>
  <c r="C82" i="6"/>
  <c r="B83" i="6"/>
  <c r="C83" i="6"/>
  <c r="B84" i="6"/>
  <c r="C84" i="6"/>
  <c r="B85" i="6"/>
  <c r="C85" i="6"/>
  <c r="B86" i="6"/>
  <c r="C86" i="6"/>
  <c r="B87" i="6"/>
  <c r="C87" i="6"/>
  <c r="B88" i="6"/>
  <c r="C88" i="6"/>
  <c r="B89" i="6"/>
  <c r="C89" i="6"/>
  <c r="B90" i="6"/>
  <c r="C90" i="6"/>
  <c r="B91" i="6"/>
  <c r="C91" i="6"/>
  <c r="B92" i="6"/>
  <c r="C92" i="6"/>
  <c r="D92" i="6"/>
  <c r="B93" i="6"/>
  <c r="C93" i="6"/>
  <c r="B94" i="6"/>
  <c r="C94" i="6"/>
  <c r="B95" i="6"/>
  <c r="C95" i="6"/>
  <c r="B96" i="6"/>
  <c r="C96" i="6"/>
  <c r="B97" i="6"/>
  <c r="C97" i="6"/>
  <c r="B98" i="6"/>
  <c r="C98" i="6"/>
  <c r="B99" i="6"/>
  <c r="C99" i="6"/>
  <c r="B100" i="6"/>
  <c r="C100" i="6"/>
  <c r="B101" i="6"/>
  <c r="C101" i="6"/>
  <c r="B102" i="6"/>
  <c r="C102" i="6"/>
  <c r="B104" i="6"/>
  <c r="C104" i="6"/>
  <c r="C67" i="6"/>
  <c r="B67" i="6"/>
  <c r="AY13" i="8"/>
  <c r="AY14" i="8"/>
  <c r="AY19" i="8"/>
  <c r="AY23" i="8"/>
  <c r="AY24" i="8"/>
  <c r="AY26" i="8"/>
  <c r="AY28" i="8"/>
  <c r="AY29" i="8"/>
  <c r="AY30" i="8"/>
  <c r="AY31" i="8"/>
  <c r="AY32" i="8"/>
  <c r="AY33" i="8"/>
  <c r="AY34" i="8"/>
  <c r="AY35" i="8"/>
  <c r="AY36" i="8"/>
  <c r="AY43" i="8"/>
  <c r="AY45" i="8"/>
  <c r="AY46" i="8"/>
  <c r="AY47" i="8"/>
  <c r="AY48" i="8"/>
  <c r="AY50" i="8"/>
  <c r="AY51" i="8"/>
  <c r="AY52" i="8"/>
  <c r="AY53" i="8"/>
  <c r="AY55" i="8"/>
  <c r="AY56" i="8"/>
  <c r="B17" i="6"/>
  <c r="C17" i="6"/>
  <c r="B18" i="6"/>
  <c r="C18" i="6"/>
  <c r="B19" i="6"/>
  <c r="C19" i="6"/>
  <c r="B20" i="6"/>
  <c r="C20" i="6"/>
  <c r="B22" i="6"/>
  <c r="C22" i="6"/>
  <c r="B23" i="6"/>
  <c r="C23" i="6"/>
  <c r="B24" i="6"/>
  <c r="C24" i="6"/>
  <c r="B25" i="6"/>
  <c r="C25" i="6"/>
  <c r="B26" i="6"/>
  <c r="C26" i="6"/>
  <c r="B28" i="6"/>
  <c r="C28" i="6"/>
  <c r="B29" i="6"/>
  <c r="C29" i="6"/>
  <c r="B30" i="6"/>
  <c r="C30" i="6"/>
  <c r="B31" i="6"/>
  <c r="C31" i="6"/>
  <c r="B32" i="6"/>
  <c r="C32" i="6"/>
  <c r="C16" i="6"/>
  <c r="B16" i="6"/>
  <c r="S9" i="7"/>
  <c r="T9" i="7"/>
  <c r="U9" i="7"/>
  <c r="C54" i="9"/>
  <c r="G55" i="9"/>
  <c r="C47" i="9"/>
  <c r="C48" i="9"/>
  <c r="G48" i="9"/>
  <c r="H48" i="9" s="1"/>
  <c r="C49" i="9"/>
  <c r="G49" i="9"/>
  <c r="H49" i="9" s="1"/>
  <c r="C50" i="9"/>
  <c r="G50" i="9"/>
  <c r="H50" i="9" s="1"/>
  <c r="C51" i="9"/>
  <c r="G51" i="9"/>
  <c r="I51" i="9" s="1"/>
  <c r="C52" i="9"/>
  <c r="C53" i="9"/>
  <c r="G53" i="9"/>
  <c r="C6" i="9"/>
  <c r="G6" i="9"/>
  <c r="H6" i="9" s="1"/>
  <c r="C7" i="9"/>
  <c r="C8" i="9"/>
  <c r="C9" i="9"/>
  <c r="G9" i="9"/>
  <c r="I9" i="9" s="1"/>
  <c r="C10" i="9"/>
  <c r="G10" i="9"/>
  <c r="I10" i="9" s="1"/>
  <c r="C11" i="9"/>
  <c r="G11" i="9"/>
  <c r="H11" i="9" s="1"/>
  <c r="C12" i="9"/>
  <c r="C13" i="9"/>
  <c r="G13" i="9"/>
  <c r="C14" i="9"/>
  <c r="C15" i="9"/>
  <c r="G15" i="9"/>
  <c r="I15" i="9" s="1"/>
  <c r="C16" i="9"/>
  <c r="C17" i="9"/>
  <c r="C18" i="9"/>
  <c r="C19" i="9"/>
  <c r="C20" i="9"/>
  <c r="C21" i="9"/>
  <c r="C22" i="9"/>
  <c r="G22" i="9"/>
  <c r="C23" i="9"/>
  <c r="G23" i="9"/>
  <c r="I23" i="9" s="1"/>
  <c r="C24" i="9"/>
  <c r="G24" i="9"/>
  <c r="H24" i="9" s="1"/>
  <c r="C25" i="9"/>
  <c r="G25" i="9"/>
  <c r="I25" i="9" s="1"/>
  <c r="C26" i="9"/>
  <c r="C27" i="9"/>
  <c r="G27" i="9"/>
  <c r="H27" i="9" s="1"/>
  <c r="C28" i="9"/>
  <c r="C29" i="9"/>
  <c r="G29" i="9"/>
  <c r="C30" i="9"/>
  <c r="G30" i="9"/>
  <c r="H30" i="9" s="1"/>
  <c r="C31" i="9"/>
  <c r="G31" i="9"/>
  <c r="H31" i="9" s="1"/>
  <c r="C32" i="9"/>
  <c r="G32" i="9"/>
  <c r="H32" i="9" s="1"/>
  <c r="C33" i="9"/>
  <c r="G33" i="9"/>
  <c r="H33" i="9" s="1"/>
  <c r="C34" i="9"/>
  <c r="G34" i="9"/>
  <c r="H34" i="9" s="1"/>
  <c r="C35" i="9"/>
  <c r="G35" i="9"/>
  <c r="H35" i="9" s="1"/>
  <c r="C36" i="9"/>
  <c r="G36" i="9"/>
  <c r="I36" i="9" s="1"/>
  <c r="C37" i="9"/>
  <c r="G37" i="9"/>
  <c r="I37" i="9" s="1"/>
  <c r="C38" i="9"/>
  <c r="G38" i="9"/>
  <c r="H38" i="9" s="1"/>
  <c r="C39" i="9"/>
  <c r="G39" i="9"/>
  <c r="I39" i="9" s="1"/>
  <c r="C40" i="9"/>
  <c r="G40" i="9"/>
  <c r="H40" i="9" s="1"/>
  <c r="C41" i="9"/>
  <c r="C42" i="9"/>
  <c r="G42" i="9"/>
  <c r="H42" i="9" s="1"/>
  <c r="C43" i="9"/>
  <c r="G43" i="9"/>
  <c r="H43" i="9" s="1"/>
  <c r="C44" i="9"/>
  <c r="G44" i="9"/>
  <c r="H44" i="9" s="1"/>
  <c r="C45" i="9"/>
  <c r="C46" i="9"/>
  <c r="G5" i="9"/>
  <c r="H5" i="9" s="1"/>
  <c r="C5" i="9"/>
  <c r="Q64" i="1"/>
  <c r="S64" i="1"/>
  <c r="R64" i="1"/>
  <c r="P63" i="1" l="1"/>
  <c r="O64" i="1"/>
  <c r="O116" i="1"/>
  <c r="O62" i="1"/>
  <c r="I13" i="9"/>
  <c r="I28" i="9"/>
  <c r="H22" i="9"/>
  <c r="I53" i="9"/>
  <c r="H29" i="9"/>
  <c r="G6" i="7"/>
  <c r="G7" i="7"/>
  <c r="G9" i="7"/>
  <c r="G10" i="7"/>
  <c r="G14" i="7"/>
  <c r="G15" i="7"/>
  <c r="G16" i="7"/>
  <c r="G17" i="7"/>
  <c r="G18" i="7"/>
  <c r="G19" i="7"/>
  <c r="G20" i="7"/>
  <c r="G21" i="7"/>
  <c r="G22" i="7"/>
  <c r="G24" i="7"/>
  <c r="G25" i="7"/>
  <c r="G26" i="7"/>
  <c r="G27" i="7"/>
  <c r="G28" i="7"/>
  <c r="G29" i="7"/>
  <c r="G31" i="7"/>
  <c r="G32" i="7"/>
  <c r="G33" i="7"/>
  <c r="G34" i="7"/>
  <c r="G35" i="7"/>
  <c r="G36" i="7"/>
  <c r="G37" i="7"/>
  <c r="G38" i="7"/>
  <c r="G39" i="7"/>
  <c r="G40" i="7"/>
  <c r="G42" i="7"/>
  <c r="G43" i="7"/>
  <c r="G44" i="7"/>
  <c r="G45" i="7"/>
  <c r="G46" i="7"/>
  <c r="G47" i="7"/>
  <c r="G48" i="7"/>
  <c r="G49" i="7"/>
  <c r="G50" i="7"/>
  <c r="G51" i="7"/>
  <c r="G52" i="7"/>
  <c r="G53" i="7"/>
  <c r="G54" i="7"/>
  <c r="G57" i="7"/>
  <c r="G5" i="7"/>
  <c r="O39" i="1" l="1"/>
  <c r="O63" i="1"/>
  <c r="O96" i="1"/>
  <c r="T49" i="3" l="1"/>
  <c r="S11" i="3" l="1"/>
  <c r="T11" i="3" s="1"/>
  <c r="S14" i="3"/>
  <c r="T14" i="3" s="1"/>
  <c r="S15" i="3"/>
  <c r="T15" i="3" s="1"/>
  <c r="S17" i="3"/>
  <c r="T17" i="3" s="1"/>
  <c r="S19" i="3"/>
  <c r="T19" i="3" s="1"/>
  <c r="S21" i="3"/>
  <c r="T21" i="3" s="1"/>
  <c r="S28" i="3"/>
  <c r="T28" i="3" s="1"/>
  <c r="S29" i="3"/>
  <c r="T29" i="3" s="1"/>
  <c r="S30" i="3"/>
  <c r="T30" i="3" s="1"/>
  <c r="S31" i="3"/>
  <c r="T31" i="3" s="1"/>
  <c r="S33" i="3"/>
  <c r="T33" i="3" s="1"/>
  <c r="S35" i="3"/>
  <c r="T35" i="3" s="1"/>
  <c r="S36" i="3"/>
  <c r="T36" i="3" s="1"/>
  <c r="S37" i="3"/>
  <c r="T37" i="3" s="1"/>
  <c r="S38" i="3"/>
  <c r="T38" i="3" s="1"/>
  <c r="S39" i="3"/>
  <c r="T39" i="3" s="1"/>
  <c r="S41" i="3"/>
  <c r="T41" i="3" s="1"/>
  <c r="S42" i="3"/>
  <c r="T42" i="3" s="1"/>
  <c r="S43" i="3"/>
  <c r="T43" i="3" s="1"/>
  <c r="S44" i="3"/>
  <c r="T44" i="3" s="1"/>
  <c r="S46" i="3"/>
  <c r="T46" i="3" s="1"/>
  <c r="S47" i="3"/>
  <c r="T47" i="3" s="1"/>
  <c r="S50" i="3"/>
  <c r="T50" i="3" s="1"/>
  <c r="S51" i="3"/>
  <c r="T51" i="3" s="1"/>
  <c r="S55" i="3"/>
  <c r="T55" i="3" s="1"/>
  <c r="S56" i="3"/>
  <c r="T56" i="3" s="1"/>
  <c r="S57" i="3"/>
  <c r="T57" i="3" s="1"/>
  <c r="S58" i="3"/>
  <c r="T58" i="3" s="1"/>
  <c r="S61" i="3"/>
  <c r="T61" i="3" s="1"/>
  <c r="S10" i="3"/>
  <c r="T10" i="3" s="1"/>
  <c r="D24" i="8" l="1"/>
  <c r="D25" i="8"/>
  <c r="D26" i="8"/>
  <c r="D27" i="8"/>
  <c r="D28" i="8"/>
  <c r="D29" i="8"/>
  <c r="D30" i="8"/>
  <c r="D31" i="8"/>
  <c r="D32" i="8"/>
  <c r="D33" i="8"/>
  <c r="D34" i="8"/>
  <c r="D35" i="8"/>
  <c r="D36" i="8"/>
  <c r="D37" i="8"/>
  <c r="D38" i="8"/>
  <c r="D39" i="8"/>
  <c r="D40" i="8"/>
  <c r="D42" i="8"/>
  <c r="D43" i="8"/>
  <c r="D44" i="8"/>
  <c r="D67" i="8" s="1"/>
  <c r="Y71" i="8" s="1"/>
  <c r="D45" i="8"/>
  <c r="D46" i="8"/>
  <c r="D47" i="8"/>
  <c r="D48" i="8"/>
  <c r="D49" i="8"/>
  <c r="D50" i="8"/>
  <c r="D68" i="8" s="1"/>
  <c r="Z71" i="8" s="1"/>
  <c r="D51" i="8"/>
  <c r="D64" i="8" s="1"/>
  <c r="V71" i="8" s="1"/>
  <c r="D52" i="8"/>
  <c r="D66" i="8" s="1"/>
  <c r="X71" i="8" s="1"/>
  <c r="D53" i="8"/>
  <c r="D54" i="8"/>
  <c r="D55" i="8"/>
  <c r="D56" i="8"/>
  <c r="D57" i="8"/>
  <c r="D14" i="8"/>
  <c r="D15" i="8"/>
  <c r="D16" i="8"/>
  <c r="D17" i="8"/>
  <c r="D18" i="8"/>
  <c r="D19" i="8"/>
  <c r="D20" i="8"/>
  <c r="D21" i="8"/>
  <c r="D22" i="8"/>
  <c r="D23" i="8"/>
  <c r="D13" i="8"/>
  <c r="D65" i="8"/>
  <c r="W71" i="8" s="1"/>
  <c r="W107" i="1" l="1"/>
  <c r="W108" i="1"/>
  <c r="W109" i="1"/>
  <c r="W110" i="1"/>
  <c r="W111" i="1"/>
  <c r="W112" i="1"/>
  <c r="W113" i="1"/>
  <c r="W114" i="1"/>
  <c r="W106" i="1"/>
  <c r="W88" i="1"/>
  <c r="W89" i="1"/>
  <c r="W90" i="1"/>
  <c r="W91" i="1"/>
  <c r="W92" i="1"/>
  <c r="W94" i="1"/>
  <c r="W95" i="1"/>
  <c r="O38" i="1" l="1"/>
  <c r="O41" i="1" s="1"/>
  <c r="W59" i="1"/>
  <c r="X24" i="1"/>
  <c r="X25" i="1"/>
  <c r="X27" i="1"/>
  <c r="Q61" i="1" l="1"/>
  <c r="R61" i="1"/>
  <c r="P61" i="1"/>
  <c r="O61" i="1"/>
  <c r="P51" i="1"/>
  <c r="P52" i="1"/>
  <c r="Q51" i="1"/>
  <c r="Q52" i="1"/>
  <c r="W57" i="8"/>
  <c r="W45" i="8"/>
  <c r="W36" i="8"/>
  <c r="W37" i="8"/>
  <c r="W26" i="8"/>
  <c r="W24" i="8"/>
  <c r="O55" i="1" l="1"/>
  <c r="Q54" i="1"/>
  <c r="P54" i="1"/>
  <c r="H34" i="8"/>
  <c r="H38" i="8" l="1"/>
  <c r="W65" i="8" l="1"/>
  <c r="W7" i="8"/>
  <c r="W9" i="8"/>
  <c r="W10" i="8"/>
  <c r="W11" i="8"/>
  <c r="W13" i="8"/>
  <c r="W15" i="8"/>
  <c r="W16" i="8"/>
  <c r="W17" i="8"/>
  <c r="W18" i="8"/>
  <c r="W19" i="8"/>
  <c r="W20" i="8"/>
  <c r="W21" i="8"/>
  <c r="W22" i="8"/>
  <c r="W25" i="8"/>
  <c r="W27" i="8"/>
  <c r="W46" i="8" l="1"/>
  <c r="W47" i="8"/>
  <c r="W48" i="8"/>
  <c r="W49" i="8"/>
  <c r="W64" i="8"/>
  <c r="W52" i="8"/>
  <c r="W66" i="8" s="1"/>
  <c r="W53" i="8"/>
  <c r="W54" i="8"/>
  <c r="W29" i="8" l="1"/>
  <c r="W31" i="8"/>
  <c r="W32" i="8"/>
  <c r="W33" i="8"/>
  <c r="W34" i="8"/>
  <c r="W35" i="8"/>
  <c r="W38" i="8"/>
  <c r="W39" i="8"/>
  <c r="W40" i="8"/>
  <c r="W42" i="8"/>
  <c r="W43" i="8"/>
  <c r="W67" i="8"/>
  <c r="X38" i="8" l="1"/>
  <c r="AM38" i="8" s="1"/>
  <c r="Y38" i="8"/>
  <c r="AN38" i="8" s="1"/>
  <c r="Z38" i="8"/>
  <c r="AO38" i="8" s="1"/>
  <c r="AA38" i="8"/>
  <c r="AP38" i="8" s="1"/>
  <c r="AB38" i="8"/>
  <c r="AQ38" i="8" s="1"/>
  <c r="AC38" i="8"/>
  <c r="AR38" i="8" s="1"/>
  <c r="AD38" i="8"/>
  <c r="AS38" i="8" s="1"/>
  <c r="AE38" i="8"/>
  <c r="AT38" i="8" s="1"/>
  <c r="AF38" i="8"/>
  <c r="AU38" i="8" s="1"/>
  <c r="AG38" i="8"/>
  <c r="AV38" i="8" s="1"/>
  <c r="AH38" i="8"/>
  <c r="AW38" i="8" s="1"/>
  <c r="AI38" i="8"/>
  <c r="AX38" i="8" s="1"/>
  <c r="X14" i="8"/>
  <c r="Y14" i="8"/>
  <c r="Z14" i="8"/>
  <c r="AA14" i="8"/>
  <c r="AB14" i="8"/>
  <c r="AC14" i="8"/>
  <c r="AD14" i="8"/>
  <c r="AE14" i="8"/>
  <c r="AF14" i="8"/>
  <c r="AG14" i="8"/>
  <c r="AH14" i="8"/>
  <c r="AI14" i="8"/>
  <c r="W28" i="8"/>
  <c r="AK14" i="8" l="1"/>
  <c r="AY38" i="8"/>
  <c r="AK38" i="8"/>
  <c r="H11" i="8"/>
  <c r="H13" i="8"/>
  <c r="H15" i="8"/>
  <c r="H17" i="8"/>
  <c r="H23" i="8"/>
  <c r="H24" i="8"/>
  <c r="H26" i="8"/>
  <c r="H27" i="8"/>
  <c r="H29" i="8"/>
  <c r="H31" i="8"/>
  <c r="H32" i="8"/>
  <c r="H33" i="8"/>
  <c r="H35" i="8"/>
  <c r="H36" i="8"/>
  <c r="H37" i="8"/>
  <c r="H39" i="8"/>
  <c r="H40" i="8"/>
  <c r="H42" i="8"/>
  <c r="H43" i="8"/>
  <c r="H45" i="8"/>
  <c r="H47" i="8"/>
  <c r="H64" i="8"/>
  <c r="H52" i="8"/>
  <c r="H66" i="8" s="1"/>
  <c r="H53" i="8"/>
  <c r="H54" i="8"/>
  <c r="H5" i="8"/>
  <c r="AJ5" i="8" s="1"/>
  <c r="W72" i="8" s="1"/>
  <c r="H65" i="8" l="1"/>
  <c r="X31" i="8"/>
  <c r="AB31" i="8"/>
  <c r="AF31" i="8"/>
  <c r="Y31" i="8"/>
  <c r="AC31" i="8"/>
  <c r="AG31" i="8"/>
  <c r="Z31" i="8"/>
  <c r="AD31" i="8"/>
  <c r="AH31" i="8"/>
  <c r="AA31" i="8"/>
  <c r="AE31" i="8"/>
  <c r="AI31" i="8"/>
  <c r="Y23" i="8"/>
  <c r="AC23" i="8"/>
  <c r="AG23" i="8"/>
  <c r="Z23" i="8"/>
  <c r="AD23" i="8"/>
  <c r="AH23" i="8"/>
  <c r="AA23" i="8"/>
  <c r="AE23" i="8"/>
  <c r="AI23" i="8"/>
  <c r="AB23" i="8"/>
  <c r="AF23" i="8"/>
  <c r="X5" i="8"/>
  <c r="W84" i="8" s="1"/>
  <c r="AB5" i="8"/>
  <c r="W80" i="8" s="1"/>
  <c r="AF5" i="8"/>
  <c r="W76" i="8" s="1"/>
  <c r="Y5" i="8"/>
  <c r="W83" i="8" s="1"/>
  <c r="AC5" i="8"/>
  <c r="W79" i="8" s="1"/>
  <c r="AG5" i="8"/>
  <c r="W75" i="8" s="1"/>
  <c r="Z5" i="8"/>
  <c r="W82" i="8" s="1"/>
  <c r="AD5" i="8"/>
  <c r="W78" i="8" s="1"/>
  <c r="AH5" i="8"/>
  <c r="W74" i="8" s="1"/>
  <c r="AA5" i="8"/>
  <c r="W81" i="8" s="1"/>
  <c r="AE5" i="8"/>
  <c r="W77" i="8" s="1"/>
  <c r="AI5" i="8"/>
  <c r="W73" i="8" s="1"/>
  <c r="X40" i="8"/>
  <c r="AM40" i="8" s="1"/>
  <c r="AB40" i="8"/>
  <c r="AQ40" i="8" s="1"/>
  <c r="AF40" i="8"/>
  <c r="AU40" i="8" s="1"/>
  <c r="Y40" i="8"/>
  <c r="AN40" i="8" s="1"/>
  <c r="AC40" i="8"/>
  <c r="AR40" i="8" s="1"/>
  <c r="AG40" i="8"/>
  <c r="AV40" i="8" s="1"/>
  <c r="Z40" i="8"/>
  <c r="AO40" i="8" s="1"/>
  <c r="AD40" i="8"/>
  <c r="AS40" i="8" s="1"/>
  <c r="AH40" i="8"/>
  <c r="AW40" i="8" s="1"/>
  <c r="AA40" i="8"/>
  <c r="AP40" i="8" s="1"/>
  <c r="AE40" i="8"/>
  <c r="AT40" i="8" s="1"/>
  <c r="AI40" i="8"/>
  <c r="AX40" i="8" s="1"/>
  <c r="X52" i="8"/>
  <c r="AB52" i="8"/>
  <c r="AF52" i="8"/>
  <c r="Y52" i="8"/>
  <c r="AC52" i="8"/>
  <c r="AG52" i="8"/>
  <c r="Z52" i="8"/>
  <c r="AD52" i="8"/>
  <c r="AH52" i="8"/>
  <c r="AA52" i="8"/>
  <c r="AE52" i="8"/>
  <c r="AI52" i="8"/>
  <c r="X51" i="8"/>
  <c r="X64" i="8" s="1"/>
  <c r="V84" i="8" s="1"/>
  <c r="AB51" i="8"/>
  <c r="AB64" i="8" s="1"/>
  <c r="V80" i="8" s="1"/>
  <c r="AF51" i="8"/>
  <c r="AF64" i="8" s="1"/>
  <c r="V76" i="8" s="1"/>
  <c r="Y51" i="8"/>
  <c r="Y64" i="8" s="1"/>
  <c r="V83" i="8" s="1"/>
  <c r="AC51" i="8"/>
  <c r="AC64" i="8" s="1"/>
  <c r="V79" i="8" s="1"/>
  <c r="AG51" i="8"/>
  <c r="AG64" i="8" s="1"/>
  <c r="V75" i="8" s="1"/>
  <c r="Z51" i="8"/>
  <c r="Z64" i="8" s="1"/>
  <c r="V82" i="8" s="1"/>
  <c r="AD51" i="8"/>
  <c r="AD64" i="8" s="1"/>
  <c r="V78" i="8" s="1"/>
  <c r="AH51" i="8"/>
  <c r="AH64" i="8" s="1"/>
  <c r="V74" i="8" s="1"/>
  <c r="AA51" i="8"/>
  <c r="AA64" i="8" s="1"/>
  <c r="V81" i="8" s="1"/>
  <c r="AE51" i="8"/>
  <c r="AE64" i="8" s="1"/>
  <c r="V77" i="8" s="1"/>
  <c r="AI51" i="8"/>
  <c r="X43" i="8"/>
  <c r="AB43" i="8"/>
  <c r="AF43" i="8"/>
  <c r="Y43" i="8"/>
  <c r="AC43" i="8"/>
  <c r="AG43" i="8"/>
  <c r="Z43" i="8"/>
  <c r="AD43" i="8"/>
  <c r="AH43" i="8"/>
  <c r="AA43" i="8"/>
  <c r="AE43" i="8"/>
  <c r="AI43" i="8"/>
  <c r="X32" i="8"/>
  <c r="AB32" i="8"/>
  <c r="AF32" i="8"/>
  <c r="Y32" i="8"/>
  <c r="AC32" i="8"/>
  <c r="AG32" i="8"/>
  <c r="Z32" i="8"/>
  <c r="AD32" i="8"/>
  <c r="AH32" i="8"/>
  <c r="AA32" i="8"/>
  <c r="AE32" i="8"/>
  <c r="AI32" i="8"/>
  <c r="Y27" i="8"/>
  <c r="AN27" i="8" s="1"/>
  <c r="AC27" i="8"/>
  <c r="AR27" i="8" s="1"/>
  <c r="AG27" i="8"/>
  <c r="AV27" i="8" s="1"/>
  <c r="AH27" i="8"/>
  <c r="AW27" i="8" s="1"/>
  <c r="AB27" i="8"/>
  <c r="AQ27" i="8" s="1"/>
  <c r="Z27" i="8"/>
  <c r="AO27" i="8" s="1"/>
  <c r="AD27" i="8"/>
  <c r="AS27" i="8" s="1"/>
  <c r="AF27" i="8"/>
  <c r="AU27" i="8" s="1"/>
  <c r="AA27" i="8"/>
  <c r="AP27" i="8" s="1"/>
  <c r="AE27" i="8"/>
  <c r="AT27" i="8" s="1"/>
  <c r="AI27" i="8"/>
  <c r="AX27" i="8" s="1"/>
  <c r="X27" i="8"/>
  <c r="AM27" i="8" s="1"/>
  <c r="X37" i="8"/>
  <c r="AM37" i="8" s="1"/>
  <c r="AB37" i="8"/>
  <c r="AQ37" i="8" s="1"/>
  <c r="AF37" i="8"/>
  <c r="AU37" i="8" s="1"/>
  <c r="Z37" i="8"/>
  <c r="AO37" i="8" s="1"/>
  <c r="AA37" i="8"/>
  <c r="AP37" i="8" s="1"/>
  <c r="Y37" i="8"/>
  <c r="AN37" i="8" s="1"/>
  <c r="AC37" i="8"/>
  <c r="AR37" i="8" s="1"/>
  <c r="AG37" i="8"/>
  <c r="AV37" i="8" s="1"/>
  <c r="AD37" i="8"/>
  <c r="AS37" i="8" s="1"/>
  <c r="AH37" i="8"/>
  <c r="AW37" i="8" s="1"/>
  <c r="AE37" i="8"/>
  <c r="AT37" i="8" s="1"/>
  <c r="AI37" i="8"/>
  <c r="AX37" i="8" s="1"/>
  <c r="X25" i="8"/>
  <c r="AM25" i="8" s="1"/>
  <c r="AB25" i="8"/>
  <c r="AQ25" i="8" s="1"/>
  <c r="AF25" i="8"/>
  <c r="AU25" i="8" s="1"/>
  <c r="Y25" i="8"/>
  <c r="AN25" i="8" s="1"/>
  <c r="AC25" i="8"/>
  <c r="AR25" i="8" s="1"/>
  <c r="AG25" i="8"/>
  <c r="AV25" i="8" s="1"/>
  <c r="Z25" i="8"/>
  <c r="AO25" i="8" s="1"/>
  <c r="AD25" i="8"/>
  <c r="AS25" i="8" s="1"/>
  <c r="AH25" i="8"/>
  <c r="AW25" i="8" s="1"/>
  <c r="AA25" i="8"/>
  <c r="AP25" i="8" s="1"/>
  <c r="AE25" i="8"/>
  <c r="AT25" i="8" s="1"/>
  <c r="AI25" i="8"/>
  <c r="AX25" i="8" s="1"/>
  <c r="Y17" i="8"/>
  <c r="AN17" i="8" s="1"/>
  <c r="AC17" i="8"/>
  <c r="AR17" i="8" s="1"/>
  <c r="AG17" i="8"/>
  <c r="AV17" i="8" s="1"/>
  <c r="AB17" i="8"/>
  <c r="AQ17" i="8" s="1"/>
  <c r="Z17" i="8"/>
  <c r="AO17" i="8" s="1"/>
  <c r="AD17" i="8"/>
  <c r="AS17" i="8" s="1"/>
  <c r="AH17" i="8"/>
  <c r="AW17" i="8" s="1"/>
  <c r="AF17" i="8"/>
  <c r="AU17" i="8" s="1"/>
  <c r="AA17" i="8"/>
  <c r="AP17" i="8" s="1"/>
  <c r="AE17" i="8"/>
  <c r="AT17" i="8" s="1"/>
  <c r="AI17" i="8"/>
  <c r="AX17" i="8" s="1"/>
  <c r="X17" i="8"/>
  <c r="AM17" i="8" s="1"/>
  <c r="Y15" i="8"/>
  <c r="AN15" i="8" s="1"/>
  <c r="Z15" i="8"/>
  <c r="AO15" i="8" s="1"/>
  <c r="AD15" i="8"/>
  <c r="AS15" i="8" s="1"/>
  <c r="AH15" i="8"/>
  <c r="AW15" i="8" s="1"/>
  <c r="AE15" i="8"/>
  <c r="AT15" i="8" s="1"/>
  <c r="AI15" i="8"/>
  <c r="AX15" i="8" s="1"/>
  <c r="AA15" i="8"/>
  <c r="AP15" i="8" s="1"/>
  <c r="X15" i="8"/>
  <c r="AM15" i="8" s="1"/>
  <c r="AB15" i="8"/>
  <c r="AQ15" i="8" s="1"/>
  <c r="AF15" i="8"/>
  <c r="AU15" i="8" s="1"/>
  <c r="AC15" i="8"/>
  <c r="AR15" i="8" s="1"/>
  <c r="AG15" i="8"/>
  <c r="AV15" i="8" s="1"/>
  <c r="Z10" i="8"/>
  <c r="AO10" i="8" s="1"/>
  <c r="AD10" i="8"/>
  <c r="AS10" i="8" s="1"/>
  <c r="AH10" i="8"/>
  <c r="AW10" i="8" s="1"/>
  <c r="AA10" i="8"/>
  <c r="AP10" i="8" s="1"/>
  <c r="AE10" i="8"/>
  <c r="AT10" i="8" s="1"/>
  <c r="AI10" i="8"/>
  <c r="AX10" i="8" s="1"/>
  <c r="X10" i="8"/>
  <c r="AM10" i="8" s="1"/>
  <c r="AB10" i="8"/>
  <c r="AQ10" i="8" s="1"/>
  <c r="AF10" i="8"/>
  <c r="AU10" i="8" s="1"/>
  <c r="Y10" i="8"/>
  <c r="AN10" i="8" s="1"/>
  <c r="AC10" i="8"/>
  <c r="AR10" i="8" s="1"/>
  <c r="AG10" i="8"/>
  <c r="AV10" i="8" s="1"/>
  <c r="Z13" i="8"/>
  <c r="AD13" i="8"/>
  <c r="AH13" i="8"/>
  <c r="X13" i="8"/>
  <c r="AF13" i="8"/>
  <c r="Y13" i="8"/>
  <c r="AG13" i="8"/>
  <c r="AA13" i="8"/>
  <c r="AE13" i="8"/>
  <c r="AI13" i="8"/>
  <c r="AB13" i="8"/>
  <c r="AC13" i="8"/>
  <c r="Z11" i="8"/>
  <c r="AO11" i="8" s="1"/>
  <c r="AD11" i="8"/>
  <c r="AS11" i="8" s="1"/>
  <c r="AH11" i="8"/>
  <c r="AW11" i="8" s="1"/>
  <c r="AA11" i="8"/>
  <c r="AP11" i="8" s="1"/>
  <c r="AE11" i="8"/>
  <c r="AT11" i="8" s="1"/>
  <c r="AI11" i="8"/>
  <c r="AX11" i="8" s="1"/>
  <c r="X11" i="8"/>
  <c r="AM11" i="8" s="1"/>
  <c r="AB11" i="8"/>
  <c r="AQ11" i="8" s="1"/>
  <c r="AF11" i="8"/>
  <c r="AU11" i="8" s="1"/>
  <c r="Y11" i="8"/>
  <c r="AN11" i="8" s="1"/>
  <c r="AC11" i="8"/>
  <c r="AR11" i="8" s="1"/>
  <c r="AG11" i="8"/>
  <c r="AV11" i="8" s="1"/>
  <c r="X42" i="8"/>
  <c r="AM42" i="8" s="1"/>
  <c r="AB42" i="8"/>
  <c r="AQ42" i="8" s="1"/>
  <c r="AF42" i="8"/>
  <c r="AU42" i="8" s="1"/>
  <c r="AD42" i="8"/>
  <c r="AS42" i="8" s="1"/>
  <c r="AE42" i="8"/>
  <c r="AT42" i="8" s="1"/>
  <c r="AI42" i="8"/>
  <c r="AX42" i="8" s="1"/>
  <c r="Y42" i="8"/>
  <c r="AN42" i="8" s="1"/>
  <c r="AC42" i="8"/>
  <c r="AR42" i="8" s="1"/>
  <c r="AG42" i="8"/>
  <c r="AV42" i="8" s="1"/>
  <c r="Z42" i="8"/>
  <c r="AO42" i="8" s="1"/>
  <c r="AH42" i="8"/>
  <c r="AW42" i="8" s="1"/>
  <c r="AA42" i="8"/>
  <c r="AP42" i="8" s="1"/>
  <c r="X33" i="8"/>
  <c r="AB33" i="8"/>
  <c r="AF33" i="8"/>
  <c r="AD33" i="8"/>
  <c r="Y33" i="8"/>
  <c r="AC33" i="8"/>
  <c r="AG33" i="8"/>
  <c r="Z33" i="8"/>
  <c r="AA33" i="8"/>
  <c r="AE33" i="8"/>
  <c r="AI33" i="8"/>
  <c r="AH33" i="8"/>
  <c r="X29" i="8"/>
  <c r="AB29" i="8"/>
  <c r="AF29" i="8"/>
  <c r="AI29" i="8"/>
  <c r="Y29" i="8"/>
  <c r="AC29" i="8"/>
  <c r="AG29" i="8"/>
  <c r="AE29" i="8"/>
  <c r="Z29" i="8"/>
  <c r="AD29" i="8"/>
  <c r="AH29" i="8"/>
  <c r="AA29" i="8"/>
  <c r="X35" i="8"/>
  <c r="AB35" i="8"/>
  <c r="AF35" i="8"/>
  <c r="Y35" i="8"/>
  <c r="AC35" i="8"/>
  <c r="AG35" i="8"/>
  <c r="Z35" i="8"/>
  <c r="AD35" i="8"/>
  <c r="AH35" i="8"/>
  <c r="AA35" i="8"/>
  <c r="AE35" i="8"/>
  <c r="AI35" i="8"/>
  <c r="X36" i="8"/>
  <c r="AB36" i="8"/>
  <c r="AF36" i="8"/>
  <c r="AA36" i="8"/>
  <c r="Y36" i="8"/>
  <c r="AC36" i="8"/>
  <c r="AG36" i="8"/>
  <c r="AE36" i="8"/>
  <c r="Z36" i="8"/>
  <c r="AD36" i="8"/>
  <c r="AH36" i="8"/>
  <c r="AI36" i="8"/>
  <c r="X39" i="8"/>
  <c r="AM39" i="8" s="1"/>
  <c r="AB39" i="8"/>
  <c r="AQ39" i="8" s="1"/>
  <c r="AF39" i="8"/>
  <c r="AU39" i="8" s="1"/>
  <c r="AE39" i="8"/>
  <c r="AT39" i="8" s="1"/>
  <c r="AI39" i="8"/>
  <c r="AX39" i="8" s="1"/>
  <c r="Y39" i="8"/>
  <c r="AN39" i="8" s="1"/>
  <c r="AC39" i="8"/>
  <c r="AR39" i="8" s="1"/>
  <c r="AG39" i="8"/>
  <c r="AV39" i="8" s="1"/>
  <c r="Z39" i="8"/>
  <c r="AO39" i="8" s="1"/>
  <c r="AD39" i="8"/>
  <c r="AS39" i="8" s="1"/>
  <c r="AH39" i="8"/>
  <c r="AW39" i="8" s="1"/>
  <c r="AA39" i="8"/>
  <c r="AP39" i="8" s="1"/>
  <c r="X45" i="8"/>
  <c r="AB45" i="8"/>
  <c r="AF45" i="8"/>
  <c r="Y45" i="8"/>
  <c r="AC45" i="8"/>
  <c r="AG45" i="8"/>
  <c r="Z45" i="8"/>
  <c r="AD45" i="8"/>
  <c r="AH45" i="8"/>
  <c r="AA45" i="8"/>
  <c r="AE45" i="8"/>
  <c r="AI45" i="8"/>
  <c r="AA54" i="8"/>
  <c r="AP54" i="8" s="1"/>
  <c r="AE54" i="8"/>
  <c r="AT54" i="8" s="1"/>
  <c r="AI54" i="8"/>
  <c r="AX54" i="8" s="1"/>
  <c r="Y54" i="8"/>
  <c r="AN54" i="8" s="1"/>
  <c r="AG54" i="8"/>
  <c r="AV54" i="8" s="1"/>
  <c r="AD54" i="8"/>
  <c r="AS54" i="8" s="1"/>
  <c r="AH54" i="8"/>
  <c r="AW54" i="8" s="1"/>
  <c r="X54" i="8"/>
  <c r="AM54" i="8" s="1"/>
  <c r="AB54" i="8"/>
  <c r="AQ54" i="8" s="1"/>
  <c r="AF54" i="8"/>
  <c r="AU54" i="8" s="1"/>
  <c r="AC54" i="8"/>
  <c r="AR54" i="8" s="1"/>
  <c r="Z54" i="8"/>
  <c r="AO54" i="8" s="1"/>
  <c r="X34" i="8"/>
  <c r="AB34" i="8"/>
  <c r="AF34" i="8"/>
  <c r="AD34" i="8"/>
  <c r="AH34" i="8"/>
  <c r="AA34" i="8"/>
  <c r="AI34" i="8"/>
  <c r="Y34" i="8"/>
  <c r="AC34" i="8"/>
  <c r="AG34" i="8"/>
  <c r="Z34" i="8"/>
  <c r="AE34" i="8"/>
  <c r="AA47" i="8"/>
  <c r="AE47" i="8"/>
  <c r="AI47" i="8"/>
  <c r="X47" i="8"/>
  <c r="AB47" i="8"/>
  <c r="AF47" i="8"/>
  <c r="Y47" i="8"/>
  <c r="AC47" i="8"/>
  <c r="AG47" i="8"/>
  <c r="Z47" i="8"/>
  <c r="AD47" i="8"/>
  <c r="AH47" i="8"/>
  <c r="AA46" i="8"/>
  <c r="V46" i="8" s="1"/>
  <c r="AE46" i="8"/>
  <c r="AI46" i="8"/>
  <c r="X46" i="8"/>
  <c r="AB46" i="8"/>
  <c r="AF46" i="8"/>
  <c r="Y46" i="8"/>
  <c r="AC46" i="8"/>
  <c r="AG46" i="8"/>
  <c r="Z46" i="8"/>
  <c r="AD46" i="8"/>
  <c r="AH46" i="8"/>
  <c r="AA53" i="8"/>
  <c r="AE53" i="8"/>
  <c r="AI53" i="8"/>
  <c r="AH53" i="8"/>
  <c r="X53" i="8"/>
  <c r="AB53" i="8"/>
  <c r="AF53" i="8"/>
  <c r="Z53" i="8"/>
  <c r="Y53" i="8"/>
  <c r="AC53" i="8"/>
  <c r="AG53" i="8"/>
  <c r="AD53" i="8"/>
  <c r="Y26" i="8"/>
  <c r="AC26" i="8"/>
  <c r="AG26" i="8"/>
  <c r="AF26" i="8"/>
  <c r="Z26" i="8"/>
  <c r="AD26" i="8"/>
  <c r="AH26" i="8"/>
  <c r="X26" i="8"/>
  <c r="AA26" i="8"/>
  <c r="AE26" i="8"/>
  <c r="AI26" i="8"/>
  <c r="AB26" i="8"/>
  <c r="Y24" i="8"/>
  <c r="AC24" i="8"/>
  <c r="AG24" i="8"/>
  <c r="AF24" i="8"/>
  <c r="Z24" i="8"/>
  <c r="AD24" i="8"/>
  <c r="AH24" i="8"/>
  <c r="X24" i="8"/>
  <c r="AA24" i="8"/>
  <c r="AE24" i="8"/>
  <c r="AI24" i="8"/>
  <c r="AB24" i="8"/>
  <c r="M10" i="7"/>
  <c r="P10" i="7"/>
  <c r="N10" i="7"/>
  <c r="O10" i="7"/>
  <c r="M11" i="7"/>
  <c r="P11" i="7"/>
  <c r="N11" i="7"/>
  <c r="O11" i="7"/>
  <c r="M13" i="7"/>
  <c r="P13" i="7"/>
  <c r="N13" i="7"/>
  <c r="O13" i="7"/>
  <c r="M15" i="7"/>
  <c r="R15" i="7" s="1"/>
  <c r="P15" i="7"/>
  <c r="N15" i="7"/>
  <c r="O15" i="7"/>
  <c r="M17" i="7"/>
  <c r="P17" i="7"/>
  <c r="N17" i="7"/>
  <c r="O17" i="7"/>
  <c r="M25" i="7"/>
  <c r="P25" i="7"/>
  <c r="N25" i="7"/>
  <c r="O25" i="7"/>
  <c r="M27" i="7"/>
  <c r="P27" i="7"/>
  <c r="N27" i="7"/>
  <c r="O27" i="7"/>
  <c r="M29" i="7"/>
  <c r="P29" i="7"/>
  <c r="M79" i="7" s="1"/>
  <c r="N29" i="7"/>
  <c r="O29" i="7"/>
  <c r="M31" i="7"/>
  <c r="P31" i="7"/>
  <c r="N31" i="7"/>
  <c r="O31" i="7"/>
  <c r="M32" i="7"/>
  <c r="P32" i="7"/>
  <c r="M75" i="7" s="1"/>
  <c r="N32" i="7"/>
  <c r="O32" i="7"/>
  <c r="M33" i="7"/>
  <c r="P33" i="7"/>
  <c r="M73" i="7" s="1"/>
  <c r="F115" i="1" s="1"/>
  <c r="H115" i="1" s="1"/>
  <c r="N33" i="7"/>
  <c r="O33" i="7"/>
  <c r="V73" i="7" s="1"/>
  <c r="M34" i="7"/>
  <c r="P34" i="7"/>
  <c r="N34" i="7"/>
  <c r="O34" i="7"/>
  <c r="M35" i="7"/>
  <c r="P35" i="7"/>
  <c r="N35" i="7"/>
  <c r="O35" i="7"/>
  <c r="M36" i="7"/>
  <c r="P36" i="7"/>
  <c r="N36" i="7"/>
  <c r="O36" i="7"/>
  <c r="M37" i="7"/>
  <c r="R37" i="7" s="1"/>
  <c r="P37" i="7"/>
  <c r="N37" i="7"/>
  <c r="O37" i="7"/>
  <c r="M38" i="7"/>
  <c r="R38" i="7" s="1"/>
  <c r="P38" i="7"/>
  <c r="N38" i="7"/>
  <c r="O38" i="7"/>
  <c r="M39" i="7"/>
  <c r="P39" i="7"/>
  <c r="M78" i="7" s="1"/>
  <c r="N39" i="7"/>
  <c r="O39" i="7"/>
  <c r="M40" i="7"/>
  <c r="P40" i="7"/>
  <c r="N40" i="7"/>
  <c r="O40" i="7"/>
  <c r="M42" i="7"/>
  <c r="P42" i="7"/>
  <c r="N42" i="7"/>
  <c r="O42" i="7"/>
  <c r="M43" i="7"/>
  <c r="I70" i="7" s="1"/>
  <c r="F50" i="1" s="1"/>
  <c r="P43" i="7"/>
  <c r="M69" i="7" s="1"/>
  <c r="N43" i="7"/>
  <c r="O43" i="7"/>
  <c r="V68" i="7" s="1"/>
  <c r="F71" i="1" s="1"/>
  <c r="H71" i="1" s="1"/>
  <c r="M45" i="7"/>
  <c r="P45" i="7"/>
  <c r="N45" i="7"/>
  <c r="O45" i="7"/>
  <c r="M46" i="7"/>
  <c r="I71" i="7" s="1"/>
  <c r="F52" i="1" s="1"/>
  <c r="P46" i="7"/>
  <c r="M70" i="7" s="1"/>
  <c r="F111" i="1" s="1"/>
  <c r="H111" i="1" s="1"/>
  <c r="N46" i="7"/>
  <c r="O46" i="7"/>
  <c r="M47" i="7"/>
  <c r="I73" i="7" s="1"/>
  <c r="F51" i="1" s="1"/>
  <c r="P47" i="7"/>
  <c r="M72" i="7" s="1"/>
  <c r="F114" i="1" s="1"/>
  <c r="H114" i="1" s="1"/>
  <c r="N47" i="7"/>
  <c r="Q74" i="7" s="1"/>
  <c r="O47" i="7"/>
  <c r="M51" i="7"/>
  <c r="P51" i="7"/>
  <c r="M64" i="7" s="1"/>
  <c r="F106" i="1" s="1"/>
  <c r="N51" i="7"/>
  <c r="O51" i="7"/>
  <c r="M52" i="7"/>
  <c r="I67" i="7" s="1"/>
  <c r="F47" i="1" s="1"/>
  <c r="P52" i="7"/>
  <c r="N52" i="7"/>
  <c r="O52" i="7"/>
  <c r="V65" i="7" s="1"/>
  <c r="F67" i="1" s="1"/>
  <c r="H67" i="1" s="1"/>
  <c r="M53" i="7"/>
  <c r="P53" i="7"/>
  <c r="M71" i="7" s="1"/>
  <c r="F113" i="1" s="1"/>
  <c r="H113" i="1" s="1"/>
  <c r="N53" i="7"/>
  <c r="O53" i="7"/>
  <c r="V76" i="7" s="1"/>
  <c r="M54" i="7"/>
  <c r="P54" i="7"/>
  <c r="M77" i="7" s="1"/>
  <c r="N54" i="7"/>
  <c r="O54" i="7"/>
  <c r="M57" i="7"/>
  <c r="P57" i="7"/>
  <c r="N57" i="7"/>
  <c r="O57" i="7"/>
  <c r="P5" i="7"/>
  <c r="N5" i="7"/>
  <c r="O5" i="7"/>
  <c r="V67" i="7" s="1"/>
  <c r="F69" i="1" s="1"/>
  <c r="M5" i="7"/>
  <c r="I66" i="7" s="1"/>
  <c r="F46" i="1" s="1"/>
  <c r="H106" i="1" l="1"/>
  <c r="I72" i="7"/>
  <c r="F53" i="1" s="1"/>
  <c r="H53" i="1" s="1"/>
  <c r="X111" i="1"/>
  <c r="Z111" i="1" s="1"/>
  <c r="F110" i="1"/>
  <c r="H110" i="1" s="1"/>
  <c r="I64" i="7"/>
  <c r="F44" i="1" s="1"/>
  <c r="H44" i="1" s="1"/>
  <c r="X65" i="1"/>
  <c r="V64" i="7"/>
  <c r="F66" i="1" s="1"/>
  <c r="H66" i="1" s="1"/>
  <c r="H52" i="1"/>
  <c r="Q64" i="7"/>
  <c r="Q65" i="7"/>
  <c r="F88" i="1" s="1"/>
  <c r="H88" i="1" s="1"/>
  <c r="Q72" i="7"/>
  <c r="F95" i="1" s="1"/>
  <c r="H95" i="1" s="1"/>
  <c r="Q75" i="7"/>
  <c r="X51" i="1"/>
  <c r="Z51" i="1" s="1"/>
  <c r="H51" i="1"/>
  <c r="X52" i="1"/>
  <c r="H50" i="1"/>
  <c r="X48" i="1"/>
  <c r="Z48" i="1" s="1"/>
  <c r="H47" i="1"/>
  <c r="X49" i="1"/>
  <c r="Z49" i="1" s="1"/>
  <c r="X68" i="1"/>
  <c r="Z68" i="1" s="1"/>
  <c r="X115" i="1"/>
  <c r="Z115" i="1" s="1"/>
  <c r="W85" i="8"/>
  <c r="X72" i="1"/>
  <c r="Z72" i="1" s="1"/>
  <c r="X74" i="1"/>
  <c r="Z74" i="1" s="1"/>
  <c r="X71" i="1"/>
  <c r="Z71" i="1" s="1"/>
  <c r="X73" i="1"/>
  <c r="Z73" i="1" s="1"/>
  <c r="M67" i="7"/>
  <c r="X69" i="1"/>
  <c r="Z69" i="1" s="1"/>
  <c r="X66" i="1"/>
  <c r="Z66" i="1" s="1"/>
  <c r="X46" i="1"/>
  <c r="Z46" i="1" s="1"/>
  <c r="AE66" i="8"/>
  <c r="X77" i="8"/>
  <c r="AF66" i="8"/>
  <c r="X76" i="8"/>
  <c r="Z66" i="8"/>
  <c r="X82" i="8"/>
  <c r="AI66" i="8"/>
  <c r="X73" i="8"/>
  <c r="AA66" i="8"/>
  <c r="X81" i="8"/>
  <c r="AB66" i="8"/>
  <c r="X80" i="8"/>
  <c r="AG66" i="8"/>
  <c r="X75" i="8"/>
  <c r="AC66" i="8"/>
  <c r="X79" i="8"/>
  <c r="Y66" i="8"/>
  <c r="X83" i="8"/>
  <c r="AH66" i="8"/>
  <c r="X74" i="8"/>
  <c r="X66" i="8"/>
  <c r="X84" i="8"/>
  <c r="AD66" i="8"/>
  <c r="X78" i="8"/>
  <c r="X70" i="1"/>
  <c r="Q67" i="7"/>
  <c r="F87" i="1" s="1"/>
  <c r="H87" i="1" s="1"/>
  <c r="AI64" i="8"/>
  <c r="V73" i="8" s="1"/>
  <c r="V85" i="8" s="1"/>
  <c r="AK51" i="8"/>
  <c r="AK64" i="8" s="1"/>
  <c r="AK5" i="8"/>
  <c r="X114" i="1"/>
  <c r="M65" i="7"/>
  <c r="X88" i="1"/>
  <c r="X112" i="1"/>
  <c r="Z112" i="1" s="1"/>
  <c r="Q68" i="7"/>
  <c r="Q73" i="7"/>
  <c r="Q69" i="7"/>
  <c r="X113" i="1"/>
  <c r="Z113" i="1" s="1"/>
  <c r="Z52" i="1"/>
  <c r="R42" i="7"/>
  <c r="R39" i="7"/>
  <c r="R17" i="7"/>
  <c r="R11" i="7"/>
  <c r="R54" i="7"/>
  <c r="R40" i="7"/>
  <c r="R10" i="7"/>
  <c r="R25" i="7"/>
  <c r="X59" i="1"/>
  <c r="X106" i="1"/>
  <c r="Z65" i="1"/>
  <c r="X45" i="1"/>
  <c r="U38" i="7"/>
  <c r="U37" i="7"/>
  <c r="U25" i="7"/>
  <c r="S42" i="7"/>
  <c r="S38" i="7"/>
  <c r="S37" i="7"/>
  <c r="S39" i="7"/>
  <c r="S25" i="7"/>
  <c r="U42" i="7"/>
  <c r="U39" i="7"/>
  <c r="T42" i="7"/>
  <c r="T39" i="7"/>
  <c r="T38" i="7"/>
  <c r="T37" i="7"/>
  <c r="T25" i="7"/>
  <c r="U15" i="7"/>
  <c r="S17" i="7"/>
  <c r="S15" i="7"/>
  <c r="S11" i="7"/>
  <c r="U11" i="7"/>
  <c r="S10" i="7"/>
  <c r="U17" i="7"/>
  <c r="U10" i="7"/>
  <c r="T17" i="7"/>
  <c r="T15" i="7"/>
  <c r="T11" i="7"/>
  <c r="T10" i="7"/>
  <c r="T54" i="7"/>
  <c r="S54" i="7"/>
  <c r="U54" i="7"/>
  <c r="AE65" i="8"/>
  <c r="Z65" i="8"/>
  <c r="AF65" i="8"/>
  <c r="AA65" i="8"/>
  <c r="AG65" i="8"/>
  <c r="AB65" i="8"/>
  <c r="AH65" i="8"/>
  <c r="AC65" i="8"/>
  <c r="X65" i="8"/>
  <c r="AY17" i="8"/>
  <c r="AY27" i="8"/>
  <c r="AI65" i="8"/>
  <c r="AD65" i="8"/>
  <c r="Y65" i="8"/>
  <c r="T40" i="7"/>
  <c r="U40" i="7"/>
  <c r="S40" i="7"/>
  <c r="AY15" i="8"/>
  <c r="AY54" i="8"/>
  <c r="AY11" i="8"/>
  <c r="AY10" i="8"/>
  <c r="AY39" i="8"/>
  <c r="AY42" i="8"/>
  <c r="AY25" i="8"/>
  <c r="AY37" i="8"/>
  <c r="AY40" i="8"/>
  <c r="AK32" i="8"/>
  <c r="AK23" i="8"/>
  <c r="AK43" i="8"/>
  <c r="AK52" i="8"/>
  <c r="AK66" i="8" s="1"/>
  <c r="AK40" i="8"/>
  <c r="AK31" i="8"/>
  <c r="AK54" i="8"/>
  <c r="AK27" i="8"/>
  <c r="AK37" i="8"/>
  <c r="AK25" i="8"/>
  <c r="AK17" i="8"/>
  <c r="AK15" i="8"/>
  <c r="AK10" i="8"/>
  <c r="AK13" i="8"/>
  <c r="AK11" i="8"/>
  <c r="AK42" i="8"/>
  <c r="AK33" i="8"/>
  <c r="AK29" i="8"/>
  <c r="AK35" i="8"/>
  <c r="AK36" i="8"/>
  <c r="AK39" i="8"/>
  <c r="AK45" i="8"/>
  <c r="AK34" i="8"/>
  <c r="AK46" i="8"/>
  <c r="AK47" i="8"/>
  <c r="AK53" i="8"/>
  <c r="AK26" i="8"/>
  <c r="AK24" i="8"/>
  <c r="X95" i="1" l="1"/>
  <c r="X86" i="1"/>
  <c r="F86" i="1"/>
  <c r="H86" i="1" s="1"/>
  <c r="X107" i="1"/>
  <c r="Z107" i="1" s="1"/>
  <c r="F107" i="1"/>
  <c r="Q49" i="1" s="1"/>
  <c r="X90" i="1"/>
  <c r="Z90" i="1" s="1"/>
  <c r="F92" i="1"/>
  <c r="H92" i="1" s="1"/>
  <c r="X109" i="1"/>
  <c r="Z109" i="1" s="1"/>
  <c r="F112" i="1"/>
  <c r="H112" i="1" s="1"/>
  <c r="X89" i="1"/>
  <c r="Z89" i="1" s="1"/>
  <c r="F90" i="1"/>
  <c r="H90" i="1" s="1"/>
  <c r="X92" i="1"/>
  <c r="Z92" i="1" s="1"/>
  <c r="F93" i="1"/>
  <c r="X47" i="1"/>
  <c r="Z47" i="1" s="1"/>
  <c r="H46" i="1"/>
  <c r="H69" i="1"/>
  <c r="X85" i="8"/>
  <c r="Z70" i="1"/>
  <c r="Z95" i="1"/>
  <c r="Z114" i="1"/>
  <c r="Z88" i="1"/>
  <c r="Q46" i="1"/>
  <c r="Q47" i="1"/>
  <c r="Z59" i="1"/>
  <c r="Z106" i="1"/>
  <c r="O47" i="1"/>
  <c r="Z86" i="1"/>
  <c r="Z45" i="1"/>
  <c r="AK65" i="8"/>
  <c r="R49" i="1" l="1"/>
  <c r="H107" i="1"/>
  <c r="H93" i="1"/>
  <c r="S48" i="1"/>
  <c r="Q48" i="1"/>
  <c r="Q50" i="1" s="1"/>
  <c r="R46" i="1"/>
  <c r="O49" i="1"/>
  <c r="O48" i="1"/>
  <c r="O46" i="1"/>
  <c r="Z24" i="1" l="1"/>
  <c r="Z25" i="1"/>
  <c r="Z27" i="1"/>
  <c r="Z29" i="1"/>
  <c r="Z30" i="1"/>
  <c r="Z23" i="1"/>
  <c r="O37" i="1" l="1"/>
  <c r="O42" i="1" s="1"/>
  <c r="P67" i="1" l="1"/>
  <c r="P66" i="1"/>
  <c r="P65" i="1" s="1"/>
  <c r="O32" i="1"/>
  <c r="O66" i="1"/>
  <c r="O67" i="1"/>
  <c r="S67" i="1"/>
  <c r="S66" i="1"/>
  <c r="S68" i="1" s="1"/>
  <c r="Q67" i="1"/>
  <c r="Q66" i="1"/>
  <c r="Q65" i="1" s="1"/>
  <c r="R67" i="1"/>
  <c r="R66" i="1"/>
  <c r="O51" i="1"/>
  <c r="O52" i="1"/>
  <c r="S65" i="1" l="1"/>
  <c r="R68" i="1"/>
  <c r="Q68" i="1"/>
  <c r="P68" i="1"/>
  <c r="R65" i="1"/>
  <c r="O65" i="1"/>
  <c r="O50" i="1"/>
  <c r="O68" i="1"/>
  <c r="O54" i="1"/>
  <c r="X54" i="1" l="1"/>
  <c r="Z54" i="1" s="1"/>
  <c r="F12" i="3" l="1"/>
  <c r="G12" i="3" s="1"/>
  <c r="F53" i="3"/>
  <c r="F33" i="3" l="1"/>
  <c r="F69" i="7"/>
  <c r="D70" i="7" s="1"/>
  <c r="F31" i="1" s="1"/>
  <c r="G53" i="3"/>
  <c r="G7" i="9"/>
  <c r="S12" i="3"/>
  <c r="H7" i="8"/>
  <c r="M7" i="7"/>
  <c r="P7" i="7"/>
  <c r="U7" i="7" s="1"/>
  <c r="N7" i="7"/>
  <c r="O7" i="7"/>
  <c r="G26" i="9"/>
  <c r="S32" i="3"/>
  <c r="H28" i="8"/>
  <c r="M28" i="7"/>
  <c r="I69" i="7" s="1"/>
  <c r="F49" i="1" s="1"/>
  <c r="P28" i="7"/>
  <c r="N28" i="7"/>
  <c r="O28" i="7"/>
  <c r="G45" i="9"/>
  <c r="S52" i="3"/>
  <c r="H48" i="8"/>
  <c r="P48" i="7"/>
  <c r="M48" i="7"/>
  <c r="N48" i="7"/>
  <c r="O48" i="7"/>
  <c r="X67" i="1" l="1"/>
  <c r="V66" i="7"/>
  <c r="F68" i="1" s="1"/>
  <c r="R7" i="7"/>
  <c r="I74" i="7"/>
  <c r="T7" i="7"/>
  <c r="V75" i="7"/>
  <c r="S7" i="7"/>
  <c r="Q71" i="7"/>
  <c r="H31" i="1"/>
  <c r="X50" i="1"/>
  <c r="X55" i="1" s="1"/>
  <c r="Z55" i="1" s="1"/>
  <c r="H49" i="1"/>
  <c r="F35" i="3"/>
  <c r="G35" i="3" s="1"/>
  <c r="G33" i="3"/>
  <c r="AA28" i="8"/>
  <c r="AE28" i="8"/>
  <c r="Y28" i="8"/>
  <c r="AI28" i="8"/>
  <c r="AD28" i="8"/>
  <c r="AH28" i="8"/>
  <c r="AC28" i="8"/>
  <c r="AB28" i="8"/>
  <c r="AG28" i="8"/>
  <c r="AF28" i="8"/>
  <c r="Z28" i="8"/>
  <c r="X28" i="8"/>
  <c r="H26" i="9"/>
  <c r="H28" i="9" s="1"/>
  <c r="F68" i="9" s="1"/>
  <c r="R50" i="6" s="1"/>
  <c r="D50" i="6" s="1"/>
  <c r="G28" i="9"/>
  <c r="F62" i="9" s="1"/>
  <c r="I7" i="9"/>
  <c r="I12" i="9" s="1"/>
  <c r="T12" i="3"/>
  <c r="X28" i="1"/>
  <c r="Z67" i="1"/>
  <c r="X75" i="1"/>
  <c r="Z75" i="1" s="1"/>
  <c r="T32" i="3"/>
  <c r="S34" i="3"/>
  <c r="T34" i="3" s="1"/>
  <c r="Z7" i="8"/>
  <c r="AO7" i="8" s="1"/>
  <c r="AD7" i="8"/>
  <c r="AS7" i="8" s="1"/>
  <c r="X7" i="8"/>
  <c r="AH7" i="8"/>
  <c r="AW7" i="8" s="1"/>
  <c r="AC7" i="8"/>
  <c r="AR7" i="8" s="1"/>
  <c r="AB7" i="8"/>
  <c r="AQ7" i="8" s="1"/>
  <c r="AA7" i="8"/>
  <c r="AP7" i="8" s="1"/>
  <c r="AF7" i="8"/>
  <c r="AU7" i="8" s="1"/>
  <c r="AE7" i="8"/>
  <c r="AT7" i="8" s="1"/>
  <c r="Y7" i="8"/>
  <c r="AN7" i="8" s="1"/>
  <c r="AI7" i="8"/>
  <c r="AX7" i="8" s="1"/>
  <c r="AG7" i="8"/>
  <c r="AV7" i="8" s="1"/>
  <c r="AG48" i="8"/>
  <c r="Z48" i="8"/>
  <c r="AD48" i="8"/>
  <c r="X48" i="8"/>
  <c r="AH48" i="8"/>
  <c r="AB48" i="8"/>
  <c r="AA48" i="8"/>
  <c r="AF48" i="8"/>
  <c r="AE48" i="8"/>
  <c r="AC48" i="8"/>
  <c r="Y48" i="8"/>
  <c r="AI48" i="8"/>
  <c r="T52" i="3"/>
  <c r="H45" i="9"/>
  <c r="X94" i="1" l="1"/>
  <c r="F94" i="1"/>
  <c r="H68" i="1"/>
  <c r="P47" i="1"/>
  <c r="Z50" i="1"/>
  <c r="AK28" i="8"/>
  <c r="R44" i="6"/>
  <c r="F74" i="9"/>
  <c r="R56" i="6" s="1"/>
  <c r="D56" i="6" s="1"/>
  <c r="AM7" i="8"/>
  <c r="AK7" i="8"/>
  <c r="Z28" i="1"/>
  <c r="AK48" i="8"/>
  <c r="H94" i="1" l="1"/>
  <c r="Z94" i="1"/>
  <c r="D44" i="6"/>
  <c r="R61" i="6"/>
  <c r="AY7" i="8"/>
  <c r="O75" i="1" l="1"/>
  <c r="F49" i="3" l="1"/>
  <c r="F67" i="7"/>
  <c r="D67" i="7" s="1"/>
  <c r="G41" i="9"/>
  <c r="S48" i="3"/>
  <c r="H44" i="8"/>
  <c r="N44" i="7"/>
  <c r="O44" i="7"/>
  <c r="P44" i="7"/>
  <c r="M44" i="7"/>
  <c r="V70" i="7" l="1"/>
  <c r="F70" i="1" s="1"/>
  <c r="T44" i="7"/>
  <c r="M68" i="7"/>
  <c r="U44" i="7"/>
  <c r="Q70" i="7"/>
  <c r="S44" i="7"/>
  <c r="H67" i="8"/>
  <c r="AC44" i="8"/>
  <c r="AJ44" i="8"/>
  <c r="AG44" i="8"/>
  <c r="Z44" i="8"/>
  <c r="X44" i="8"/>
  <c r="AI44" i="8"/>
  <c r="AD44" i="8"/>
  <c r="Y44" i="8"/>
  <c r="AE44" i="8"/>
  <c r="AA44" i="8"/>
  <c r="AH44" i="8"/>
  <c r="AB44" i="8"/>
  <c r="AF44" i="8"/>
  <c r="T48" i="3"/>
  <c r="I41" i="9"/>
  <c r="F24" i="1"/>
  <c r="R44" i="7"/>
  <c r="I65" i="7"/>
  <c r="F45" i="1" s="1"/>
  <c r="G49" i="3"/>
  <c r="H45" i="1" l="1"/>
  <c r="P46" i="1"/>
  <c r="Y76" i="8"/>
  <c r="AU44" i="8"/>
  <c r="AF67" i="8"/>
  <c r="X67" i="8"/>
  <c r="Y84" i="8"/>
  <c r="AK44" i="8"/>
  <c r="AM44" i="8"/>
  <c r="F91" i="1"/>
  <c r="X91" i="1"/>
  <c r="Y80" i="8"/>
  <c r="AQ44" i="8"/>
  <c r="AB67" i="8"/>
  <c r="Y82" i="8"/>
  <c r="AO44" i="8"/>
  <c r="Z67" i="8"/>
  <c r="Y74" i="8"/>
  <c r="AW44" i="8"/>
  <c r="AH67" i="8"/>
  <c r="Y75" i="8"/>
  <c r="AV44" i="8"/>
  <c r="AG67" i="8"/>
  <c r="Y73" i="8"/>
  <c r="AX44" i="8"/>
  <c r="AI67" i="8"/>
  <c r="H24" i="1"/>
  <c r="R51" i="1"/>
  <c r="R52" i="1"/>
  <c r="Y81" i="8"/>
  <c r="AP44" i="8"/>
  <c r="AA67" i="8"/>
  <c r="Y72" i="8"/>
  <c r="AJ57" i="8"/>
  <c r="AJ60" i="8" s="1"/>
  <c r="F109" i="1"/>
  <c r="X110" i="1"/>
  <c r="Y77" i="8"/>
  <c r="AE67" i="8"/>
  <c r="AT44" i="8"/>
  <c r="Y79" i="8"/>
  <c r="AC67" i="8"/>
  <c r="AR44" i="8"/>
  <c r="Y83" i="8"/>
  <c r="Y67" i="8"/>
  <c r="AN44" i="8"/>
  <c r="Y78" i="8"/>
  <c r="AS44" i="8"/>
  <c r="AD67" i="8"/>
  <c r="H70" i="1"/>
  <c r="H91" i="1" l="1"/>
  <c r="R48" i="1"/>
  <c r="AY44" i="8"/>
  <c r="AK67" i="8"/>
  <c r="Y85" i="8"/>
  <c r="R54" i="1"/>
  <c r="Z110" i="1"/>
  <c r="H109" i="1"/>
  <c r="P49" i="1"/>
  <c r="Z91" i="1"/>
  <c r="F27" i="3" l="1"/>
  <c r="G27" i="3" s="1"/>
  <c r="G20" i="9"/>
  <c r="I20" i="9" s="1"/>
  <c r="S26" i="3"/>
  <c r="T26" i="3" s="1"/>
  <c r="H22" i="8"/>
  <c r="M22" i="7"/>
  <c r="R22" i="7" s="1"/>
  <c r="P22" i="7"/>
  <c r="U22" i="7" s="1"/>
  <c r="N22" i="7"/>
  <c r="S22" i="7" s="1"/>
  <c r="O22" i="7"/>
  <c r="T22" i="7" s="1"/>
  <c r="F26" i="3"/>
  <c r="G26" i="3" s="1"/>
  <c r="H21" i="8"/>
  <c r="G19" i="9"/>
  <c r="I19" i="9" s="1"/>
  <c r="S25" i="3"/>
  <c r="T25" i="3" s="1"/>
  <c r="M21" i="7"/>
  <c r="R21" i="7" s="1"/>
  <c r="P21" i="7"/>
  <c r="U21" i="7" s="1"/>
  <c r="N21" i="7"/>
  <c r="S21" i="7" s="1"/>
  <c r="O21" i="7"/>
  <c r="F23" i="3"/>
  <c r="G23" i="3" s="1"/>
  <c r="G16" i="9"/>
  <c r="I16" i="9" s="1"/>
  <c r="S22" i="3"/>
  <c r="T22" i="3" s="1"/>
  <c r="H18" i="8"/>
  <c r="M18" i="7"/>
  <c r="R18" i="7" s="1"/>
  <c r="P18" i="7"/>
  <c r="U18" i="7" s="1"/>
  <c r="N18" i="7"/>
  <c r="S18" i="7" s="1"/>
  <c r="O18" i="7"/>
  <c r="T18" i="7" s="1"/>
  <c r="F21" i="3"/>
  <c r="G14" i="9"/>
  <c r="S20" i="3"/>
  <c r="H16" i="8"/>
  <c r="P16" i="7"/>
  <c r="N16" i="7"/>
  <c r="O16" i="7"/>
  <c r="M16" i="7"/>
  <c r="Y22" i="8" l="1"/>
  <c r="AN22" i="8" s="1"/>
  <c r="AA22" i="8"/>
  <c r="AP22" i="8" s="1"/>
  <c r="AC22" i="8"/>
  <c r="AR22" i="8" s="1"/>
  <c r="AE22" i="8"/>
  <c r="AT22" i="8" s="1"/>
  <c r="AG22" i="8"/>
  <c r="AV22" i="8" s="1"/>
  <c r="AI22" i="8"/>
  <c r="AX22" i="8" s="1"/>
  <c r="AF22" i="8"/>
  <c r="AU22" i="8" s="1"/>
  <c r="X22" i="8"/>
  <c r="Z22" i="8"/>
  <c r="AO22" i="8" s="1"/>
  <c r="AD22" i="8"/>
  <c r="AS22" i="8" s="1"/>
  <c r="AH22" i="8"/>
  <c r="AW22" i="8" s="1"/>
  <c r="AB22" i="8"/>
  <c r="AQ22" i="8" s="1"/>
  <c r="V71" i="7"/>
  <c r="F73" i="1" s="1"/>
  <c r="T21" i="7"/>
  <c r="X21" i="8"/>
  <c r="AH21" i="8"/>
  <c r="AW21" i="8" s="1"/>
  <c r="AB21" i="8"/>
  <c r="AQ21" i="8" s="1"/>
  <c r="AA21" i="8"/>
  <c r="AP21" i="8" s="1"/>
  <c r="AF21" i="8"/>
  <c r="AU21" i="8" s="1"/>
  <c r="AE21" i="8"/>
  <c r="AT21" i="8" s="1"/>
  <c r="Y21" i="8"/>
  <c r="AN21" i="8" s="1"/>
  <c r="AI21" i="8"/>
  <c r="AX21" i="8" s="1"/>
  <c r="AC21" i="8"/>
  <c r="AR21" i="8" s="1"/>
  <c r="AD21" i="8"/>
  <c r="AS21" i="8" s="1"/>
  <c r="AG21" i="8"/>
  <c r="AV21" i="8" s="1"/>
  <c r="Z21" i="8"/>
  <c r="AO21" i="8" s="1"/>
  <c r="F25" i="3"/>
  <c r="G25" i="3" s="1"/>
  <c r="G18" i="9"/>
  <c r="I18" i="9" s="1"/>
  <c r="I21" i="9" s="1"/>
  <c r="S24" i="3"/>
  <c r="T24" i="3" s="1"/>
  <c r="H20" i="8"/>
  <c r="M20" i="7"/>
  <c r="R20" i="7" s="1"/>
  <c r="P20" i="7"/>
  <c r="U20" i="7" s="1"/>
  <c r="N20" i="7"/>
  <c r="S20" i="7" s="1"/>
  <c r="O20" i="7"/>
  <c r="F24" i="3"/>
  <c r="G24" i="3" s="1"/>
  <c r="G17" i="9"/>
  <c r="H17" i="9" s="1"/>
  <c r="S23" i="3"/>
  <c r="T23" i="3" s="1"/>
  <c r="H19" i="8"/>
  <c r="M19" i="7"/>
  <c r="N19" i="7"/>
  <c r="O19" i="7"/>
  <c r="V72" i="7" s="1"/>
  <c r="F75" i="1" s="1"/>
  <c r="P19" i="7"/>
  <c r="AA18" i="8"/>
  <c r="AP18" i="8" s="1"/>
  <c r="AF18" i="8"/>
  <c r="AU18" i="8" s="1"/>
  <c r="AE18" i="8"/>
  <c r="AT18" i="8" s="1"/>
  <c r="AC18" i="8"/>
  <c r="AR18" i="8" s="1"/>
  <c r="AI18" i="8"/>
  <c r="AX18" i="8" s="1"/>
  <c r="AD18" i="8"/>
  <c r="AS18" i="8" s="1"/>
  <c r="AB18" i="8"/>
  <c r="AQ18" i="8" s="1"/>
  <c r="Y18" i="8"/>
  <c r="AN18" i="8" s="1"/>
  <c r="AH18" i="8"/>
  <c r="AW18" i="8" s="1"/>
  <c r="AG18" i="8"/>
  <c r="AV18" i="8" s="1"/>
  <c r="Z18" i="8"/>
  <c r="AO18" i="8" s="1"/>
  <c r="X18" i="8"/>
  <c r="R16" i="7"/>
  <c r="T16" i="7"/>
  <c r="S16" i="7"/>
  <c r="U16" i="7"/>
  <c r="X16" i="8"/>
  <c r="AH16" i="8"/>
  <c r="AB16" i="8"/>
  <c r="AA16" i="8"/>
  <c r="AF16" i="8"/>
  <c r="AE16" i="8"/>
  <c r="Y16" i="8"/>
  <c r="AI16" i="8"/>
  <c r="Z16" i="8"/>
  <c r="AC16" i="8"/>
  <c r="AG16" i="8"/>
  <c r="AD16" i="8"/>
  <c r="T20" i="3"/>
  <c r="H14" i="9"/>
  <c r="G21" i="3"/>
  <c r="J27" i="3" l="1"/>
  <c r="F28" i="3"/>
  <c r="G28" i="3" s="1"/>
  <c r="G21" i="9"/>
  <c r="F61" i="9" s="1"/>
  <c r="H21" i="9"/>
  <c r="F67" i="9" s="1"/>
  <c r="R49" i="6" s="1"/>
  <c r="D49" i="6" s="1"/>
  <c r="S27" i="3"/>
  <c r="T27" i="3" s="1"/>
  <c r="AM22" i="8"/>
  <c r="AY22" i="8" s="1"/>
  <c r="AK22" i="8"/>
  <c r="AM21" i="8"/>
  <c r="AY21" i="8" s="1"/>
  <c r="AK21" i="8"/>
  <c r="H73" i="1"/>
  <c r="R47" i="1"/>
  <c r="R50" i="1" s="1"/>
  <c r="Y20" i="8"/>
  <c r="AN20" i="8" s="1"/>
  <c r="AI20" i="8"/>
  <c r="AX20" i="8" s="1"/>
  <c r="AC20" i="8"/>
  <c r="AR20" i="8" s="1"/>
  <c r="X20" i="8"/>
  <c r="AG20" i="8"/>
  <c r="AV20" i="8" s="1"/>
  <c r="AB20" i="8"/>
  <c r="AQ20" i="8" s="1"/>
  <c r="AA20" i="8"/>
  <c r="AP20" i="8" s="1"/>
  <c r="AE20" i="8"/>
  <c r="AT20" i="8" s="1"/>
  <c r="Z20" i="8"/>
  <c r="AO20" i="8" s="1"/>
  <c r="AF20" i="8"/>
  <c r="AU20" i="8" s="1"/>
  <c r="AD20" i="8"/>
  <c r="AS20" i="8" s="1"/>
  <c r="AH20" i="8"/>
  <c r="AW20" i="8" s="1"/>
  <c r="V74" i="7"/>
  <c r="F74" i="1" s="1"/>
  <c r="H74" i="1" s="1"/>
  <c r="T20" i="7"/>
  <c r="H75" i="1"/>
  <c r="Y19" i="8"/>
  <c r="AA19" i="8"/>
  <c r="AC19" i="8"/>
  <c r="AE19" i="8"/>
  <c r="AG19" i="8"/>
  <c r="AI19" i="8"/>
  <c r="AB19" i="8"/>
  <c r="X19" i="8"/>
  <c r="AH19" i="8"/>
  <c r="AF19" i="8"/>
  <c r="Z19" i="8"/>
  <c r="AD19" i="8"/>
  <c r="AM18" i="8"/>
  <c r="AY18" i="8" s="1"/>
  <c r="AK18" i="8"/>
  <c r="AX16" i="8"/>
  <c r="AN16" i="8"/>
  <c r="AT16" i="8"/>
  <c r="AU16" i="8"/>
  <c r="AS16" i="8"/>
  <c r="AP16" i="8"/>
  <c r="AV16" i="8"/>
  <c r="AQ16" i="8"/>
  <c r="AR16" i="8"/>
  <c r="AW16" i="8"/>
  <c r="R43" i="6"/>
  <c r="F73" i="9"/>
  <c r="AO16" i="8"/>
  <c r="AM16" i="8"/>
  <c r="AK16" i="8"/>
  <c r="AM20" i="8" l="1"/>
  <c r="AY20" i="8" s="1"/>
  <c r="AK20" i="8"/>
  <c r="AK19" i="8"/>
  <c r="AY16" i="8"/>
  <c r="R55" i="6"/>
  <c r="D55" i="6" s="1"/>
  <c r="D43" i="6"/>
  <c r="R60" i="6" l="1"/>
  <c r="F46" i="3" l="1"/>
  <c r="M41" i="7"/>
  <c r="R41" i="7" s="1"/>
  <c r="P41" i="7"/>
  <c r="N41" i="7"/>
  <c r="S41" i="7" s="1"/>
  <c r="O41" i="7"/>
  <c r="T41" i="7" s="1"/>
  <c r="H41" i="8"/>
  <c r="S45" i="3"/>
  <c r="Y41" i="8" l="1"/>
  <c r="AA41" i="8"/>
  <c r="AD41" i="8"/>
  <c r="AG41" i="8"/>
  <c r="X41" i="8"/>
  <c r="Z41" i="8"/>
  <c r="AB41" i="8"/>
  <c r="AE41" i="8"/>
  <c r="AF41" i="8"/>
  <c r="AI41" i="8"/>
  <c r="AC41" i="8"/>
  <c r="AH41" i="8"/>
  <c r="M76" i="7"/>
  <c r="U41" i="7"/>
  <c r="AK41" i="8" l="1"/>
  <c r="F55" i="3" l="1"/>
  <c r="F68" i="7"/>
  <c r="H50" i="8"/>
  <c r="D68" i="7"/>
  <c r="G47" i="9"/>
  <c r="S54" i="3"/>
  <c r="N50" i="7"/>
  <c r="O50" i="7"/>
  <c r="M50" i="7"/>
  <c r="P50" i="7"/>
  <c r="V69" i="7" l="1"/>
  <c r="F72" i="1" s="1"/>
  <c r="Q66" i="7"/>
  <c r="T54" i="3"/>
  <c r="H47" i="9"/>
  <c r="H52" i="9" s="1"/>
  <c r="F69" i="9" s="1"/>
  <c r="F27" i="1"/>
  <c r="X26" i="1"/>
  <c r="H68" i="8"/>
  <c r="AD50" i="8"/>
  <c r="X50" i="8"/>
  <c r="AH50" i="8"/>
  <c r="AB50" i="8"/>
  <c r="AA50" i="8"/>
  <c r="AF50" i="8"/>
  <c r="AE50" i="8"/>
  <c r="Z50" i="8"/>
  <c r="Y50" i="8"/>
  <c r="AI50" i="8"/>
  <c r="AC50" i="8"/>
  <c r="AG50" i="8"/>
  <c r="M66" i="7"/>
  <c r="I68" i="7"/>
  <c r="F48" i="1" s="1"/>
  <c r="G55" i="3"/>
  <c r="AA68" i="8" l="1"/>
  <c r="Z81" i="8"/>
  <c r="AG68" i="8"/>
  <c r="Z75" i="8"/>
  <c r="AB68" i="8"/>
  <c r="Z80" i="8"/>
  <c r="R51" i="6"/>
  <c r="D51" i="6" s="1"/>
  <c r="AC68" i="8"/>
  <c r="Z79" i="8"/>
  <c r="AH68" i="8"/>
  <c r="Z74" i="8"/>
  <c r="AI68" i="8"/>
  <c r="Z73" i="8"/>
  <c r="X68" i="8"/>
  <c r="Z84" i="8"/>
  <c r="AK50" i="8"/>
  <c r="Y68" i="8"/>
  <c r="Z83" i="8"/>
  <c r="AD68" i="8"/>
  <c r="Z78" i="8"/>
  <c r="H48" i="1"/>
  <c r="S46" i="1"/>
  <c r="Z68" i="8"/>
  <c r="Z82" i="8"/>
  <c r="F89" i="1"/>
  <c r="X87" i="1"/>
  <c r="H121" i="7"/>
  <c r="AE68" i="8"/>
  <c r="Z77" i="8"/>
  <c r="Z26" i="1"/>
  <c r="X32" i="1"/>
  <c r="X108" i="1"/>
  <c r="F108" i="1"/>
  <c r="Z76" i="8"/>
  <c r="AF68" i="8"/>
  <c r="H27" i="1"/>
  <c r="S52" i="1"/>
  <c r="S51" i="1"/>
  <c r="F33" i="1"/>
  <c r="H72" i="1"/>
  <c r="F76" i="1"/>
  <c r="P75" i="1" s="1"/>
  <c r="H76" i="1" l="1"/>
  <c r="Z32" i="1"/>
  <c r="AK68" i="8"/>
  <c r="Z87" i="1"/>
  <c r="X96" i="1"/>
  <c r="H108" i="1"/>
  <c r="S49" i="1"/>
  <c r="S50" i="1" s="1"/>
  <c r="F116" i="1"/>
  <c r="H89" i="1"/>
  <c r="P48" i="1"/>
  <c r="P50" i="1" s="1"/>
  <c r="F96" i="1"/>
  <c r="P32" i="1"/>
  <c r="H33" i="1"/>
  <c r="Z108" i="1"/>
  <c r="X116" i="1"/>
  <c r="S54" i="1"/>
  <c r="Z85" i="8"/>
  <c r="P96" i="1" l="1"/>
  <c r="Z96" i="1"/>
  <c r="Z116" i="1"/>
  <c r="H96" i="1"/>
  <c r="P116" i="1"/>
  <c r="H116" i="1"/>
  <c r="F17" i="3" l="1"/>
  <c r="O8" i="7"/>
  <c r="M8" i="7"/>
  <c r="I76" i="7" s="1"/>
  <c r="S16" i="3"/>
  <c r="P8" i="7"/>
  <c r="H8" i="8"/>
  <c r="N8" i="7"/>
  <c r="X8" i="8" l="1"/>
  <c r="Z8" i="8"/>
  <c r="AF8" i="8"/>
  <c r="AB8" i="8"/>
  <c r="AC8" i="8"/>
  <c r="AI8" i="8"/>
  <c r="AH8" i="8"/>
  <c r="AA8" i="8"/>
  <c r="AG8" i="8"/>
  <c r="Y8" i="8"/>
  <c r="AD8" i="8"/>
  <c r="AE8" i="8"/>
  <c r="AK8" i="8" l="1"/>
  <c r="F75" i="7" l="1"/>
  <c r="D75" i="7" s="1"/>
  <c r="D117" i="7" s="1"/>
  <c r="F54" i="3"/>
  <c r="G46" i="9"/>
  <c r="S53" i="3"/>
  <c r="M49" i="7"/>
  <c r="H49" i="8"/>
  <c r="P49" i="7"/>
  <c r="N49" i="7"/>
  <c r="O49" i="7"/>
  <c r="F60" i="3" l="1"/>
  <c r="F61" i="3" s="1"/>
  <c r="G61" i="3" s="1"/>
  <c r="M55" i="7"/>
  <c r="N55" i="7"/>
  <c r="O55" i="7"/>
  <c r="P55" i="7"/>
  <c r="S49" i="7"/>
  <c r="M74" i="7"/>
  <c r="U49" i="7"/>
  <c r="AA49" i="8"/>
  <c r="Y49" i="8"/>
  <c r="AE49" i="8"/>
  <c r="AC49" i="8"/>
  <c r="AI49" i="8"/>
  <c r="AG49" i="8"/>
  <c r="AH49" i="8"/>
  <c r="AD49" i="8"/>
  <c r="Z49" i="8"/>
  <c r="X49" i="8"/>
  <c r="AB49" i="8"/>
  <c r="AF49" i="8"/>
  <c r="I75" i="7"/>
  <c r="R49" i="7"/>
  <c r="T53" i="3"/>
  <c r="S59" i="3"/>
  <c r="T59" i="3" s="1"/>
  <c r="I46" i="9"/>
  <c r="I52" i="9" s="1"/>
  <c r="G52" i="9"/>
  <c r="F63" i="9" s="1"/>
  <c r="G54" i="3"/>
  <c r="V77" i="7"/>
  <c r="T49" i="7"/>
  <c r="AQ49" i="8" l="1"/>
  <c r="AT49" i="8"/>
  <c r="AM49" i="8"/>
  <c r="AK49" i="8"/>
  <c r="AN49" i="8"/>
  <c r="AO49" i="8"/>
  <c r="AP49" i="8"/>
  <c r="AS49" i="8"/>
  <c r="AW49" i="8"/>
  <c r="AV49" i="8"/>
  <c r="R45" i="6"/>
  <c r="D45" i="6" s="1"/>
  <c r="F75" i="9"/>
  <c r="R57" i="6" s="1"/>
  <c r="D57" i="6" s="1"/>
  <c r="AX49" i="8"/>
  <c r="AU49" i="8"/>
  <c r="AR49" i="8"/>
  <c r="AY49" i="8" l="1"/>
  <c r="F13" i="3" l="1"/>
  <c r="M9" i="7"/>
  <c r="R9" i="7" s="1"/>
  <c r="H9" i="8"/>
  <c r="S13" i="3"/>
  <c r="S18" i="3" s="1"/>
  <c r="T18" i="3" s="1"/>
  <c r="G8" i="9"/>
  <c r="N12" i="7"/>
  <c r="H12" i="8"/>
  <c r="P12" i="7"/>
  <c r="M12" i="7"/>
  <c r="O12" i="7"/>
  <c r="F16" i="3"/>
  <c r="F59" i="7"/>
  <c r="H8" i="9" l="1"/>
  <c r="H12" i="9" s="1"/>
  <c r="F66" i="9" s="1"/>
  <c r="G12" i="9"/>
  <c r="F60" i="9" s="1"/>
  <c r="AH9" i="8"/>
  <c r="AW9" i="8" s="1"/>
  <c r="AW57" i="8" s="1"/>
  <c r="AH110" i="8" s="1"/>
  <c r="R103" i="6" s="1"/>
  <c r="AD9" i="8"/>
  <c r="AS9" i="8" s="1"/>
  <c r="AS57" i="8" s="1"/>
  <c r="AH106" i="8" s="1"/>
  <c r="R99" i="6" s="1"/>
  <c r="D99" i="6" s="1"/>
  <c r="AE9" i="8"/>
  <c r="AT9" i="8" s="1"/>
  <c r="AT57" i="8" s="1"/>
  <c r="AH107" i="8" s="1"/>
  <c r="R100" i="6" s="1"/>
  <c r="D100" i="6" s="1"/>
  <c r="AB9" i="8"/>
  <c r="AQ9" i="8" s="1"/>
  <c r="AQ57" i="8" s="1"/>
  <c r="AH104" i="8" s="1"/>
  <c r="R97" i="6" s="1"/>
  <c r="D97" i="6" s="1"/>
  <c r="Y9" i="8"/>
  <c r="AN9" i="8" s="1"/>
  <c r="AN57" i="8" s="1"/>
  <c r="AH101" i="8" s="1"/>
  <c r="R94" i="6" s="1"/>
  <c r="D94" i="6" s="1"/>
  <c r="AG9" i="8"/>
  <c r="AV9" i="8" s="1"/>
  <c r="AV57" i="8" s="1"/>
  <c r="AH109" i="8" s="1"/>
  <c r="R102" i="6" s="1"/>
  <c r="D102" i="6" s="1"/>
  <c r="AA9" i="8"/>
  <c r="AP9" i="8" s="1"/>
  <c r="AP57" i="8" s="1"/>
  <c r="AH103" i="8" s="1"/>
  <c r="R96" i="6" s="1"/>
  <c r="D96" i="6" s="1"/>
  <c r="Z9" i="8"/>
  <c r="AO9" i="8" s="1"/>
  <c r="AO57" i="8" s="1"/>
  <c r="AH102" i="8" s="1"/>
  <c r="R95" i="6" s="1"/>
  <c r="D95" i="6" s="1"/>
  <c r="X9" i="8"/>
  <c r="AF9" i="8"/>
  <c r="AU9" i="8" s="1"/>
  <c r="AU57" i="8" s="1"/>
  <c r="AH108" i="8" s="1"/>
  <c r="R101" i="6" s="1"/>
  <c r="D101" i="6" s="1"/>
  <c r="AI9" i="8"/>
  <c r="AX9" i="8" s="1"/>
  <c r="AX57" i="8" s="1"/>
  <c r="AC9" i="8"/>
  <c r="AR9" i="8" s="1"/>
  <c r="AR57" i="8" s="1"/>
  <c r="AH105" i="8" s="1"/>
  <c r="R98" i="6" s="1"/>
  <c r="D98" i="6" s="1"/>
  <c r="H60" i="7"/>
  <c r="G59" i="7"/>
  <c r="X37" i="1"/>
  <c r="G54" i="9"/>
  <c r="S62" i="3"/>
  <c r="T62" i="3" s="1"/>
  <c r="F63" i="3"/>
  <c r="J18" i="3"/>
  <c r="F19" i="3"/>
  <c r="G19" i="3" s="1"/>
  <c r="V78" i="7"/>
  <c r="T12" i="7"/>
  <c r="T58" i="7" s="1"/>
  <c r="Z78" i="7" s="1"/>
  <c r="O58" i="7"/>
  <c r="I77" i="7"/>
  <c r="R12" i="7"/>
  <c r="R58" i="7" s="1"/>
  <c r="M58" i="7"/>
  <c r="U12" i="7"/>
  <c r="U58" i="7" s="1"/>
  <c r="Z80" i="7" s="1"/>
  <c r="R31" i="6" s="1"/>
  <c r="D31" i="6" s="1"/>
  <c r="P58" i="7"/>
  <c r="AB12" i="8"/>
  <c r="Y12" i="8"/>
  <c r="Y57" i="8" s="1"/>
  <c r="AF12" i="8"/>
  <c r="AI12" i="8"/>
  <c r="AE12" i="8"/>
  <c r="X12" i="8"/>
  <c r="AC12" i="8"/>
  <c r="AD12" i="8"/>
  <c r="AD57" i="8" s="1"/>
  <c r="AH12" i="8"/>
  <c r="AH57" i="8" s="1"/>
  <c r="AG12" i="8"/>
  <c r="AG57" i="8" s="1"/>
  <c r="AA12" i="8"/>
  <c r="AA57" i="8" s="1"/>
  <c r="Z12" i="8"/>
  <c r="Z57" i="8" s="1"/>
  <c r="H57" i="8"/>
  <c r="S12" i="7"/>
  <c r="S58" i="7" s="1"/>
  <c r="Z79" i="7" s="1"/>
  <c r="N58" i="7"/>
  <c r="AB57" i="8" l="1"/>
  <c r="AB60" i="8" s="1"/>
  <c r="AF57" i="8"/>
  <c r="AC57" i="8"/>
  <c r="AH79" i="8" s="1"/>
  <c r="AE57" i="8"/>
  <c r="AH81" i="8" s="1"/>
  <c r="AI57" i="8"/>
  <c r="AI60" i="8" s="1"/>
  <c r="AK9" i="8"/>
  <c r="AM9" i="8"/>
  <c r="R42" i="6"/>
  <c r="F72" i="9"/>
  <c r="F64" i="9"/>
  <c r="G60" i="9" s="1"/>
  <c r="S42" i="6" s="1"/>
  <c r="E42" i="6" s="1"/>
  <c r="R48" i="6"/>
  <c r="D48" i="6" s="1"/>
  <c r="F70" i="9"/>
  <c r="R30" i="6"/>
  <c r="D30" i="6" s="1"/>
  <c r="AK12" i="8"/>
  <c r="X57" i="8"/>
  <c r="F56" i="1"/>
  <c r="X57" i="1"/>
  <c r="Z65" i="7"/>
  <c r="L58" i="7"/>
  <c r="Z77" i="7"/>
  <c r="Q58" i="7"/>
  <c r="Z81" i="7" s="1"/>
  <c r="AA78" i="7" s="1"/>
  <c r="S29" i="6" s="1"/>
  <c r="E29" i="6" s="1"/>
  <c r="AH76" i="8"/>
  <c r="Z60" i="8"/>
  <c r="F54" i="1"/>
  <c r="J10" i="3"/>
  <c r="F35" i="1"/>
  <c r="F70" i="3"/>
  <c r="G63" i="3"/>
  <c r="F98" i="1"/>
  <c r="Z67" i="7"/>
  <c r="X98" i="1"/>
  <c r="AA60" i="8"/>
  <c r="AH77" i="8"/>
  <c r="AG60" i="8"/>
  <c r="AH83" i="8"/>
  <c r="Y60" i="8"/>
  <c r="AH75" i="8"/>
  <c r="R29" i="6"/>
  <c r="D29" i="6" s="1"/>
  <c r="F78" i="1"/>
  <c r="Z66" i="7"/>
  <c r="X77" i="1"/>
  <c r="AH60" i="8"/>
  <c r="AH84" i="8"/>
  <c r="Y27" i="1"/>
  <c r="Y30" i="1"/>
  <c r="Y25" i="1"/>
  <c r="Y26" i="1"/>
  <c r="Z37" i="1"/>
  <c r="Y23" i="1"/>
  <c r="Y24" i="1"/>
  <c r="X33" i="1"/>
  <c r="Y32" i="1"/>
  <c r="Y29" i="1"/>
  <c r="Y28" i="1"/>
  <c r="Y31" i="1"/>
  <c r="AH82" i="8"/>
  <c r="AF60" i="8"/>
  <c r="AH80" i="8"/>
  <c r="AD60" i="8"/>
  <c r="X118" i="1"/>
  <c r="F118" i="1"/>
  <c r="Z68" i="7"/>
  <c r="F67" i="3"/>
  <c r="AH78" i="8" l="1"/>
  <c r="AR80" i="8" s="1"/>
  <c r="AE60" i="8"/>
  <c r="AH85" i="8"/>
  <c r="AC60" i="8"/>
  <c r="AK57" i="8"/>
  <c r="U57" i="8" s="1"/>
  <c r="N84" i="8" s="1"/>
  <c r="G67" i="9"/>
  <c r="S49" i="6" s="1"/>
  <c r="E49" i="6" s="1"/>
  <c r="G70" i="9"/>
  <c r="S52" i="6" s="1"/>
  <c r="E52" i="6" s="1"/>
  <c r="G69" i="9"/>
  <c r="S51" i="6" s="1"/>
  <c r="E51" i="6" s="1"/>
  <c r="R52" i="6"/>
  <c r="D52" i="6" s="1"/>
  <c r="G68" i="9"/>
  <c r="S50" i="6" s="1"/>
  <c r="E50" i="6" s="1"/>
  <c r="R46" i="6"/>
  <c r="G61" i="9"/>
  <c r="S43" i="6" s="1"/>
  <c r="E43" i="6" s="1"/>
  <c r="G62" i="9"/>
  <c r="S44" i="6" s="1"/>
  <c r="E44" i="6" s="1"/>
  <c r="F76" i="9"/>
  <c r="G72" i="9" s="1"/>
  <c r="S54" i="6" s="1"/>
  <c r="E54" i="6" s="1"/>
  <c r="G64" i="9"/>
  <c r="S46" i="6" s="1"/>
  <c r="G63" i="9"/>
  <c r="S45" i="6" s="1"/>
  <c r="E45" i="6" s="1"/>
  <c r="R54" i="6"/>
  <c r="D54" i="6" s="1"/>
  <c r="D42" i="6"/>
  <c r="AY9" i="8"/>
  <c r="AY57" i="8" s="1"/>
  <c r="AH111" i="8" s="1"/>
  <c r="R104" i="6" s="1"/>
  <c r="D104" i="6" s="1"/>
  <c r="AM57" i="8"/>
  <c r="AH100" i="8" s="1"/>
  <c r="R93" i="6" s="1"/>
  <c r="D93" i="6" s="1"/>
  <c r="G66" i="9"/>
  <c r="S48" i="6" s="1"/>
  <c r="E48" i="6" s="1"/>
  <c r="G110" i="1"/>
  <c r="G106" i="1"/>
  <c r="G107" i="1"/>
  <c r="G112" i="1"/>
  <c r="G115" i="1"/>
  <c r="G113" i="1"/>
  <c r="G108" i="1"/>
  <c r="G109" i="1"/>
  <c r="F117" i="1"/>
  <c r="G114" i="1"/>
  <c r="H118" i="1"/>
  <c r="G116" i="1"/>
  <c r="G111" i="1"/>
  <c r="G76" i="1"/>
  <c r="G73" i="1"/>
  <c r="G66" i="1"/>
  <c r="H78" i="1"/>
  <c r="G71" i="1"/>
  <c r="G68" i="1"/>
  <c r="G69" i="1"/>
  <c r="G75" i="1"/>
  <c r="F77" i="1"/>
  <c r="G72" i="1"/>
  <c r="G70" i="1"/>
  <c r="P39" i="1"/>
  <c r="G67" i="1"/>
  <c r="G74" i="1"/>
  <c r="L59" i="7"/>
  <c r="Z69" i="7"/>
  <c r="AA68" i="7" s="1"/>
  <c r="S19" i="6" s="1"/>
  <c r="E19" i="6" s="1"/>
  <c r="L60" i="7"/>
  <c r="Y118" i="1"/>
  <c r="Y106" i="1"/>
  <c r="Z118" i="1"/>
  <c r="Y109" i="1"/>
  <c r="Y115" i="1"/>
  <c r="Y114" i="1"/>
  <c r="Y110" i="1"/>
  <c r="Y108" i="1"/>
  <c r="Y116" i="1"/>
  <c r="Y112" i="1"/>
  <c r="X117" i="1"/>
  <c r="Y107" i="1"/>
  <c r="Y113" i="1"/>
  <c r="X120" i="1"/>
  <c r="Y111" i="1"/>
  <c r="AH92" i="8"/>
  <c r="AR81" i="8"/>
  <c r="AN79" i="8"/>
  <c r="R72" i="6"/>
  <c r="AN77" i="8"/>
  <c r="AH90" i="8"/>
  <c r="R70" i="6"/>
  <c r="AR79" i="8"/>
  <c r="P37" i="1"/>
  <c r="G31" i="1"/>
  <c r="G25" i="1"/>
  <c r="F34" i="1"/>
  <c r="G26" i="1"/>
  <c r="G30" i="1"/>
  <c r="G28" i="1"/>
  <c r="H35" i="1"/>
  <c r="G27" i="1"/>
  <c r="G33" i="1"/>
  <c r="G24" i="1"/>
  <c r="G23" i="1"/>
  <c r="G32" i="1"/>
  <c r="G29" i="1"/>
  <c r="R16" i="6"/>
  <c r="Z71" i="7"/>
  <c r="AH89" i="8"/>
  <c r="AR77" i="8"/>
  <c r="AN76" i="8"/>
  <c r="R69" i="6"/>
  <c r="Y50" i="1"/>
  <c r="Y54" i="1"/>
  <c r="Y51" i="1"/>
  <c r="Y52" i="1"/>
  <c r="Z57" i="1"/>
  <c r="Y49" i="1"/>
  <c r="Y55" i="1"/>
  <c r="Y57" i="1"/>
  <c r="Y59" i="1"/>
  <c r="Y45" i="1"/>
  <c r="Y46" i="1"/>
  <c r="X56" i="1"/>
  <c r="Y47" i="1"/>
  <c r="Y48" i="1"/>
  <c r="R68" i="6"/>
  <c r="AH88" i="8"/>
  <c r="AR76" i="8"/>
  <c r="AN75" i="8"/>
  <c r="AA80" i="7"/>
  <c r="S31" i="6" s="1"/>
  <c r="E31" i="6" s="1"/>
  <c r="R32" i="6"/>
  <c r="D32" i="6" s="1"/>
  <c r="AA81" i="7"/>
  <c r="S32" i="6" s="1"/>
  <c r="E32" i="6" s="1"/>
  <c r="G46" i="1"/>
  <c r="G44" i="1"/>
  <c r="G52" i="1"/>
  <c r="G51" i="1"/>
  <c r="G45" i="1"/>
  <c r="G53" i="1"/>
  <c r="F55" i="1"/>
  <c r="H55" i="1" s="1"/>
  <c r="G49" i="1"/>
  <c r="H56" i="1"/>
  <c r="G47" i="1"/>
  <c r="P38" i="1"/>
  <c r="P41" i="1" s="1"/>
  <c r="G48" i="1"/>
  <c r="G50" i="1"/>
  <c r="AH93" i="8"/>
  <c r="AN80" i="8"/>
  <c r="AR82" i="8"/>
  <c r="R73" i="6"/>
  <c r="AR86" i="8"/>
  <c r="R77" i="6"/>
  <c r="AN84" i="8"/>
  <c r="AH97" i="8"/>
  <c r="Y92" i="1"/>
  <c r="Z98" i="1"/>
  <c r="Y87" i="1"/>
  <c r="Y94" i="1"/>
  <c r="Y90" i="1"/>
  <c r="Y98" i="1"/>
  <c r="Y89" i="1"/>
  <c r="X97" i="1"/>
  <c r="Y96" i="1"/>
  <c r="Y91" i="1"/>
  <c r="Y86" i="1"/>
  <c r="Y88" i="1"/>
  <c r="Y95" i="1"/>
  <c r="H54" i="1"/>
  <c r="P55" i="1"/>
  <c r="AA77" i="7"/>
  <c r="S28" i="6" s="1"/>
  <c r="E28" i="6" s="1"/>
  <c r="R28" i="6"/>
  <c r="D28" i="6" s="1"/>
  <c r="AL57" i="8"/>
  <c r="AH74" i="8"/>
  <c r="X60" i="8"/>
  <c r="AK60" i="8" s="1"/>
  <c r="R18" i="6"/>
  <c r="Z73" i="7"/>
  <c r="R74" i="6"/>
  <c r="AR83" i="8"/>
  <c r="AH94" i="8"/>
  <c r="AN81" i="8"/>
  <c r="X76" i="1"/>
  <c r="Y76" i="1" s="1"/>
  <c r="Y65" i="1"/>
  <c r="Y74" i="1"/>
  <c r="Y67" i="1"/>
  <c r="Y66" i="1"/>
  <c r="Y68" i="1"/>
  <c r="Y73" i="1"/>
  <c r="Y70" i="1"/>
  <c r="Z77" i="1"/>
  <c r="Y71" i="1"/>
  <c r="Y77" i="1"/>
  <c r="Y69" i="1"/>
  <c r="Y72" i="1"/>
  <c r="Y75" i="1"/>
  <c r="G90" i="1"/>
  <c r="G95" i="1"/>
  <c r="G88" i="1"/>
  <c r="H98" i="1"/>
  <c r="G89" i="1"/>
  <c r="G87" i="1"/>
  <c r="G92" i="1"/>
  <c r="G94" i="1"/>
  <c r="G91" i="1"/>
  <c r="G86" i="1"/>
  <c r="F97" i="1"/>
  <c r="G93" i="1"/>
  <c r="G96" i="1"/>
  <c r="R78" i="6"/>
  <c r="AA79" i="7"/>
  <c r="S30" i="6" s="1"/>
  <c r="E30" i="6" s="1"/>
  <c r="R19" i="6"/>
  <c r="D19" i="6" s="1"/>
  <c r="Z74" i="7"/>
  <c r="AN82" i="8"/>
  <c r="R75" i="6"/>
  <c r="AR84" i="8"/>
  <c r="AH95" i="8"/>
  <c r="Y33" i="1"/>
  <c r="Y37" i="1" s="1"/>
  <c r="Z33" i="1"/>
  <c r="R17" i="6"/>
  <c r="Z72" i="7"/>
  <c r="R23" i="6" s="1"/>
  <c r="D23" i="6" s="1"/>
  <c r="R76" i="6"/>
  <c r="AN83" i="8"/>
  <c r="AH96" i="8"/>
  <c r="AR85" i="8"/>
  <c r="R71" i="6" l="1"/>
  <c r="AH98" i="8"/>
  <c r="AH91" i="8"/>
  <c r="AN78" i="8"/>
  <c r="AL58" i="8"/>
  <c r="J57" i="8"/>
  <c r="N72" i="8" s="1"/>
  <c r="AA65" i="7"/>
  <c r="S16" i="6" s="1"/>
  <c r="E16" i="6" s="1"/>
  <c r="R59" i="6"/>
  <c r="P42" i="1"/>
  <c r="AA66" i="7"/>
  <c r="S17" i="6" s="1"/>
  <c r="E17" i="6" s="1"/>
  <c r="Q57" i="8"/>
  <c r="N80" i="8" s="1"/>
  <c r="M57" i="8"/>
  <c r="N76" i="8" s="1"/>
  <c r="T57" i="8"/>
  <c r="N83" i="8" s="1"/>
  <c r="N57" i="8"/>
  <c r="N77" i="8" s="1"/>
  <c r="O57" i="8"/>
  <c r="N78" i="8" s="1"/>
  <c r="P57" i="8"/>
  <c r="N79" i="8" s="1"/>
  <c r="L57" i="8"/>
  <c r="N75" i="8" s="1"/>
  <c r="S57" i="8"/>
  <c r="N82" i="8" s="1"/>
  <c r="K57" i="8"/>
  <c r="N73" i="8" s="1"/>
  <c r="R57" i="8"/>
  <c r="N81" i="8" s="1"/>
  <c r="D46" i="6"/>
  <c r="E46" i="6"/>
  <c r="S62" i="6"/>
  <c r="G74" i="9"/>
  <c r="S56" i="6" s="1"/>
  <c r="E56" i="6" s="1"/>
  <c r="G75" i="9"/>
  <c r="S57" i="6" s="1"/>
  <c r="E57" i="6" s="1"/>
  <c r="R58" i="6"/>
  <c r="D58" i="6" s="1"/>
  <c r="G76" i="9"/>
  <c r="S58" i="6" s="1"/>
  <c r="E58" i="6" s="1"/>
  <c r="G73" i="9"/>
  <c r="S55" i="6" s="1"/>
  <c r="E55" i="6" s="1"/>
  <c r="R25" i="6"/>
  <c r="D25" i="6" s="1"/>
  <c r="G97" i="1"/>
  <c r="H97" i="1"/>
  <c r="Y56" i="1"/>
  <c r="Z56" i="1"/>
  <c r="R82" i="6"/>
  <c r="D82" i="6" s="1"/>
  <c r="AI89" i="8"/>
  <c r="S82" i="6" s="1"/>
  <c r="E82" i="6" s="1"/>
  <c r="R84" i="6"/>
  <c r="D84" i="6" s="1"/>
  <c r="AI91" i="8"/>
  <c r="S84" i="6" s="1"/>
  <c r="E84" i="6" s="1"/>
  <c r="AR74" i="8"/>
  <c r="AN74" i="8"/>
  <c r="R67" i="6"/>
  <c r="AH87" i="8"/>
  <c r="AH86" i="8"/>
  <c r="AI74" i="8" s="1"/>
  <c r="S67" i="6" s="1"/>
  <c r="E67" i="6" s="1"/>
  <c r="D72" i="6"/>
  <c r="Z117" i="1"/>
  <c r="Y117" i="1"/>
  <c r="AI96" i="8"/>
  <c r="S89" i="6" s="1"/>
  <c r="E89" i="6" s="1"/>
  <c r="R89" i="6"/>
  <c r="D89" i="6" s="1"/>
  <c r="R87" i="6"/>
  <c r="D87" i="6" s="1"/>
  <c r="AI94" i="8"/>
  <c r="S87" i="6" s="1"/>
  <c r="E87" i="6" s="1"/>
  <c r="D73" i="6"/>
  <c r="R22" i="6"/>
  <c r="D22" i="6" s="1"/>
  <c r="AI95" i="8"/>
  <c r="S88" i="6" s="1"/>
  <c r="E88" i="6" s="1"/>
  <c r="R88" i="6"/>
  <c r="D88" i="6" s="1"/>
  <c r="G54" i="1"/>
  <c r="G55" i="1" s="1"/>
  <c r="D16" i="6"/>
  <c r="D76" i="6"/>
  <c r="AI100" i="8"/>
  <c r="S93" i="6" s="1"/>
  <c r="E93" i="6" s="1"/>
  <c r="AI107" i="8"/>
  <c r="S100" i="6" s="1"/>
  <c r="E100" i="6" s="1"/>
  <c r="AI104" i="8"/>
  <c r="S97" i="6" s="1"/>
  <c r="E97" i="6" s="1"/>
  <c r="AI98" i="8"/>
  <c r="S91" i="6" s="1"/>
  <c r="E91" i="6" s="1"/>
  <c r="R91" i="6"/>
  <c r="D91" i="6" s="1"/>
  <c r="AI102" i="8"/>
  <c r="S95" i="6" s="1"/>
  <c r="E95" i="6" s="1"/>
  <c r="AI109" i="8"/>
  <c r="S102" i="6" s="1"/>
  <c r="E102" i="6" s="1"/>
  <c r="AI99" i="8"/>
  <c r="S92" i="6" s="1"/>
  <c r="E92" i="6" s="1"/>
  <c r="AI106" i="8"/>
  <c r="S99" i="6" s="1"/>
  <c r="E99" i="6" s="1"/>
  <c r="AI105" i="8"/>
  <c r="S98" i="6" s="1"/>
  <c r="E98" i="6" s="1"/>
  <c r="AI110" i="8"/>
  <c r="S103" i="6" s="1"/>
  <c r="AI108" i="8"/>
  <c r="S101" i="6" s="1"/>
  <c r="E101" i="6" s="1"/>
  <c r="AI101" i="8"/>
  <c r="S94" i="6" s="1"/>
  <c r="E94" i="6" s="1"/>
  <c r="AI111" i="8"/>
  <c r="S104" i="6" s="1"/>
  <c r="E104" i="6" s="1"/>
  <c r="AI103" i="8"/>
  <c r="S96" i="6" s="1"/>
  <c r="E96" i="6" s="1"/>
  <c r="D74" i="6"/>
  <c r="Z97" i="1"/>
  <c r="Y97" i="1"/>
  <c r="R81" i="6"/>
  <c r="D81" i="6" s="1"/>
  <c r="AI88" i="8"/>
  <c r="S81" i="6" s="1"/>
  <c r="E81" i="6" s="1"/>
  <c r="AI92" i="8"/>
  <c r="S85" i="6" s="1"/>
  <c r="E85" i="6" s="1"/>
  <c r="R85" i="6"/>
  <c r="D85" i="6" s="1"/>
  <c r="D75" i="6"/>
  <c r="D78" i="6"/>
  <c r="R24" i="6"/>
  <c r="D24" i="6" s="1"/>
  <c r="AI97" i="8"/>
  <c r="S90" i="6" s="1"/>
  <c r="E90" i="6" s="1"/>
  <c r="R90" i="6"/>
  <c r="D90" i="6" s="1"/>
  <c r="AI93" i="8"/>
  <c r="S86" i="6" s="1"/>
  <c r="E86" i="6" s="1"/>
  <c r="R86" i="6"/>
  <c r="D86" i="6" s="1"/>
  <c r="D68" i="6"/>
  <c r="D69" i="6"/>
  <c r="D70" i="6"/>
  <c r="AA67" i="7"/>
  <c r="S18" i="6" s="1"/>
  <c r="E18" i="6" s="1"/>
  <c r="R20" i="6"/>
  <c r="AA69" i="7"/>
  <c r="S20" i="6" s="1"/>
  <c r="Z75" i="7"/>
  <c r="AA73" i="7" s="1"/>
  <c r="S24" i="6" s="1"/>
  <c r="E24" i="6" s="1"/>
  <c r="H77" i="1"/>
  <c r="G77" i="1"/>
  <c r="D18" i="6"/>
  <c r="AI90" i="8"/>
  <c r="S83" i="6" s="1"/>
  <c r="E83" i="6" s="1"/>
  <c r="R83" i="6"/>
  <c r="D83" i="6" s="1"/>
  <c r="D17" i="6"/>
  <c r="R34" i="6"/>
  <c r="D77" i="6"/>
  <c r="H34" i="1"/>
  <c r="G34" i="1"/>
  <c r="D71" i="6"/>
  <c r="H117" i="1"/>
  <c r="G117" i="1"/>
  <c r="R113" i="6" l="1"/>
  <c r="R107" i="6"/>
  <c r="R115" i="6"/>
  <c r="R109" i="6"/>
  <c r="R116" i="6"/>
  <c r="N85" i="8"/>
  <c r="R62" i="6"/>
  <c r="AI81" i="8"/>
  <c r="S74" i="6" s="1"/>
  <c r="E74" i="6" s="1"/>
  <c r="R79" i="6"/>
  <c r="D79" i="6" s="1"/>
  <c r="AI86" i="8"/>
  <c r="S79" i="6" s="1"/>
  <c r="E79" i="6" s="1"/>
  <c r="AI78" i="8"/>
  <c r="S71" i="6" s="1"/>
  <c r="E71" i="6" s="1"/>
  <c r="AI76" i="8"/>
  <c r="S69" i="6" s="1"/>
  <c r="E69" i="6" s="1"/>
  <c r="AI84" i="8"/>
  <c r="S77" i="6" s="1"/>
  <c r="E77" i="6" s="1"/>
  <c r="AI83" i="8"/>
  <c r="S76" i="6" s="1"/>
  <c r="E76" i="6" s="1"/>
  <c r="AI77" i="8"/>
  <c r="S70" i="6" s="1"/>
  <c r="E70" i="6" s="1"/>
  <c r="AI85" i="8"/>
  <c r="S78" i="6" s="1"/>
  <c r="E78" i="6" s="1"/>
  <c r="AI82" i="8"/>
  <c r="S75" i="6" s="1"/>
  <c r="E75" i="6" s="1"/>
  <c r="AI75" i="8"/>
  <c r="S68" i="6" s="1"/>
  <c r="E68" i="6" s="1"/>
  <c r="AI80" i="8"/>
  <c r="S73" i="6" s="1"/>
  <c r="E73" i="6" s="1"/>
  <c r="AI79" i="8"/>
  <c r="S72" i="6" s="1"/>
  <c r="E72" i="6" s="1"/>
  <c r="AA72" i="7"/>
  <c r="S23" i="6" s="1"/>
  <c r="E23" i="6" s="1"/>
  <c r="AA75" i="7"/>
  <c r="S26" i="6" s="1"/>
  <c r="E26" i="6" s="1"/>
  <c r="R26" i="6"/>
  <c r="D26" i="6" s="1"/>
  <c r="R106" i="6"/>
  <c r="AI87" i="8"/>
  <c r="S80" i="6" s="1"/>
  <c r="E80" i="6" s="1"/>
  <c r="R80" i="6"/>
  <c r="D80" i="6" s="1"/>
  <c r="S37" i="6"/>
  <c r="E20" i="6"/>
  <c r="D67" i="6"/>
  <c r="D20" i="6"/>
  <c r="R117" i="6"/>
  <c r="R37" i="6"/>
  <c r="R112" i="6"/>
  <c r="AA71" i="7"/>
  <c r="S22" i="6" s="1"/>
  <c r="E22" i="6" s="1"/>
  <c r="R114" i="6"/>
  <c r="R35" i="6"/>
  <c r="R108" i="6"/>
  <c r="R111" i="6"/>
  <c r="R110" i="6"/>
  <c r="AA74" i="7"/>
  <c r="S25" i="6" s="1"/>
  <c r="E25" i="6" s="1"/>
  <c r="R33" i="6"/>
  <c r="R105" i="6" l="1"/>
  <c r="S36" i="6"/>
  <c r="R36" i="6"/>
</calcChain>
</file>

<file path=xl/sharedStrings.xml><?xml version="1.0" encoding="utf-8"?>
<sst xmlns="http://schemas.openxmlformats.org/spreadsheetml/2006/main" count="1938" uniqueCount="471">
  <si>
    <t>Chapter 1</t>
  </si>
  <si>
    <t>List of Tables</t>
  </si>
  <si>
    <t>1-1</t>
  </si>
  <si>
    <t>1-2</t>
  </si>
  <si>
    <t>1-3</t>
  </si>
  <si>
    <t>1-4</t>
  </si>
  <si>
    <t>1-5</t>
  </si>
  <si>
    <t>Table 1-1</t>
  </si>
  <si>
    <t>(Top)</t>
  </si>
  <si>
    <t>(Front Page)</t>
  </si>
  <si>
    <t xml:space="preserve"> Year-Over-Year Change</t>
  </si>
  <si>
    <t>UMC</t>
  </si>
  <si>
    <t>SMIC</t>
  </si>
  <si>
    <t>TowerJazz</t>
  </si>
  <si>
    <t>Fujitsu Semiconductor</t>
  </si>
  <si>
    <t>VIS</t>
  </si>
  <si>
    <t>Shanghai Huahong Grace Semiconductor Manufacturing</t>
  </si>
  <si>
    <t>Others</t>
  </si>
  <si>
    <t>Total Market</t>
  </si>
  <si>
    <t>Note: Numbers may not add to totals shown because of rounding.</t>
  </si>
  <si>
    <t>TSMC</t>
  </si>
  <si>
    <t>Samsung Electronics</t>
  </si>
  <si>
    <t>Powerchip Technology</t>
  </si>
  <si>
    <t>Table 1-3</t>
  </si>
  <si>
    <t>-</t>
  </si>
  <si>
    <t>Rohm</t>
  </si>
  <si>
    <t>Top 10</t>
  </si>
  <si>
    <t>Table 1-4</t>
  </si>
  <si>
    <t>TSI Semiconductor</t>
  </si>
  <si>
    <t>XMC</t>
  </si>
  <si>
    <t>Table 1-5</t>
  </si>
  <si>
    <t>Dongbu HiTek</t>
  </si>
  <si>
    <t>Table of Contents</t>
  </si>
  <si>
    <t xml:space="preserve">Historical Sales Revenue </t>
  </si>
  <si>
    <t xml:space="preserve">Sales Segment Revenue </t>
  </si>
  <si>
    <t>Glossary of Terms</t>
  </si>
  <si>
    <t>2-1</t>
  </si>
  <si>
    <t>3-1</t>
  </si>
  <si>
    <t>3-2</t>
  </si>
  <si>
    <t>3-3</t>
  </si>
  <si>
    <t>5-1</t>
  </si>
  <si>
    <t>Report Glossary</t>
  </si>
  <si>
    <t>For More Information...</t>
  </si>
  <si>
    <t>Worldwide via gartner.com:</t>
  </si>
  <si>
    <t>www.gartner.com</t>
  </si>
  <si>
    <t xml:space="preserve"> </t>
  </si>
  <si>
    <t>Chapter 2</t>
  </si>
  <si>
    <t>Table 2-1</t>
  </si>
  <si>
    <t>Revenue
2016</t>
  </si>
  <si>
    <t xml:space="preserve">          Globalfoundries</t>
  </si>
  <si>
    <r>
      <t xml:space="preserve">          IBM Microelectronics</t>
    </r>
    <r>
      <rPr>
        <vertAlign val="superscript"/>
        <sz val="9"/>
        <rFont val="Arial"/>
        <family val="2"/>
      </rPr>
      <t>1</t>
    </r>
  </si>
  <si>
    <t xml:space="preserve">          Intel</t>
  </si>
  <si>
    <t xml:space="preserve">          Microchip Technology</t>
  </si>
  <si>
    <t xml:space="preserve">          Texas Instruments</t>
  </si>
  <si>
    <t xml:space="preserve">          TSI Semiconductor</t>
  </si>
  <si>
    <t xml:space="preserve">     North American Companies</t>
  </si>
  <si>
    <t xml:space="preserve">          Asahi Kasei Microdevices</t>
  </si>
  <si>
    <t xml:space="preserve">          Fujitsu Semiconductor</t>
  </si>
  <si>
    <t xml:space="preserve">          Panasonic</t>
  </si>
  <si>
    <t xml:space="preserve">          Mitsubishi</t>
  </si>
  <si>
    <t xml:space="preserve">          Phenitec Semiconductor</t>
  </si>
  <si>
    <t xml:space="preserve">          Rohm</t>
  </si>
  <si>
    <t xml:space="preserve">          Seiko Epson</t>
  </si>
  <si>
    <t xml:space="preserve">          Toshiba</t>
  </si>
  <si>
    <t xml:space="preserve">     Japanese Companies</t>
  </si>
  <si>
    <t xml:space="preserve">          Altis Semiconductor</t>
  </si>
  <si>
    <t xml:space="preserve">          ams</t>
  </si>
  <si>
    <r>
      <t xml:space="preserve">          LFoundry</t>
    </r>
    <r>
      <rPr>
        <vertAlign val="superscript"/>
        <sz val="9"/>
        <rFont val="Arial"/>
        <family val="2"/>
      </rPr>
      <t>3</t>
    </r>
  </si>
  <si>
    <t xml:space="preserve">          Semefab</t>
  </si>
  <si>
    <t xml:space="preserve">          TowerJazz</t>
  </si>
  <si>
    <t xml:space="preserve">     European Companies</t>
  </si>
  <si>
    <t xml:space="preserve">         CSMC Technologies</t>
  </si>
  <si>
    <t xml:space="preserve">         Founder Microelectronics</t>
  </si>
  <si>
    <t xml:space="preserve">         HeJian Technology</t>
  </si>
  <si>
    <t xml:space="preserve">         Lite-On Semiconductor</t>
  </si>
  <si>
    <t xml:space="preserve">         Macronix </t>
  </si>
  <si>
    <t xml:space="preserve">         MagnaChip </t>
  </si>
  <si>
    <t xml:space="preserve">         Mosel Vitelic</t>
  </si>
  <si>
    <t xml:space="preserve">         Nuvoton (Winbond Electronics)</t>
  </si>
  <si>
    <t xml:space="preserve">         Samsung Electronics</t>
  </si>
  <si>
    <t xml:space="preserve">         Shanghai Belling</t>
  </si>
  <si>
    <t xml:space="preserve">         Shanghai Huahong Grace Semiconductor Manufacturing</t>
  </si>
  <si>
    <t xml:space="preserve">         Shanghai Huali Microelectronics</t>
  </si>
  <si>
    <t xml:space="preserve">         Silterra</t>
  </si>
  <si>
    <t xml:space="preserve">         SK hynix</t>
  </si>
  <si>
    <t xml:space="preserve">         SMIC</t>
  </si>
  <si>
    <t xml:space="preserve">         TSMC</t>
  </si>
  <si>
    <t xml:space="preserve">         UMC</t>
  </si>
  <si>
    <t xml:space="preserve">         VIS</t>
  </si>
  <si>
    <t xml:space="preserve">         XMC</t>
  </si>
  <si>
    <t xml:space="preserve">     Asia/Pacific Companies</t>
  </si>
  <si>
    <t>Acronym/Abbreviation</t>
  </si>
  <si>
    <t>Definition</t>
  </si>
  <si>
    <t>ASMC</t>
  </si>
  <si>
    <t>Advanced Semiconductor Manufacturing Corp.</t>
  </si>
  <si>
    <t>BiCMOS</t>
  </si>
  <si>
    <t>bipolar complementary metal-oxide semiconductor</t>
  </si>
  <si>
    <t>CAGR</t>
  </si>
  <si>
    <t>compound annual growth rate</t>
  </si>
  <si>
    <t>CMOS</t>
  </si>
  <si>
    <t>complementary metal-oxide semiconductor</t>
  </si>
  <si>
    <t>MEMS</t>
  </si>
  <si>
    <t>micro-electromechanical systems</t>
  </si>
  <si>
    <t>nm</t>
  </si>
  <si>
    <t>nanometer</t>
  </si>
  <si>
    <t>Semiconductor Manufacturing International Corp.</t>
  </si>
  <si>
    <t>United Microelectronics Corp.</t>
  </si>
  <si>
    <t xml:space="preserve">Vanguard International Semiconductor </t>
  </si>
  <si>
    <t>Wuhan Xinxin Semiconductor Manufacturing Co.</t>
  </si>
  <si>
    <t>Chapter 3</t>
  </si>
  <si>
    <t>Table 3-1</t>
  </si>
  <si>
    <t>Distribution
2016</t>
  </si>
  <si>
    <t xml:space="preserve">     Americas </t>
  </si>
  <si>
    <t xml:space="preserve">     Japan  </t>
  </si>
  <si>
    <t xml:space="preserve">     Europe </t>
  </si>
  <si>
    <t xml:space="preserve">     Asia/Pacific</t>
  </si>
  <si>
    <t>Total</t>
  </si>
  <si>
    <t>Dedicated Foundries</t>
  </si>
  <si>
    <t xml:space="preserve">Total </t>
  </si>
  <si>
    <t>Integrated Device Manufacturers</t>
  </si>
  <si>
    <t xml:space="preserve">    Asia/Pacific</t>
  </si>
  <si>
    <t>Table 3-2</t>
  </si>
  <si>
    <t>Table 3-3</t>
  </si>
  <si>
    <t xml:space="preserve">    500 nm and Above</t>
  </si>
  <si>
    <t xml:space="preserve">    350/250 nm</t>
  </si>
  <si>
    <t xml:space="preserve">    180/150 nm</t>
  </si>
  <si>
    <t xml:space="preserve">    130 nm</t>
  </si>
  <si>
    <t xml:space="preserve">    90 nm</t>
  </si>
  <si>
    <t xml:space="preserve">    65 nm </t>
  </si>
  <si>
    <t xml:space="preserve">    45/40 nm</t>
  </si>
  <si>
    <t xml:space="preserve">    32/28 nm</t>
  </si>
  <si>
    <t xml:space="preserve">    20 nm</t>
  </si>
  <si>
    <t xml:space="preserve">    16 nm and Below</t>
  </si>
  <si>
    <t>Y-Y</t>
  </si>
  <si>
    <t>japan</t>
  </si>
  <si>
    <t>EMEA</t>
  </si>
  <si>
    <t>Asia/pacif with China</t>
  </si>
  <si>
    <t>NA</t>
  </si>
  <si>
    <t>y-y</t>
  </si>
  <si>
    <t>Revenue
2017</t>
  </si>
  <si>
    <t>Japan</t>
  </si>
  <si>
    <t>Asia/China</t>
  </si>
  <si>
    <t>EU</t>
  </si>
  <si>
    <t>North Am</t>
  </si>
  <si>
    <t>.18um</t>
  </si>
  <si>
    <t>.13um</t>
  </si>
  <si>
    <t>90nm</t>
  </si>
  <si>
    <t xml:space="preserve">65nm </t>
  </si>
  <si>
    <t xml:space="preserve">40nm </t>
  </si>
  <si>
    <t>28nm</t>
  </si>
  <si>
    <t>10nm</t>
  </si>
  <si>
    <t>16nm</t>
  </si>
  <si>
    <t>7nm</t>
  </si>
  <si>
    <t>20nm</t>
  </si>
  <si>
    <t>percentage</t>
  </si>
  <si>
    <t>4Q forecast</t>
  </si>
  <si>
    <t>delta</t>
  </si>
  <si>
    <t>.35/.25um</t>
  </si>
  <si>
    <t>.5um</t>
  </si>
  <si>
    <t>.35/25um</t>
  </si>
  <si>
    <t>.25/.35m</t>
  </si>
  <si>
    <t>North America</t>
  </si>
  <si>
    <t>Seiko Epson</t>
  </si>
  <si>
    <t>CSMC Technologies</t>
  </si>
  <si>
    <t>Episil</t>
  </si>
  <si>
    <t>Founder Microelectronics</t>
  </si>
  <si>
    <t>Mosel Vitelic</t>
  </si>
  <si>
    <t>Shanghai Huali Microelectronics</t>
  </si>
  <si>
    <t>Silterra</t>
  </si>
  <si>
    <t>SK hynix</t>
  </si>
  <si>
    <t xml:space="preserve">All </t>
  </si>
  <si>
    <t>Top 10 foundries</t>
  </si>
  <si>
    <t>8TSI Semiconductor</t>
  </si>
  <si>
    <t xml:space="preserve">top 10 </t>
  </si>
  <si>
    <t>others</t>
  </si>
  <si>
    <t xml:space="preserve">total </t>
  </si>
  <si>
    <t xml:space="preserve">  </t>
  </si>
  <si>
    <t>JP</t>
  </si>
  <si>
    <t>total</t>
  </si>
  <si>
    <t>Dedicated</t>
  </si>
  <si>
    <t>IDM</t>
  </si>
  <si>
    <t>Distribution
2017</t>
  </si>
  <si>
    <t>Shipment to customers</t>
  </si>
  <si>
    <t>IDM foundries</t>
  </si>
  <si>
    <t xml:space="preserve">    16/14 nm </t>
  </si>
  <si>
    <t>10 nm</t>
  </si>
  <si>
    <t xml:space="preserve"> 10 nm</t>
  </si>
  <si>
    <t xml:space="preserve">    16 /14nm </t>
  </si>
  <si>
    <t xml:space="preserve">    10 nm </t>
  </si>
  <si>
    <t>Revenue by Foundry Headquarter Region, 2016 and 2017 (Millions of U.S. Dollars)</t>
  </si>
  <si>
    <t>Please white out the red colored data below before publishing this report</t>
  </si>
  <si>
    <r>
      <t xml:space="preserve">    16 nm and Below</t>
    </r>
    <r>
      <rPr>
        <vertAlign val="superscript"/>
        <sz val="9"/>
        <color rgb="FFFF0000"/>
        <rFont val="Arial"/>
        <family val="2"/>
      </rPr>
      <t>1</t>
    </r>
  </si>
  <si>
    <t>Check sum</t>
  </si>
  <si>
    <t>Chapter 3  Table 3-2</t>
  </si>
  <si>
    <t>Chapter 1 table 1-1</t>
  </si>
  <si>
    <t>Chapter 1 Table 1-2</t>
  </si>
  <si>
    <t>Chapter 1 Table 1-4</t>
  </si>
  <si>
    <t>Chapter 2, table 2-1</t>
  </si>
  <si>
    <t>Chapter 1 Table 1-</t>
  </si>
  <si>
    <t>Chapter 1 Table 1-5</t>
  </si>
  <si>
    <t>IDM foundroes</t>
  </si>
  <si>
    <t>CSMC</t>
  </si>
  <si>
    <t>GLOBALFOUNDRIES</t>
  </si>
  <si>
    <t>Phenitec Semiconductor Corp</t>
  </si>
  <si>
    <t>Vanguard International</t>
  </si>
  <si>
    <t>X-Fab</t>
  </si>
  <si>
    <t>y 5</t>
  </si>
  <si>
    <t>y29</t>
  </si>
  <si>
    <t>y30</t>
  </si>
  <si>
    <t>y31</t>
  </si>
  <si>
    <t>y32</t>
  </si>
  <si>
    <t>y33</t>
  </si>
  <si>
    <t>white 38</t>
  </si>
  <si>
    <t>y 17</t>
  </si>
  <si>
    <t>y40</t>
  </si>
  <si>
    <t>y43</t>
  </si>
  <si>
    <t>y44</t>
  </si>
  <si>
    <t>y45</t>
  </si>
  <si>
    <t>y51</t>
  </si>
  <si>
    <t>y48</t>
  </si>
  <si>
    <t>y49</t>
  </si>
  <si>
    <t>y50</t>
  </si>
  <si>
    <t>y27</t>
  </si>
  <si>
    <t>white 11</t>
  </si>
  <si>
    <t>y26</t>
  </si>
  <si>
    <t>y47</t>
  </si>
  <si>
    <t>not enter?</t>
  </si>
  <si>
    <t>may incrs</t>
  </si>
  <si>
    <t>20 companies</t>
  </si>
  <si>
    <t>7 by others</t>
  </si>
  <si>
    <t>copy paste sort</t>
  </si>
  <si>
    <t>not to include total</t>
  </si>
  <si>
    <t>check sum</t>
  </si>
  <si>
    <t xml:space="preserve">     Point-25R</t>
  </si>
  <si>
    <t xml:space="preserve">     Point-18 R</t>
  </si>
  <si>
    <t xml:space="preserve">     point 15 R</t>
  </si>
  <si>
    <t xml:space="preserve">     point-13 R</t>
  </si>
  <si>
    <t xml:space="preserve">     90nm R</t>
  </si>
  <si>
    <t xml:space="preserve">     65nm R</t>
  </si>
  <si>
    <t xml:space="preserve">     45nm R</t>
  </si>
  <si>
    <t xml:space="preserve">     32/28/22nm R</t>
  </si>
  <si>
    <t xml:space="preserve">     20nm R</t>
  </si>
  <si>
    <t xml:space="preserve">     16nm R</t>
  </si>
  <si>
    <t xml:space="preserve">     10 / 8nm</t>
  </si>
  <si>
    <t xml:space="preserve">    7nm</t>
  </si>
  <si>
    <t>from price</t>
  </si>
  <si>
    <t>40nm</t>
  </si>
  <si>
    <t>GF</t>
  </si>
  <si>
    <t>Samsung</t>
  </si>
  <si>
    <t>Asia-Pacific</t>
  </si>
  <si>
    <t>AsiaPacific</t>
  </si>
  <si>
    <t>For MSA graph</t>
  </si>
  <si>
    <t>market share</t>
  </si>
  <si>
    <t xml:space="preserve">          Skywaters</t>
  </si>
  <si>
    <t>co number</t>
  </si>
  <si>
    <t>Foundry Revenue by Customer Region, 2017 and 2018 (Millions of U.S. Dollars)</t>
  </si>
  <si>
    <t>Revenue by Foundry Headquarter Region, 2017 and 2018 (Millions of U.S. Dollars)</t>
  </si>
  <si>
    <t>Revenue by Process Linewidth, 2017 and 2018 (Millions of U.S. Dollars)</t>
  </si>
  <si>
    <t>Source: Gartner (March 2019)</t>
  </si>
  <si>
    <t>Revenue
2018</t>
  </si>
  <si>
    <t>Distribution
2018</t>
  </si>
  <si>
    <t>Chapter 3 is no longer published</t>
  </si>
  <si>
    <t>wrong 2017 data do not use</t>
  </si>
  <si>
    <t>Wrong data</t>
  </si>
  <si>
    <t>old Chapter 3  Table 3-3</t>
  </si>
  <si>
    <t>4Q18 forecast to update</t>
  </si>
  <si>
    <t>Huali</t>
  </si>
  <si>
    <t>checkSum</t>
  </si>
  <si>
    <t>working zone</t>
  </si>
  <si>
    <t xml:space="preserve">          X-Fab4</t>
  </si>
  <si>
    <t xml:space="preserve">        Others5</t>
  </si>
  <si>
    <t xml:space="preserve">          IBM Microelectronics1</t>
  </si>
  <si>
    <t xml:space="preserve">          LFoundry3</t>
  </si>
  <si>
    <t xml:space="preserve">          Micrel Semiconductor2</t>
  </si>
  <si>
    <t xml:space="preserve">        Shanghai HuaLi Micoelectronics HLMC</t>
  </si>
  <si>
    <t>Shanghai Huali Microelectronics HLMC</t>
  </si>
  <si>
    <t>CheckSum</t>
  </si>
  <si>
    <t xml:space="preserve">          IBM Microelectronics</t>
  </si>
  <si>
    <t xml:space="preserve">          Lfoundry</t>
  </si>
  <si>
    <t xml:space="preserve">Top 10 </t>
  </si>
  <si>
    <t xml:space="preserve">         Samsung Foundry</t>
  </si>
  <si>
    <t>Samsung Foundry</t>
  </si>
  <si>
    <t>Shanghai Huali Micoelectronics HLMC</t>
  </si>
  <si>
    <t>Please white out  red colored data below before publishing this report</t>
  </si>
  <si>
    <t xml:space="preserve">         Shanghai Huahong Grace Semiconductor Manufng</t>
  </si>
  <si>
    <t xml:space="preserve">         Episil Technologies</t>
  </si>
  <si>
    <t xml:space="preserve">         DB HiTek</t>
  </si>
  <si>
    <t>DB HiTek</t>
  </si>
  <si>
    <t>Sam</t>
  </si>
  <si>
    <t>ShInNing</t>
  </si>
  <si>
    <t>Revenue</t>
  </si>
  <si>
    <t>X Rate</t>
  </si>
  <si>
    <t>brown is estimate</t>
  </si>
  <si>
    <t xml:space="preserve">Shade Changed at VRP survey final </t>
  </si>
  <si>
    <t>16/20</t>
  </si>
  <si>
    <t xml:space="preserve">         Nexchip Semiconductor</t>
  </si>
  <si>
    <t>reported by other Chinese market firm</t>
  </si>
  <si>
    <t>Nexchip</t>
  </si>
  <si>
    <t>Checksum</t>
  </si>
  <si>
    <t>2019 to do</t>
  </si>
  <si>
    <t>2019 Market Share (%)</t>
  </si>
  <si>
    <t>2019 to dod</t>
  </si>
  <si>
    <t>Revenue
2019</t>
  </si>
  <si>
    <t>CAGR
2015-2019</t>
  </si>
  <si>
    <t>3/2020</t>
  </si>
  <si>
    <t xml:space="preserve">         GTA</t>
  </si>
  <si>
    <t>VRP data entered Grey</t>
  </si>
  <si>
    <t>not in use, Chapter 3 Table 3-1</t>
  </si>
  <si>
    <t>Data from VRP</t>
  </si>
  <si>
    <t xml:space="preserve">         PSMC</t>
  </si>
  <si>
    <t>PSMC</t>
  </si>
  <si>
    <t>2018 actual</t>
  </si>
  <si>
    <t>Distribution
2019</t>
  </si>
  <si>
    <t>To Americas</t>
  </si>
  <si>
    <t>Am</t>
  </si>
  <si>
    <t>other</t>
  </si>
  <si>
    <t>Americas</t>
  </si>
  <si>
    <t>updated to 2018</t>
  </si>
  <si>
    <t>Rajput Rajeev</t>
  </si>
  <si>
    <t>Yamaji</t>
  </si>
  <si>
    <t>ok</t>
  </si>
  <si>
    <t xml:space="preserve"> ShiNing</t>
  </si>
  <si>
    <t>Updated 2/26/2020</t>
  </si>
  <si>
    <t>GTA ASMC</t>
  </si>
  <si>
    <t>Andrew</t>
  </si>
  <si>
    <t>3/02/2020 updated</t>
  </si>
  <si>
    <t>3/02/2020 updat</t>
  </si>
  <si>
    <t>updated 3/02/2020</t>
  </si>
  <si>
    <t>sk hynix</t>
  </si>
  <si>
    <t>light blue as VRP by us</t>
  </si>
  <si>
    <t xml:space="preserve">          GLOBALFOUNDRIES</t>
  </si>
  <si>
    <t>added On Semi 163</t>
  </si>
  <si>
    <t>added On Semi to others and total</t>
  </si>
  <si>
    <t>2018 market added On Semi 163</t>
  </si>
  <si>
    <t xml:space="preserve">         SK hynix System IC </t>
  </si>
  <si>
    <t>3/10/2020</t>
  </si>
  <si>
    <t>changed to On from Micrel</t>
  </si>
  <si>
    <t>move Micrel to others</t>
  </si>
  <si>
    <t>8% non w</t>
  </si>
  <si>
    <t>12% non W</t>
  </si>
  <si>
    <t>* others including mask making and test/assembly</t>
  </si>
  <si>
    <t>2019 total</t>
  </si>
  <si>
    <t>.25um</t>
  </si>
  <si>
    <t>14nm</t>
  </si>
  <si>
    <t>28n</t>
  </si>
  <si>
    <t>40n</t>
  </si>
  <si>
    <t>65n</t>
  </si>
  <si>
    <t>90n</t>
  </si>
  <si>
    <t>.11um</t>
  </si>
  <si>
    <t>0.35um</t>
  </si>
  <si>
    <t xml:space="preserve">         GTA Semiconductor</t>
  </si>
  <si>
    <t>2020 Rank</t>
  </si>
  <si>
    <t>2020 Market Share (%)</t>
  </si>
  <si>
    <t>2020  Rank</t>
  </si>
  <si>
    <t xml:space="preserve">           Globalfoundries</t>
  </si>
  <si>
    <t>Source: Gartner (April 2021)</t>
  </si>
  <si>
    <t>Revenue
2020</t>
  </si>
  <si>
    <t>Revenue 2020</t>
  </si>
  <si>
    <t>Amy</t>
  </si>
  <si>
    <t>ShinNing</t>
  </si>
  <si>
    <t>Sam earning</t>
  </si>
  <si>
    <t xml:space="preserve">      Nuvoton (Winbond Electronics)</t>
  </si>
  <si>
    <t>5nm</t>
  </si>
  <si>
    <t>Ben Lee</t>
  </si>
  <si>
    <t xml:space="preserve">          On Semiconductor </t>
  </si>
  <si>
    <t xml:space="preserve">          Tower Semiconductor</t>
  </si>
  <si>
    <t xml:space="preserve">Tower Semiconductor </t>
  </si>
  <si>
    <t>Tower Semiconductor</t>
  </si>
  <si>
    <t xml:space="preserve">          X-FAB</t>
  </si>
  <si>
    <t xml:space="preserve">         Key Foundry</t>
  </si>
  <si>
    <t>4Q20 forecast</t>
  </si>
  <si>
    <t>2019 actual</t>
  </si>
  <si>
    <t>X-FAB</t>
  </si>
  <si>
    <t xml:space="preserve">          On Semiconductor2</t>
  </si>
  <si>
    <t>Top 10 for 2020</t>
  </si>
  <si>
    <t>1 About 12% of TSMC's revenue is from nonwafer manufacturing.</t>
  </si>
  <si>
    <t xml:space="preserve">         GLOBALFOUNDRIES</t>
  </si>
  <si>
    <t>vis p52</t>
  </si>
  <si>
    <t>DB p32</t>
  </si>
  <si>
    <t>HH p45</t>
  </si>
  <si>
    <t>HuaLi p46</t>
  </si>
  <si>
    <t xml:space="preserve">          SMIC</t>
  </si>
  <si>
    <t>Alan</t>
  </si>
  <si>
    <t>Amy 229.18</t>
  </si>
  <si>
    <t>Sam no</t>
  </si>
  <si>
    <t>Sam VRP issue</t>
  </si>
  <si>
    <t>Phenitec Semiconductor</t>
  </si>
  <si>
    <t xml:space="preserve">GTA Semiconductor </t>
  </si>
  <si>
    <t>Client Services/Analyst Inquiry</t>
  </si>
  <si>
    <t>inquiry@gartner.com</t>
  </si>
  <si>
    <t>Vendor Briefings</t>
  </si>
  <si>
    <t>Vendor.Briefings@gartner.com</t>
  </si>
  <si>
    <t xml:space="preserve">Definitions </t>
  </si>
  <si>
    <t>Exchange Rates</t>
  </si>
  <si>
    <t>Exchange Rate</t>
  </si>
  <si>
    <t>2019 Q1</t>
  </si>
  <si>
    <t>2019 Q2</t>
  </si>
  <si>
    <t>2019 Q3</t>
  </si>
  <si>
    <t>2019 Q4</t>
  </si>
  <si>
    <t>2020 Q1</t>
  </si>
  <si>
    <t>2020 Q2</t>
  </si>
  <si>
    <t>2020 Q3</t>
  </si>
  <si>
    <t>2020 Q4</t>
  </si>
  <si>
    <t>Chinese Renminbi</t>
  </si>
  <si>
    <t>Euro</t>
  </si>
  <si>
    <t>Japanese Yen</t>
  </si>
  <si>
    <t>South Korea Won</t>
  </si>
  <si>
    <t>Swedish Krona</t>
  </si>
  <si>
    <t>Swiss Franc</t>
  </si>
  <si>
    <t>Taiwan Dollar</t>
  </si>
  <si>
    <t>Chapter 6</t>
  </si>
  <si>
    <t>Table 6-1</t>
  </si>
  <si>
    <t>Data Tables</t>
  </si>
  <si>
    <t xml:space="preserve">          SkyWater </t>
  </si>
  <si>
    <t>Chapter 4</t>
  </si>
  <si>
    <t>4-1</t>
  </si>
  <si>
    <t>Table 4-1</t>
  </si>
  <si>
    <t>65nm</t>
  </si>
  <si>
    <t>.50um</t>
  </si>
  <si>
    <t>was</t>
  </si>
  <si>
    <t xml:space="preserve">          Diode Incorporated</t>
  </si>
  <si>
    <t>2021 Market Share (%)</t>
  </si>
  <si>
    <t>2021 Rank</t>
  </si>
  <si>
    <t>2021  Rank</t>
  </si>
  <si>
    <t>2021 revenue estimated</t>
  </si>
  <si>
    <t xml:space="preserve">        Others CanSemi $60M half as foundry</t>
  </si>
  <si>
    <r>
      <t xml:space="preserve">          On Semiconductor</t>
    </r>
    <r>
      <rPr>
        <vertAlign val="superscript"/>
        <sz val="9"/>
        <rFont val="Arial"/>
        <family val="2"/>
      </rPr>
      <t>2</t>
    </r>
  </si>
  <si>
    <t>4Q21 forecast</t>
  </si>
  <si>
    <t>2021 Q1</t>
  </si>
  <si>
    <t>2021 Q2</t>
  </si>
  <si>
    <t>2021 Q3</t>
  </si>
  <si>
    <t>2021 Q4</t>
  </si>
  <si>
    <t>Current U.S. Dollar Exchange Rates Used in Creating This Report (4Q21)</t>
  </si>
  <si>
    <t>Revenue
2021</t>
  </si>
  <si>
    <t>CAGR
2017-2021</t>
  </si>
  <si>
    <t xml:space="preserve"> -</t>
  </si>
  <si>
    <t xml:space="preserve">         HLMC</t>
  </si>
  <si>
    <t>Table 1-2</t>
  </si>
  <si>
    <t xml:space="preserve">        HLMC</t>
  </si>
  <si>
    <t xml:space="preserve">         Sk hynix</t>
  </si>
  <si>
    <t xml:space="preserve">GlobalFoundries </t>
  </si>
  <si>
    <t>Historical Sales Revenue From Shipments of Foundry Wafers by Region to External Customers by Company, 2017-2021 (Millions of U.S. Dollars)</t>
  </si>
  <si>
    <t>Top 10 Companies' Sales Revenue From Shipments of Foundry Wafers to External Customers, Worldwide, 2021 (Millions of U.S. Dollars)</t>
  </si>
  <si>
    <t>Top 10 Companies' Sales Revenue From Shipments of Foundry Wafers to Americas, 2021 (Millions of U.S. Dollars)</t>
  </si>
  <si>
    <t>Top 10 Companies' Sales Revenue From Shipments of Foundry Wafers to Japan, 2021 (Millions of U.S. Dollars)</t>
  </si>
  <si>
    <t>Top 10 Companies' Sales Revenue From Shipments of Foundry Wafers to EMEA, 2021 (Millions of U.S. Dollars)</t>
  </si>
  <si>
    <t>Top 10 Companies' Sales Revenue From Shipments of Foundry Wafers to Asia/Pacific, 2021 (Millions of U.S. Dollars)</t>
  </si>
  <si>
    <t>Market Share: Semiconductor Foundry, Worldwide, 2021</t>
  </si>
  <si>
    <t xml:space="preserve">         CanSemi</t>
  </si>
  <si>
    <t xml:space="preserve">  CanSemi</t>
  </si>
  <si>
    <t xml:space="preserve">        Others </t>
  </si>
  <si>
    <t>Roger</t>
  </si>
  <si>
    <t>OSRAM  merged</t>
  </si>
  <si>
    <t>Corp news on web</t>
  </si>
  <si>
    <t>http://www.episil.com/index/frmShowHtml.aspx?sn=100169&amp;lang=ENG</t>
  </si>
  <si>
    <t>Srinivasan Sridhar</t>
  </si>
  <si>
    <t xml:space="preserve">          GlobalFoundries</t>
  </si>
  <si>
    <t>Source: Gartner (March 2022)</t>
  </si>
  <si>
    <r>
      <t xml:space="preserve">          On Semiconductor</t>
    </r>
    <r>
      <rPr>
        <b/>
        <vertAlign val="superscript"/>
        <sz val="9"/>
        <rFont val="Arial"/>
        <family val="2"/>
      </rPr>
      <t>2</t>
    </r>
  </si>
  <si>
    <t>Skywater Technology</t>
  </si>
  <si>
    <r>
      <t>Globalfoundries</t>
    </r>
    <r>
      <rPr>
        <vertAlign val="superscript"/>
        <sz val="9"/>
        <color theme="0"/>
        <rFont val="Arial"/>
        <family val="2"/>
      </rPr>
      <t>2</t>
    </r>
  </si>
  <si>
    <r>
      <t>Powerchip Technology</t>
    </r>
    <r>
      <rPr>
        <vertAlign val="superscript"/>
        <sz val="9"/>
        <color theme="0"/>
        <rFont val="Arial"/>
        <family val="2"/>
      </rPr>
      <t>4</t>
    </r>
  </si>
  <si>
    <t xml:space="preserve">PSMC </t>
  </si>
  <si>
    <t>Shanghai HuaLi Microelectronics HLMC</t>
  </si>
  <si>
    <r>
      <t>2</t>
    </r>
    <r>
      <rPr>
        <vertAlign val="superscript"/>
        <sz val="8"/>
        <color indexed="8"/>
        <rFont val="Arial"/>
        <family val="2"/>
      </rPr>
      <t xml:space="preserve"> </t>
    </r>
    <r>
      <rPr>
        <sz val="8"/>
        <color indexed="8"/>
        <rFont val="Arial"/>
        <family val="2"/>
      </rPr>
      <t xml:space="preserve">Others include CSEC, Mimos Semiconductor, Jaysun and Supertex </t>
    </r>
  </si>
  <si>
    <r>
      <t xml:space="preserve">1 </t>
    </r>
    <r>
      <rPr>
        <sz val="8"/>
        <color indexed="8"/>
        <rFont val="Arial"/>
        <family val="2"/>
      </rPr>
      <t xml:space="preserve">Episil has additional revenue from raw wafer foundry business </t>
    </r>
  </si>
  <si>
    <r>
      <t>TSMC</t>
    </r>
    <r>
      <rPr>
        <vertAlign val="superscript"/>
        <sz val="8"/>
        <color theme="1"/>
        <rFont val="Arial"/>
        <family val="2"/>
      </rPr>
      <t xml:space="preserve"> 1 </t>
    </r>
  </si>
  <si>
    <r>
      <t xml:space="preserve">         Episil </t>
    </r>
    <r>
      <rPr>
        <vertAlign val="superscript"/>
        <sz val="9"/>
        <rFont val="Arial"/>
        <family val="2"/>
      </rPr>
      <t>1</t>
    </r>
  </si>
  <si>
    <r>
      <t xml:space="preserve">        Others</t>
    </r>
    <r>
      <rPr>
        <vertAlign val="superscript"/>
        <sz val="9"/>
        <color theme="1"/>
        <rFont val="Arial"/>
        <family val="2"/>
      </rPr>
      <t xml:space="preserve"> 2</t>
    </r>
  </si>
  <si>
    <r>
      <t>Samsung Foundry</t>
    </r>
    <r>
      <rPr>
        <vertAlign val="superscript"/>
        <sz val="8"/>
        <color theme="1"/>
        <rFont val="Arial"/>
        <family val="2"/>
      </rPr>
      <t xml:space="preserve"> 2</t>
    </r>
  </si>
  <si>
    <t>2  Samsung Foundry's  revenue does not include about  $9B  manufacturing of internal chips.</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</si>
</sst>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4" formatCode="_(&quot;$&quot;* #,##0.00_);_(&quot;$&quot;* \(#,##0.00\);_(&quot;$&quot;* &quot;-&quot;??_);_(@_)"/>
    <numFmt numFmtId="43" formatCode="_(* #,##0.00_);_(* \(#,##0.00\);_(* &quot;-&quot;??_);_(@_)"/>
    <numFmt numFmtId="164" formatCode="#,##0.0"/>
    <numFmt numFmtId="165" formatCode="0.0%"/>
    <numFmt numFmtId="166" formatCode="_(* #,##0_);_(* \(#,##0\);_(* &quot;-&quot;??_);_(@_)"/>
    <numFmt numFmtId="167" formatCode="0.000%"/>
    <numFmt numFmtId="168" formatCode="_(&quot;$&quot;* #,##0_);_(&quot;$&quot;* \(#,##0\);_(&quot;$&quot;* &quot;-&quot;??_);_(@_)"/>
    <numFmt numFmtId="169" formatCode="_(* #,##0_);_(* \(#,##0\);_(* &quot;-&quot;??_)"/>
    <numFmt numFmtId="170" formatCode="0.000"/>
    <numFmt numFmtId="171" formatCode="_(&quot;$&quot;* #,##0.0000_);_(&quot;$&quot;* \(#,##0.0000\);_(&quot;$&quot;* &quot;-&quot;??_);_(@_)"/>
    <numFmt numFmtId="172" formatCode="#,##0.000"/>
    <numFmt numFmtId="173" formatCode="0.0000"/>
    <numFmt numFmtId="174" formatCode="_(&quot;$&quot;* #,##0.0_);_(&quot;$&quot;* \(#,##0.0\);_(&quot;$&quot;* &quot;-&quot;??_);_(@_)"/>
    <numFmt numFmtId="175" formatCode="_(* #,##0.00_);_(* \(#,##0.00\);_(* &quot;-&quot;??_)"/>
    <numFmt numFmtId="176" formatCode="0.00000%"/>
    <numFmt numFmtId="177" formatCode="_(* #,##0.000_);_(* \(#,##0.000\);_(* &quot;-&quot;??_);_(@_)"/>
    <numFmt numFmtId="178" formatCode="0.0000%"/>
  </numFmts>
  <fonts count="88" x14ac:knownFonts="1">
    <font>
      <sz val="11"/>
      <color theme="1"/>
      <name val="Calibri"/>
      <family val="2"/>
      <scheme val="minor"/>
    </font>
    <font>
      <sz val="11"/>
      <color theme="1"/>
      <name val="Calibri"/>
      <family val="2"/>
      <scheme val="minor"/>
    </font>
    <font>
      <b/>
      <sz val="11"/>
      <color theme="1"/>
      <name val="Calibri"/>
      <family val="2"/>
      <scheme val="minor"/>
    </font>
    <font>
      <b/>
      <sz val="16"/>
      <color indexed="62"/>
      <name val="Arial"/>
      <family val="2"/>
    </font>
    <font>
      <b/>
      <sz val="16"/>
      <color indexed="18"/>
      <name val="Arial"/>
      <family val="2"/>
    </font>
    <font>
      <sz val="16"/>
      <name val="Arial"/>
      <family val="2"/>
    </font>
    <font>
      <sz val="9"/>
      <name val="Arial"/>
      <family val="2"/>
    </font>
    <font>
      <u/>
      <sz val="9"/>
      <color indexed="12"/>
      <name val="Arial"/>
      <family val="2"/>
    </font>
    <font>
      <b/>
      <sz val="9"/>
      <name val="Arial"/>
      <family val="2"/>
    </font>
    <font>
      <sz val="10"/>
      <name val="Arial"/>
      <family val="2"/>
    </font>
    <font>
      <vertAlign val="superscript"/>
      <sz val="9"/>
      <name val="Arial"/>
      <family val="2"/>
    </font>
    <font>
      <sz val="9"/>
      <color rgb="FFFF0000"/>
      <name val="Arial"/>
      <family val="2"/>
    </font>
    <font>
      <sz val="8"/>
      <name val="Arial"/>
      <family val="2"/>
    </font>
    <font>
      <b/>
      <sz val="8"/>
      <name val="Arial"/>
      <family val="2"/>
    </font>
    <font>
      <sz val="8"/>
      <color indexed="8"/>
      <name val="Arial"/>
      <family val="2"/>
    </font>
    <font>
      <sz val="9"/>
      <color indexed="48"/>
      <name val="Arial"/>
      <family val="2"/>
    </font>
    <font>
      <sz val="10"/>
      <name val="Times New Roman"/>
      <family val="1"/>
    </font>
    <font>
      <b/>
      <sz val="9"/>
      <color indexed="48"/>
      <name val="Arial"/>
      <family val="2"/>
    </font>
    <font>
      <b/>
      <sz val="9"/>
      <color rgb="FFFF0000"/>
      <name val="Arial"/>
      <family val="2"/>
    </font>
    <font>
      <b/>
      <sz val="9"/>
      <color theme="1"/>
      <name val="Arial"/>
      <family val="2"/>
    </font>
    <font>
      <sz val="8"/>
      <color theme="1"/>
      <name val="Arial"/>
      <family val="2"/>
    </font>
    <font>
      <b/>
      <sz val="8"/>
      <color rgb="FFFF0000"/>
      <name val="Arial"/>
      <family val="2"/>
    </font>
    <font>
      <b/>
      <sz val="10"/>
      <color rgb="FFFF0000"/>
      <name val="Arial"/>
      <family val="2"/>
    </font>
    <font>
      <b/>
      <sz val="9"/>
      <color indexed="18"/>
      <name val="Arial"/>
      <family val="2"/>
    </font>
    <font>
      <b/>
      <sz val="12"/>
      <color rgb="FFFF0000"/>
      <name val="Arial"/>
      <family val="2"/>
    </font>
    <font>
      <b/>
      <u/>
      <sz val="9"/>
      <color indexed="12"/>
      <name val="Arial"/>
      <family val="2"/>
    </font>
    <font>
      <sz val="8"/>
      <color theme="1"/>
      <name val="Calibri"/>
      <family val="2"/>
      <scheme val="minor"/>
    </font>
    <font>
      <sz val="9"/>
      <color indexed="10"/>
      <name val="Arial"/>
      <family val="2"/>
    </font>
    <font>
      <b/>
      <sz val="9"/>
      <color indexed="10"/>
      <name val="Arial"/>
      <family val="2"/>
    </font>
    <font>
      <sz val="9"/>
      <color indexed="8"/>
      <name val="Arial"/>
      <family val="2"/>
    </font>
    <font>
      <b/>
      <sz val="9"/>
      <color indexed="8"/>
      <name val="Arial"/>
      <family val="2"/>
    </font>
    <font>
      <sz val="9"/>
      <color theme="1"/>
      <name val="Arial"/>
      <family val="2"/>
    </font>
    <font>
      <sz val="11"/>
      <color rgb="FFFF0000"/>
      <name val="Calibri"/>
      <family val="2"/>
      <scheme val="minor"/>
    </font>
    <font>
      <b/>
      <sz val="11"/>
      <color theme="8"/>
      <name val="Calibri"/>
      <family val="2"/>
      <scheme val="minor"/>
    </font>
    <font>
      <sz val="16"/>
      <color rgb="FFFF0000"/>
      <name val="Calibri"/>
      <family val="2"/>
      <scheme val="minor"/>
    </font>
    <font>
      <vertAlign val="superscript"/>
      <sz val="9"/>
      <color rgb="FFFF0000"/>
      <name val="Arial"/>
      <family val="2"/>
    </font>
    <font>
      <b/>
      <sz val="9"/>
      <color theme="8"/>
      <name val="Arial"/>
      <family val="2"/>
    </font>
    <font>
      <b/>
      <sz val="11"/>
      <color rgb="FFFF0000"/>
      <name val="Calibri"/>
      <family val="2"/>
      <scheme val="minor"/>
    </font>
    <font>
      <sz val="8"/>
      <color rgb="FFFF0000"/>
      <name val="Arial"/>
      <family val="2"/>
    </font>
    <font>
      <b/>
      <sz val="16"/>
      <color rgb="FFFF0000"/>
      <name val="Calibri"/>
      <family val="2"/>
      <scheme val="minor"/>
    </font>
    <font>
      <b/>
      <sz val="16"/>
      <color theme="1"/>
      <name val="Calibri"/>
      <family val="2"/>
      <scheme val="minor"/>
    </font>
    <font>
      <b/>
      <sz val="14"/>
      <color rgb="FFFF0000"/>
      <name val="Calibri"/>
      <family val="2"/>
      <scheme val="minor"/>
    </font>
    <font>
      <b/>
      <sz val="11"/>
      <color rgb="FF002060"/>
      <name val="Calibri"/>
      <family val="2"/>
      <scheme val="minor"/>
    </font>
    <font>
      <sz val="11"/>
      <color rgb="FF002060"/>
      <name val="Calibri"/>
      <family val="2"/>
      <scheme val="minor"/>
    </font>
    <font>
      <sz val="9"/>
      <color rgb="FF002060"/>
      <name val="Arial"/>
      <family val="2"/>
    </font>
    <font>
      <b/>
      <sz val="9"/>
      <color rgb="FF002060"/>
      <name val="Arial"/>
      <family val="2"/>
    </font>
    <font>
      <sz val="14"/>
      <color theme="1"/>
      <name val="Calibri"/>
      <family val="2"/>
      <scheme val="minor"/>
    </font>
    <font>
      <sz val="11"/>
      <color theme="5"/>
      <name val="Calibri"/>
      <family val="2"/>
      <scheme val="minor"/>
    </font>
    <font>
      <sz val="24"/>
      <color rgb="FFFF0000"/>
      <name val="Arial"/>
      <family val="2"/>
    </font>
    <font>
      <b/>
      <sz val="24"/>
      <color rgb="FFFF0000"/>
      <name val="Arial"/>
      <family val="2"/>
    </font>
    <font>
      <sz val="22"/>
      <color rgb="FFFF0000"/>
      <name val="Calibri"/>
      <family val="2"/>
      <scheme val="minor"/>
    </font>
    <font>
      <sz val="16"/>
      <color theme="1"/>
      <name val="Arial"/>
      <family val="2"/>
    </font>
    <font>
      <u/>
      <sz val="9"/>
      <color theme="1"/>
      <name val="Arial"/>
      <family val="2"/>
    </font>
    <font>
      <sz val="14"/>
      <color rgb="FFFF0000"/>
      <name val="Calibri"/>
      <family val="2"/>
      <scheme val="minor"/>
    </font>
    <font>
      <sz val="11"/>
      <name val="Calibri"/>
      <family val="2"/>
      <scheme val="minor"/>
    </font>
    <font>
      <sz val="18"/>
      <color rgb="FFFF0000"/>
      <name val="Calibri"/>
      <family val="2"/>
      <scheme val="minor"/>
    </font>
    <font>
      <sz val="14"/>
      <color theme="5"/>
      <name val="Calibri"/>
      <family val="2"/>
      <scheme val="minor"/>
    </font>
    <font>
      <sz val="12"/>
      <color rgb="FFFF0000"/>
      <name val="Calibri"/>
      <family val="2"/>
      <scheme val="minor"/>
    </font>
    <font>
      <sz val="12"/>
      <color rgb="FFFF0000"/>
      <name val="Arial"/>
      <family val="2"/>
    </font>
    <font>
      <sz val="8"/>
      <name val="Calibri"/>
      <family val="2"/>
      <scheme val="minor"/>
    </font>
    <font>
      <vertAlign val="superscript"/>
      <sz val="8"/>
      <color indexed="8"/>
      <name val="Arial"/>
      <family val="2"/>
    </font>
    <font>
      <b/>
      <sz val="11"/>
      <color theme="1"/>
      <name val="Arial"/>
      <family val="2"/>
    </font>
    <font>
      <b/>
      <sz val="11"/>
      <color theme="4"/>
      <name val="Calibri"/>
      <family val="2"/>
      <scheme val="minor"/>
    </font>
    <font>
      <b/>
      <sz val="16"/>
      <color theme="1"/>
      <name val="Arial"/>
      <family val="2"/>
    </font>
    <font>
      <b/>
      <sz val="16"/>
      <color rgb="FF002060"/>
      <name val="Arial"/>
      <family val="2"/>
    </font>
    <font>
      <sz val="11"/>
      <color theme="0"/>
      <name val="Calibri"/>
      <family val="2"/>
      <scheme val="minor"/>
    </font>
    <font>
      <sz val="9"/>
      <color theme="0"/>
      <name val="Arial"/>
      <family val="2"/>
    </font>
    <font>
      <b/>
      <sz val="9"/>
      <color theme="0"/>
      <name val="Arial"/>
      <family val="2"/>
    </font>
    <font>
      <i/>
      <sz val="11"/>
      <color theme="1"/>
      <name val="Calibri"/>
      <family val="2"/>
      <scheme val="minor"/>
    </font>
    <font>
      <b/>
      <sz val="14"/>
      <color theme="1"/>
      <name val="Calibri"/>
      <family val="2"/>
      <scheme val="minor"/>
    </font>
    <font>
      <b/>
      <sz val="10"/>
      <color theme="1"/>
      <name val="Arial"/>
      <family val="2"/>
    </font>
    <font>
      <sz val="11"/>
      <color theme="4"/>
      <name val="Calibri"/>
      <family val="2"/>
      <scheme val="minor"/>
    </font>
    <font>
      <b/>
      <sz val="10"/>
      <color theme="1"/>
      <name val="Tahoma"/>
      <family val="2"/>
    </font>
    <font>
      <b/>
      <sz val="11"/>
      <name val="Calibri"/>
      <family val="2"/>
      <scheme val="minor"/>
    </font>
    <font>
      <b/>
      <vertAlign val="superscript"/>
      <sz val="9"/>
      <name val="Arial"/>
      <family val="2"/>
    </font>
    <font>
      <b/>
      <sz val="11"/>
      <color theme="0"/>
      <name val="Calibri"/>
      <family val="2"/>
      <scheme val="minor"/>
    </font>
    <font>
      <sz val="16"/>
      <color theme="0"/>
      <name val="Calibri"/>
      <family val="2"/>
      <scheme val="minor"/>
    </font>
    <font>
      <vertAlign val="superscript"/>
      <sz val="9"/>
      <color theme="0"/>
      <name val="Arial"/>
      <family val="2"/>
    </font>
    <font>
      <sz val="14"/>
      <color theme="0"/>
      <name val="Calibri"/>
      <family val="2"/>
      <scheme val="minor"/>
    </font>
    <font>
      <b/>
      <sz val="14"/>
      <color theme="0"/>
      <name val="Calibri"/>
      <family val="2"/>
      <scheme val="minor"/>
    </font>
    <font>
      <sz val="11"/>
      <color theme="0"/>
      <name val="Arial"/>
      <family val="2"/>
    </font>
    <font>
      <b/>
      <sz val="11"/>
      <color theme="0"/>
      <name val="Arial"/>
      <family val="2"/>
    </font>
    <font>
      <b/>
      <sz val="16"/>
      <color theme="0"/>
      <name val="Calibri"/>
      <family val="2"/>
      <scheme val="minor"/>
    </font>
    <font>
      <b/>
      <sz val="14"/>
      <color theme="0"/>
      <name val="Arial"/>
      <family val="2"/>
    </font>
    <font>
      <b/>
      <sz val="12"/>
      <color theme="0"/>
      <name val="Arial"/>
      <family val="2"/>
    </font>
    <font>
      <vertAlign val="superscript"/>
      <sz val="8"/>
      <color theme="1"/>
      <name val="Arial"/>
      <family val="2"/>
    </font>
    <font>
      <vertAlign val="superscript"/>
      <sz val="9"/>
      <color theme="1"/>
      <name val="Arial"/>
      <family val="2"/>
    </font>
    <font>
      <b/>
      <sz val="11"/>
      <color rgb="FFFF0000"/>
      <name val="Arial"/>
      <family val="2"/>
    </font>
  </fonts>
  <fills count="1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7" tint="0.59999389629810485"/>
        <bgColor indexed="64"/>
      </patternFill>
    </fill>
    <fill>
      <patternFill patternType="solid">
        <fgColor rgb="FF92D050"/>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ABABAB"/>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theme="4" tint="0.39997558519241921"/>
      </bottom>
      <diagonal/>
    </border>
    <border>
      <left/>
      <right/>
      <top/>
      <bottom style="thin">
        <color theme="4" tint="0.39997558519241921"/>
      </bottom>
      <diagonal/>
    </border>
    <border>
      <left/>
      <right style="thin">
        <color indexed="64"/>
      </right>
      <top/>
      <bottom style="thin">
        <color theme="4" tint="0.39997558519241921"/>
      </bottom>
      <diagonal/>
    </border>
    <border>
      <left style="thin">
        <color indexed="64"/>
      </left>
      <right style="thin">
        <color indexed="64"/>
      </right>
      <top/>
      <bottom/>
      <diagonal/>
    </border>
  </borders>
  <cellStyleXfs count="18">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3" fontId="3" fillId="0" borderId="0"/>
    <xf numFmtId="0" fontId="7" fillId="0" borderId="0" applyNumberFormat="0" applyFill="0" applyBorder="0" applyAlignment="0" applyProtection="0">
      <alignment vertical="top"/>
      <protection locked="0"/>
    </xf>
    <xf numFmtId="3" fontId="8" fillId="0" borderId="0" applyNumberFormat="0"/>
    <xf numFmtId="0" fontId="9" fillId="0" borderId="0"/>
    <xf numFmtId="0" fontId="8" fillId="0" borderId="3">
      <alignment horizontal="center" wrapText="1"/>
    </xf>
    <xf numFmtId="3" fontId="12" fillId="0" borderId="0"/>
    <xf numFmtId="0" fontId="16" fillId="0" borderId="0"/>
    <xf numFmtId="49" fontId="6" fillId="0" borderId="0">
      <alignment horizontal="right"/>
    </xf>
    <xf numFmtId="3" fontId="6"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9" fontId="16" fillId="0" borderId="0" applyFont="0" applyFill="0" applyBorder="0" applyAlignment="0" applyProtection="0"/>
    <xf numFmtId="3" fontId="6" fillId="0" borderId="0"/>
  </cellStyleXfs>
  <cellXfs count="842">
    <xf numFmtId="0" fontId="0" fillId="0" borderId="0" xfId="0"/>
    <xf numFmtId="165" fontId="6" fillId="0" borderId="0" xfId="3" applyNumberFormat="1" applyFont="1" applyFill="1" applyBorder="1" applyAlignment="1">
      <alignment horizontal="right"/>
    </xf>
    <xf numFmtId="0" fontId="0" fillId="2" borderId="0" xfId="0" applyFill="1" applyBorder="1"/>
    <xf numFmtId="49" fontId="6" fillId="2" borderId="0" xfId="11" applyNumberFormat="1" applyFont="1" applyFill="1" applyBorder="1" applyAlignment="1">
      <alignment horizontal="right"/>
    </xf>
    <xf numFmtId="49" fontId="8" fillId="2" borderId="0" xfId="0" applyNumberFormat="1" applyFont="1" applyFill="1" applyBorder="1" applyAlignment="1">
      <alignment horizontal="left"/>
    </xf>
    <xf numFmtId="49" fontId="8" fillId="2" borderId="0" xfId="6" applyNumberFormat="1" applyFont="1" applyFill="1" applyBorder="1" applyAlignment="1">
      <alignment horizontal="left"/>
    </xf>
    <xf numFmtId="3" fontId="8" fillId="2" borderId="0" xfId="6" applyFill="1" applyBorder="1"/>
    <xf numFmtId="49" fontId="6" fillId="2" borderId="0" xfId="0" applyNumberFormat="1" applyFont="1" applyFill="1" applyBorder="1" applyAlignment="1">
      <alignment horizontal="right"/>
    </xf>
    <xf numFmtId="3" fontId="3" fillId="2" borderId="0" xfId="4" applyFill="1" applyBorder="1" applyAlignment="1"/>
    <xf numFmtId="0" fontId="18" fillId="2" borderId="0" xfId="0" applyFont="1" applyFill="1" applyBorder="1"/>
    <xf numFmtId="3" fontId="8" fillId="2" borderId="0" xfId="6" applyFont="1" applyFill="1" applyBorder="1"/>
    <xf numFmtId="0" fontId="0" fillId="2" borderId="0" xfId="0" applyFont="1" applyFill="1" applyBorder="1" applyAlignment="1">
      <alignment horizontal="right"/>
    </xf>
    <xf numFmtId="49" fontId="6" fillId="2" borderId="0" xfId="11" applyFill="1" applyBorder="1">
      <alignment horizontal="right"/>
    </xf>
    <xf numFmtId="3" fontId="3" fillId="2" borderId="0" xfId="4" applyFill="1" applyBorder="1"/>
    <xf numFmtId="3" fontId="4" fillId="2" borderId="0" xfId="4" applyFont="1" applyFill="1" applyBorder="1"/>
    <xf numFmtId="3" fontId="6" fillId="2" borderId="0" xfId="0" applyNumberFormat="1" applyFont="1" applyFill="1" applyBorder="1" applyAlignment="1">
      <alignment horizontal="right"/>
    </xf>
    <xf numFmtId="0" fontId="6" fillId="2" borderId="0" xfId="0" applyFont="1" applyFill="1" applyBorder="1" applyAlignment="1"/>
    <xf numFmtId="9" fontId="6" fillId="2" borderId="0" xfId="3" applyFont="1" applyFill="1" applyBorder="1" applyAlignment="1">
      <alignment horizontal="right"/>
    </xf>
    <xf numFmtId="0" fontId="6" fillId="2" borderId="0" xfId="0" applyFont="1" applyFill="1" applyBorder="1"/>
    <xf numFmtId="0" fontId="6" fillId="2" borderId="0" xfId="0" applyFont="1" applyFill="1"/>
    <xf numFmtId="3" fontId="4" fillId="2" borderId="0" xfId="5" applyNumberFormat="1" applyFont="1" applyFill="1" applyBorder="1" applyAlignment="1" applyProtection="1"/>
    <xf numFmtId="3" fontId="8" fillId="2" borderId="0" xfId="0" applyNumberFormat="1" applyFont="1" applyFill="1" applyBorder="1" applyAlignment="1"/>
    <xf numFmtId="3" fontId="8" fillId="2" borderId="0" xfId="6" applyFont="1" applyFill="1"/>
    <xf numFmtId="9" fontId="6" fillId="2" borderId="0" xfId="3" applyFont="1" applyFill="1" applyBorder="1" applyAlignment="1"/>
    <xf numFmtId="3" fontId="7" fillId="2" borderId="0" xfId="5" applyNumberFormat="1" applyFont="1" applyFill="1" applyBorder="1" applyAlignment="1" applyProtection="1">
      <alignment horizontal="right"/>
    </xf>
    <xf numFmtId="0" fontId="6" fillId="2" borderId="0" xfId="0" applyFont="1" applyFill="1" applyBorder="1" applyAlignment="1">
      <alignment horizontal="right"/>
    </xf>
    <xf numFmtId="166" fontId="8" fillId="2" borderId="10" xfId="13" applyNumberFormat="1" applyFont="1" applyFill="1" applyBorder="1"/>
    <xf numFmtId="3" fontId="8" fillId="2" borderId="3" xfId="14" applyNumberFormat="1" applyFont="1" applyFill="1" applyBorder="1" applyAlignment="1">
      <alignment horizontal="right" wrapText="1"/>
    </xf>
    <xf numFmtId="0" fontId="8" fillId="2" borderId="11" xfId="0" applyFont="1" applyFill="1" applyBorder="1" applyAlignment="1">
      <alignment horizontal="right" wrapText="1"/>
    </xf>
    <xf numFmtId="9" fontId="8" fillId="2" borderId="0" xfId="3" applyFont="1" applyFill="1" applyBorder="1" applyAlignment="1">
      <alignment horizontal="right"/>
    </xf>
    <xf numFmtId="0" fontId="8" fillId="2" borderId="0" xfId="0" applyFont="1" applyFill="1" applyBorder="1"/>
    <xf numFmtId="0" fontId="6" fillId="2" borderId="5" xfId="0" quotePrefix="1" applyFont="1" applyFill="1" applyBorder="1"/>
    <xf numFmtId="3" fontId="6" fillId="2" borderId="0" xfId="0" quotePrefix="1" applyNumberFormat="1" applyFont="1" applyFill="1" applyBorder="1" applyAlignment="1">
      <alignment horizontal="right"/>
    </xf>
    <xf numFmtId="165" fontId="6" fillId="2" borderId="6" xfId="3" applyNumberFormat="1" applyFont="1" applyFill="1" applyBorder="1" applyAlignment="1">
      <alignment horizontal="right"/>
    </xf>
    <xf numFmtId="0" fontId="19" fillId="2" borderId="5" xfId="0" quotePrefix="1" applyFont="1" applyFill="1" applyBorder="1"/>
    <xf numFmtId="3" fontId="8" fillId="2" borderId="0" xfId="0" applyNumberFormat="1" applyFont="1" applyFill="1" applyBorder="1" applyAlignment="1">
      <alignment horizontal="right"/>
    </xf>
    <xf numFmtId="0" fontId="19" fillId="2" borderId="7" xfId="0" quotePrefix="1" applyFont="1" applyFill="1" applyBorder="1"/>
    <xf numFmtId="3" fontId="8" fillId="2" borderId="8" xfId="0" applyNumberFormat="1" applyFont="1" applyFill="1" applyBorder="1" applyAlignment="1">
      <alignment horizontal="right"/>
    </xf>
    <xf numFmtId="165" fontId="8" fillId="2" borderId="9" xfId="3" applyNumberFormat="1" applyFont="1" applyFill="1" applyBorder="1" applyAlignment="1">
      <alignment horizontal="right"/>
    </xf>
    <xf numFmtId="0" fontId="6" fillId="2" borderId="0" xfId="0" applyFont="1" applyFill="1" applyBorder="1" applyAlignment="1">
      <alignment horizontal="left"/>
    </xf>
    <xf numFmtId="3" fontId="12" fillId="2" borderId="0" xfId="9" applyFont="1" applyFill="1"/>
    <xf numFmtId="3" fontId="21" fillId="2" borderId="0" xfId="9" applyFont="1" applyFill="1"/>
    <xf numFmtId="3" fontId="18" fillId="2" borderId="0" xfId="0" applyNumberFormat="1" applyFont="1" applyFill="1" applyBorder="1" applyAlignment="1">
      <alignment horizontal="right"/>
    </xf>
    <xf numFmtId="165" fontId="6" fillId="2" borderId="0" xfId="3" applyNumberFormat="1" applyFont="1" applyFill="1" applyBorder="1" applyAlignment="1">
      <alignment horizontal="right"/>
    </xf>
    <xf numFmtId="165" fontId="8" fillId="2" borderId="0" xfId="3" applyNumberFormat="1" applyFont="1" applyFill="1" applyBorder="1" applyAlignment="1">
      <alignment horizontal="right"/>
    </xf>
    <xf numFmtId="0" fontId="0" fillId="2" borderId="0" xfId="0" applyFill="1"/>
    <xf numFmtId="0" fontId="5" fillId="2" borderId="0" xfId="0" applyFont="1" applyFill="1" applyBorder="1" applyAlignment="1"/>
    <xf numFmtId="0" fontId="0" fillId="2" borderId="0" xfId="0" applyFont="1" applyFill="1" applyBorder="1" applyAlignment="1">
      <alignment horizontal="left"/>
    </xf>
    <xf numFmtId="0" fontId="0" fillId="2" borderId="0" xfId="0" applyFont="1" applyFill="1" applyBorder="1" applyAlignment="1"/>
    <xf numFmtId="0" fontId="0" fillId="2" borderId="0" xfId="0" applyFont="1" applyFill="1" applyBorder="1"/>
    <xf numFmtId="0" fontId="8" fillId="2" borderId="0" xfId="0" applyFont="1" applyFill="1" applyBorder="1" applyAlignment="1"/>
    <xf numFmtId="49" fontId="0" fillId="2" borderId="0" xfId="6" applyNumberFormat="1" applyFont="1" applyFill="1" applyBorder="1" applyAlignment="1">
      <alignment horizontal="left"/>
    </xf>
    <xf numFmtId="3" fontId="6" fillId="2" borderId="0" xfId="1" applyNumberFormat="1" applyFont="1" applyFill="1" applyBorder="1" applyAlignment="1">
      <alignment horizontal="right"/>
    </xf>
    <xf numFmtId="165" fontId="0" fillId="2" borderId="0" xfId="3" applyNumberFormat="1" applyFont="1" applyFill="1" applyBorder="1" applyAlignment="1">
      <alignment horizontal="right"/>
    </xf>
    <xf numFmtId="165" fontId="11" fillId="2" borderId="0" xfId="3" applyNumberFormat="1" applyFont="1" applyFill="1" applyBorder="1" applyAlignment="1">
      <alignment horizontal="right"/>
    </xf>
    <xf numFmtId="165" fontId="8" fillId="2" borderId="8" xfId="3" applyNumberFormat="1" applyFont="1" applyFill="1" applyBorder="1" applyAlignment="1">
      <alignment horizontal="right"/>
    </xf>
    <xf numFmtId="3" fontId="8" fillId="2" borderId="0" xfId="1" applyNumberFormat="1" applyFont="1" applyFill="1" applyBorder="1" applyAlignment="1">
      <alignment horizontal="right"/>
    </xf>
    <xf numFmtId="0" fontId="13" fillId="2" borderId="0" xfId="0" applyFont="1" applyFill="1" applyBorder="1" applyAlignment="1"/>
    <xf numFmtId="0" fontId="12" fillId="2" borderId="0" xfId="0" applyFont="1" applyFill="1" applyBorder="1"/>
    <xf numFmtId="0" fontId="0" fillId="2" borderId="0" xfId="7" applyFont="1" applyFill="1" applyBorder="1" applyAlignment="1">
      <alignment horizontal="left"/>
    </xf>
    <xf numFmtId="0" fontId="0" fillId="2" borderId="0" xfId="7" applyFont="1" applyFill="1" applyBorder="1" applyAlignment="1"/>
    <xf numFmtId="3" fontId="0" fillId="2" borderId="0" xfId="1" applyNumberFormat="1" applyFont="1" applyFill="1" applyBorder="1" applyAlignment="1">
      <alignment horizontal="right"/>
    </xf>
    <xf numFmtId="9" fontId="0" fillId="2" borderId="0" xfId="3" applyFont="1" applyFill="1" applyBorder="1" applyAlignment="1">
      <alignment horizontal="right"/>
    </xf>
    <xf numFmtId="3" fontId="0" fillId="2" borderId="0" xfId="1" applyNumberFormat="1" applyFont="1" applyFill="1" applyBorder="1"/>
    <xf numFmtId="9" fontId="0" fillId="2" borderId="0" xfId="3" applyNumberFormat="1" applyFont="1" applyFill="1" applyBorder="1" applyAlignment="1">
      <alignment horizontal="right"/>
    </xf>
    <xf numFmtId="165" fontId="6" fillId="2" borderId="4" xfId="3" applyNumberFormat="1" applyFont="1" applyFill="1" applyBorder="1" applyAlignment="1">
      <alignment horizontal="right"/>
    </xf>
    <xf numFmtId="166" fontId="8" fillId="2" borderId="0" xfId="1" applyNumberFormat="1" applyFont="1" applyFill="1" applyBorder="1"/>
    <xf numFmtId="3" fontId="7" fillId="2" borderId="0" xfId="5" applyNumberFormat="1" applyFill="1" applyBorder="1" applyAlignment="1" applyProtection="1">
      <alignment horizontal="left"/>
    </xf>
    <xf numFmtId="0" fontId="8" fillId="2" borderId="0" xfId="7" applyFont="1" applyFill="1" applyBorder="1" applyAlignment="1"/>
    <xf numFmtId="3" fontId="8" fillId="2" borderId="0" xfId="1" applyNumberFormat="1" applyFont="1" applyFill="1" applyBorder="1"/>
    <xf numFmtId="9" fontId="8" fillId="2" borderId="0" xfId="3" applyNumberFormat="1" applyFont="1" applyFill="1" applyBorder="1" applyAlignment="1">
      <alignment horizontal="right"/>
    </xf>
    <xf numFmtId="0" fontId="8" fillId="2" borderId="0" xfId="0" applyFont="1" applyFill="1"/>
    <xf numFmtId="0" fontId="15" fillId="2" borderId="0" xfId="0" applyFont="1" applyFill="1" applyBorder="1" applyAlignment="1"/>
    <xf numFmtId="9" fontId="15" fillId="2" borderId="0" xfId="3" applyFont="1" applyFill="1" applyBorder="1" applyAlignment="1">
      <alignment horizontal="right"/>
    </xf>
    <xf numFmtId="3" fontId="17" fillId="2" borderId="0" xfId="1" applyNumberFormat="1" applyFont="1" applyFill="1" applyBorder="1" applyAlignment="1">
      <alignment horizontal="right"/>
    </xf>
    <xf numFmtId="9" fontId="17" fillId="2" borderId="0" xfId="3" applyFont="1" applyFill="1" applyBorder="1" applyAlignment="1">
      <alignment horizontal="right"/>
    </xf>
    <xf numFmtId="0" fontId="8" fillId="2" borderId="0" xfId="0" applyFont="1" applyFill="1" applyBorder="1" applyAlignment="1">
      <alignment horizontal="right"/>
    </xf>
    <xf numFmtId="0" fontId="0" fillId="2" borderId="0" xfId="0" applyFont="1" applyFill="1"/>
    <xf numFmtId="166" fontId="0" fillId="2" borderId="0" xfId="1" applyNumberFormat="1" applyFont="1" applyFill="1" applyBorder="1"/>
    <xf numFmtId="3" fontId="8" fillId="2" borderId="0" xfId="9" applyFont="1" applyFill="1" applyBorder="1"/>
    <xf numFmtId="166" fontId="0" fillId="2" borderId="0" xfId="1" applyNumberFormat="1" applyFont="1" applyFill="1" applyBorder="1" applyAlignment="1">
      <alignment horizontal="right"/>
    </xf>
    <xf numFmtId="0" fontId="0" fillId="2" borderId="0" xfId="7" applyFont="1" applyFill="1" applyBorder="1" applyAlignment="1">
      <alignment horizontal="right"/>
    </xf>
    <xf numFmtId="166" fontId="6" fillId="2" borderId="0" xfId="1" applyNumberFormat="1" applyFont="1" applyFill="1" applyBorder="1"/>
    <xf numFmtId="3" fontId="4" fillId="2" borderId="0" xfId="4" applyFont="1" applyFill="1"/>
    <xf numFmtId="0" fontId="22" fillId="2" borderId="0" xfId="0" applyFont="1" applyFill="1" applyAlignment="1">
      <alignment horizontal="left" indent="1"/>
    </xf>
    <xf numFmtId="3" fontId="6" fillId="2" borderId="0" xfId="4" applyFont="1" applyFill="1"/>
    <xf numFmtId="0" fontId="11" fillId="2" borderId="0" xfId="0" applyFont="1" applyFill="1" applyBorder="1"/>
    <xf numFmtId="0" fontId="7" fillId="2" borderId="0" xfId="5" applyFont="1" applyFill="1" applyAlignment="1" applyProtection="1"/>
    <xf numFmtId="0" fontId="11" fillId="2" borderId="0" xfId="0" applyFont="1" applyFill="1" applyAlignment="1">
      <alignment horizontal="left" indent="1"/>
    </xf>
    <xf numFmtId="3" fontId="23" fillId="2" borderId="0" xfId="4" applyFont="1" applyFill="1"/>
    <xf numFmtId="3" fontId="0" fillId="2" borderId="0" xfId="4" applyFont="1" applyFill="1"/>
    <xf numFmtId="0" fontId="4" fillId="2" borderId="0" xfId="0" applyFont="1" applyFill="1" applyBorder="1"/>
    <xf numFmtId="0" fontId="8" fillId="2" borderId="0" xfId="8" applyFont="1" applyFill="1" applyBorder="1">
      <alignment horizontal="center" wrapText="1"/>
    </xf>
    <xf numFmtId="3" fontId="12" fillId="2" borderId="0" xfId="9" applyFill="1" applyBorder="1"/>
    <xf numFmtId="0" fontId="6" fillId="3" borderId="5" xfId="0" quotePrefix="1" applyFont="1" applyFill="1" applyBorder="1"/>
    <xf numFmtId="0" fontId="0" fillId="0" borderId="5" xfId="0" quotePrefix="1" applyFont="1" applyFill="1" applyBorder="1"/>
    <xf numFmtId="0" fontId="6" fillId="0" borderId="5" xfId="0" quotePrefix="1" applyFont="1" applyFill="1" applyBorder="1"/>
    <xf numFmtId="0" fontId="0" fillId="3" borderId="5" xfId="0" quotePrefix="1" applyFont="1" applyFill="1" applyBorder="1"/>
    <xf numFmtId="0" fontId="0" fillId="4" borderId="0" xfId="0" applyFont="1" applyFill="1"/>
    <xf numFmtId="0" fontId="0" fillId="0" borderId="0" xfId="0" applyAlignment="1">
      <alignment horizontal="right"/>
    </xf>
    <xf numFmtId="0" fontId="6" fillId="2" borderId="0" xfId="0" quotePrefix="1" applyFont="1" applyFill="1" applyBorder="1"/>
    <xf numFmtId="1" fontId="0" fillId="0" borderId="0" xfId="0" applyNumberFormat="1"/>
    <xf numFmtId="3" fontId="8" fillId="2" borderId="0" xfId="0" quotePrefix="1" applyNumberFormat="1" applyFont="1" applyFill="1" applyBorder="1" applyAlignment="1">
      <alignment horizontal="right"/>
    </xf>
    <xf numFmtId="165" fontId="8" fillId="2" borderId="6" xfId="3" applyNumberFormat="1" applyFont="1" applyFill="1" applyBorder="1" applyAlignment="1">
      <alignment horizontal="right"/>
    </xf>
    <xf numFmtId="49" fontId="7" fillId="2" borderId="0" xfId="5" applyNumberFormat="1" applyFont="1" applyFill="1" applyBorder="1" applyAlignment="1" applyProtection="1">
      <alignment horizontal="left"/>
    </xf>
    <xf numFmtId="3" fontId="7" fillId="2" borderId="0" xfId="5" applyNumberFormat="1" applyFont="1" applyFill="1" applyBorder="1" applyAlignment="1" applyProtection="1"/>
    <xf numFmtId="0" fontId="0" fillId="0" borderId="0" xfId="0"/>
    <xf numFmtId="0" fontId="2" fillId="0" borderId="0" xfId="0" applyFont="1"/>
    <xf numFmtId="3" fontId="29" fillId="0" borderId="0" xfId="0" applyNumberFormat="1" applyFont="1" applyFill="1" applyBorder="1" applyAlignment="1">
      <alignment horizontal="left"/>
    </xf>
    <xf numFmtId="1" fontId="29" fillId="0" borderId="0" xfId="3" applyNumberFormat="1" applyFont="1" applyFill="1" applyBorder="1" applyAlignment="1">
      <alignment horizontal="right" wrapText="1"/>
    </xf>
    <xf numFmtId="0" fontId="0" fillId="0" borderId="0" xfId="0" applyFont="1"/>
    <xf numFmtId="0" fontId="24" fillId="2" borderId="0" xfId="0" applyFont="1" applyFill="1" applyBorder="1"/>
    <xf numFmtId="0" fontId="4" fillId="2" borderId="0" xfId="5" applyFont="1" applyFill="1" applyBorder="1" applyAlignment="1" applyProtection="1"/>
    <xf numFmtId="9" fontId="6" fillId="2" borderId="0" xfId="0" applyNumberFormat="1" applyFont="1" applyFill="1" applyBorder="1" applyAlignment="1">
      <alignment horizontal="right"/>
    </xf>
    <xf numFmtId="9" fontId="0" fillId="2" borderId="0" xfId="0" applyNumberFormat="1" applyFont="1" applyFill="1" applyBorder="1" applyAlignment="1">
      <alignment horizontal="right"/>
    </xf>
    <xf numFmtId="3" fontId="19" fillId="2" borderId="0" xfId="0" quotePrefix="1" applyNumberFormat="1" applyFont="1" applyFill="1" applyBorder="1" applyAlignment="1">
      <alignment horizontal="left"/>
    </xf>
    <xf numFmtId="3" fontId="0" fillId="2" borderId="0" xfId="0" applyNumberFormat="1" applyFont="1" applyFill="1" applyBorder="1"/>
    <xf numFmtId="0" fontId="8" fillId="2" borderId="3" xfId="0" applyNumberFormat="1" applyFont="1" applyFill="1" applyBorder="1" applyAlignment="1">
      <alignment horizontal="right" wrapText="1"/>
    </xf>
    <xf numFmtId="3" fontId="8" fillId="2" borderId="0" xfId="0" applyNumberFormat="1" applyFont="1" applyFill="1" applyBorder="1" applyAlignment="1">
      <alignment horizontal="right" wrapText="1"/>
    </xf>
    <xf numFmtId="3" fontId="0" fillId="2" borderId="5" xfId="0" quotePrefix="1" applyNumberFormat="1" applyFont="1" applyFill="1" applyBorder="1" applyAlignment="1">
      <alignment horizontal="left"/>
    </xf>
    <xf numFmtId="166" fontId="6" fillId="2" borderId="0" xfId="1" applyNumberFormat="1" applyFont="1" applyFill="1" applyBorder="1" applyAlignment="1">
      <alignment horizontal="right"/>
    </xf>
    <xf numFmtId="3" fontId="0" fillId="2" borderId="5" xfId="0" applyNumberFormat="1" applyFont="1" applyFill="1" applyBorder="1" applyAlignment="1">
      <alignment horizontal="left"/>
    </xf>
    <xf numFmtId="0" fontId="19" fillId="2" borderId="5" xfId="0" applyNumberFormat="1" applyFont="1" applyFill="1" applyBorder="1"/>
    <xf numFmtId="166" fontId="8" fillId="2" borderId="0" xfId="1" applyNumberFormat="1" applyFont="1" applyFill="1" applyBorder="1" applyAlignment="1">
      <alignment horizontal="right"/>
    </xf>
    <xf numFmtId="3" fontId="25" fillId="2" borderId="0" xfId="5" applyNumberFormat="1" applyFont="1" applyFill="1" applyBorder="1" applyAlignment="1" applyProtection="1"/>
    <xf numFmtId="3" fontId="8" fillId="2" borderId="5" xfId="0" applyNumberFormat="1" applyFont="1" applyFill="1" applyBorder="1" applyAlignment="1">
      <alignment horizontal="left"/>
    </xf>
    <xf numFmtId="3" fontId="19" fillId="2" borderId="5" xfId="0" applyNumberFormat="1" applyFont="1" applyFill="1" applyBorder="1" applyAlignment="1">
      <alignment horizontal="left"/>
    </xf>
    <xf numFmtId="3" fontId="19" fillId="2" borderId="7" xfId="0" applyNumberFormat="1" applyFont="1" applyFill="1" applyBorder="1" applyAlignment="1">
      <alignment horizontal="left"/>
    </xf>
    <xf numFmtId="166" fontId="8" fillId="2" borderId="8" xfId="1" applyNumberFormat="1" applyFont="1" applyFill="1" applyBorder="1" applyAlignment="1">
      <alignment horizontal="right"/>
    </xf>
    <xf numFmtId="3" fontId="8" fillId="2" borderId="0" xfId="0" applyNumberFormat="1" applyFont="1" applyFill="1" applyBorder="1"/>
    <xf numFmtId="3" fontId="20" fillId="2" borderId="0" xfId="0" applyNumberFormat="1" applyFont="1" applyFill="1" applyBorder="1" applyAlignment="1">
      <alignment horizontal="left"/>
    </xf>
    <xf numFmtId="166" fontId="12" fillId="2" borderId="0" xfId="1" applyNumberFormat="1" applyFont="1" applyFill="1" applyBorder="1" applyAlignment="1">
      <alignment horizontal="right"/>
    </xf>
    <xf numFmtId="165" fontId="12" fillId="2" borderId="0" xfId="3" applyNumberFormat="1" applyFont="1" applyFill="1" applyBorder="1" applyAlignment="1">
      <alignment horizontal="right"/>
    </xf>
    <xf numFmtId="3" fontId="12" fillId="2" borderId="0" xfId="0" applyNumberFormat="1" applyFont="1" applyFill="1" applyBorder="1"/>
    <xf numFmtId="3" fontId="0" fillId="2" borderId="0" xfId="0" applyNumberFormat="1" applyFont="1" applyFill="1" applyBorder="1" applyAlignment="1">
      <alignment horizontal="left"/>
    </xf>
    <xf numFmtId="0" fontId="0" fillId="2" borderId="0" xfId="0" applyNumberFormat="1" applyFont="1" applyFill="1" applyBorder="1"/>
    <xf numFmtId="0" fontId="8" fillId="2" borderId="0" xfId="0" applyNumberFormat="1" applyFont="1" applyFill="1" applyBorder="1" applyAlignment="1">
      <alignment horizontal="right" wrapText="1"/>
    </xf>
    <xf numFmtId="164" fontId="8" fillId="2" borderId="0" xfId="0" applyNumberFormat="1" applyFont="1" applyFill="1" applyBorder="1"/>
    <xf numFmtId="164" fontId="8" fillId="2" borderId="0" xfId="0" applyNumberFormat="1" applyFont="1" applyFill="1" applyBorder="1" applyAlignment="1">
      <alignment horizontal="right"/>
    </xf>
    <xf numFmtId="164" fontId="0" fillId="2" borderId="0" xfId="1" applyNumberFormat="1" applyFont="1" applyFill="1" applyBorder="1" applyAlignment="1">
      <alignment horizontal="right"/>
    </xf>
    <xf numFmtId="164" fontId="0" fillId="2" borderId="0" xfId="0" applyNumberFormat="1" applyFont="1" applyFill="1" applyBorder="1"/>
    <xf numFmtId="166" fontId="8" fillId="2" borderId="8" xfId="1" applyNumberFormat="1" applyFont="1" applyFill="1" applyBorder="1"/>
    <xf numFmtId="168" fontId="8" fillId="2" borderId="0" xfId="2" applyNumberFormat="1" applyFont="1" applyFill="1" applyBorder="1" applyAlignment="1">
      <alignment horizontal="right"/>
    </xf>
    <xf numFmtId="3" fontId="8" fillId="2" borderId="0" xfId="0" applyNumberFormat="1" applyFont="1" applyFill="1" applyBorder="1" applyAlignment="1">
      <alignment horizontal="left"/>
    </xf>
    <xf numFmtId="3" fontId="29" fillId="2" borderId="5" xfId="0" applyNumberFormat="1" applyFont="1" applyFill="1" applyBorder="1" applyAlignment="1">
      <alignment horizontal="left"/>
    </xf>
    <xf numFmtId="3" fontId="29" fillId="2" borderId="0" xfId="1" applyNumberFormat="1" applyFont="1" applyFill="1" applyBorder="1" applyAlignment="1">
      <alignment horizontal="right"/>
    </xf>
    <xf numFmtId="3" fontId="30" fillId="2" borderId="5" xfId="0" applyNumberFormat="1" applyFont="1" applyFill="1" applyBorder="1" applyAlignment="1">
      <alignment horizontal="left"/>
    </xf>
    <xf numFmtId="165" fontId="18" fillId="2" borderId="0" xfId="3" applyNumberFormat="1" applyFont="1" applyFill="1" applyBorder="1" applyAlignment="1">
      <alignment horizontal="left"/>
    </xf>
    <xf numFmtId="3" fontId="18" fillId="2" borderId="0" xfId="0" applyNumberFormat="1" applyFont="1" applyFill="1" applyBorder="1"/>
    <xf numFmtId="3" fontId="30" fillId="2" borderId="7" xfId="0" applyNumberFormat="1" applyFont="1" applyFill="1" applyBorder="1" applyAlignment="1">
      <alignment horizontal="left"/>
    </xf>
    <xf numFmtId="3" fontId="14" fillId="2" borderId="0" xfId="0" applyNumberFormat="1" applyFont="1" applyFill="1" applyBorder="1" applyAlignment="1">
      <alignment horizontal="right" wrapText="1"/>
    </xf>
    <xf numFmtId="3" fontId="14" fillId="2" borderId="0" xfId="0" applyNumberFormat="1" applyFont="1" applyFill="1" applyBorder="1" applyAlignment="1">
      <alignment horizontal="left"/>
    </xf>
    <xf numFmtId="9" fontId="29" fillId="2" borderId="0" xfId="3" applyFont="1" applyFill="1" applyBorder="1" applyAlignment="1">
      <alignment horizontal="right" wrapText="1"/>
    </xf>
    <xf numFmtId="0" fontId="0" fillId="2" borderId="0" xfId="0" applyNumberFormat="1" applyFill="1" applyBorder="1"/>
    <xf numFmtId="0" fontId="2" fillId="2" borderId="0" xfId="0" applyNumberFormat="1" applyFont="1" applyFill="1" applyBorder="1"/>
    <xf numFmtId="0" fontId="8" fillId="2" borderId="0" xfId="0" applyNumberFormat="1" applyFont="1" applyFill="1" applyBorder="1"/>
    <xf numFmtId="0" fontId="8" fillId="2" borderId="0" xfId="10" applyFont="1" applyFill="1" applyBorder="1"/>
    <xf numFmtId="166" fontId="8" fillId="2" borderId="0" xfId="15" applyNumberFormat="1" applyFont="1" applyFill="1" applyBorder="1"/>
    <xf numFmtId="9" fontId="8" fillId="2" borderId="0" xfId="16" applyFont="1" applyFill="1" applyBorder="1"/>
    <xf numFmtId="9" fontId="8" fillId="2" borderId="0" xfId="16" applyNumberFormat="1" applyFont="1" applyFill="1" applyBorder="1"/>
    <xf numFmtId="0" fontId="8" fillId="2" borderId="0" xfId="8" applyFont="1" applyFill="1" applyBorder="1" applyAlignment="1">
      <alignment horizontal="right" wrapText="1"/>
    </xf>
    <xf numFmtId="9" fontId="8" fillId="2" borderId="0" xfId="8" applyNumberFormat="1" applyFont="1" applyFill="1" applyBorder="1" applyAlignment="1">
      <alignment horizontal="right" wrapText="1"/>
    </xf>
    <xf numFmtId="9" fontId="8" fillId="2" borderId="0" xfId="16" applyFont="1" applyFill="1" applyBorder="1" applyAlignment="1">
      <alignment horizontal="right"/>
    </xf>
    <xf numFmtId="9" fontId="8" fillId="2" borderId="0" xfId="16" applyNumberFormat="1" applyFont="1" applyFill="1" applyBorder="1" applyAlignment="1">
      <alignment horizontal="right"/>
    </xf>
    <xf numFmtId="0" fontId="6" fillId="2" borderId="0" xfId="10" applyFont="1" applyFill="1" applyBorder="1"/>
    <xf numFmtId="9" fontId="6" fillId="2" borderId="0" xfId="16" applyFont="1" applyFill="1" applyBorder="1" applyAlignment="1">
      <alignment horizontal="right"/>
    </xf>
    <xf numFmtId="9" fontId="6" fillId="2" borderId="0" xfId="16" applyNumberFormat="1" applyFont="1" applyFill="1" applyBorder="1" applyAlignment="1">
      <alignment horizontal="right"/>
    </xf>
    <xf numFmtId="3" fontId="13" fillId="2" borderId="0" xfId="9" applyFont="1" applyFill="1" applyBorder="1"/>
    <xf numFmtId="1" fontId="6" fillId="2" borderId="0" xfId="0" applyNumberFormat="1" applyFont="1" applyFill="1" applyBorder="1"/>
    <xf numFmtId="1" fontId="8" fillId="2" borderId="0" xfId="10" applyNumberFormat="1" applyFont="1" applyFill="1" applyBorder="1" applyAlignment="1">
      <alignment horizontal="center" wrapText="1"/>
    </xf>
    <xf numFmtId="9" fontId="8" fillId="2" borderId="0" xfId="10" applyNumberFormat="1" applyFont="1" applyFill="1" applyBorder="1" applyAlignment="1">
      <alignment horizontal="center" wrapText="1"/>
    </xf>
    <xf numFmtId="166" fontId="6" fillId="2" borderId="0" xfId="15" applyNumberFormat="1" applyFont="1" applyFill="1" applyBorder="1" applyAlignment="1">
      <alignment horizontal="right"/>
    </xf>
    <xf numFmtId="166" fontId="8" fillId="2" borderId="0" xfId="15" applyNumberFormat="1" applyFont="1" applyFill="1" applyBorder="1" applyAlignment="1">
      <alignment horizontal="right"/>
    </xf>
    <xf numFmtId="1" fontId="8" fillId="2" borderId="0" xfId="10" applyNumberFormat="1" applyFont="1" applyFill="1" applyBorder="1" applyAlignment="1">
      <alignment horizontal="right" wrapText="1"/>
    </xf>
    <xf numFmtId="1" fontId="6" fillId="2" borderId="0" xfId="10" applyNumberFormat="1" applyFont="1" applyFill="1" applyBorder="1" applyAlignment="1">
      <alignment horizontal="right" wrapText="1"/>
    </xf>
    <xf numFmtId="9" fontId="6" fillId="2" borderId="0" xfId="10" applyNumberFormat="1" applyFont="1" applyFill="1" applyBorder="1" applyAlignment="1">
      <alignment horizontal="right" wrapText="1"/>
    </xf>
    <xf numFmtId="168" fontId="6" fillId="2" borderId="0" xfId="2" applyNumberFormat="1" applyFont="1" applyFill="1" applyBorder="1" applyAlignment="1">
      <alignment horizontal="right"/>
    </xf>
    <xf numFmtId="0" fontId="8" fillId="2" borderId="0" xfId="10" applyFont="1" applyFill="1" applyBorder="1" applyAlignment="1">
      <alignment horizontal="right"/>
    </xf>
    <xf numFmtId="1" fontId="6" fillId="2" borderId="0" xfId="10" applyNumberFormat="1" applyFont="1" applyFill="1" applyBorder="1" applyAlignment="1">
      <alignment horizontal="right"/>
    </xf>
    <xf numFmtId="9" fontId="6" fillId="2" borderId="0" xfId="10" applyNumberFormat="1" applyFont="1" applyFill="1" applyBorder="1" applyAlignment="1">
      <alignment horizontal="right"/>
    </xf>
    <xf numFmtId="2" fontId="6" fillId="2" borderId="0" xfId="10" applyNumberFormat="1" applyFont="1" applyFill="1" applyBorder="1" applyAlignment="1">
      <alignment wrapText="1"/>
    </xf>
    <xf numFmtId="166" fontId="6" fillId="2" borderId="0" xfId="15" applyNumberFormat="1" applyFont="1" applyFill="1" applyBorder="1"/>
    <xf numFmtId="9" fontId="6" fillId="2" borderId="0" xfId="16" applyFont="1" applyFill="1" applyBorder="1"/>
    <xf numFmtId="9" fontId="6" fillId="2" borderId="0" xfId="16" applyNumberFormat="1" applyFont="1" applyFill="1" applyBorder="1"/>
    <xf numFmtId="1" fontId="6" fillId="2" borderId="0" xfId="10" applyNumberFormat="1" applyFont="1" applyFill="1" applyBorder="1"/>
    <xf numFmtId="9" fontId="6" fillId="2" borderId="0" xfId="10" applyNumberFormat="1" applyFont="1" applyFill="1" applyBorder="1"/>
    <xf numFmtId="9" fontId="6" fillId="2" borderId="0" xfId="1" applyNumberFormat="1" applyFont="1" applyFill="1" applyBorder="1" applyAlignment="1">
      <alignment horizontal="right"/>
    </xf>
    <xf numFmtId="1" fontId="6" fillId="2" borderId="0" xfId="10" applyNumberFormat="1" applyFont="1" applyFill="1" applyBorder="1" applyAlignment="1">
      <alignment horizontal="center" wrapText="1"/>
    </xf>
    <xf numFmtId="9" fontId="6" fillId="2" borderId="0" xfId="10" applyNumberFormat="1" applyFont="1" applyFill="1" applyBorder="1" applyAlignment="1">
      <alignment horizontal="center" wrapText="1"/>
    </xf>
    <xf numFmtId="43" fontId="6" fillId="2" borderId="0" xfId="15" applyFont="1" applyFill="1" applyBorder="1"/>
    <xf numFmtId="2" fontId="8" fillId="2" borderId="0" xfId="10" applyNumberFormat="1" applyFont="1" applyFill="1" applyBorder="1" applyAlignment="1">
      <alignment wrapText="1"/>
    </xf>
    <xf numFmtId="9" fontId="6" fillId="2" borderId="0" xfId="0" applyNumberFormat="1" applyFont="1" applyFill="1" applyBorder="1"/>
    <xf numFmtId="49" fontId="0" fillId="2" borderId="0" xfId="11" quotePrefix="1" applyNumberFormat="1" applyFont="1" applyFill="1" applyBorder="1" applyAlignment="1">
      <alignment horizontal="right"/>
    </xf>
    <xf numFmtId="3" fontId="8" fillId="2" borderId="0" xfId="6" applyFont="1" applyFill="1" applyBorder="1" applyAlignment="1">
      <alignment horizontal="left"/>
    </xf>
    <xf numFmtId="0" fontId="8" fillId="2" borderId="0" xfId="0" quotePrefix="1" applyNumberFormat="1" applyFont="1" applyFill="1" applyBorder="1" applyAlignment="1">
      <alignment horizontal="right"/>
    </xf>
    <xf numFmtId="0" fontId="8" fillId="2" borderId="0" xfId="0" applyNumberFormat="1" applyFont="1" applyFill="1" applyBorder="1" applyAlignment="1">
      <alignment horizontal="right"/>
    </xf>
    <xf numFmtId="165" fontId="0" fillId="2" borderId="0" xfId="3" applyNumberFormat="1" applyFont="1" applyFill="1" applyBorder="1"/>
    <xf numFmtId="165" fontId="2" fillId="2" borderId="0" xfId="3" applyNumberFormat="1" applyFont="1" applyFill="1" applyBorder="1"/>
    <xf numFmtId="0" fontId="26" fillId="2" borderId="0" xfId="0" applyNumberFormat="1" applyFont="1" applyFill="1" applyBorder="1"/>
    <xf numFmtId="1" fontId="27" fillId="2" borderId="0" xfId="0" applyNumberFormat="1" applyFont="1" applyFill="1" applyBorder="1" applyAlignment="1">
      <alignment horizontal="center"/>
    </xf>
    <xf numFmtId="1" fontId="28" fillId="2" borderId="0" xfId="0" applyNumberFormat="1" applyFont="1" applyFill="1" applyBorder="1"/>
    <xf numFmtId="3" fontId="17" fillId="2" borderId="0" xfId="0" applyNumberFormat="1" applyFont="1" applyFill="1" applyBorder="1" applyAlignment="1">
      <alignment horizontal="right"/>
    </xf>
    <xf numFmtId="3" fontId="17" fillId="2" borderId="0" xfId="0" applyNumberFormat="1" applyFont="1" applyFill="1" applyBorder="1" applyAlignment="1">
      <alignment horizontal="center"/>
    </xf>
    <xf numFmtId="1" fontId="17" fillId="2" borderId="0" xfId="0" applyNumberFormat="1" applyFont="1" applyFill="1" applyBorder="1" applyAlignment="1">
      <alignment horizontal="center"/>
    </xf>
    <xf numFmtId="166" fontId="8" fillId="2" borderId="0" xfId="1" applyNumberFormat="1" applyFont="1" applyFill="1" applyBorder="1" applyAlignment="1">
      <alignment horizontal="right" wrapText="1"/>
    </xf>
    <xf numFmtId="3" fontId="29" fillId="2" borderId="0" xfId="0" applyNumberFormat="1" applyFont="1" applyFill="1" applyBorder="1" applyAlignment="1">
      <alignment horizontal="left"/>
    </xf>
    <xf numFmtId="166" fontId="2" fillId="2" borderId="0" xfId="1" applyNumberFormat="1" applyFont="1" applyFill="1" applyBorder="1"/>
    <xf numFmtId="166" fontId="29" fillId="2" borderId="0" xfId="1" applyNumberFormat="1" applyFont="1" applyFill="1" applyBorder="1" applyAlignment="1">
      <alignment horizontal="left"/>
    </xf>
    <xf numFmtId="9" fontId="8" fillId="2" borderId="6" xfId="0" applyNumberFormat="1" applyFont="1" applyFill="1" applyBorder="1" applyAlignment="1">
      <alignment horizontal="right" wrapText="1"/>
    </xf>
    <xf numFmtId="3" fontId="19" fillId="2" borderId="10" xfId="0" applyNumberFormat="1" applyFont="1" applyFill="1" applyBorder="1" applyAlignment="1">
      <alignment horizontal="left"/>
    </xf>
    <xf numFmtId="0" fontId="8" fillId="2" borderId="11" xfId="0" applyNumberFormat="1" applyFont="1" applyFill="1" applyBorder="1" applyAlignment="1">
      <alignment horizontal="right" wrapText="1"/>
    </xf>
    <xf numFmtId="3" fontId="8" fillId="2" borderId="10" xfId="6" applyFont="1" applyFill="1" applyBorder="1" applyAlignment="1">
      <alignment horizontal="left"/>
    </xf>
    <xf numFmtId="3" fontId="8" fillId="2" borderId="5" xfId="6" applyFont="1" applyFill="1" applyBorder="1" applyAlignment="1">
      <alignment horizontal="left"/>
    </xf>
    <xf numFmtId="0" fontId="8" fillId="2" borderId="6" xfId="0" applyNumberFormat="1" applyFont="1" applyFill="1" applyBorder="1" applyAlignment="1">
      <alignment horizontal="right" wrapText="1"/>
    </xf>
    <xf numFmtId="165" fontId="0" fillId="2" borderId="6" xfId="3" applyNumberFormat="1" applyFont="1" applyFill="1" applyBorder="1"/>
    <xf numFmtId="165" fontId="2" fillId="2" borderId="6" xfId="3" applyNumberFormat="1" applyFont="1" applyFill="1" applyBorder="1"/>
    <xf numFmtId="3" fontId="29" fillId="2" borderId="6" xfId="0" applyNumberFormat="1" applyFont="1" applyFill="1" applyBorder="1" applyAlignment="1">
      <alignment horizontal="left"/>
    </xf>
    <xf numFmtId="166" fontId="2" fillId="2" borderId="8" xfId="1" applyNumberFormat="1" applyFont="1" applyFill="1" applyBorder="1"/>
    <xf numFmtId="165" fontId="2" fillId="2" borderId="8" xfId="3" applyNumberFormat="1" applyFont="1" applyFill="1" applyBorder="1"/>
    <xf numFmtId="165" fontId="2" fillId="2" borderId="9" xfId="3" applyNumberFormat="1" applyFont="1" applyFill="1" applyBorder="1"/>
    <xf numFmtId="0" fontId="0" fillId="6" borderId="0" xfId="0" applyFill="1"/>
    <xf numFmtId="1" fontId="0" fillId="6" borderId="0" xfId="0" applyNumberFormat="1" applyFill="1"/>
    <xf numFmtId="0" fontId="0" fillId="6" borderId="0" xfId="0" applyFill="1" applyAlignment="1">
      <alignment horizontal="right"/>
    </xf>
    <xf numFmtId="3" fontId="19" fillId="2" borderId="14" xfId="0" applyNumberFormat="1" applyFont="1" applyFill="1" applyBorder="1" applyAlignment="1">
      <alignment horizontal="left"/>
    </xf>
    <xf numFmtId="0" fontId="8" fillId="2" borderId="15" xfId="0" applyNumberFormat="1" applyFont="1" applyFill="1" applyBorder="1" applyAlignment="1">
      <alignment horizontal="right" wrapText="1"/>
    </xf>
    <xf numFmtId="0" fontId="8" fillId="2" borderId="16" xfId="0" applyNumberFormat="1" applyFont="1" applyFill="1" applyBorder="1" applyAlignment="1">
      <alignment horizontal="right" wrapText="1"/>
    </xf>
    <xf numFmtId="3" fontId="19" fillId="2" borderId="17" xfId="0" applyNumberFormat="1" applyFont="1" applyFill="1" applyBorder="1" applyAlignment="1">
      <alignment horizontal="left"/>
    </xf>
    <xf numFmtId="9" fontId="8" fillId="2" borderId="18" xfId="0" applyNumberFormat="1" applyFont="1" applyFill="1" applyBorder="1" applyAlignment="1">
      <alignment horizontal="right" wrapText="1"/>
    </xf>
    <xf numFmtId="3" fontId="0" fillId="2" borderId="17" xfId="0" quotePrefix="1" applyNumberFormat="1" applyFont="1" applyFill="1" applyBorder="1" applyAlignment="1">
      <alignment horizontal="left"/>
    </xf>
    <xf numFmtId="165" fontId="6" fillId="2" borderId="18" xfId="3" applyNumberFormat="1" applyFont="1" applyFill="1" applyBorder="1" applyAlignment="1">
      <alignment horizontal="right"/>
    </xf>
    <xf numFmtId="3" fontId="0" fillId="2" borderId="17" xfId="0" applyNumberFormat="1" applyFont="1" applyFill="1" applyBorder="1" applyAlignment="1">
      <alignment horizontal="left"/>
    </xf>
    <xf numFmtId="0" fontId="19" fillId="2" borderId="17" xfId="0" applyNumberFormat="1" applyFont="1" applyFill="1" applyBorder="1"/>
    <xf numFmtId="165" fontId="8" fillId="2" borderId="18" xfId="3" applyNumberFormat="1" applyFont="1" applyFill="1" applyBorder="1" applyAlignment="1">
      <alignment horizontal="right"/>
    </xf>
    <xf numFmtId="3" fontId="8" fillId="2" borderId="17" xfId="0" applyNumberFormat="1" applyFont="1" applyFill="1" applyBorder="1" applyAlignment="1">
      <alignment horizontal="left"/>
    </xf>
    <xf numFmtId="3" fontId="19" fillId="2" borderId="19" xfId="0" applyNumberFormat="1" applyFont="1" applyFill="1" applyBorder="1" applyAlignment="1">
      <alignment horizontal="left"/>
    </xf>
    <xf numFmtId="166" fontId="8" fillId="2" borderId="20" xfId="1" applyNumberFormat="1" applyFont="1" applyFill="1" applyBorder="1"/>
    <xf numFmtId="165" fontId="8" fillId="2" borderId="20" xfId="3" applyNumberFormat="1" applyFont="1" applyFill="1" applyBorder="1" applyAlignment="1">
      <alignment horizontal="right"/>
    </xf>
    <xf numFmtId="165" fontId="8" fillId="2" borderId="21" xfId="3" applyNumberFormat="1" applyFont="1" applyFill="1" applyBorder="1" applyAlignment="1">
      <alignment horizontal="right"/>
    </xf>
    <xf numFmtId="165" fontId="18" fillId="2" borderId="0" xfId="3" applyNumberFormat="1" applyFont="1" applyFill="1" applyBorder="1" applyAlignment="1">
      <alignment horizontal="right"/>
    </xf>
    <xf numFmtId="165" fontId="18" fillId="2" borderId="0" xfId="3" applyNumberFormat="1" applyFont="1" applyFill="1" applyBorder="1"/>
    <xf numFmtId="1" fontId="18" fillId="2" borderId="0" xfId="0" applyNumberFormat="1" applyFont="1" applyFill="1" applyBorder="1"/>
    <xf numFmtId="0" fontId="6" fillId="2" borderId="1" xfId="0" quotePrefix="1" applyFont="1" applyFill="1" applyBorder="1"/>
    <xf numFmtId="3" fontId="6" fillId="2" borderId="2" xfId="0" quotePrefix="1" applyNumberFormat="1" applyFont="1" applyFill="1" applyBorder="1" applyAlignment="1">
      <alignment horizontal="right"/>
    </xf>
    <xf numFmtId="3" fontId="6" fillId="2" borderId="2" xfId="0" applyNumberFormat="1" applyFont="1" applyFill="1" applyBorder="1" applyAlignment="1">
      <alignment horizontal="right"/>
    </xf>
    <xf numFmtId="0" fontId="33" fillId="0" borderId="0" xfId="0" applyFont="1" applyAlignment="1"/>
    <xf numFmtId="0" fontId="36" fillId="2" borderId="0" xfId="0" applyFont="1" applyFill="1" applyBorder="1"/>
    <xf numFmtId="0" fontId="32" fillId="2" borderId="0" xfId="0" applyFont="1" applyFill="1" applyBorder="1"/>
    <xf numFmtId="0" fontId="32" fillId="2" borderId="0" xfId="0" applyNumberFormat="1" applyFont="1" applyFill="1" applyBorder="1"/>
    <xf numFmtId="0" fontId="32" fillId="2" borderId="0" xfId="0" applyFont="1" applyFill="1" applyBorder="1" applyAlignment="1">
      <alignment wrapText="1"/>
    </xf>
    <xf numFmtId="0" fontId="32" fillId="2" borderId="0" xfId="0" applyNumberFormat="1" applyFont="1" applyFill="1" applyBorder="1" applyAlignment="1">
      <alignment wrapText="1"/>
    </xf>
    <xf numFmtId="1" fontId="32" fillId="2" borderId="0" xfId="0" applyNumberFormat="1" applyFont="1" applyFill="1" applyBorder="1"/>
    <xf numFmtId="165" fontId="32" fillId="2" borderId="0" xfId="3" applyNumberFormat="1" applyFont="1" applyFill="1" applyBorder="1"/>
    <xf numFmtId="165" fontId="37" fillId="2" borderId="0" xfId="3" applyNumberFormat="1" applyFont="1" applyFill="1" applyBorder="1"/>
    <xf numFmtId="0" fontId="38" fillId="2" borderId="0" xfId="0" applyFont="1" applyFill="1" applyBorder="1"/>
    <xf numFmtId="0" fontId="18" fillId="2" borderId="0" xfId="0" quotePrefix="1" applyNumberFormat="1" applyFont="1" applyFill="1" applyBorder="1" applyAlignment="1">
      <alignment horizontal="right"/>
    </xf>
    <xf numFmtId="3" fontId="18" fillId="2" borderId="0" xfId="0" applyNumberFormat="1" applyFont="1" applyFill="1" applyBorder="1" applyAlignment="1">
      <alignment horizontal="right" wrapText="1"/>
    </xf>
    <xf numFmtId="0" fontId="18" fillId="2" borderId="0" xfId="0" applyNumberFormat="1" applyFont="1" applyFill="1" applyBorder="1" applyAlignment="1">
      <alignment horizontal="right"/>
    </xf>
    <xf numFmtId="166" fontId="11" fillId="2" borderId="0" xfId="1" applyNumberFormat="1" applyFont="1" applyFill="1" applyBorder="1"/>
    <xf numFmtId="165" fontId="11" fillId="2" borderId="0" xfId="3" applyNumberFormat="1" applyFont="1" applyFill="1" applyBorder="1"/>
    <xf numFmtId="3" fontId="18" fillId="2" borderId="0" xfId="6" applyFont="1" applyFill="1" applyBorder="1" applyAlignment="1">
      <alignment horizontal="left"/>
    </xf>
    <xf numFmtId="0" fontId="18" fillId="2" borderId="0" xfId="0" applyNumberFormat="1" applyFont="1" applyFill="1" applyBorder="1" applyAlignment="1">
      <alignment horizontal="right" wrapText="1"/>
    </xf>
    <xf numFmtId="1" fontId="18" fillId="2" borderId="0" xfId="0" applyNumberFormat="1" applyFont="1" applyFill="1" applyBorder="1" applyAlignment="1">
      <alignment horizontal="right" wrapText="1"/>
    </xf>
    <xf numFmtId="165" fontId="18" fillId="2" borderId="0" xfId="3" applyNumberFormat="1" applyFont="1" applyFill="1" applyBorder="1" applyAlignment="1">
      <alignment horizontal="right" wrapText="1"/>
    </xf>
    <xf numFmtId="3" fontId="11" fillId="2" borderId="0" xfId="0" applyNumberFormat="1" applyFont="1" applyFill="1" applyBorder="1" applyAlignment="1">
      <alignment horizontal="left"/>
    </xf>
    <xf numFmtId="1" fontId="32" fillId="2" borderId="0" xfId="3" applyNumberFormat="1" applyFont="1" applyFill="1" applyBorder="1"/>
    <xf numFmtId="3" fontId="18" fillId="2" borderId="0" xfId="0" applyNumberFormat="1" applyFont="1" applyFill="1" applyBorder="1" applyAlignment="1">
      <alignment horizontal="left"/>
    </xf>
    <xf numFmtId="1" fontId="18" fillId="2" borderId="0" xfId="3" applyNumberFormat="1" applyFont="1" applyFill="1" applyBorder="1" applyAlignment="1">
      <alignment horizontal="right" wrapText="1"/>
    </xf>
    <xf numFmtId="165" fontId="11" fillId="2" borderId="0" xfId="3" applyNumberFormat="1" applyFont="1" applyFill="1" applyBorder="1" applyAlignment="1">
      <alignment horizontal="right" wrapText="1"/>
    </xf>
    <xf numFmtId="1" fontId="11" fillId="2" borderId="0" xfId="3" applyNumberFormat="1" applyFont="1" applyFill="1" applyBorder="1" applyAlignment="1">
      <alignment horizontal="right" wrapText="1"/>
    </xf>
    <xf numFmtId="1" fontId="11" fillId="2" borderId="0" xfId="3" applyNumberFormat="1" applyFont="1" applyFill="1" applyBorder="1" applyAlignment="1">
      <alignment horizontal="right"/>
    </xf>
    <xf numFmtId="0" fontId="39" fillId="2" borderId="0" xfId="0" applyFont="1" applyFill="1" applyBorder="1"/>
    <xf numFmtId="0" fontId="39" fillId="2" borderId="0" xfId="0" applyNumberFormat="1" applyFont="1" applyFill="1" applyBorder="1"/>
    <xf numFmtId="0" fontId="40" fillId="2" borderId="0" xfId="0" applyNumberFormat="1" applyFont="1" applyFill="1" applyBorder="1"/>
    <xf numFmtId="9" fontId="18" fillId="2" borderId="0" xfId="0" applyNumberFormat="1" applyFont="1" applyFill="1" applyBorder="1" applyAlignment="1">
      <alignment horizontal="right" wrapText="1"/>
    </xf>
    <xf numFmtId="3" fontId="32" fillId="2" borderId="0" xfId="0" quotePrefix="1" applyNumberFormat="1" applyFont="1" applyFill="1" applyBorder="1" applyAlignment="1">
      <alignment horizontal="left"/>
    </xf>
    <xf numFmtId="3" fontId="32" fillId="2" borderId="0" xfId="0" applyNumberFormat="1" applyFont="1" applyFill="1" applyBorder="1" applyAlignment="1">
      <alignment horizontal="left"/>
    </xf>
    <xf numFmtId="0" fontId="18" fillId="2" borderId="0" xfId="0" applyNumberFormat="1" applyFont="1" applyFill="1" applyBorder="1"/>
    <xf numFmtId="2" fontId="32" fillId="2" borderId="0" xfId="0" applyNumberFormat="1" applyFont="1" applyFill="1" applyBorder="1"/>
    <xf numFmtId="170" fontId="32" fillId="2" borderId="0" xfId="0" applyNumberFormat="1" applyFont="1" applyFill="1" applyBorder="1"/>
    <xf numFmtId="0" fontId="33" fillId="2" borderId="0" xfId="0" applyFont="1" applyFill="1" applyAlignment="1"/>
    <xf numFmtId="0" fontId="41" fillId="0" borderId="0" xfId="0" applyFont="1"/>
    <xf numFmtId="0" fontId="0" fillId="7" borderId="22" xfId="0" applyFont="1" applyFill="1" applyBorder="1"/>
    <xf numFmtId="0" fontId="0" fillId="0" borderId="22" xfId="0" applyFont="1" applyBorder="1"/>
    <xf numFmtId="172" fontId="32" fillId="2" borderId="0" xfId="0" applyNumberFormat="1" applyFont="1" applyFill="1" applyBorder="1"/>
    <xf numFmtId="173" fontId="32" fillId="2" borderId="0" xfId="0" applyNumberFormat="1" applyFont="1" applyFill="1" applyBorder="1"/>
    <xf numFmtId="0" fontId="42" fillId="2" borderId="0" xfId="0" applyFont="1" applyFill="1" applyBorder="1" applyAlignment="1"/>
    <xf numFmtId="0" fontId="43" fillId="2" borderId="0" xfId="0" applyFont="1" applyFill="1" applyBorder="1"/>
    <xf numFmtId="49" fontId="45" fillId="2" borderId="0" xfId="6" applyNumberFormat="1" applyFont="1" applyFill="1" applyBorder="1" applyAlignment="1">
      <alignment horizontal="left"/>
    </xf>
    <xf numFmtId="0" fontId="44" fillId="2" borderId="0" xfId="5" applyFont="1" applyFill="1" applyBorder="1" applyAlignment="1" applyProtection="1">
      <alignment horizontal="left"/>
    </xf>
    <xf numFmtId="0" fontId="45" fillId="2" borderId="0" xfId="0" applyFont="1" applyFill="1" applyBorder="1"/>
    <xf numFmtId="0" fontId="42" fillId="2" borderId="0" xfId="0" applyFont="1" applyFill="1" applyAlignment="1"/>
    <xf numFmtId="0" fontId="44" fillId="2" borderId="0" xfId="0" applyFont="1" applyFill="1" applyBorder="1"/>
    <xf numFmtId="0" fontId="43" fillId="2" borderId="0" xfId="0" applyFont="1" applyFill="1" applyBorder="1" applyAlignment="1"/>
    <xf numFmtId="0" fontId="42" fillId="2" borderId="0" xfId="0" quotePrefix="1" applyFont="1" applyFill="1" applyBorder="1" applyAlignment="1">
      <alignment horizontal="right"/>
    </xf>
    <xf numFmtId="0" fontId="42" fillId="0" borderId="0" xfId="0" applyFont="1" applyAlignment="1"/>
    <xf numFmtId="0" fontId="12" fillId="0" borderId="0" xfId="0" quotePrefix="1" applyFont="1"/>
    <xf numFmtId="0" fontId="12" fillId="0" borderId="0" xfId="0" applyFont="1" applyFill="1"/>
    <xf numFmtId="0" fontId="12" fillId="0" borderId="0" xfId="0" applyFont="1"/>
    <xf numFmtId="0" fontId="6" fillId="3" borderId="0" xfId="0" quotePrefix="1" applyFont="1" applyFill="1" applyBorder="1"/>
    <xf numFmtId="171" fontId="47" fillId="2" borderId="0" xfId="2" applyNumberFormat="1" applyFont="1" applyFill="1"/>
    <xf numFmtId="9" fontId="2" fillId="2" borderId="0" xfId="3" applyFont="1" applyFill="1"/>
    <xf numFmtId="168" fontId="2" fillId="2" borderId="0" xfId="2" applyNumberFormat="1" applyFont="1" applyFill="1"/>
    <xf numFmtId="0" fontId="2" fillId="0" borderId="5" xfId="0" quotePrefix="1" applyFont="1" applyFill="1" applyBorder="1"/>
    <xf numFmtId="0" fontId="8" fillId="3" borderId="3" xfId="0" applyNumberFormat="1" applyFont="1" applyFill="1" applyBorder="1" applyAlignment="1">
      <alignment horizontal="right" wrapText="1"/>
    </xf>
    <xf numFmtId="0" fontId="48" fillId="2" borderId="0" xfId="0" applyFont="1" applyFill="1" applyBorder="1"/>
    <xf numFmtId="0" fontId="49" fillId="2" borderId="0" xfId="0" applyFont="1" applyFill="1" applyBorder="1"/>
    <xf numFmtId="0" fontId="50" fillId="2" borderId="0" xfId="0" applyFont="1" applyFill="1" applyBorder="1"/>
    <xf numFmtId="1" fontId="32" fillId="0" borderId="0" xfId="0" applyNumberFormat="1" applyFont="1"/>
    <xf numFmtId="0" fontId="32" fillId="0" borderId="0" xfId="0" applyFont="1"/>
    <xf numFmtId="10" fontId="2" fillId="0" borderId="0" xfId="0" applyNumberFormat="1" applyFont="1"/>
    <xf numFmtId="1" fontId="6" fillId="2" borderId="0" xfId="0" quotePrefix="1" applyNumberFormat="1" applyFont="1" applyFill="1" applyBorder="1"/>
    <xf numFmtId="1" fontId="6" fillId="3" borderId="0" xfId="0" quotePrefix="1" applyNumberFormat="1" applyFont="1" applyFill="1" applyBorder="1"/>
    <xf numFmtId="165" fontId="6" fillId="2" borderId="0" xfId="3" quotePrefix="1" applyNumberFormat="1" applyFont="1" applyFill="1" applyBorder="1"/>
    <xf numFmtId="165" fontId="6" fillId="3" borderId="0" xfId="3" quotePrefix="1" applyNumberFormat="1" applyFont="1" applyFill="1" applyBorder="1"/>
    <xf numFmtId="10" fontId="6" fillId="2" borderId="0" xfId="3" quotePrefix="1" applyNumberFormat="1" applyFont="1" applyFill="1" applyBorder="1"/>
    <xf numFmtId="10" fontId="6" fillId="3" borderId="0" xfId="3" quotePrefix="1" applyNumberFormat="1" applyFont="1" applyFill="1" applyBorder="1"/>
    <xf numFmtId="10" fontId="1" fillId="2" borderId="0" xfId="3" applyNumberFormat="1" applyFont="1" applyFill="1" applyBorder="1"/>
    <xf numFmtId="0" fontId="0" fillId="4" borderId="5" xfId="0" quotePrefix="1" applyFont="1" applyFill="1" applyBorder="1"/>
    <xf numFmtId="0" fontId="6" fillId="4" borderId="5" xfId="0" quotePrefix="1" applyFont="1" applyFill="1" applyBorder="1"/>
    <xf numFmtId="0" fontId="2" fillId="2" borderId="0" xfId="0" applyFont="1" applyFill="1" applyBorder="1" applyAlignment="1">
      <alignment horizontal="left"/>
    </xf>
    <xf numFmtId="0" fontId="1" fillId="2" borderId="0" xfId="0" applyFont="1" applyFill="1" applyBorder="1" applyAlignment="1">
      <alignment horizontal="left"/>
    </xf>
    <xf numFmtId="3" fontId="19" fillId="2" borderId="0" xfId="6" applyFont="1" applyFill="1"/>
    <xf numFmtId="0" fontId="19" fillId="2" borderId="0" xfId="6" applyNumberFormat="1" applyFont="1" applyFill="1" applyBorder="1" applyAlignment="1">
      <alignment horizontal="left"/>
    </xf>
    <xf numFmtId="0" fontId="19" fillId="2" borderId="0" xfId="10" applyFont="1" applyFill="1" applyBorder="1" applyAlignment="1">
      <alignment horizontal="left"/>
    </xf>
    <xf numFmtId="3" fontId="19" fillId="2" borderId="8" xfId="9" applyFont="1" applyFill="1" applyBorder="1"/>
    <xf numFmtId="0" fontId="19" fillId="2" borderId="0" xfId="0" applyFont="1" applyFill="1" applyBorder="1" applyAlignment="1">
      <alignment horizontal="left"/>
    </xf>
    <xf numFmtId="3" fontId="19" fillId="2" borderId="0" xfId="9" applyFont="1" applyFill="1" applyBorder="1"/>
    <xf numFmtId="0" fontId="1" fillId="2" borderId="0" xfId="7" applyFont="1" applyFill="1" applyBorder="1" applyAlignment="1">
      <alignment horizontal="left"/>
    </xf>
    <xf numFmtId="0" fontId="31" fillId="2" borderId="0" xfId="0" applyFont="1" applyFill="1" applyBorder="1" applyAlignment="1">
      <alignment horizontal="left"/>
    </xf>
    <xf numFmtId="0" fontId="19" fillId="2" borderId="0" xfId="8" applyFont="1" applyFill="1" applyBorder="1" applyAlignment="1">
      <alignment horizontal="left"/>
    </xf>
    <xf numFmtId="0" fontId="51" fillId="2" borderId="0" xfId="0" applyFont="1" applyFill="1" applyBorder="1" applyAlignment="1">
      <alignment horizontal="left"/>
    </xf>
    <xf numFmtId="0" fontId="19" fillId="2" borderId="0" xfId="0" applyFont="1" applyFill="1" applyBorder="1" applyAlignment="1"/>
    <xf numFmtId="3" fontId="52" fillId="2" borderId="0" xfId="5" applyNumberFormat="1" applyFont="1" applyFill="1" applyBorder="1" applyAlignment="1" applyProtection="1">
      <alignment horizontal="left"/>
    </xf>
    <xf numFmtId="0" fontId="19" fillId="2" borderId="0" xfId="7" applyFont="1" applyFill="1" applyBorder="1" applyAlignment="1">
      <alignment horizontal="left"/>
    </xf>
    <xf numFmtId="0" fontId="0" fillId="0" borderId="0" xfId="0" applyFont="1" applyFill="1" applyBorder="1"/>
    <xf numFmtId="0" fontId="2" fillId="2" borderId="0" xfId="0" applyFont="1" applyFill="1" applyAlignment="1"/>
    <xf numFmtId="0" fontId="2" fillId="2" borderId="0" xfId="0" applyFont="1" applyFill="1" applyBorder="1" applyAlignment="1"/>
    <xf numFmtId="3" fontId="13" fillId="2" borderId="0" xfId="0" applyNumberFormat="1" applyFont="1" applyFill="1" applyBorder="1" applyAlignment="1">
      <alignment horizontal="right"/>
    </xf>
    <xf numFmtId="0" fontId="0" fillId="0" borderId="5" xfId="0" applyFont="1" applyFill="1" applyBorder="1"/>
    <xf numFmtId="0" fontId="55" fillId="4" borderId="0" xfId="0" applyFont="1" applyFill="1"/>
    <xf numFmtId="168" fontId="55" fillId="0" borderId="0" xfId="0" applyNumberFormat="1" applyFont="1"/>
    <xf numFmtId="44" fontId="56" fillId="0" borderId="0" xfId="2" applyNumberFormat="1" applyFont="1"/>
    <xf numFmtId="0" fontId="57" fillId="0" borderId="0" xfId="0" applyFont="1"/>
    <xf numFmtId="171" fontId="1" fillId="0" borderId="0" xfId="2" applyNumberFormat="1" applyFont="1"/>
    <xf numFmtId="171" fontId="34" fillId="0" borderId="0" xfId="2" applyNumberFormat="1" applyFont="1"/>
    <xf numFmtId="44" fontId="56" fillId="2" borderId="0" xfId="2" applyNumberFormat="1" applyFont="1" applyFill="1"/>
    <xf numFmtId="171" fontId="1" fillId="3" borderId="0" xfId="2" applyNumberFormat="1" applyFont="1" applyFill="1"/>
    <xf numFmtId="168" fontId="0" fillId="3" borderId="0" xfId="0" applyNumberFormat="1" applyFont="1" applyFill="1"/>
    <xf numFmtId="171" fontId="53" fillId="0" borderId="0" xfId="2" applyNumberFormat="1" applyFont="1"/>
    <xf numFmtId="0" fontId="0" fillId="0" borderId="0" xfId="0" applyFont="1" applyFill="1"/>
    <xf numFmtId="0" fontId="0" fillId="3" borderId="0" xfId="0" applyFont="1" applyFill="1"/>
    <xf numFmtId="10" fontId="0" fillId="0" borderId="0" xfId="0" applyNumberFormat="1" applyFont="1"/>
    <xf numFmtId="0" fontId="0" fillId="11" borderId="0" xfId="0" applyFont="1" applyFill="1"/>
    <xf numFmtId="0" fontId="0" fillId="0" borderId="0" xfId="0" applyFont="1" applyAlignment="1">
      <alignment horizontal="center"/>
    </xf>
    <xf numFmtId="0" fontId="0" fillId="4" borderId="0" xfId="0" applyFont="1" applyFill="1" applyAlignment="1">
      <alignment horizontal="center"/>
    </xf>
    <xf numFmtId="0" fontId="0" fillId="12" borderId="0" xfId="0" applyFont="1" applyFill="1" applyAlignment="1">
      <alignment horizontal="center"/>
    </xf>
    <xf numFmtId="0" fontId="0" fillId="11" borderId="0" xfId="0" applyFont="1" applyFill="1" applyAlignment="1">
      <alignment horizontal="center"/>
    </xf>
    <xf numFmtId="0" fontId="0" fillId="12" borderId="0" xfId="0" applyFont="1" applyFill="1"/>
    <xf numFmtId="168" fontId="1" fillId="5" borderId="0" xfId="2" applyNumberFormat="1" applyFont="1" applyFill="1"/>
    <xf numFmtId="168" fontId="1" fillId="4" borderId="0" xfId="2" applyNumberFormat="1" applyFont="1" applyFill="1"/>
    <xf numFmtId="168" fontId="1" fillId="12" borderId="0" xfId="2" applyNumberFormat="1" applyFont="1" applyFill="1"/>
    <xf numFmtId="168" fontId="1" fillId="11" borderId="0" xfId="2" applyNumberFormat="1" applyFont="1" applyFill="1"/>
    <xf numFmtId="168" fontId="0" fillId="0" borderId="0" xfId="0" applyNumberFormat="1" applyFont="1"/>
    <xf numFmtId="0" fontId="6" fillId="3" borderId="5" xfId="0" quotePrefix="1" applyFont="1" applyFill="1" applyBorder="1" applyAlignment="1">
      <alignment horizontal="left"/>
    </xf>
    <xf numFmtId="0" fontId="31" fillId="0" borderId="5" xfId="0" quotePrefix="1" applyFont="1" applyFill="1" applyBorder="1"/>
    <xf numFmtId="0" fontId="0" fillId="5" borderId="0" xfId="0" applyFont="1" applyFill="1"/>
    <xf numFmtId="170" fontId="0" fillId="0" borderId="0" xfId="0" applyNumberFormat="1" applyFont="1" applyFill="1" applyAlignment="1">
      <alignment horizontal="right"/>
    </xf>
    <xf numFmtId="0" fontId="31" fillId="0" borderId="7" xfId="0" quotePrefix="1" applyFont="1" applyFill="1" applyBorder="1"/>
    <xf numFmtId="168" fontId="1" fillId="13" borderId="0" xfId="2" applyNumberFormat="1" applyFont="1" applyFill="1"/>
    <xf numFmtId="167" fontId="32" fillId="13" borderId="0" xfId="3" applyNumberFormat="1" applyFont="1" applyFill="1"/>
    <xf numFmtId="168" fontId="1" fillId="0" borderId="0" xfId="2" applyNumberFormat="1" applyFont="1"/>
    <xf numFmtId="44" fontId="0" fillId="0" borderId="0" xfId="0" applyNumberFormat="1" applyFont="1"/>
    <xf numFmtId="0" fontId="53" fillId="0" borderId="0" xfId="0" applyFont="1"/>
    <xf numFmtId="0" fontId="53" fillId="0" borderId="0" xfId="0" applyFont="1" applyFill="1"/>
    <xf numFmtId="0" fontId="1" fillId="11" borderId="0" xfId="1" applyNumberFormat="1" applyFont="1" applyFill="1"/>
    <xf numFmtId="1" fontId="0" fillId="0" borderId="0" xfId="0" applyNumberFormat="1" applyFont="1" applyFill="1"/>
    <xf numFmtId="165" fontId="1" fillId="0" borderId="0" xfId="3" applyNumberFormat="1" applyFont="1" applyFill="1"/>
    <xf numFmtId="168" fontId="0" fillId="4" borderId="0" xfId="0" applyNumberFormat="1" applyFont="1" applyFill="1"/>
    <xf numFmtId="0" fontId="6" fillId="0" borderId="0" xfId="0" applyFont="1" applyFill="1"/>
    <xf numFmtId="1" fontId="6" fillId="0" borderId="0" xfId="0" applyNumberFormat="1" applyFont="1" applyFill="1"/>
    <xf numFmtId="0" fontId="31" fillId="4" borderId="5" xfId="0" quotePrefix="1" applyFont="1" applyFill="1" applyBorder="1"/>
    <xf numFmtId="168" fontId="0" fillId="11" borderId="0" xfId="0" applyNumberFormat="1" applyFont="1" applyFill="1"/>
    <xf numFmtId="0" fontId="58" fillId="0" borderId="0" xfId="0" applyFont="1" applyFill="1" applyBorder="1"/>
    <xf numFmtId="168" fontId="57" fillId="0" borderId="0" xfId="0" applyNumberFormat="1" applyFont="1"/>
    <xf numFmtId="168" fontId="1" fillId="2" borderId="0" xfId="2" applyNumberFormat="1" applyFont="1" applyFill="1"/>
    <xf numFmtId="9" fontId="1" fillId="2" borderId="0" xfId="3" applyFont="1" applyFill="1"/>
    <xf numFmtId="9" fontId="1" fillId="0" borderId="0" xfId="3" applyFont="1"/>
    <xf numFmtId="10" fontId="0" fillId="2" borderId="0" xfId="0" applyNumberFormat="1" applyFont="1" applyFill="1"/>
    <xf numFmtId="10" fontId="0" fillId="10" borderId="0" xfId="0" applyNumberFormat="1" applyFont="1" applyFill="1"/>
    <xf numFmtId="0" fontId="0" fillId="10" borderId="0" xfId="0" applyFont="1" applyFill="1"/>
    <xf numFmtId="168" fontId="1" fillId="10" borderId="0" xfId="2" applyNumberFormat="1" applyFont="1" applyFill="1"/>
    <xf numFmtId="168" fontId="0" fillId="10" borderId="0" xfId="0" applyNumberFormat="1" applyFont="1" applyFill="1"/>
    <xf numFmtId="1" fontId="0" fillId="2" borderId="0" xfId="0" applyNumberFormat="1" applyFont="1" applyFill="1" applyBorder="1"/>
    <xf numFmtId="165" fontId="1" fillId="2" borderId="0" xfId="3" applyNumberFormat="1" applyFont="1" applyFill="1" applyBorder="1"/>
    <xf numFmtId="176" fontId="1" fillId="2" borderId="0" xfId="3" applyNumberFormat="1" applyFont="1" applyFill="1" applyBorder="1"/>
    <xf numFmtId="0" fontId="55" fillId="0" borderId="0" xfId="0" applyFont="1"/>
    <xf numFmtId="3" fontId="6" fillId="0" borderId="0" xfId="6" applyFont="1" applyFill="1" applyBorder="1" applyAlignment="1">
      <alignment horizontal="left"/>
    </xf>
    <xf numFmtId="1" fontId="0" fillId="3" borderId="0" xfId="0" applyNumberFormat="1" applyFont="1" applyFill="1"/>
    <xf numFmtId="1" fontId="0" fillId="0" borderId="0" xfId="0" applyNumberFormat="1" applyFont="1"/>
    <xf numFmtId="0" fontId="6" fillId="0" borderId="0" xfId="0" applyNumberFormat="1" applyFont="1" applyFill="1" applyBorder="1" applyAlignment="1">
      <alignment horizontal="right" wrapText="1"/>
    </xf>
    <xf numFmtId="166" fontId="1" fillId="0" borderId="0" xfId="1" applyNumberFormat="1" applyFont="1"/>
    <xf numFmtId="1" fontId="1" fillId="0" borderId="0" xfId="3" applyNumberFormat="1" applyFont="1" applyFill="1" applyBorder="1"/>
    <xf numFmtId="166" fontId="0" fillId="0" borderId="0" xfId="0" applyNumberFormat="1" applyFont="1"/>
    <xf numFmtId="43" fontId="1" fillId="0" borderId="0" xfId="1" applyFont="1"/>
    <xf numFmtId="43" fontId="1" fillId="0" borderId="0" xfId="1" applyFont="1" applyFill="1"/>
    <xf numFmtId="165" fontId="1" fillId="3" borderId="0" xfId="3" applyNumberFormat="1" applyFont="1" applyFill="1"/>
    <xf numFmtId="1" fontId="1" fillId="0" borderId="0" xfId="1" applyNumberFormat="1" applyFont="1"/>
    <xf numFmtId="165" fontId="1" fillId="0" borderId="0" xfId="3" applyNumberFormat="1" applyFont="1"/>
    <xf numFmtId="168" fontId="0" fillId="0" borderId="0" xfId="0" applyNumberFormat="1" applyFont="1" applyFill="1"/>
    <xf numFmtId="10" fontId="2" fillId="2" borderId="0" xfId="0" applyNumberFormat="1" applyFont="1" applyFill="1"/>
    <xf numFmtId="0" fontId="2" fillId="0" borderId="0" xfId="0" applyFont="1" applyFill="1"/>
    <xf numFmtId="165" fontId="0" fillId="0" borderId="0" xfId="0" applyNumberFormat="1" applyFont="1"/>
    <xf numFmtId="0" fontId="8" fillId="0" borderId="5" xfId="0" quotePrefix="1" applyFont="1" applyFill="1" applyBorder="1"/>
    <xf numFmtId="1" fontId="0" fillId="10" borderId="0" xfId="0" applyNumberFormat="1" applyFont="1" applyFill="1"/>
    <xf numFmtId="1" fontId="0" fillId="10" borderId="0" xfId="0" quotePrefix="1" applyNumberFormat="1" applyFont="1" applyFill="1"/>
    <xf numFmtId="1" fontId="0" fillId="5" borderId="0" xfId="0" applyNumberFormat="1" applyFont="1" applyFill="1"/>
    <xf numFmtId="1" fontId="1" fillId="3" borderId="0" xfId="3" applyNumberFormat="1" applyFont="1" applyFill="1" applyBorder="1"/>
    <xf numFmtId="165" fontId="6" fillId="3" borderId="0" xfId="3" applyNumberFormat="1" applyFont="1" applyFill="1" applyBorder="1" applyAlignment="1">
      <alignment horizontal="right"/>
    </xf>
    <xf numFmtId="0" fontId="31" fillId="0" borderId="0" xfId="0" quotePrefix="1" applyFont="1" applyFill="1" applyBorder="1"/>
    <xf numFmtId="170" fontId="0" fillId="9" borderId="0" xfId="0" applyNumberFormat="1" applyFont="1" applyFill="1" applyAlignment="1">
      <alignment horizontal="right"/>
    </xf>
    <xf numFmtId="170" fontId="0" fillId="9" borderId="0" xfId="0" quotePrefix="1" applyNumberFormat="1" applyFont="1" applyFill="1" applyAlignment="1">
      <alignment horizontal="right"/>
    </xf>
    <xf numFmtId="170" fontId="46" fillId="9" borderId="0" xfId="0" applyNumberFormat="1" applyFont="1" applyFill="1" applyAlignment="1">
      <alignment horizontal="right"/>
    </xf>
    <xf numFmtId="168" fontId="1" fillId="3" borderId="0" xfId="2" applyNumberFormat="1" applyFont="1" applyFill="1"/>
    <xf numFmtId="3" fontId="7" fillId="2" borderId="0" xfId="5" applyNumberFormat="1" applyFill="1" applyBorder="1" applyAlignment="1" applyProtection="1"/>
    <xf numFmtId="3" fontId="3" fillId="2" borderId="0" xfId="4" applyFill="1"/>
    <xf numFmtId="0" fontId="6" fillId="2" borderId="0" xfId="0" quotePrefix="1" applyFont="1" applyFill="1" applyBorder="1" applyAlignment="1">
      <alignment horizontal="right"/>
    </xf>
    <xf numFmtId="0" fontId="54" fillId="2" borderId="0" xfId="0" applyFont="1" applyFill="1" applyBorder="1" applyAlignment="1">
      <alignment horizontal="right"/>
    </xf>
    <xf numFmtId="49" fontId="6" fillId="2" borderId="0" xfId="11" quotePrefix="1" applyFont="1" applyFill="1" applyBorder="1" applyAlignment="1">
      <alignment horizontal="right"/>
    </xf>
    <xf numFmtId="0" fontId="0" fillId="2" borderId="0" xfId="0" applyFill="1" applyAlignment="1"/>
    <xf numFmtId="2" fontId="19" fillId="2" borderId="10" xfId="0" quotePrefix="1" applyNumberFormat="1" applyFont="1" applyFill="1" applyBorder="1" applyAlignment="1">
      <alignment horizontal="left" wrapText="1"/>
    </xf>
    <xf numFmtId="0" fontId="8" fillId="2" borderId="3" xfId="7" applyFont="1" applyFill="1" applyBorder="1" applyAlignment="1"/>
    <xf numFmtId="0" fontId="8" fillId="2" borderId="3" xfId="1" applyNumberFormat="1" applyFont="1" applyFill="1" applyBorder="1" applyAlignment="1">
      <alignment horizontal="right"/>
    </xf>
    <xf numFmtId="2" fontId="8" fillId="2" borderId="11" xfId="0" applyNumberFormat="1" applyFont="1" applyFill="1" applyBorder="1" applyAlignment="1">
      <alignment horizontal="right" wrapText="1"/>
    </xf>
    <xf numFmtId="0" fontId="19" fillId="2" borderId="7" xfId="0" applyFont="1" applyFill="1" applyBorder="1" applyAlignment="1">
      <alignment horizontal="left"/>
    </xf>
    <xf numFmtId="3" fontId="8" fillId="2" borderId="8" xfId="1" applyNumberFormat="1" applyFont="1" applyFill="1" applyBorder="1" applyAlignment="1">
      <alignment horizontal="right"/>
    </xf>
    <xf numFmtId="0" fontId="31" fillId="2" borderId="0" xfId="0" applyFont="1" applyFill="1" applyBorder="1" applyAlignment="1">
      <alignment horizontal="right"/>
    </xf>
    <xf numFmtId="0" fontId="31" fillId="2" borderId="0" xfId="0" applyFont="1" applyFill="1" applyBorder="1"/>
    <xf numFmtId="0" fontId="31" fillId="2" borderId="5" xfId="0" applyFont="1" applyFill="1" applyBorder="1" applyAlignment="1">
      <alignment horizontal="left"/>
    </xf>
    <xf numFmtId="3" fontId="20" fillId="2" borderId="0" xfId="9" applyFont="1" applyFill="1" applyBorder="1"/>
    <xf numFmtId="0" fontId="20" fillId="2" borderId="0" xfId="0" applyFont="1" applyFill="1" applyBorder="1" applyAlignment="1">
      <alignment horizontal="left"/>
    </xf>
    <xf numFmtId="0" fontId="12" fillId="2" borderId="0" xfId="0" applyFont="1" applyFill="1" applyBorder="1" applyAlignment="1"/>
    <xf numFmtId="3" fontId="20" fillId="2" borderId="0" xfId="9" applyFont="1" applyFill="1"/>
    <xf numFmtId="0" fontId="20" fillId="2" borderId="0" xfId="0" applyFont="1" applyFill="1" applyAlignment="1">
      <alignment vertical="center"/>
    </xf>
    <xf numFmtId="0" fontId="20" fillId="2" borderId="0" xfId="7" applyFont="1" applyFill="1" applyBorder="1" applyAlignment="1">
      <alignment horizontal="left"/>
    </xf>
    <xf numFmtId="0" fontId="12" fillId="2" borderId="0" xfId="7" applyFont="1" applyFill="1" applyBorder="1" applyAlignment="1"/>
    <xf numFmtId="9" fontId="31" fillId="2" borderId="0" xfId="3" applyFont="1" applyFill="1" applyBorder="1" applyAlignment="1">
      <alignment horizontal="right"/>
    </xf>
    <xf numFmtId="3" fontId="31" fillId="2" borderId="0" xfId="1" applyNumberFormat="1" applyFont="1" applyFill="1" applyBorder="1"/>
    <xf numFmtId="9" fontId="31" fillId="2" borderId="0" xfId="3" applyNumberFormat="1" applyFont="1" applyFill="1" applyBorder="1" applyAlignment="1">
      <alignment horizontal="right"/>
    </xf>
    <xf numFmtId="0" fontId="31" fillId="2" borderId="0" xfId="0" applyFont="1" applyFill="1" applyBorder="1" applyAlignment="1"/>
    <xf numFmtId="3" fontId="31" fillId="2" borderId="0" xfId="1" applyNumberFormat="1" applyFont="1" applyFill="1" applyBorder="1" applyAlignment="1">
      <alignment horizontal="left"/>
    </xf>
    <xf numFmtId="9" fontId="31" fillId="2" borderId="0" xfId="3" applyFont="1" applyFill="1" applyBorder="1" applyAlignment="1">
      <alignment horizontal="left"/>
    </xf>
    <xf numFmtId="2" fontId="8" fillId="2" borderId="3" xfId="0" quotePrefix="1" applyNumberFormat="1" applyFont="1" applyFill="1" applyBorder="1" applyAlignment="1">
      <alignment horizontal="right" wrapText="1"/>
    </xf>
    <xf numFmtId="0" fontId="31" fillId="2" borderId="1" xfId="0" applyFont="1" applyFill="1" applyBorder="1" applyAlignment="1">
      <alignment horizontal="left"/>
    </xf>
    <xf numFmtId="0" fontId="31" fillId="2" borderId="5" xfId="0" applyFont="1" applyFill="1" applyBorder="1" applyAlignment="1">
      <alignment horizontal="left" vertical="top"/>
    </xf>
    <xf numFmtId="0" fontId="31" fillId="2" borderId="7" xfId="0" applyFont="1" applyFill="1" applyBorder="1" applyAlignment="1">
      <alignment horizontal="left"/>
    </xf>
    <xf numFmtId="0" fontId="31" fillId="2" borderId="1" xfId="0" applyNumberFormat="1" applyFont="1" applyFill="1" applyBorder="1" applyAlignment="1">
      <alignment horizontal="left"/>
    </xf>
    <xf numFmtId="0" fontId="31" fillId="2" borderId="5" xfId="0" applyNumberFormat="1" applyFont="1" applyFill="1" applyBorder="1" applyAlignment="1">
      <alignment horizontal="left"/>
    </xf>
    <xf numFmtId="0" fontId="31" fillId="2" borderId="5" xfId="0" applyNumberFormat="1" applyFont="1" applyFill="1" applyBorder="1" applyAlignment="1">
      <alignment horizontal="left" vertical="top"/>
    </xf>
    <xf numFmtId="165" fontId="31" fillId="2" borderId="0" xfId="3" quotePrefix="1" applyNumberFormat="1" applyFont="1" applyFill="1" applyBorder="1"/>
    <xf numFmtId="0" fontId="31" fillId="2" borderId="5" xfId="6" applyNumberFormat="1" applyFont="1" applyFill="1" applyBorder="1" applyAlignment="1">
      <alignment horizontal="left"/>
    </xf>
    <xf numFmtId="0" fontId="31" fillId="2" borderId="5" xfId="8" applyFont="1" applyFill="1" applyBorder="1" applyAlignment="1">
      <alignment horizontal="left" wrapText="1"/>
    </xf>
    <xf numFmtId="0" fontId="31" fillId="2" borderId="5" xfId="0" applyFont="1" applyFill="1" applyBorder="1" applyAlignment="1">
      <alignment horizontal="left" vertical="top" wrapText="1"/>
    </xf>
    <xf numFmtId="0" fontId="0" fillId="2" borderId="0" xfId="0" applyFont="1" applyFill="1" applyAlignment="1"/>
    <xf numFmtId="0" fontId="31" fillId="2" borderId="5" xfId="0" quotePrefix="1" applyFont="1" applyFill="1" applyBorder="1"/>
    <xf numFmtId="0" fontId="31" fillId="2" borderId="5" xfId="0" quotePrefix="1" applyFont="1" applyFill="1" applyBorder="1" applyAlignment="1"/>
    <xf numFmtId="0" fontId="20" fillId="2" borderId="0" xfId="0" quotePrefix="1" applyFont="1" applyFill="1" applyBorder="1"/>
    <xf numFmtId="0" fontId="8" fillId="2" borderId="10" xfId="8" applyFont="1" applyFill="1" applyBorder="1" applyAlignment="1">
      <alignment horizontal="left" wrapText="1"/>
    </xf>
    <xf numFmtId="0" fontId="8" fillId="2" borderId="11" xfId="8" applyFont="1" applyFill="1" applyBorder="1" applyAlignment="1">
      <alignment horizontal="left" wrapText="1"/>
    </xf>
    <xf numFmtId="0" fontId="31" fillId="2" borderId="1" xfId="0" applyFont="1" applyFill="1" applyBorder="1"/>
    <xf numFmtId="0" fontId="31" fillId="2" borderId="4" xfId="0" applyFont="1" applyFill="1" applyBorder="1"/>
    <xf numFmtId="0" fontId="31" fillId="2" borderId="5" xfId="0" applyFont="1" applyFill="1" applyBorder="1"/>
    <xf numFmtId="0" fontId="31" fillId="2" borderId="6" xfId="0" applyFont="1" applyFill="1" applyBorder="1"/>
    <xf numFmtId="0" fontId="31" fillId="2" borderId="7" xfId="0" applyFont="1" applyFill="1" applyBorder="1"/>
    <xf numFmtId="0" fontId="31" fillId="2" borderId="9" xfId="0" applyFont="1" applyFill="1" applyBorder="1"/>
    <xf numFmtId="0" fontId="31" fillId="2" borderId="0" xfId="0" quotePrefix="1" applyFont="1" applyFill="1" applyBorder="1" applyAlignment="1">
      <alignment horizontal="right"/>
    </xf>
    <xf numFmtId="0" fontId="11" fillId="2" borderId="0" xfId="0" applyFont="1" applyFill="1" applyBorder="1" applyAlignment="1"/>
    <xf numFmtId="9" fontId="11" fillId="2" borderId="0" xfId="3" applyFont="1" applyFill="1" applyBorder="1" applyAlignment="1">
      <alignment horizontal="right"/>
    </xf>
    <xf numFmtId="0" fontId="18" fillId="2" borderId="0" xfId="0" applyFont="1" applyFill="1" applyBorder="1" applyAlignment="1">
      <alignment horizontal="right" wrapText="1"/>
    </xf>
    <xf numFmtId="174" fontId="0" fillId="0" borderId="0" xfId="0" applyNumberFormat="1" applyFont="1" applyFill="1"/>
    <xf numFmtId="0" fontId="2" fillId="12" borderId="0" xfId="0" applyFont="1" applyFill="1"/>
    <xf numFmtId="168" fontId="2" fillId="0" borderId="0" xfId="0" applyNumberFormat="1" applyFont="1"/>
    <xf numFmtId="0" fontId="2" fillId="3" borderId="5" xfId="0" quotePrefix="1" applyFont="1" applyFill="1" applyBorder="1"/>
    <xf numFmtId="165" fontId="2" fillId="0" borderId="0" xfId="3" applyNumberFormat="1" applyFont="1"/>
    <xf numFmtId="0" fontId="31" fillId="2" borderId="0" xfId="0" quotePrefix="1" applyFont="1" applyFill="1" applyBorder="1"/>
    <xf numFmtId="168" fontId="0" fillId="2" borderId="0" xfId="2" applyNumberFormat="1" applyFont="1" applyFill="1"/>
    <xf numFmtId="9" fontId="0" fillId="2" borderId="0" xfId="3" applyFont="1" applyFill="1"/>
    <xf numFmtId="167" fontId="0" fillId="2" borderId="0" xfId="0" applyNumberFormat="1" applyFont="1" applyFill="1"/>
    <xf numFmtId="168" fontId="0" fillId="0" borderId="0" xfId="2" applyNumberFormat="1" applyFont="1"/>
    <xf numFmtId="0" fontId="19" fillId="0" borderId="5" xfId="0" quotePrefix="1" applyFont="1" applyFill="1" applyBorder="1"/>
    <xf numFmtId="0" fontId="2" fillId="2" borderId="0" xfId="0" applyFont="1" applyFill="1"/>
    <xf numFmtId="0" fontId="2" fillId="8" borderId="22" xfId="0" applyFont="1" applyFill="1" applyBorder="1"/>
    <xf numFmtId="0" fontId="8" fillId="3" borderId="5" xfId="0" quotePrefix="1" applyFont="1" applyFill="1" applyBorder="1"/>
    <xf numFmtId="0" fontId="2" fillId="7" borderId="22" xfId="0" applyFont="1" applyFill="1" applyBorder="1"/>
    <xf numFmtId="0" fontId="62" fillId="0" borderId="0" xfId="0" applyFont="1"/>
    <xf numFmtId="0" fontId="2" fillId="0" borderId="22" xfId="0" applyFont="1" applyBorder="1"/>
    <xf numFmtId="0" fontId="19" fillId="3" borderId="5" xfId="0" quotePrefix="1" applyFont="1" applyFill="1" applyBorder="1"/>
    <xf numFmtId="178" fontId="2" fillId="2" borderId="0" xfId="0" applyNumberFormat="1" applyFont="1" applyFill="1"/>
    <xf numFmtId="44" fontId="61" fillId="2" borderId="12" xfId="2" applyNumberFormat="1" applyFont="1" applyFill="1" applyBorder="1" applyAlignment="1">
      <alignment horizontal="left" vertical="center" wrapText="1"/>
    </xf>
    <xf numFmtId="44" fontId="61" fillId="2" borderId="13" xfId="2" applyNumberFormat="1" applyFont="1" applyFill="1" applyBorder="1" applyAlignment="1">
      <alignment horizontal="left" vertical="center" wrapText="1"/>
    </xf>
    <xf numFmtId="168" fontId="2" fillId="0" borderId="0" xfId="2" applyNumberFormat="1" applyFont="1" applyFill="1"/>
    <xf numFmtId="165" fontId="2" fillId="0" borderId="0" xfId="3" applyNumberFormat="1" applyFont="1" applyFill="1"/>
    <xf numFmtId="165" fontId="2" fillId="0" borderId="0" xfId="0" applyNumberFormat="1" applyFont="1" applyFill="1"/>
    <xf numFmtId="168" fontId="2" fillId="0" borderId="0" xfId="0" applyNumberFormat="1" applyFont="1" applyFill="1"/>
    <xf numFmtId="0" fontId="0" fillId="14" borderId="0" xfId="0" applyFont="1" applyFill="1"/>
    <xf numFmtId="168" fontId="1" fillId="14" borderId="0" xfId="2" applyNumberFormat="1" applyFont="1" applyFill="1"/>
    <xf numFmtId="166" fontId="0" fillId="0" borderId="0" xfId="1" applyNumberFormat="1" applyFont="1" applyFill="1"/>
    <xf numFmtId="0" fontId="0" fillId="0" borderId="5" xfId="0" applyFont="1" applyBorder="1"/>
    <xf numFmtId="168" fontId="32" fillId="0" borderId="0" xfId="2" applyNumberFormat="1" applyFont="1"/>
    <xf numFmtId="0" fontId="0" fillId="13" borderId="5" xfId="0" quotePrefix="1" applyFont="1" applyFill="1" applyBorder="1"/>
    <xf numFmtId="178" fontId="0" fillId="0" borderId="0" xfId="0" applyNumberFormat="1" applyFont="1"/>
    <xf numFmtId="178" fontId="1" fillId="13" borderId="0" xfId="1" applyNumberFormat="1" applyFont="1" applyFill="1"/>
    <xf numFmtId="178" fontId="56" fillId="2" borderId="0" xfId="3" applyNumberFormat="1" applyFont="1" applyFill="1"/>
    <xf numFmtId="178" fontId="1" fillId="0" borderId="0" xfId="3" applyNumberFormat="1" applyFont="1"/>
    <xf numFmtId="178" fontId="0" fillId="0" borderId="0" xfId="1" applyNumberFormat="1" applyFont="1"/>
    <xf numFmtId="178" fontId="0" fillId="3" borderId="0" xfId="0" applyNumberFormat="1" applyFont="1" applyFill="1"/>
    <xf numFmtId="0" fontId="66" fillId="2" borderId="0" xfId="0" applyFont="1" applyFill="1" applyBorder="1"/>
    <xf numFmtId="0" fontId="65" fillId="2" borderId="0" xfId="0" applyFont="1" applyFill="1"/>
    <xf numFmtId="0" fontId="67" fillId="2" borderId="0" xfId="0" applyFont="1" applyFill="1" applyBorder="1"/>
    <xf numFmtId="0" fontId="65" fillId="2" borderId="0" xfId="0" applyFont="1" applyFill="1" applyBorder="1" applyAlignment="1">
      <alignment horizontal="right"/>
    </xf>
    <xf numFmtId="0" fontId="66" fillId="2" borderId="0" xfId="0" applyFont="1" applyFill="1" applyBorder="1" applyAlignment="1">
      <alignment horizontal="right"/>
    </xf>
    <xf numFmtId="0" fontId="67" fillId="2" borderId="0" xfId="0" applyFont="1" applyFill="1" applyBorder="1" applyAlignment="1">
      <alignment horizontal="right"/>
    </xf>
    <xf numFmtId="2" fontId="8" fillId="2" borderId="0" xfId="0" applyNumberFormat="1" applyFont="1" applyFill="1" applyBorder="1" applyAlignment="1">
      <alignment horizontal="right" wrapText="1"/>
    </xf>
    <xf numFmtId="165" fontId="19" fillId="2" borderId="0" xfId="3" quotePrefix="1" applyNumberFormat="1" applyFont="1" applyFill="1" applyBorder="1"/>
    <xf numFmtId="0" fontId="8" fillId="2" borderId="0" xfId="0" applyFont="1" applyFill="1" applyBorder="1" applyAlignment="1">
      <alignment horizontal="right" wrapText="1"/>
    </xf>
    <xf numFmtId="0" fontId="32" fillId="2" borderId="0" xfId="0" applyFont="1" applyFill="1"/>
    <xf numFmtId="0" fontId="32" fillId="2" borderId="0" xfId="0" applyFont="1" applyFill="1" applyBorder="1" applyAlignment="1">
      <alignment horizontal="left"/>
    </xf>
    <xf numFmtId="9" fontId="32" fillId="2" borderId="0" xfId="3" applyNumberFormat="1" applyFont="1" applyFill="1" applyBorder="1" applyAlignment="1">
      <alignment horizontal="right"/>
    </xf>
    <xf numFmtId="165" fontId="11" fillId="2" borderId="0" xfId="3" quotePrefix="1" applyNumberFormat="1" applyFont="1" applyFill="1" applyBorder="1"/>
    <xf numFmtId="165" fontId="18" fillId="2" borderId="0" xfId="3" quotePrefix="1" applyNumberFormat="1" applyFont="1" applyFill="1" applyBorder="1"/>
    <xf numFmtId="3" fontId="7" fillId="2" borderId="0" xfId="5" applyNumberFormat="1" applyFont="1" applyFill="1" applyBorder="1" applyAlignment="1" applyProtection="1"/>
    <xf numFmtId="49" fontId="7" fillId="2" borderId="0" xfId="5" applyNumberFormat="1" applyFont="1" applyFill="1" applyBorder="1" applyAlignment="1" applyProtection="1">
      <alignment horizontal="left"/>
    </xf>
    <xf numFmtId="49" fontId="7" fillId="2" borderId="0" xfId="5" applyNumberFormat="1" applyFill="1" applyBorder="1" applyAlignment="1" applyProtection="1">
      <alignment horizontal="left"/>
    </xf>
    <xf numFmtId="0" fontId="7" fillId="2" borderId="0" xfId="5" applyFill="1" applyBorder="1" applyAlignment="1" applyProtection="1"/>
    <xf numFmtId="3" fontId="6" fillId="2" borderId="0" xfId="17" applyFill="1"/>
    <xf numFmtId="3" fontId="7" fillId="2" borderId="0" xfId="5" applyNumberFormat="1" applyFill="1" applyAlignment="1" applyProtection="1">
      <alignment horizontal="right"/>
    </xf>
    <xf numFmtId="0" fontId="65" fillId="2" borderId="0" xfId="0" applyFont="1" applyFill="1" applyBorder="1"/>
    <xf numFmtId="9" fontId="65" fillId="2" borderId="0" xfId="3" applyNumberFormat="1" applyFont="1" applyFill="1" applyBorder="1" applyAlignment="1">
      <alignment horizontal="right"/>
    </xf>
    <xf numFmtId="166" fontId="66" fillId="2" borderId="0" xfId="1" applyNumberFormat="1" applyFont="1" applyFill="1" applyBorder="1"/>
    <xf numFmtId="0" fontId="66" fillId="2" borderId="0" xfId="0" applyFont="1" applyFill="1" applyBorder="1" applyAlignment="1"/>
    <xf numFmtId="166" fontId="66" fillId="2" borderId="0" xfId="1" applyNumberFormat="1" applyFont="1" applyFill="1" applyBorder="1" applyAlignment="1"/>
    <xf numFmtId="9" fontId="66" fillId="2" borderId="0" xfId="3" applyFont="1" applyFill="1" applyBorder="1" applyAlignment="1">
      <alignment horizontal="right"/>
    </xf>
    <xf numFmtId="0" fontId="66" fillId="2" borderId="0" xfId="0" applyFont="1" applyFill="1"/>
    <xf numFmtId="3" fontId="64" fillId="2" borderId="0" xfId="4" applyFont="1" applyFill="1"/>
    <xf numFmtId="3" fontId="63" fillId="2" borderId="0" xfId="4" applyFont="1" applyFill="1"/>
    <xf numFmtId="3" fontId="6" fillId="2" borderId="0" xfId="4" quotePrefix="1" applyFont="1" applyFill="1" applyAlignment="1">
      <alignment horizontal="right"/>
    </xf>
    <xf numFmtId="3" fontId="8" fillId="2" borderId="0" xfId="17" applyFont="1" applyFill="1"/>
    <xf numFmtId="3" fontId="12" fillId="2" borderId="0" xfId="17" applyFont="1" applyFill="1"/>
    <xf numFmtId="3" fontId="6" fillId="2" borderId="0" xfId="17" applyFill="1" applyAlignment="1">
      <alignment horizontal="left"/>
    </xf>
    <xf numFmtId="3" fontId="6" fillId="2" borderId="0" xfId="12" applyFill="1" applyAlignment="1">
      <alignment horizontal="left"/>
    </xf>
    <xf numFmtId="3" fontId="7" fillId="2" borderId="0" xfId="5" applyNumberFormat="1" applyFill="1" applyBorder="1" applyAlignment="1" applyProtection="1"/>
    <xf numFmtId="49" fontId="7" fillId="2" borderId="0" xfId="5" applyNumberFormat="1" applyFont="1" applyFill="1" applyBorder="1" applyAlignment="1" applyProtection="1">
      <alignment horizontal="left"/>
    </xf>
    <xf numFmtId="3" fontId="7" fillId="2" borderId="0" xfId="5" applyNumberFormat="1" applyFont="1" applyFill="1" applyBorder="1" applyAlignment="1" applyProtection="1"/>
    <xf numFmtId="3" fontId="7" fillId="2" borderId="0" xfId="5" applyNumberFormat="1" applyFill="1" applyAlignment="1" applyProtection="1"/>
    <xf numFmtId="0" fontId="7" fillId="2" borderId="0" xfId="5" applyFill="1" applyBorder="1" applyAlignment="1" applyProtection="1"/>
    <xf numFmtId="3" fontId="8" fillId="2" borderId="0" xfId="4" applyFont="1" applyFill="1" applyAlignment="1"/>
    <xf numFmtId="3" fontId="7" fillId="2" borderId="0" xfId="5" applyNumberFormat="1" applyFill="1" applyBorder="1" applyAlignment="1" applyProtection="1">
      <alignment horizontal="right"/>
    </xf>
    <xf numFmtId="165" fontId="1" fillId="2" borderId="0" xfId="3" applyNumberFormat="1" applyFont="1" applyFill="1"/>
    <xf numFmtId="167" fontId="1" fillId="2" borderId="0" xfId="3" applyNumberFormat="1" applyFont="1" applyFill="1"/>
    <xf numFmtId="1" fontId="0" fillId="2" borderId="0" xfId="0" applyNumberFormat="1" applyFont="1" applyFill="1"/>
    <xf numFmtId="9" fontId="0" fillId="2" borderId="0" xfId="0" applyNumberFormat="1" applyFont="1" applyFill="1"/>
    <xf numFmtId="165" fontId="0" fillId="2" borderId="0" xfId="0" applyNumberFormat="1" applyFont="1" applyFill="1"/>
    <xf numFmtId="10" fontId="0" fillId="4" borderId="0" xfId="0" applyNumberFormat="1" applyFont="1" applyFill="1"/>
    <xf numFmtId="166" fontId="1" fillId="4" borderId="0" xfId="1" applyNumberFormat="1" applyFont="1" applyFill="1"/>
    <xf numFmtId="1" fontId="0" fillId="4" borderId="0" xfId="0" applyNumberFormat="1" applyFont="1" applyFill="1"/>
    <xf numFmtId="177" fontId="1" fillId="4" borderId="0" xfId="1" applyNumberFormat="1" applyFont="1" applyFill="1"/>
    <xf numFmtId="166" fontId="11" fillId="2" borderId="0" xfId="1" applyNumberFormat="1" applyFont="1" applyFill="1" applyBorder="1" applyAlignment="1"/>
    <xf numFmtId="0" fontId="11" fillId="2" borderId="0" xfId="0" applyFont="1" applyFill="1"/>
    <xf numFmtId="4" fontId="8" fillId="2" borderId="8" xfId="0" applyNumberFormat="1" applyFont="1" applyFill="1" applyBorder="1" applyAlignment="1">
      <alignment horizontal="right"/>
    </xf>
    <xf numFmtId="0" fontId="19" fillId="0" borderId="1" xfId="8" applyFont="1" applyFill="1" applyBorder="1" applyAlignment="1">
      <alignment horizontal="left" vertical="top" wrapText="1"/>
    </xf>
    <xf numFmtId="3" fontId="6" fillId="0" borderId="2" xfId="1" applyNumberFormat="1" applyFont="1" applyFill="1" applyBorder="1" applyAlignment="1">
      <alignment horizontal="right"/>
    </xf>
    <xf numFmtId="165" fontId="6" fillId="0" borderId="2" xfId="3" applyNumberFormat="1" applyFont="1" applyFill="1" applyBorder="1" applyAlignment="1">
      <alignment horizontal="right"/>
    </xf>
    <xf numFmtId="165" fontId="6" fillId="0" borderId="4" xfId="3" applyNumberFormat="1" applyFont="1" applyFill="1" applyBorder="1" applyAlignment="1">
      <alignment horizontal="right"/>
    </xf>
    <xf numFmtId="0" fontId="19" fillId="0" borderId="5" xfId="0" applyFont="1" applyFill="1" applyBorder="1" applyAlignment="1">
      <alignment horizontal="left" vertical="top"/>
    </xf>
    <xf numFmtId="3" fontId="6" fillId="0" borderId="0" xfId="1" applyNumberFormat="1" applyFont="1" applyFill="1" applyBorder="1" applyAlignment="1">
      <alignment horizontal="right"/>
    </xf>
    <xf numFmtId="165" fontId="6" fillId="0" borderId="6" xfId="3" applyNumberFormat="1" applyFont="1" applyFill="1" applyBorder="1" applyAlignment="1">
      <alignment horizontal="right"/>
    </xf>
    <xf numFmtId="3" fontId="6" fillId="0" borderId="0" xfId="1" applyNumberFormat="1" applyFont="1" applyFill="1" applyBorder="1" applyAlignment="1">
      <alignment horizontal="right" vertical="top"/>
    </xf>
    <xf numFmtId="0" fontId="19" fillId="0" borderId="5" xfId="0" applyFont="1" applyFill="1" applyBorder="1" applyAlignment="1">
      <alignment horizontal="left"/>
    </xf>
    <xf numFmtId="0" fontId="31" fillId="0" borderId="5" xfId="0" applyFont="1" applyFill="1" applyBorder="1" applyAlignment="1">
      <alignment horizontal="left"/>
    </xf>
    <xf numFmtId="0" fontId="19" fillId="0" borderId="7" xfId="0" applyFont="1" applyFill="1" applyBorder="1" applyAlignment="1">
      <alignment horizontal="left"/>
    </xf>
    <xf numFmtId="3" fontId="8" fillId="0" borderId="8" xfId="1" applyNumberFormat="1" applyFont="1" applyFill="1" applyBorder="1" applyAlignment="1">
      <alignment horizontal="right"/>
    </xf>
    <xf numFmtId="165" fontId="8" fillId="0" borderId="8" xfId="3" applyNumberFormat="1" applyFont="1" applyFill="1" applyBorder="1" applyAlignment="1">
      <alignment horizontal="right"/>
    </xf>
    <xf numFmtId="165" fontId="8" fillId="0" borderId="9" xfId="3" applyNumberFormat="1" applyFont="1" applyFill="1" applyBorder="1" applyAlignment="1">
      <alignment horizontal="right"/>
    </xf>
    <xf numFmtId="1" fontId="6" fillId="0" borderId="0" xfId="0" applyNumberFormat="1" applyFont="1" applyFill="1" applyBorder="1" applyAlignment="1">
      <alignment horizontal="right"/>
    </xf>
    <xf numFmtId="3" fontId="31" fillId="0" borderId="0" xfId="0" quotePrefix="1" applyNumberFormat="1" applyFont="1" applyFill="1" applyBorder="1"/>
    <xf numFmtId="170" fontId="0" fillId="14" borderId="0" xfId="0" applyNumberFormat="1" applyFont="1" applyFill="1" applyAlignment="1">
      <alignment horizontal="right"/>
    </xf>
    <xf numFmtId="0" fontId="6" fillId="0" borderId="5" xfId="0" quotePrefix="1" applyFont="1" applyFill="1" applyBorder="1" applyAlignment="1">
      <alignment horizontal="left"/>
    </xf>
    <xf numFmtId="0" fontId="9" fillId="0" borderId="5" xfId="0" quotePrefix="1" applyFont="1" applyFill="1" applyBorder="1"/>
    <xf numFmtId="0" fontId="0" fillId="0" borderId="0" xfId="0" applyFont="1" applyAlignment="1">
      <alignment horizontal="right"/>
    </xf>
    <xf numFmtId="170" fontId="54" fillId="14" borderId="0" xfId="0" applyNumberFormat="1" applyFont="1" applyFill="1" applyAlignment="1">
      <alignment horizontal="right"/>
    </xf>
    <xf numFmtId="9" fontId="0" fillId="0" borderId="0" xfId="0" applyNumberFormat="1" applyFont="1" applyFill="1"/>
    <xf numFmtId="44" fontId="0" fillId="0" borderId="5" xfId="0" quotePrefix="1" applyNumberFormat="1" applyFont="1" applyFill="1" applyBorder="1"/>
    <xf numFmtId="0" fontId="68" fillId="0" borderId="0" xfId="0" applyFont="1" applyFill="1"/>
    <xf numFmtId="168" fontId="1" fillId="0" borderId="0" xfId="2" applyNumberFormat="1" applyFont="1" applyFill="1"/>
    <xf numFmtId="0" fontId="2" fillId="0" borderId="22" xfId="0" applyFont="1" applyFill="1" applyBorder="1"/>
    <xf numFmtId="171" fontId="1" fillId="4" borderId="0" xfId="2" applyNumberFormat="1" applyFont="1" applyFill="1"/>
    <xf numFmtId="0" fontId="57" fillId="4" borderId="0" xfId="0" applyFont="1" applyFill="1"/>
    <xf numFmtId="0" fontId="6" fillId="0" borderId="0" xfId="0" quotePrefix="1" applyFont="1" applyFill="1" applyBorder="1"/>
    <xf numFmtId="44" fontId="69" fillId="0" borderId="0" xfId="2" applyNumberFormat="1" applyFont="1"/>
    <xf numFmtId="171" fontId="70" fillId="0" borderId="13" xfId="2" applyNumberFormat="1" applyFont="1" applyFill="1" applyBorder="1" applyAlignment="1">
      <alignment horizontal="left" vertical="center" wrapText="1"/>
    </xf>
    <xf numFmtId="171" fontId="2" fillId="0" borderId="0" xfId="2" applyNumberFormat="1" applyFont="1" applyFill="1"/>
    <xf numFmtId="168" fontId="2" fillId="5" borderId="0" xfId="2" applyNumberFormat="1" applyFont="1" applyFill="1"/>
    <xf numFmtId="168" fontId="2" fillId="4" borderId="0" xfId="2" applyNumberFormat="1" applyFont="1" applyFill="1"/>
    <xf numFmtId="168" fontId="2" fillId="12" borderId="0" xfId="2" applyNumberFormat="1" applyFont="1" applyFill="1"/>
    <xf numFmtId="168" fontId="2" fillId="11" borderId="0" xfId="2" applyNumberFormat="1" applyFont="1" applyFill="1"/>
    <xf numFmtId="10" fontId="0" fillId="0" borderId="0" xfId="0" applyNumberFormat="1" applyFont="1" applyFill="1"/>
    <xf numFmtId="165" fontId="0" fillId="0" borderId="0" xfId="0" applyNumberFormat="1" applyFont="1" applyFill="1"/>
    <xf numFmtId="0" fontId="8" fillId="2" borderId="0" xfId="0" quotePrefix="1" applyFont="1" applyFill="1" applyBorder="1"/>
    <xf numFmtId="0" fontId="0" fillId="15" borderId="23" xfId="0" applyFill="1" applyBorder="1"/>
    <xf numFmtId="0" fontId="2" fillId="7" borderId="1" xfId="0" applyFont="1" applyFill="1" applyBorder="1"/>
    <xf numFmtId="0" fontId="2" fillId="7" borderId="2" xfId="0" applyFont="1" applyFill="1" applyBorder="1"/>
    <xf numFmtId="0" fontId="2" fillId="7" borderId="4" xfId="0" applyFont="1" applyFill="1" applyBorder="1"/>
    <xf numFmtId="0" fontId="2" fillId="7" borderId="25" xfId="0" applyFont="1" applyFill="1" applyBorder="1" applyAlignment="1">
      <alignment horizontal="right"/>
    </xf>
    <xf numFmtId="0" fontId="2" fillId="7" borderId="26" xfId="0" applyFont="1" applyFill="1" applyBorder="1" applyAlignment="1">
      <alignment horizontal="right"/>
    </xf>
    <xf numFmtId="0" fontId="2" fillId="7" borderId="27" xfId="0" applyFont="1" applyFill="1" applyBorder="1" applyAlignment="1">
      <alignment horizontal="right"/>
    </xf>
    <xf numFmtId="0" fontId="2" fillId="7" borderId="5" xfId="0" applyFont="1" applyFill="1" applyBorder="1" applyAlignment="1">
      <alignment horizontal="right"/>
    </xf>
    <xf numFmtId="0" fontId="2" fillId="7" borderId="0" xfId="0" applyFont="1" applyFill="1" applyAlignment="1">
      <alignment horizontal="right"/>
    </xf>
    <xf numFmtId="0" fontId="2" fillId="7" borderId="6" xfId="0" applyFont="1" applyFill="1" applyBorder="1" applyAlignment="1">
      <alignment horizontal="right"/>
    </xf>
    <xf numFmtId="0" fontId="0" fillId="0" borderId="28" xfId="0" applyBorder="1" applyAlignment="1">
      <alignment horizontal="left"/>
    </xf>
    <xf numFmtId="0" fontId="0" fillId="0" borderId="24" xfId="0" applyBorder="1" applyAlignment="1">
      <alignment horizontal="left"/>
    </xf>
    <xf numFmtId="2" fontId="0" fillId="0" borderId="1" xfId="3" applyNumberFormat="1" applyFont="1" applyFill="1" applyBorder="1" applyAlignment="1">
      <alignment horizontal="right"/>
    </xf>
    <xf numFmtId="2" fontId="0" fillId="0" borderId="2" xfId="3" applyNumberFormat="1" applyFont="1" applyFill="1" applyBorder="1" applyAlignment="1">
      <alignment horizontal="right"/>
    </xf>
    <xf numFmtId="2" fontId="0" fillId="0" borderId="4" xfId="3" applyNumberFormat="1" applyFont="1" applyFill="1" applyBorder="1" applyAlignment="1">
      <alignment horizontal="right"/>
    </xf>
    <xf numFmtId="2" fontId="0" fillId="0" borderId="5" xfId="3" applyNumberFormat="1" applyFont="1" applyFill="1" applyBorder="1" applyAlignment="1">
      <alignment horizontal="right"/>
    </xf>
    <xf numFmtId="2" fontId="0" fillId="0" borderId="0" xfId="3" applyNumberFormat="1" applyFont="1" applyFill="1" applyBorder="1" applyAlignment="1">
      <alignment horizontal="right"/>
    </xf>
    <xf numFmtId="2" fontId="0" fillId="0" borderId="6" xfId="3" applyNumberFormat="1" applyFont="1" applyFill="1" applyBorder="1" applyAlignment="1">
      <alignment horizontal="right"/>
    </xf>
    <xf numFmtId="2" fontId="0" fillId="0" borderId="7" xfId="3" applyNumberFormat="1" applyFont="1" applyFill="1" applyBorder="1" applyAlignment="1">
      <alignment horizontal="right"/>
    </xf>
    <xf numFmtId="2" fontId="0" fillId="0" borderId="8" xfId="3" applyNumberFormat="1" applyFont="1" applyFill="1" applyBorder="1" applyAlignment="1">
      <alignment horizontal="right"/>
    </xf>
    <xf numFmtId="2" fontId="0" fillId="0" borderId="9" xfId="3" applyNumberFormat="1" applyFont="1" applyFill="1" applyBorder="1" applyAlignment="1">
      <alignment horizontal="right"/>
    </xf>
    <xf numFmtId="9" fontId="1" fillId="0" borderId="0" xfId="3" applyFont="1" applyFill="1"/>
    <xf numFmtId="9" fontId="2" fillId="0" borderId="0" xfId="0" applyNumberFormat="1" applyFont="1" applyFill="1"/>
    <xf numFmtId="178" fontId="2" fillId="0" borderId="0" xfId="0" applyNumberFormat="1" applyFont="1"/>
    <xf numFmtId="10" fontId="0" fillId="0" borderId="0" xfId="3" applyNumberFormat="1" applyFont="1"/>
    <xf numFmtId="0" fontId="2" fillId="3" borderId="0" xfId="0" applyFont="1" applyFill="1"/>
    <xf numFmtId="168" fontId="2" fillId="3" borderId="0" xfId="2" applyNumberFormat="1" applyFont="1" applyFill="1"/>
    <xf numFmtId="10" fontId="2" fillId="0" borderId="0" xfId="3" applyNumberFormat="1" applyFont="1" applyAlignment="1">
      <alignment horizontal="center"/>
    </xf>
    <xf numFmtId="171" fontId="2" fillId="2" borderId="0" xfId="2" applyNumberFormat="1" applyFont="1" applyFill="1"/>
    <xf numFmtId="1" fontId="2" fillId="0" borderId="0" xfId="0" applyNumberFormat="1" applyFont="1"/>
    <xf numFmtId="1" fontId="2" fillId="2" borderId="0" xfId="0" applyNumberFormat="1" applyFont="1" applyFill="1"/>
    <xf numFmtId="0" fontId="31" fillId="0" borderId="0" xfId="0" applyFont="1" applyFill="1" applyBorder="1" applyAlignment="1">
      <alignment horizontal="left"/>
    </xf>
    <xf numFmtId="9" fontId="6" fillId="0" borderId="0" xfId="3" applyFont="1" applyFill="1" applyBorder="1" applyAlignment="1">
      <alignment horizontal="right"/>
    </xf>
    <xf numFmtId="0" fontId="0" fillId="13" borderId="0" xfId="0" applyFont="1" applyFill="1"/>
    <xf numFmtId="0" fontId="31" fillId="13" borderId="5" xfId="0" quotePrefix="1" applyFont="1" applyFill="1" applyBorder="1"/>
    <xf numFmtId="168" fontId="0" fillId="13" borderId="0" xfId="0" applyNumberFormat="1" applyFont="1" applyFill="1"/>
    <xf numFmtId="0" fontId="6" fillId="13" borderId="5" xfId="0" quotePrefix="1" applyFont="1" applyFill="1" applyBorder="1"/>
    <xf numFmtId="0" fontId="6" fillId="13" borderId="5" xfId="0" applyFont="1" applyFill="1" applyBorder="1" applyAlignment="1">
      <alignment horizontal="left" indent="2"/>
    </xf>
    <xf numFmtId="44" fontId="0" fillId="13" borderId="0" xfId="0" applyNumberFormat="1" applyFont="1" applyFill="1"/>
    <xf numFmtId="0" fontId="6" fillId="0" borderId="5" xfId="0" applyFont="1" applyFill="1" applyBorder="1"/>
    <xf numFmtId="0" fontId="0" fillId="0" borderId="7" xfId="0" quotePrefix="1" applyFont="1" applyFill="1" applyBorder="1"/>
    <xf numFmtId="0" fontId="2" fillId="5" borderId="5" xfId="0" quotePrefix="1" applyFont="1" applyFill="1" applyBorder="1"/>
    <xf numFmtId="0" fontId="6" fillId="5" borderId="5" xfId="0" quotePrefix="1" applyFont="1" applyFill="1" applyBorder="1"/>
    <xf numFmtId="1" fontId="2" fillId="5" borderId="0" xfId="0" applyNumberFormat="1" applyFont="1" applyFill="1"/>
    <xf numFmtId="0" fontId="0" fillId="5" borderId="5" xfId="0" quotePrefix="1" applyFont="1" applyFill="1" applyBorder="1"/>
    <xf numFmtId="0" fontId="8" fillId="5" borderId="5" xfId="0" quotePrefix="1" applyFont="1" applyFill="1" applyBorder="1"/>
    <xf numFmtId="0" fontId="6" fillId="5" borderId="5" xfId="0" quotePrefix="1" applyFont="1" applyFill="1" applyBorder="1" applyAlignment="1">
      <alignment horizontal="left"/>
    </xf>
    <xf numFmtId="0" fontId="31" fillId="5" borderId="5" xfId="0" quotePrefix="1" applyFont="1" applyFill="1" applyBorder="1"/>
    <xf numFmtId="0" fontId="1" fillId="0" borderId="0" xfId="2" applyNumberFormat="1" applyFont="1" applyFill="1"/>
    <xf numFmtId="168" fontId="57" fillId="0" borderId="0" xfId="0" applyNumberFormat="1" applyFont="1" applyFill="1"/>
    <xf numFmtId="171" fontId="72" fillId="0" borderId="13" xfId="2" applyNumberFormat="1" applyFont="1" applyFill="1" applyBorder="1" applyAlignment="1">
      <alignment horizontal="right" vertical="center" wrapText="1"/>
    </xf>
    <xf numFmtId="171" fontId="1" fillId="0" borderId="0" xfId="2" applyNumberFormat="1" applyFont="1" applyFill="1"/>
    <xf numFmtId="178" fontId="0" fillId="2" borderId="0" xfId="0" applyNumberFormat="1" applyFont="1" applyFill="1"/>
    <xf numFmtId="165" fontId="2" fillId="2" borderId="0" xfId="3" applyNumberFormat="1" applyFont="1" applyFill="1"/>
    <xf numFmtId="171" fontId="47" fillId="0" borderId="0" xfId="2" applyNumberFormat="1" applyFont="1" applyFill="1"/>
    <xf numFmtId="0" fontId="2" fillId="2" borderId="5" xfId="0" quotePrefix="1" applyFont="1" applyFill="1" applyBorder="1"/>
    <xf numFmtId="171" fontId="61" fillId="2" borderId="13" xfId="2" applyNumberFormat="1" applyFont="1" applyFill="1" applyBorder="1" applyAlignment="1">
      <alignment horizontal="left" vertical="center" wrapText="1"/>
    </xf>
    <xf numFmtId="171" fontId="70" fillId="2" borderId="13" xfId="2" applyNumberFormat="1" applyFont="1" applyFill="1" applyBorder="1" applyAlignment="1">
      <alignment horizontal="left" vertical="center" wrapText="1"/>
    </xf>
    <xf numFmtId="9" fontId="2" fillId="0" borderId="0" xfId="3" applyFont="1"/>
    <xf numFmtId="170" fontId="2" fillId="0" borderId="0" xfId="0" applyNumberFormat="1" applyFont="1" applyFill="1" applyAlignment="1">
      <alignment horizontal="right"/>
    </xf>
    <xf numFmtId="178" fontId="2" fillId="0" borderId="0" xfId="0" applyNumberFormat="1" applyFont="1" applyFill="1"/>
    <xf numFmtId="0" fontId="6" fillId="2" borderId="0" xfId="0" quotePrefix="1" applyFont="1" applyFill="1" applyBorder="1" applyAlignment="1">
      <alignment horizontal="center" vertical="center"/>
    </xf>
    <xf numFmtId="44" fontId="2" fillId="0" borderId="0" xfId="2" applyNumberFormat="1" applyFont="1" applyFill="1"/>
    <xf numFmtId="170" fontId="0" fillId="16" borderId="0" xfId="0" applyNumberFormat="1" applyFont="1" applyFill="1" applyAlignment="1">
      <alignment horizontal="right"/>
    </xf>
    <xf numFmtId="170" fontId="7" fillId="0" borderId="0" xfId="5" applyNumberFormat="1" applyFill="1" applyAlignment="1" applyProtection="1">
      <alignment horizontal="right"/>
    </xf>
    <xf numFmtId="170" fontId="73" fillId="2" borderId="0" xfId="0" applyNumberFormat="1" applyFont="1" applyFill="1" applyAlignment="1">
      <alignment horizontal="right"/>
    </xf>
    <xf numFmtId="0" fontId="8" fillId="2" borderId="5" xfId="0" quotePrefix="1" applyFont="1" applyFill="1" applyBorder="1"/>
    <xf numFmtId="0" fontId="73" fillId="2" borderId="0" xfId="0" applyFont="1" applyFill="1"/>
    <xf numFmtId="0" fontId="8" fillId="0" borderId="5" xfId="0" quotePrefix="1" applyFont="1" applyFill="1" applyBorder="1" applyAlignment="1">
      <alignment horizontal="left"/>
    </xf>
    <xf numFmtId="171" fontId="73" fillId="0" borderId="0" xfId="2" applyNumberFormat="1" applyFont="1" applyFill="1"/>
    <xf numFmtId="171" fontId="71" fillId="3" borderId="0" xfId="2" applyNumberFormat="1" applyFont="1" applyFill="1"/>
    <xf numFmtId="9" fontId="2" fillId="0" borderId="0" xfId="0" applyNumberFormat="1" applyFont="1" applyFill="1" applyBorder="1"/>
    <xf numFmtId="0" fontId="31" fillId="2" borderId="23" xfId="0" applyFont="1" applyFill="1" applyBorder="1" applyAlignment="1">
      <alignment horizontal="left"/>
    </xf>
    <xf numFmtId="0" fontId="31" fillId="2" borderId="24" xfId="0" applyFont="1" applyFill="1" applyBorder="1" applyAlignment="1">
      <alignment horizontal="left"/>
    </xf>
    <xf numFmtId="0" fontId="31" fillId="2" borderId="28" xfId="0" applyFont="1" applyFill="1" applyBorder="1" applyAlignment="1">
      <alignment horizontal="left"/>
    </xf>
    <xf numFmtId="0" fontId="31" fillId="2" borderId="2" xfId="0" applyFont="1" applyFill="1" applyBorder="1" applyAlignment="1">
      <alignment horizontal="left"/>
    </xf>
    <xf numFmtId="0" fontId="31" fillId="2" borderId="0" xfId="0" applyFont="1" applyFill="1" applyBorder="1" applyAlignment="1">
      <alignment horizontal="left" vertical="top"/>
    </xf>
    <xf numFmtId="0" fontId="31" fillId="2" borderId="8" xfId="0" applyFont="1" applyFill="1" applyBorder="1" applyAlignment="1">
      <alignment horizontal="left"/>
    </xf>
    <xf numFmtId="2" fontId="19" fillId="2" borderId="1" xfId="0" quotePrefix="1" applyNumberFormat="1" applyFont="1" applyFill="1" applyBorder="1" applyAlignment="1">
      <alignment horizontal="left" wrapText="1"/>
    </xf>
    <xf numFmtId="2" fontId="19" fillId="0" borderId="1" xfId="0" quotePrefix="1" applyNumberFormat="1" applyFont="1" applyFill="1" applyBorder="1" applyAlignment="1">
      <alignment horizontal="left" wrapText="1"/>
    </xf>
    <xf numFmtId="0" fontId="8" fillId="0" borderId="2" xfId="7" applyFont="1" applyFill="1" applyBorder="1" applyAlignment="1"/>
    <xf numFmtId="0" fontId="8" fillId="0" borderId="2" xfId="1" applyNumberFormat="1" applyFont="1" applyFill="1" applyBorder="1" applyAlignment="1">
      <alignment horizontal="right"/>
    </xf>
    <xf numFmtId="0" fontId="8" fillId="0" borderId="2" xfId="1" applyNumberFormat="1" applyFont="1" applyFill="1" applyBorder="1" applyAlignment="1">
      <alignment horizontal="right" wrapText="1"/>
    </xf>
    <xf numFmtId="2" fontId="8" fillId="0" borderId="4" xfId="0" applyNumberFormat="1" applyFont="1" applyFill="1" applyBorder="1" applyAlignment="1">
      <alignment horizontal="right" wrapText="1"/>
    </xf>
    <xf numFmtId="0" fontId="19" fillId="0" borderId="23" xfId="8" applyFont="1" applyFill="1" applyBorder="1" applyAlignment="1">
      <alignment horizontal="left" vertical="top" wrapText="1"/>
    </xf>
    <xf numFmtId="0" fontId="19" fillId="0" borderId="28" xfId="0" applyFont="1" applyFill="1" applyBorder="1" applyAlignment="1">
      <alignment horizontal="left" vertical="top"/>
    </xf>
    <xf numFmtId="0" fontId="6" fillId="2" borderId="28" xfId="0" applyFont="1" applyFill="1" applyBorder="1" applyAlignment="1"/>
    <xf numFmtId="0" fontId="19" fillId="0" borderId="28" xfId="0" applyFont="1" applyFill="1" applyBorder="1" applyAlignment="1">
      <alignment horizontal="left"/>
    </xf>
    <xf numFmtId="0" fontId="31" fillId="0" borderId="28" xfId="0" applyFont="1" applyFill="1" applyBorder="1" applyAlignment="1">
      <alignment horizontal="left"/>
    </xf>
    <xf numFmtId="0" fontId="19" fillId="0" borderId="24" xfId="0" applyFont="1" applyFill="1" applyBorder="1" applyAlignment="1">
      <alignment horizontal="left"/>
    </xf>
    <xf numFmtId="0" fontId="31" fillId="0" borderId="23" xfId="8" applyNumberFormat="1" applyFont="1" applyFill="1" applyBorder="1" applyAlignment="1">
      <alignment wrapText="1"/>
    </xf>
    <xf numFmtId="0" fontId="31" fillId="0" borderId="28" xfId="8" applyNumberFormat="1" applyFont="1" applyFill="1" applyBorder="1" applyAlignment="1">
      <alignment wrapText="1"/>
    </xf>
    <xf numFmtId="0" fontId="31" fillId="0" borderId="28" xfId="8" applyNumberFormat="1" applyFont="1" applyFill="1" applyBorder="1" applyAlignment="1">
      <alignment vertical="top" wrapText="1"/>
    </xf>
    <xf numFmtId="0" fontId="6" fillId="0" borderId="28" xfId="0" applyFont="1" applyFill="1" applyBorder="1" applyAlignment="1"/>
    <xf numFmtId="0" fontId="19" fillId="0" borderId="24" xfId="8" applyNumberFormat="1" applyFont="1" applyFill="1" applyBorder="1" applyAlignment="1">
      <alignment wrapText="1"/>
    </xf>
    <xf numFmtId="4" fontId="31" fillId="2" borderId="23" xfId="1" quotePrefix="1" applyNumberFormat="1" applyFont="1" applyFill="1" applyBorder="1"/>
    <xf numFmtId="4" fontId="31" fillId="2" borderId="28" xfId="1" quotePrefix="1" applyNumberFormat="1" applyFont="1" applyFill="1" applyBorder="1"/>
    <xf numFmtId="0" fontId="8" fillId="2" borderId="24" xfId="0" applyFont="1" applyFill="1" applyBorder="1" applyAlignment="1"/>
    <xf numFmtId="4" fontId="31" fillId="2" borderId="28" xfId="1" quotePrefix="1" applyNumberFormat="1" applyFont="1" applyFill="1" applyBorder="1" applyAlignment="1">
      <alignment vertical="top" wrapText="1"/>
    </xf>
    <xf numFmtId="0" fontId="0" fillId="2" borderId="28" xfId="0" applyFont="1" applyFill="1" applyBorder="1"/>
    <xf numFmtId="49" fontId="31" fillId="2" borderId="28" xfId="1" applyNumberFormat="1" applyFont="1" applyFill="1" applyBorder="1" applyAlignment="1"/>
    <xf numFmtId="49" fontId="31" fillId="2" borderId="28" xfId="0" applyNumberFormat="1" applyFont="1" applyFill="1" applyBorder="1" applyAlignment="1"/>
    <xf numFmtId="1" fontId="6" fillId="2" borderId="23" xfId="7" applyNumberFormat="1" applyFont="1" applyFill="1" applyBorder="1" applyAlignment="1"/>
    <xf numFmtId="1" fontId="6" fillId="2" borderId="28" xfId="7" applyNumberFormat="1" applyFont="1" applyFill="1" applyBorder="1" applyAlignment="1"/>
    <xf numFmtId="1" fontId="6" fillId="0" borderId="28" xfId="7" applyNumberFormat="1" applyFont="1" applyFill="1" applyBorder="1" applyAlignment="1">
      <alignment vertical="top" wrapText="1"/>
    </xf>
    <xf numFmtId="1" fontId="6" fillId="0" borderId="28" xfId="7" applyNumberFormat="1" applyFont="1" applyFill="1" applyBorder="1" applyAlignment="1"/>
    <xf numFmtId="3" fontId="31" fillId="2" borderId="1" xfId="0" quotePrefix="1" applyNumberFormat="1" applyFont="1" applyFill="1" applyBorder="1"/>
    <xf numFmtId="3" fontId="31" fillId="2" borderId="5" xfId="0" quotePrefix="1" applyNumberFormat="1" applyFont="1" applyFill="1" applyBorder="1"/>
    <xf numFmtId="3" fontId="6" fillId="0" borderId="5" xfId="1" applyNumberFormat="1" applyFont="1" applyFill="1" applyBorder="1" applyAlignment="1">
      <alignment horizontal="right"/>
    </xf>
    <xf numFmtId="3" fontId="19" fillId="2" borderId="7" xfId="0" quotePrefix="1" applyNumberFormat="1" applyFont="1" applyFill="1" applyBorder="1"/>
    <xf numFmtId="4" fontId="31" fillId="2" borderId="1" xfId="1" quotePrefix="1" applyNumberFormat="1" applyFont="1" applyFill="1" applyBorder="1"/>
    <xf numFmtId="4" fontId="31" fillId="2" borderId="5" xfId="1" quotePrefix="1" applyNumberFormat="1" applyFont="1" applyFill="1" applyBorder="1"/>
    <xf numFmtId="4" fontId="31" fillId="2" borderId="5" xfId="1" quotePrefix="1" applyNumberFormat="1" applyFont="1" applyFill="1" applyBorder="1" applyAlignment="1">
      <alignment vertical="top" wrapText="1"/>
    </xf>
    <xf numFmtId="0" fontId="31" fillId="0" borderId="5" xfId="8" applyNumberFormat="1" applyFont="1" applyFill="1" applyBorder="1" applyAlignment="1">
      <alignment wrapText="1"/>
    </xf>
    <xf numFmtId="1" fontId="31" fillId="2" borderId="5" xfId="0" applyNumberFormat="1" applyFont="1" applyFill="1" applyBorder="1"/>
    <xf numFmtId="0" fontId="31" fillId="2" borderId="5" xfId="1" applyNumberFormat="1" applyFont="1" applyFill="1" applyBorder="1" applyAlignment="1"/>
    <xf numFmtId="0" fontId="31" fillId="2" borderId="5" xfId="0" applyFont="1" applyFill="1" applyBorder="1" applyAlignment="1"/>
    <xf numFmtId="0" fontId="8" fillId="2" borderId="7" xfId="0" applyFont="1" applyFill="1" applyBorder="1" applyAlignment="1"/>
    <xf numFmtId="0" fontId="8" fillId="2" borderId="2" xfId="1" applyNumberFormat="1" applyFont="1" applyFill="1" applyBorder="1" applyAlignment="1">
      <alignment horizontal="right"/>
    </xf>
    <xf numFmtId="2" fontId="8" fillId="2" borderId="2" xfId="0" quotePrefix="1" applyNumberFormat="1" applyFont="1" applyFill="1" applyBorder="1" applyAlignment="1">
      <alignment horizontal="right" wrapText="1"/>
    </xf>
    <xf numFmtId="2" fontId="8" fillId="2" borderId="4" xfId="0" applyNumberFormat="1" applyFont="1" applyFill="1" applyBorder="1" applyAlignment="1">
      <alignment horizontal="right" wrapText="1"/>
    </xf>
    <xf numFmtId="0" fontId="65" fillId="2" borderId="0" xfId="0" applyFont="1" applyFill="1" applyBorder="1" applyAlignment="1">
      <alignment horizontal="left"/>
    </xf>
    <xf numFmtId="0" fontId="76" fillId="2" borderId="0" xfId="0" applyFont="1" applyFill="1" applyBorder="1"/>
    <xf numFmtId="2" fontId="67" fillId="2" borderId="0" xfId="0" applyNumberFormat="1" applyFont="1" applyFill="1" applyBorder="1" applyAlignment="1">
      <alignment horizontal="right" wrapText="1"/>
    </xf>
    <xf numFmtId="0" fontId="67" fillId="2" borderId="0" xfId="1" applyNumberFormat="1" applyFont="1" applyFill="1" applyBorder="1" applyAlignment="1">
      <alignment horizontal="right"/>
    </xf>
    <xf numFmtId="2" fontId="67" fillId="2" borderId="0" xfId="0" quotePrefix="1" applyNumberFormat="1" applyFont="1" applyFill="1" applyBorder="1" applyAlignment="1">
      <alignment horizontal="right" wrapText="1"/>
    </xf>
    <xf numFmtId="165" fontId="66" fillId="2" borderId="0" xfId="3" applyNumberFormat="1" applyFont="1" applyFill="1" applyBorder="1" applyAlignment="1">
      <alignment horizontal="right"/>
    </xf>
    <xf numFmtId="0" fontId="65" fillId="2" borderId="0" xfId="1" applyNumberFormat="1" applyFont="1" applyFill="1" applyBorder="1" applyAlignment="1">
      <alignment horizontal="right"/>
    </xf>
    <xf numFmtId="0" fontId="65" fillId="2" borderId="0" xfId="8" applyNumberFormat="1" applyFont="1" applyFill="1" applyBorder="1" applyAlignment="1">
      <alignment wrapText="1"/>
    </xf>
    <xf numFmtId="169" fontId="66" fillId="2" borderId="0" xfId="0" applyNumberFormat="1" applyFont="1" applyFill="1" applyBorder="1" applyAlignment="1">
      <alignment horizontal="left" vertical="center" wrapText="1"/>
    </xf>
    <xf numFmtId="165" fontId="65" fillId="2" borderId="0" xfId="3" applyNumberFormat="1" applyFont="1" applyFill="1" applyBorder="1" applyAlignment="1">
      <alignment horizontal="right"/>
    </xf>
    <xf numFmtId="0" fontId="65" fillId="2" borderId="0" xfId="1" applyNumberFormat="1" applyFont="1" applyFill="1" applyBorder="1" applyAlignment="1"/>
    <xf numFmtId="0" fontId="66" fillId="2" borderId="0" xfId="1" applyNumberFormat="1" applyFont="1" applyFill="1" applyBorder="1" applyAlignment="1"/>
    <xf numFmtId="0" fontId="65" fillId="2" borderId="0" xfId="0" applyNumberFormat="1" applyFont="1" applyFill="1" applyBorder="1" applyAlignment="1"/>
    <xf numFmtId="43" fontId="65" fillId="2" borderId="0" xfId="1" applyFont="1" applyFill="1" applyBorder="1"/>
    <xf numFmtId="165" fontId="67" fillId="2" borderId="0" xfId="3" applyNumberFormat="1" applyFont="1" applyFill="1" applyBorder="1"/>
    <xf numFmtId="43" fontId="66" fillId="2" borderId="0" xfId="1" applyFont="1" applyFill="1" applyBorder="1" applyAlignment="1">
      <alignment horizontal="right"/>
    </xf>
    <xf numFmtId="165" fontId="67" fillId="2" borderId="0" xfId="3" applyNumberFormat="1" applyFont="1" applyFill="1" applyBorder="1" applyAlignment="1">
      <alignment horizontal="right"/>
    </xf>
    <xf numFmtId="0" fontId="65" fillId="2" borderId="0" xfId="0" applyFont="1" applyFill="1" applyBorder="1" applyAlignment="1"/>
    <xf numFmtId="0" fontId="67" fillId="2" borderId="0" xfId="3" applyNumberFormat="1" applyFont="1" applyFill="1" applyBorder="1" applyAlignment="1">
      <alignment horizontal="right"/>
    </xf>
    <xf numFmtId="1" fontId="67" fillId="2" borderId="0" xfId="3" applyNumberFormat="1" applyFont="1" applyFill="1" applyBorder="1" applyAlignment="1">
      <alignment horizontal="right"/>
    </xf>
    <xf numFmtId="43" fontId="67" fillId="2" borderId="0" xfId="1" applyFont="1" applyFill="1" applyBorder="1" applyAlignment="1">
      <alignment horizontal="right"/>
    </xf>
    <xf numFmtId="175" fontId="66" fillId="2" borderId="0" xfId="0" applyNumberFormat="1" applyFont="1" applyFill="1" applyBorder="1" applyAlignment="1">
      <alignment horizontal="left" vertical="center" wrapText="1"/>
    </xf>
    <xf numFmtId="0" fontId="67" fillId="2" borderId="0" xfId="0" applyFont="1" applyFill="1" applyBorder="1" applyAlignment="1"/>
    <xf numFmtId="43" fontId="65" fillId="2" borderId="0" xfId="3" applyNumberFormat="1" applyFont="1" applyFill="1" applyBorder="1" applyAlignment="1">
      <alignment horizontal="right"/>
    </xf>
    <xf numFmtId="9" fontId="66" fillId="2" borderId="0" xfId="3" applyNumberFormat="1" applyFont="1" applyFill="1" applyBorder="1" applyAlignment="1">
      <alignment horizontal="right"/>
    </xf>
    <xf numFmtId="9" fontId="78" fillId="2" borderId="0" xfId="3" applyNumberFormat="1" applyFont="1" applyFill="1" applyBorder="1" applyAlignment="1">
      <alignment horizontal="right"/>
    </xf>
    <xf numFmtId="43" fontId="79" fillId="2" borderId="0" xfId="3" applyNumberFormat="1" applyFont="1" applyFill="1" applyBorder="1" applyAlignment="1">
      <alignment horizontal="right"/>
    </xf>
    <xf numFmtId="4" fontId="66" fillId="2" borderId="2" xfId="1" quotePrefix="1" applyNumberFormat="1" applyFont="1" applyFill="1" applyBorder="1"/>
    <xf numFmtId="4" fontId="66" fillId="2" borderId="0" xfId="1" quotePrefix="1" applyNumberFormat="1" applyFont="1" applyFill="1" applyBorder="1"/>
    <xf numFmtId="0" fontId="66" fillId="2" borderId="0" xfId="3" applyNumberFormat="1" applyFont="1" applyFill="1" applyBorder="1" applyAlignment="1">
      <alignment horizontal="right"/>
    </xf>
    <xf numFmtId="166" fontId="65" fillId="2" borderId="0" xfId="0" applyNumberFormat="1" applyFont="1" applyFill="1" applyBorder="1" applyAlignment="1">
      <alignment horizontal="left" vertical="justify" readingOrder="1"/>
    </xf>
    <xf numFmtId="165" fontId="65" fillId="2" borderId="0" xfId="3" applyNumberFormat="1" applyFont="1" applyFill="1" applyBorder="1"/>
    <xf numFmtId="166" fontId="65" fillId="2" borderId="0" xfId="1" applyNumberFormat="1" applyFont="1" applyFill="1" applyBorder="1"/>
    <xf numFmtId="166" fontId="66" fillId="2" borderId="0" xfId="1" applyNumberFormat="1" applyFont="1" applyFill="1" applyBorder="1" applyAlignment="1">
      <alignment horizontal="right"/>
    </xf>
    <xf numFmtId="166" fontId="65" fillId="2" borderId="0" xfId="1" applyNumberFormat="1" applyFont="1" applyFill="1" applyBorder="1" applyAlignment="1">
      <alignment horizontal="center"/>
    </xf>
    <xf numFmtId="165" fontId="80" fillId="2" borderId="0" xfId="3" applyNumberFormat="1" applyFont="1" applyFill="1" applyBorder="1" applyAlignment="1">
      <alignment horizontal="right"/>
    </xf>
    <xf numFmtId="166" fontId="81" fillId="2" borderId="0" xfId="1" applyNumberFormat="1" applyFont="1" applyFill="1" applyBorder="1" applyAlignment="1">
      <alignment horizontal="right"/>
    </xf>
    <xf numFmtId="0" fontId="67" fillId="2" borderId="8" xfId="0" applyFont="1" applyFill="1" applyBorder="1"/>
    <xf numFmtId="166" fontId="65" fillId="2" borderId="0" xfId="0" applyNumberFormat="1" applyFont="1" applyFill="1" applyBorder="1"/>
    <xf numFmtId="4" fontId="65" fillId="2" borderId="0" xfId="1" quotePrefix="1" applyNumberFormat="1" applyFont="1" applyFill="1" applyBorder="1"/>
    <xf numFmtId="9" fontId="65" fillId="2" borderId="0" xfId="3" quotePrefix="1" applyNumberFormat="1" applyFont="1" applyFill="1" applyBorder="1" applyAlignment="1">
      <alignment horizontal="right"/>
    </xf>
    <xf numFmtId="166" fontId="65" fillId="2" borderId="0" xfId="1" applyNumberFormat="1" applyFont="1" applyFill="1" applyBorder="1" applyAlignment="1">
      <alignment horizontal="right"/>
    </xf>
    <xf numFmtId="9" fontId="67" fillId="2" borderId="0" xfId="3" applyNumberFormat="1" applyFont="1" applyFill="1" applyBorder="1" applyAlignment="1">
      <alignment horizontal="right"/>
    </xf>
    <xf numFmtId="166" fontId="67" fillId="2" borderId="0" xfId="1" applyNumberFormat="1" applyFont="1" applyFill="1" applyBorder="1" applyAlignment="1">
      <alignment horizontal="right"/>
    </xf>
    <xf numFmtId="166" fontId="67" fillId="2" borderId="0" xfId="1" applyNumberFormat="1" applyFont="1" applyFill="1" applyBorder="1"/>
    <xf numFmtId="166" fontId="67" fillId="2" borderId="0" xfId="1" applyNumberFormat="1" applyFont="1" applyFill="1" applyBorder="1" applyAlignment="1">
      <alignment horizontal="right" wrapText="1"/>
    </xf>
    <xf numFmtId="1" fontId="65" fillId="2" borderId="0" xfId="0" applyNumberFormat="1" applyFont="1" applyFill="1" applyBorder="1"/>
    <xf numFmtId="49" fontId="66" fillId="2" borderId="0" xfId="1" applyNumberFormat="1" applyFont="1" applyFill="1" applyBorder="1" applyAlignment="1"/>
    <xf numFmtId="166" fontId="79" fillId="2" borderId="0" xfId="1" applyNumberFormat="1" applyFont="1" applyFill="1" applyBorder="1" applyAlignment="1">
      <alignment horizontal="right"/>
    </xf>
    <xf numFmtId="2" fontId="65" fillId="2" borderId="0" xfId="0" applyNumberFormat="1" applyFont="1" applyFill="1" applyBorder="1"/>
    <xf numFmtId="0" fontId="67" fillId="2" borderId="0" xfId="0" applyFont="1" applyFill="1"/>
    <xf numFmtId="166" fontId="65" fillId="2" borderId="0" xfId="7" applyNumberFormat="1" applyFont="1" applyFill="1" applyBorder="1"/>
    <xf numFmtId="165" fontId="66" fillId="2" borderId="0" xfId="3" quotePrefix="1" applyNumberFormat="1" applyFont="1" applyFill="1" applyBorder="1"/>
    <xf numFmtId="165" fontId="65" fillId="2" borderId="0" xfId="3" quotePrefix="1" applyNumberFormat="1" applyFont="1" applyFill="1" applyBorder="1"/>
    <xf numFmtId="1" fontId="65" fillId="2" borderId="0" xfId="3" applyNumberFormat="1" applyFont="1" applyFill="1" applyBorder="1" applyAlignment="1">
      <alignment horizontal="right"/>
    </xf>
    <xf numFmtId="1" fontId="67" fillId="2" borderId="0" xfId="0" applyNumberFormat="1" applyFont="1" applyFill="1" applyBorder="1"/>
    <xf numFmtId="165" fontId="65" fillId="2" borderId="0" xfId="0" applyNumberFormat="1" applyFont="1" applyFill="1" applyBorder="1"/>
    <xf numFmtId="1" fontId="65" fillId="2" borderId="0" xfId="0" applyNumberFormat="1" applyFont="1" applyFill="1"/>
    <xf numFmtId="165" fontId="65" fillId="2" borderId="0" xfId="3" applyNumberFormat="1" applyFont="1" applyFill="1"/>
    <xf numFmtId="165" fontId="65" fillId="2" borderId="0" xfId="0" applyNumberFormat="1" applyFont="1" applyFill="1"/>
    <xf numFmtId="165" fontId="67" fillId="2" borderId="0" xfId="3" quotePrefix="1" applyNumberFormat="1" applyFont="1" applyFill="1" applyBorder="1"/>
    <xf numFmtId="165" fontId="75" fillId="2" borderId="0" xfId="3" quotePrefix="1" applyNumberFormat="1" applyFont="1" applyFill="1" applyBorder="1"/>
    <xf numFmtId="1" fontId="66" fillId="2" borderId="0" xfId="0" applyNumberFormat="1" applyFont="1" applyFill="1"/>
    <xf numFmtId="0" fontId="82" fillId="2" borderId="0" xfId="0" applyFont="1" applyFill="1"/>
    <xf numFmtId="170" fontId="82" fillId="2" borderId="0" xfId="0" applyNumberFormat="1" applyFont="1" applyFill="1"/>
    <xf numFmtId="170" fontId="65" fillId="2" borderId="0" xfId="0" applyNumberFormat="1" applyFont="1" applyFill="1"/>
    <xf numFmtId="3" fontId="66" fillId="2" borderId="0" xfId="0" applyNumberFormat="1" applyFont="1" applyFill="1" applyBorder="1" applyAlignment="1">
      <alignment horizontal="right"/>
    </xf>
    <xf numFmtId="2" fontId="81" fillId="2" borderId="0" xfId="1" applyNumberFormat="1" applyFont="1" applyFill="1" applyBorder="1" applyAlignment="1">
      <alignment horizontal="right"/>
    </xf>
    <xf numFmtId="3" fontId="66" fillId="2" borderId="0" xfId="0" applyNumberFormat="1" applyFont="1" applyFill="1" applyAlignment="1">
      <alignment horizontal="right"/>
    </xf>
    <xf numFmtId="3" fontId="67" fillId="2" borderId="0" xfId="0" applyNumberFormat="1" applyFont="1" applyFill="1" applyBorder="1" applyAlignment="1">
      <alignment horizontal="right"/>
    </xf>
    <xf numFmtId="0" fontId="83" fillId="2" borderId="0" xfId="0" applyFont="1" applyFill="1"/>
    <xf numFmtId="9" fontId="66" fillId="2" borderId="0" xfId="3" applyFont="1" applyFill="1" applyBorder="1" applyAlignment="1"/>
    <xf numFmtId="166" fontId="84" fillId="2" borderId="0" xfId="1" applyNumberFormat="1" applyFont="1" applyFill="1" applyBorder="1" applyAlignment="1">
      <alignment horizontal="left"/>
    </xf>
    <xf numFmtId="0" fontId="67" fillId="2" borderId="0" xfId="0" applyFont="1" applyFill="1" applyBorder="1" applyAlignment="1">
      <alignment horizontal="right" wrapText="1"/>
    </xf>
    <xf numFmtId="9" fontId="67" fillId="2" borderId="0" xfId="3" applyFont="1" applyFill="1" applyBorder="1" applyAlignment="1">
      <alignment horizontal="right"/>
    </xf>
    <xf numFmtId="3" fontId="67" fillId="2" borderId="0" xfId="14" applyNumberFormat="1" applyFont="1" applyFill="1" applyBorder="1" applyAlignment="1">
      <alignment horizontal="right" wrapText="1"/>
    </xf>
    <xf numFmtId="3" fontId="66" fillId="2" borderId="0" xfId="0" quotePrefix="1" applyNumberFormat="1" applyFont="1" applyFill="1" applyBorder="1" applyAlignment="1">
      <alignment horizontal="right"/>
    </xf>
    <xf numFmtId="166" fontId="66" fillId="2" borderId="0" xfId="1" applyNumberFormat="1" applyFont="1" applyFill="1" applyBorder="1" applyAlignment="1">
      <alignment horizontal="left"/>
    </xf>
    <xf numFmtId="167" fontId="67" fillId="2" borderId="0" xfId="3" applyNumberFormat="1" applyFont="1" applyFill="1" applyBorder="1" applyAlignment="1">
      <alignment horizontal="right"/>
    </xf>
    <xf numFmtId="3" fontId="67" fillId="2" borderId="0" xfId="0" quotePrefix="1" applyNumberFormat="1" applyFont="1" applyFill="1" applyBorder="1" applyAlignment="1">
      <alignment horizontal="right"/>
    </xf>
    <xf numFmtId="4" fontId="66" fillId="2" borderId="0" xfId="0" quotePrefix="1" applyNumberFormat="1" applyFont="1" applyFill="1" applyBorder="1" applyAlignment="1">
      <alignment horizontal="right"/>
    </xf>
    <xf numFmtId="0" fontId="66" fillId="2" borderId="0" xfId="0" applyFont="1" applyFill="1" applyBorder="1" applyAlignment="1">
      <alignment horizontal="left"/>
    </xf>
    <xf numFmtId="9" fontId="66" fillId="2" borderId="0" xfId="3" applyFont="1" applyFill="1" applyBorder="1" applyAlignment="1">
      <alignment horizontal="left"/>
    </xf>
    <xf numFmtId="0" fontId="6" fillId="2" borderId="6" xfId="0" applyFont="1" applyFill="1" applyBorder="1" applyAlignment="1"/>
    <xf numFmtId="0" fontId="31" fillId="0" borderId="0" xfId="0" applyFont="1" applyFill="1" applyBorder="1" applyAlignment="1">
      <alignment horizontal="left" vertical="top" wrapText="1"/>
    </xf>
    <xf numFmtId="0" fontId="31" fillId="0" borderId="0" xfId="8" applyFont="1" applyFill="1" applyBorder="1" applyAlignment="1">
      <alignment horizontal="left" wrapText="1"/>
    </xf>
    <xf numFmtId="0" fontId="31" fillId="0" borderId="28" xfId="0" applyFont="1" applyFill="1" applyBorder="1" applyAlignment="1">
      <alignment horizontal="left" vertical="top" wrapText="1"/>
    </xf>
    <xf numFmtId="0" fontId="31" fillId="0" borderId="28" xfId="8" applyFont="1" applyFill="1" applyBorder="1" applyAlignment="1">
      <alignment horizontal="left" wrapText="1"/>
    </xf>
    <xf numFmtId="0" fontId="31" fillId="0" borderId="5" xfId="8" applyNumberFormat="1" applyFont="1" applyFill="1" applyBorder="1" applyAlignment="1">
      <alignment vertical="top" wrapText="1"/>
    </xf>
    <xf numFmtId="0" fontId="31" fillId="0" borderId="5" xfId="1" applyNumberFormat="1" applyFont="1" applyFill="1" applyBorder="1" applyAlignment="1"/>
    <xf numFmtId="0" fontId="31" fillId="0" borderId="5" xfId="0" applyFont="1" applyFill="1" applyBorder="1" applyAlignment="1"/>
    <xf numFmtId="3" fontId="6" fillId="0" borderId="1" xfId="1" applyNumberFormat="1" applyFont="1" applyFill="1" applyBorder="1" applyAlignment="1">
      <alignment horizontal="right"/>
    </xf>
    <xf numFmtId="1" fontId="6" fillId="0" borderId="5" xfId="0" applyNumberFormat="1" applyFont="1" applyFill="1" applyBorder="1" applyAlignment="1">
      <alignment horizontal="right"/>
    </xf>
    <xf numFmtId="3" fontId="8" fillId="0" borderId="7" xfId="1" applyNumberFormat="1" applyFont="1" applyFill="1" applyBorder="1" applyAlignment="1">
      <alignment horizontal="right"/>
    </xf>
    <xf numFmtId="3" fontId="11" fillId="2" borderId="0" xfId="0" applyNumberFormat="1" applyFont="1" applyFill="1" applyBorder="1" applyAlignment="1">
      <alignment horizontal="right"/>
    </xf>
    <xf numFmtId="2" fontId="87" fillId="2" borderId="0" xfId="1" applyNumberFormat="1" applyFont="1" applyFill="1" applyBorder="1" applyAlignment="1">
      <alignment horizontal="right"/>
    </xf>
    <xf numFmtId="0" fontId="18" fillId="2" borderId="0" xfId="0" applyFont="1" applyFill="1" applyBorder="1" applyAlignment="1">
      <alignment horizontal="left"/>
    </xf>
    <xf numFmtId="10" fontId="11" fillId="2" borderId="0" xfId="3" applyNumberFormat="1" applyFont="1" applyFill="1" applyBorder="1" applyAlignment="1">
      <alignment horizontal="right"/>
    </xf>
    <xf numFmtId="0" fontId="38" fillId="2" borderId="0" xfId="0" applyFont="1" applyFill="1" applyBorder="1" applyAlignment="1"/>
    <xf numFmtId="164" fontId="87" fillId="2" borderId="0" xfId="3" applyNumberFormat="1" applyFont="1" applyFill="1" applyBorder="1" applyAlignment="1">
      <alignment horizontal="right"/>
    </xf>
    <xf numFmtId="164" fontId="87" fillId="2" borderId="0" xfId="1" applyNumberFormat="1" applyFont="1" applyFill="1" applyBorder="1" applyAlignment="1">
      <alignment horizontal="right"/>
    </xf>
    <xf numFmtId="165" fontId="38" fillId="2" borderId="0" xfId="3" applyNumberFormat="1" applyFont="1" applyFill="1" applyBorder="1" applyAlignment="1">
      <alignment horizontal="right"/>
    </xf>
    <xf numFmtId="3" fontId="38" fillId="2" borderId="0" xfId="1" applyNumberFormat="1" applyFont="1" applyFill="1" applyBorder="1" applyAlignment="1">
      <alignment horizontal="right"/>
    </xf>
    <xf numFmtId="10" fontId="38" fillId="2" borderId="0" xfId="3" applyNumberFormat="1" applyFont="1" applyFill="1" applyBorder="1" applyAlignment="1">
      <alignment horizontal="right"/>
    </xf>
    <xf numFmtId="3" fontId="38" fillId="2" borderId="0" xfId="0" applyNumberFormat="1" applyFont="1" applyFill="1" applyBorder="1"/>
    <xf numFmtId="3" fontId="7" fillId="2" borderId="0" xfId="5" quotePrefix="1" applyNumberFormat="1" applyFill="1" applyAlignment="1" applyProtection="1">
      <alignment horizontal="right"/>
    </xf>
    <xf numFmtId="3" fontId="7" fillId="2" borderId="0" xfId="5" applyNumberFormat="1" applyFill="1" applyAlignment="1" applyProtection="1">
      <alignment horizontal="right"/>
    </xf>
    <xf numFmtId="3" fontId="7" fillId="2" borderId="0" xfId="5" applyNumberFormat="1" applyFont="1" applyFill="1" applyBorder="1" applyAlignment="1" applyProtection="1"/>
    <xf numFmtId="49" fontId="7" fillId="2" borderId="0" xfId="5" applyNumberFormat="1" applyFont="1" applyFill="1" applyBorder="1" applyAlignment="1" applyProtection="1">
      <alignment horizontal="left"/>
    </xf>
    <xf numFmtId="49" fontId="7" fillId="2" borderId="0" xfId="5" applyNumberFormat="1" applyFill="1" applyBorder="1" applyAlignment="1" applyProtection="1">
      <alignment horizontal="left"/>
    </xf>
    <xf numFmtId="0" fontId="7" fillId="2" borderId="0" xfId="5" applyFill="1" applyBorder="1" applyAlignment="1" applyProtection="1"/>
    <xf numFmtId="3" fontId="7" fillId="2" borderId="0" xfId="5" applyNumberFormat="1" applyFill="1" applyBorder="1" applyAlignment="1" applyProtection="1"/>
    <xf numFmtId="3" fontId="7" fillId="2" borderId="0" xfId="5" applyNumberFormat="1" applyFill="1" applyAlignment="1" applyProtection="1"/>
    <xf numFmtId="3" fontId="6" fillId="2" borderId="0" xfId="17" applyFill="1"/>
  </cellXfs>
  <cellStyles count="18">
    <cellStyle name="Comma" xfId="1" builtinId="3"/>
    <cellStyle name="Comma_Chapter_2" xfId="14"/>
    <cellStyle name="Comma_Chapter_3" xfId="15"/>
    <cellStyle name="Currency" xfId="2" builtinId="4"/>
    <cellStyle name="Hyperlink" xfId="5" builtinId="8"/>
    <cellStyle name="Normal" xfId="0" builtinId="0"/>
    <cellStyle name="Normal 2" xfId="17"/>
    <cellStyle name="Normal_Chapter 2(ver3)" xfId="7"/>
    <cellStyle name="Normal_Chapter_2" xfId="13"/>
    <cellStyle name="Normal_Chapter_3" xfId="10"/>
    <cellStyle name="Percent" xfId="3" builtinId="5"/>
    <cellStyle name="Percent_Chapter_3" xfId="16"/>
    <cellStyle name="Ref Numbers" xfId="11"/>
    <cellStyle name="Source Line" xfId="9"/>
    <cellStyle name="Style 1" xfId="12"/>
    <cellStyle name="Table Heading" xfId="6"/>
    <cellStyle name="Title Line" xfId="4"/>
    <cellStyle name="Top Row"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hyperlink" Target="https://www.gartner.com/en/about/ombuds/ombuds-guide"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17780</xdr:colOff>
      <xdr:row>18</xdr:row>
      <xdr:rowOff>9524</xdr:rowOff>
    </xdr:from>
    <xdr:to>
      <xdr:col>10</xdr:col>
      <xdr:colOff>1009650</xdr:colOff>
      <xdr:row>22</xdr:row>
      <xdr:rowOff>114299</xdr:rowOff>
    </xdr:to>
    <xdr:sp macro="" textlink="">
      <xdr:nvSpPr>
        <xdr:cNvPr id="2" name="Text Box 4">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036955" y="3343274"/>
          <a:ext cx="6411595" cy="847725"/>
        </a:xfrm>
        <a:prstGeom prst="rect">
          <a:avLst/>
        </a:prstGeom>
        <a:noFill/>
        <a:ln w="9525">
          <a:noFill/>
          <a:miter lim="800000"/>
          <a:headEnd/>
          <a:tailEnd/>
        </a:ln>
      </xdr:spPr>
      <xdr:txBody>
        <a:bodyPr vertOverflow="clip" wrap="square" lIns="27432" tIns="22860" rIns="0" bIns="0" anchor="t" upright="1"/>
        <a:lstStyle/>
        <a:p>
          <a:r>
            <a:rPr lang="en-US" sz="900" b="1" i="0" u="none" strike="noStrike" baseline="0">
              <a:solidFill>
                <a:srgbClr val="000000"/>
              </a:solidFill>
              <a:latin typeface="Arial" panose="020B0604020202020204" pitchFamily="34" charset="0"/>
              <a:cs typeface="Arial" panose="020B0604020202020204" pitchFamily="34" charset="0"/>
            </a:rPr>
            <a:t>Summary</a:t>
          </a:r>
          <a:r>
            <a:rPr lang="en-US" sz="900" b="1" i="0" u="none" strike="noStrike" baseline="0">
              <a:solidFill>
                <a:sysClr val="windowText" lastClr="000000"/>
              </a:solidFill>
              <a:latin typeface="Arial" panose="020B0604020202020204" pitchFamily="34" charset="0"/>
              <a:cs typeface="Arial" panose="020B0604020202020204" pitchFamily="34" charset="0"/>
            </a:rPr>
            <a:t>:</a:t>
          </a:r>
          <a:r>
            <a:rPr lang="en-US" sz="900" b="0" i="0" u="none" strike="noStrike" baseline="0">
              <a:solidFill>
                <a:sysClr val="windowText" lastClr="000000"/>
              </a:solidFill>
              <a:latin typeface="Arial" panose="020B0604020202020204" pitchFamily="34" charset="0"/>
              <a:cs typeface="Arial" panose="020B0604020202020204" pitchFamily="34" charset="0"/>
            </a:rPr>
            <a:t> </a:t>
          </a:r>
          <a:r>
            <a:rPr lang="en-US" sz="900" i="1">
              <a:effectLst/>
              <a:latin typeface="Arial" panose="020B0604020202020204" pitchFamily="34" charset="0"/>
              <a:ea typeface="+mn-ea"/>
              <a:cs typeface="Arial" panose="020B0604020202020204" pitchFamily="34" charset="0"/>
            </a:rPr>
            <a:t>Revenue for semiconductor foundry services jumped</a:t>
          </a:r>
          <a:r>
            <a:rPr lang="en-US" sz="900" i="1" baseline="0">
              <a:effectLst/>
              <a:latin typeface="Arial" panose="020B0604020202020204" pitchFamily="34" charset="0"/>
              <a:ea typeface="+mn-ea"/>
              <a:cs typeface="Arial" panose="020B0604020202020204" pitchFamily="34" charset="0"/>
            </a:rPr>
            <a:t> 31.3</a:t>
          </a:r>
          <a:r>
            <a:rPr lang="en-US" sz="900" i="1">
              <a:effectLst/>
              <a:latin typeface="Arial" panose="020B0604020202020204" pitchFamily="34" charset="0"/>
              <a:ea typeface="+mn-ea"/>
              <a:cs typeface="Arial" panose="020B0604020202020204" pitchFamily="34" charset="0"/>
            </a:rPr>
            <a:t>% in 2021</a:t>
          </a:r>
          <a:r>
            <a:rPr lang="en-US" sz="900" i="1" baseline="0">
              <a:effectLst/>
              <a:latin typeface="Arial" panose="020B0604020202020204" pitchFamily="34" charset="0"/>
              <a:ea typeface="+mn-ea"/>
              <a:cs typeface="Arial" panose="020B0604020202020204" pitchFamily="34" charset="0"/>
            </a:rPr>
            <a:t> </a:t>
          </a:r>
          <a:r>
            <a:rPr lang="en-US" sz="900" i="1">
              <a:effectLst/>
              <a:latin typeface="Arial" panose="020B0604020202020204" pitchFamily="34" charset="0"/>
              <a:ea typeface="+mn-ea"/>
              <a:cs typeface="Arial" panose="020B0604020202020204" pitchFamily="34" charset="0"/>
            </a:rPr>
            <a:t>to become $100.2 bllion. The</a:t>
          </a:r>
          <a:r>
            <a:rPr lang="en-US" sz="900" i="1" baseline="0">
              <a:effectLst/>
              <a:latin typeface="Arial" panose="020B0604020202020204" pitchFamily="34" charset="0"/>
              <a:ea typeface="+mn-ea"/>
              <a:cs typeface="Arial" panose="020B0604020202020204" pitchFamily="34" charset="0"/>
            </a:rPr>
            <a:t> raised wafer selling prices due to the chip shortage accounted for about half of the revenue growth</a:t>
          </a:r>
          <a:r>
            <a:rPr lang="en-US" sz="900" i="1">
              <a:effectLst/>
              <a:latin typeface="Arial" panose="020B0604020202020204" pitchFamily="34" charset="0"/>
              <a:ea typeface="+mn-ea"/>
              <a:cs typeface="Arial" panose="020B0604020202020204" pitchFamily="34" charset="0"/>
            </a:rPr>
            <a:t>. </a:t>
          </a:r>
        </a:p>
        <a:p>
          <a:endParaRPr lang="en-US" sz="900" i="1">
            <a:effectLst/>
            <a:latin typeface="Arial" panose="020B0604020202020204" pitchFamily="34" charset="0"/>
            <a:ea typeface="+mn-ea"/>
            <a:cs typeface="Arial" panose="020B0604020202020204" pitchFamily="34"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900" b="0" i="1" u="none" strike="noStrike" baseline="0">
              <a:solidFill>
                <a:srgbClr val="000000"/>
              </a:solidFill>
              <a:latin typeface="Arial" pitchFamily="34" charset="0"/>
              <a:cs typeface="Arial" pitchFamily="34" charset="0"/>
            </a:rPr>
            <a:t>By </a:t>
          </a:r>
          <a:r>
            <a:rPr lang="en-US" sz="900" b="0" i="1" u="none" strike="noStrike" baseline="0">
              <a:solidFill>
                <a:sysClr val="windowText" lastClr="000000"/>
              </a:solidFill>
              <a:effectLst/>
              <a:latin typeface="Arial" panose="020B0604020202020204" pitchFamily="34" charset="0"/>
              <a:ea typeface="+mn-ea"/>
              <a:cs typeface="Arial" panose="020B0604020202020204" pitchFamily="34" charset="0"/>
            </a:rPr>
            <a:t>S</a:t>
          </a:r>
          <a:r>
            <a:rPr lang="en-US" sz="900" b="0" i="1" baseline="0">
              <a:effectLst/>
              <a:latin typeface="Arial" panose="020B0604020202020204" pitchFamily="34" charset="0"/>
              <a:ea typeface="+mn-ea"/>
              <a:cs typeface="Arial" panose="020B0604020202020204" pitchFamily="34" charset="0"/>
            </a:rPr>
            <a:t>amuel Wang and Masatsune Yamaji</a:t>
          </a:r>
          <a:endParaRPr lang="en-US" sz="900" b="0" i="1" u="none" strike="noStrike" baseline="0">
            <a:solidFill>
              <a:srgbClr val="000000"/>
            </a:solidFill>
            <a:latin typeface="Arial" pitchFamily="34" charset="0"/>
            <a:cs typeface="Arial" pitchFamily="34" charset="0"/>
          </a:endParaRPr>
        </a:p>
      </xdr:txBody>
    </xdr:sp>
    <xdr:clientData/>
  </xdr:twoCellAnchor>
  <xdr:twoCellAnchor>
    <xdr:from>
      <xdr:col>0</xdr:col>
      <xdr:colOff>0</xdr:colOff>
      <xdr:row>42</xdr:row>
      <xdr:rowOff>30480</xdr:rowOff>
    </xdr:from>
    <xdr:to>
      <xdr:col>12</xdr:col>
      <xdr:colOff>0</xdr:colOff>
      <xdr:row>42</xdr:row>
      <xdr:rowOff>30480</xdr:rowOff>
    </xdr:to>
    <xdr:sp macro="" textlink="">
      <xdr:nvSpPr>
        <xdr:cNvPr id="4" name="Line 6">
          <a:extLst>
            <a:ext uri="{FF2B5EF4-FFF2-40B4-BE49-F238E27FC236}">
              <a16:creationId xmlns:a16="http://schemas.microsoft.com/office/drawing/2014/main" xmlns="" id="{00000000-0008-0000-0000-000004000000}"/>
            </a:ext>
          </a:extLst>
        </xdr:cNvPr>
        <xdr:cNvSpPr>
          <a:spLocks noChangeShapeType="1"/>
        </xdr:cNvSpPr>
      </xdr:nvSpPr>
      <xdr:spPr bwMode="auto">
        <a:xfrm flipV="1">
          <a:off x="0" y="9250680"/>
          <a:ext cx="7566660" cy="0"/>
        </a:xfrm>
        <a:prstGeom prst="line">
          <a:avLst/>
        </a:prstGeom>
        <a:noFill/>
        <a:ln w="19050">
          <a:solidFill>
            <a:srgbClr val="00008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7620</xdr:rowOff>
    </xdr:from>
    <xdr:to>
      <xdr:col>11</xdr:col>
      <xdr:colOff>374650</xdr:colOff>
      <xdr:row>14</xdr:row>
      <xdr:rowOff>86995</xdr:rowOff>
    </xdr:to>
    <xdr:pic>
      <xdr:nvPicPr>
        <xdr:cNvPr id="6" name="Picture 10">
          <a:extLst>
            <a:ext uri="{FF2B5EF4-FFF2-40B4-BE49-F238E27FC236}">
              <a16:creationId xmlns:a16="http://schemas.microsoft.com/office/drawing/2014/main" xmlns="" id="{00000000-0008-0000-00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
          <a:ext cx="7581900" cy="2636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42</xdr:row>
      <xdr:rowOff>77505</xdr:rowOff>
    </xdr:from>
    <xdr:to>
      <xdr:col>11</xdr:col>
      <xdr:colOff>711183</xdr:colOff>
      <xdr:row>50</xdr:row>
      <xdr:rowOff>35813</xdr:rowOff>
    </xdr:to>
    <xdr:sp macro="" textlink="">
      <xdr:nvSpPr>
        <xdr:cNvPr id="7" name="Text Box 7">
          <a:hlinkClick xmlns:r="http://schemas.openxmlformats.org/officeDocument/2006/relationships" r:id="rId2"/>
          <a:extLst>
            <a:ext uri="{FF2B5EF4-FFF2-40B4-BE49-F238E27FC236}">
              <a16:creationId xmlns:a16="http://schemas.microsoft.com/office/drawing/2014/main" xmlns="" id="{B33EDFAF-BE5C-43BE-AE75-724B8FE02510}"/>
            </a:ext>
          </a:extLst>
        </xdr:cNvPr>
        <xdr:cNvSpPr txBox="1">
          <a:spLocks noChangeArrowheads="1"/>
        </xdr:cNvSpPr>
      </xdr:nvSpPr>
      <xdr:spPr bwMode="auto">
        <a:xfrm>
          <a:off x="0" y="8855951"/>
          <a:ext cx="7404426" cy="1399930"/>
        </a:xfrm>
        <a:prstGeom prst="rect">
          <a:avLst/>
        </a:prstGeom>
        <a:solidFill>
          <a:srgbClr val="FFFFFF"/>
        </a:solidFill>
        <a:ln w="9525">
          <a:noFill/>
          <a:miter lim="800000"/>
          <a:headEnd/>
          <a:tailEnd/>
        </a:ln>
      </xdr:spPr>
      <xdr:txBody>
        <a:bodyPr vertOverflow="clip" wrap="square" lIns="27432" tIns="22860" rIns="0" bIns="0" anchor="t" upright="1"/>
        <a:lstStyle/>
        <a:p>
          <a:pPr rtl="0" eaLnBrk="1" fontAlgn="auto" latinLnBrk="0" hangingPunct="1"/>
          <a:r>
            <a:rPr lang="en-US" sz="800">
              <a:effectLst/>
              <a:latin typeface="Arial" panose="020B0604020202020204" pitchFamily="34" charset="0"/>
              <a:ea typeface="+mn-ea"/>
              <a:cs typeface="Arial" panose="020B0604020202020204" pitchFamily="34" charset="0"/>
            </a:rPr>
            <a:t>© 2022</a:t>
          </a:r>
          <a:r>
            <a:rPr lang="en-US" sz="800" baseline="0">
              <a:effectLst/>
              <a:latin typeface="Arial" panose="020B0604020202020204" pitchFamily="34" charset="0"/>
              <a:ea typeface="+mn-ea"/>
              <a:cs typeface="Arial" panose="020B0604020202020204" pitchFamily="34" charset="0"/>
            </a:rPr>
            <a:t> </a:t>
          </a:r>
          <a:r>
            <a:rPr lang="en-US" sz="800">
              <a:effectLst/>
              <a:latin typeface="Arial" panose="020B0604020202020204" pitchFamily="34" charset="0"/>
              <a:ea typeface="+mn-ea"/>
              <a:cs typeface="Arial" panose="020B0604020202020204" pitchFamily="34" charset="0"/>
            </a:rPr>
            <a:t>Gartner, Inc. and/or its affiliates. All rights reserved. Gartner is a registered trademark of Gartner, Inc. or its affiliates. This publication may not be reproduced or distributed in any form without Gartner’s prior written permission. The information contained in this publication has been obtained from sources believed to be reliable. Gartner disclaims all warranties as to the accuracy, completeness or adequacy of such information and shall have no liability for errors, omissions or inadequacies in such information. This publication consists of the opinions of Gartner’s research organization and should not be construed as statements of fact. The opinions expressed herein are subject to change without notice. Although Gartner research may include a discussion of related legal issues, Gartner does not provide legal advice or services and its research should not be construed or used as such. Gartner is a public company, and its shareholders may include firms and funds that have financial interests in entities covered in Gartner research. Gartner’s Board of Directors may include senior managers of these firms or funds. Gartner research is produced independently by its research organization without input or influence from these firms, funds or their managers. For further information on the independence and integrity of Gartner research, see “Guiding Principles on Independence and Objectivity” on its website</a:t>
          </a:r>
          <a:r>
            <a:rPr lang="en-US" sz="800" b="0">
              <a:effectLst/>
              <a:latin typeface="Arial" panose="020B0604020202020204" pitchFamily="34" charset="0"/>
              <a:ea typeface="+mn-ea"/>
              <a:cs typeface="Arial" panose="020B0604020202020204" pitchFamily="34" charset="0"/>
            </a:rPr>
            <a:t>,</a:t>
          </a:r>
          <a:r>
            <a:rPr lang="en-US" sz="800" b="1">
              <a:effectLst/>
              <a:latin typeface="Arial" panose="020B0604020202020204" pitchFamily="34" charset="0"/>
              <a:ea typeface="+mn-ea"/>
              <a:cs typeface="Arial" panose="020B0604020202020204" pitchFamily="34" charset="0"/>
            </a:rPr>
            <a:t> </a:t>
          </a:r>
          <a:r>
            <a:rPr lang="en-US" sz="800" b="1" u="sng">
              <a:effectLst/>
              <a:latin typeface="Arial" panose="020B0604020202020204" pitchFamily="34" charset="0"/>
              <a:ea typeface="+mn-ea"/>
              <a:cs typeface="Arial" panose="020B0604020202020204" pitchFamily="34" charset="0"/>
            </a:rPr>
            <a:t>https://www.gartner.com/en/about/ombuds/ombuds-guide</a:t>
          </a:r>
          <a:endParaRPr lang="en-US" sz="800">
            <a:effectLst/>
            <a:latin typeface="Arial" panose="020B0604020202020204" pitchFamily="34" charset="0"/>
            <a:cs typeface="Arial" panose="020B0604020202020204" pitchFamily="34" charset="0"/>
          </a:endParaRPr>
        </a:p>
      </xdr:txBody>
    </xdr:sp>
    <xdr:clientData/>
  </xdr:twoCellAnchor>
  <xdr:twoCellAnchor>
    <xdr:from>
      <xdr:col>1</xdr:col>
      <xdr:colOff>25400</xdr:colOff>
      <xdr:row>22</xdr:row>
      <xdr:rowOff>19050</xdr:rowOff>
    </xdr:from>
    <xdr:to>
      <xdr:col>10</xdr:col>
      <xdr:colOff>927100</xdr:colOff>
      <xdr:row>22</xdr:row>
      <xdr:rowOff>19050</xdr:rowOff>
    </xdr:to>
    <xdr:sp macro="" textlink="">
      <xdr:nvSpPr>
        <xdr:cNvPr id="8" name="Line 5">
          <a:extLst>
            <a:ext uri="{FF2B5EF4-FFF2-40B4-BE49-F238E27FC236}">
              <a16:creationId xmlns:a16="http://schemas.microsoft.com/office/drawing/2014/main" xmlns="" id="{068D8975-47E7-463A-8EC1-226F1B15A97D}"/>
            </a:ext>
          </a:extLst>
        </xdr:cNvPr>
        <xdr:cNvSpPr>
          <a:spLocks noChangeShapeType="1"/>
        </xdr:cNvSpPr>
      </xdr:nvSpPr>
      <xdr:spPr bwMode="auto">
        <a:xfrm flipV="1">
          <a:off x="1041400" y="4146550"/>
          <a:ext cx="6350000" cy="0"/>
        </a:xfrm>
        <a:prstGeom prst="line">
          <a:avLst/>
        </a:prstGeom>
        <a:noFill/>
        <a:ln w="19050">
          <a:solidFill>
            <a:srgbClr val="00008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10</xdr:row>
      <xdr:rowOff>44450</xdr:rowOff>
    </xdr:from>
    <xdr:to>
      <xdr:col>8</xdr:col>
      <xdr:colOff>304801</xdr:colOff>
      <xdr:row>18</xdr:row>
      <xdr:rowOff>0</xdr:rowOff>
    </xdr:to>
    <xdr:sp macro="" textlink="">
      <xdr:nvSpPr>
        <xdr:cNvPr id="2" name="Text Box 2">
          <a:extLst>
            <a:ext uri="{FF2B5EF4-FFF2-40B4-BE49-F238E27FC236}">
              <a16:creationId xmlns:a16="http://schemas.microsoft.com/office/drawing/2014/main" xmlns="" id="{00000000-0008-0000-0300-000002000000}"/>
            </a:ext>
          </a:extLst>
        </xdr:cNvPr>
        <xdr:cNvSpPr txBox="1">
          <a:spLocks noChangeArrowheads="1"/>
        </xdr:cNvSpPr>
      </xdr:nvSpPr>
      <xdr:spPr bwMode="auto">
        <a:xfrm>
          <a:off x="1" y="2463800"/>
          <a:ext cx="5695950" cy="205105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1" i="0" u="none" strike="noStrike" baseline="0">
              <a:solidFill>
                <a:sysClr val="windowText" lastClr="000000"/>
              </a:solidFill>
              <a:latin typeface="Arial" pitchFamily="34" charset="0"/>
              <a:cs typeface="Arial" pitchFamily="34" charset="0"/>
            </a:rPr>
            <a:t>Research Objectives</a:t>
          </a:r>
        </a:p>
        <a:p>
          <a:pPr algn="l" rtl="0">
            <a:defRPr sz="1000"/>
          </a:pPr>
          <a:endParaRPr lang="en-US" sz="900" b="0" i="0" u="none" strike="noStrike" baseline="0">
            <a:solidFill>
              <a:sysClr val="windowText" lastClr="000000"/>
            </a:solidFill>
            <a:latin typeface="Arial" pitchFamily="34" charset="0"/>
            <a:cs typeface="Arial" pitchFamily="34" charset="0"/>
          </a:endParaRPr>
        </a:p>
        <a:p>
          <a:pPr algn="l" rtl="0">
            <a:defRPr sz="1000"/>
          </a:pPr>
          <a:r>
            <a:rPr lang="en-US" sz="900" b="0" i="0" u="none" strike="noStrike" baseline="0">
              <a:solidFill>
                <a:sysClr val="windowText" lastClr="000000"/>
              </a:solidFill>
              <a:latin typeface="Arial" pitchFamily="34" charset="0"/>
              <a:cs typeface="Arial" pitchFamily="34" charset="0"/>
            </a:rPr>
            <a:t>Gartner's survey of foundry service providers had the following objectives:</a:t>
          </a:r>
        </a:p>
        <a:p>
          <a:pPr algn="l" rtl="0">
            <a:defRPr sz="1000"/>
          </a:pPr>
          <a:r>
            <a:rPr lang="en-US" sz="900" b="0" i="0" u="none" strike="noStrike" baseline="0">
              <a:solidFill>
                <a:sysClr val="windowText" lastClr="000000"/>
              </a:solidFill>
              <a:latin typeface="Arial" pitchFamily="34" charset="0"/>
              <a:cs typeface="Arial" pitchFamily="34" charset="0"/>
            </a:rPr>
            <a:t>• Quantify the worldwide market for semiconductor foundry services in terms of revenue based on the number of wafers shipped.</a:t>
          </a:r>
        </a:p>
        <a:p>
          <a:pPr algn="l" rtl="0">
            <a:defRPr sz="1000"/>
          </a:pPr>
          <a:r>
            <a:rPr lang="en-US" sz="900" b="0" i="0" u="none" strike="noStrike" baseline="0">
              <a:solidFill>
                <a:sysClr val="windowText" lastClr="000000"/>
              </a:solidFill>
              <a:latin typeface="Arial" pitchFamily="34" charset="0"/>
              <a:cs typeface="Arial" pitchFamily="34" charset="0"/>
            </a:rPr>
            <a:t>• Rank foundry service providers by their respective market share segments.</a:t>
          </a:r>
        </a:p>
        <a:p>
          <a:pPr algn="l" rtl="0">
            <a:defRPr sz="1000"/>
          </a:pPr>
          <a:r>
            <a:rPr lang="en-US" sz="900" b="0" i="0" u="none" strike="noStrike" baseline="0">
              <a:solidFill>
                <a:sysClr val="windowText" lastClr="000000"/>
              </a:solidFill>
              <a:latin typeface="Arial" pitchFamily="34" charset="0"/>
              <a:cs typeface="Arial" pitchFamily="34" charset="0"/>
            </a:rPr>
            <a:t>• Determine the relative size of various segments of the foundry market, categorized by geographic region, customer type, process technology, design interface and level of foundry services. </a:t>
          </a:r>
        </a:p>
        <a:p>
          <a:pPr algn="l" rtl="0">
            <a:defRPr sz="1000"/>
          </a:pPr>
          <a:r>
            <a:rPr lang="en-US" sz="900" b="0" i="0" u="none" strike="noStrike" baseline="0">
              <a:solidFill>
                <a:sysClr val="windowText" lastClr="000000"/>
              </a:solidFill>
              <a:latin typeface="Arial" pitchFamily="34" charset="0"/>
              <a:cs typeface="Arial" pitchFamily="34" charset="0"/>
            </a:rPr>
            <a:t>• Characterize the differences and similarities between two types of foundry service providers: dedicated (pure-play) foundries and integrated device manufacturers.</a:t>
          </a:r>
        </a:p>
      </xdr:txBody>
    </xdr:sp>
    <xdr:clientData/>
  </xdr:twoCellAnchor>
  <xdr:twoCellAnchor>
    <xdr:from>
      <xdr:col>0</xdr:col>
      <xdr:colOff>1904</xdr:colOff>
      <xdr:row>6</xdr:row>
      <xdr:rowOff>118111</xdr:rowOff>
    </xdr:from>
    <xdr:to>
      <xdr:col>7</xdr:col>
      <xdr:colOff>464820</xdr:colOff>
      <xdr:row>9</xdr:row>
      <xdr:rowOff>38100</xdr:rowOff>
    </xdr:to>
    <xdr:sp macro="" textlink="">
      <xdr:nvSpPr>
        <xdr:cNvPr id="3" name="Text Box 4">
          <a:extLst>
            <a:ext uri="{FF2B5EF4-FFF2-40B4-BE49-F238E27FC236}">
              <a16:creationId xmlns:a16="http://schemas.microsoft.com/office/drawing/2014/main" xmlns="" id="{00000000-0008-0000-0300-000003000000}"/>
            </a:ext>
          </a:extLst>
        </xdr:cNvPr>
        <xdr:cNvSpPr txBox="1">
          <a:spLocks noChangeArrowheads="1"/>
        </xdr:cNvSpPr>
      </xdr:nvSpPr>
      <xdr:spPr bwMode="auto">
        <a:xfrm>
          <a:off x="1904" y="1565911"/>
          <a:ext cx="5225416" cy="468629"/>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u="none" strike="noStrike" baseline="0">
              <a:solidFill>
                <a:sysClr val="windowText" lastClr="000000"/>
              </a:solidFill>
              <a:latin typeface="Arial" pitchFamily="34" charset="0"/>
              <a:cs typeface="Arial" pitchFamily="34" charset="0"/>
            </a:rPr>
            <a:t>For more information on segmentation and definitions, see "Market Definitions and Methodology: Semiconductor Outsourcing Services".</a:t>
          </a:r>
        </a:p>
      </xdr:txBody>
    </xdr:sp>
    <xdr:clientData/>
  </xdr:twoCellAnchor>
  <xdr:twoCellAnchor>
    <xdr:from>
      <xdr:col>0</xdr:col>
      <xdr:colOff>12699</xdr:colOff>
      <xdr:row>19</xdr:row>
      <xdr:rowOff>12698</xdr:rowOff>
    </xdr:from>
    <xdr:to>
      <xdr:col>8</xdr:col>
      <xdr:colOff>152400</xdr:colOff>
      <xdr:row>24</xdr:row>
      <xdr:rowOff>152400</xdr:rowOff>
    </xdr:to>
    <xdr:sp macro="" textlink="">
      <xdr:nvSpPr>
        <xdr:cNvPr id="4" name="Text Box 8">
          <a:extLst>
            <a:ext uri="{FF2B5EF4-FFF2-40B4-BE49-F238E27FC236}">
              <a16:creationId xmlns:a16="http://schemas.microsoft.com/office/drawing/2014/main" xmlns="" id="{00000000-0008-0000-0300-000004000000}"/>
            </a:ext>
          </a:extLst>
        </xdr:cNvPr>
        <xdr:cNvSpPr txBox="1">
          <a:spLocks noChangeArrowheads="1"/>
        </xdr:cNvSpPr>
      </xdr:nvSpPr>
      <xdr:spPr bwMode="auto">
        <a:xfrm>
          <a:off x="12699" y="4965698"/>
          <a:ext cx="5530851" cy="1044577"/>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1" i="0" u="none" strike="noStrike" baseline="0">
              <a:solidFill>
                <a:sysClr val="windowText" lastClr="000000"/>
              </a:solidFill>
              <a:latin typeface="Arial" pitchFamily="34" charset="0"/>
              <a:cs typeface="Arial" pitchFamily="34" charset="0"/>
            </a:rPr>
            <a:t>Notes on Market Share Data</a:t>
          </a:r>
        </a:p>
        <a:p>
          <a:pPr algn="l" rtl="0">
            <a:defRPr sz="1000"/>
          </a:pPr>
          <a:endParaRPr lang="en-US" sz="900" b="0" i="0" u="none" strike="noStrike" baseline="0">
            <a:solidFill>
              <a:sysClr val="windowText" lastClr="000000"/>
            </a:solidFill>
            <a:latin typeface="Arial" pitchFamily="34" charset="0"/>
            <a:cs typeface="Arial" pitchFamily="34" charset="0"/>
          </a:endParaRPr>
        </a:p>
        <a:p>
          <a:pPr algn="l" rtl="0">
            <a:defRPr sz="1000"/>
          </a:pPr>
          <a:r>
            <a:rPr lang="en-US" sz="900" b="0" i="0" u="none" strike="noStrike" baseline="0">
              <a:solidFill>
                <a:sysClr val="windowText" lastClr="000000"/>
              </a:solidFill>
              <a:latin typeface="Arial" pitchFamily="34" charset="0"/>
              <a:cs typeface="Arial" pitchFamily="34" charset="0"/>
            </a:rPr>
            <a:t>While Gartner makes every effort to determine the most accurate market share estimates available, which should preclude the need to change historical data, sometimes new information becomes available that justifies a revision to previously published data.</a:t>
          </a:r>
        </a:p>
        <a:p>
          <a:pPr algn="l" rtl="0">
            <a:defRPr sz="1000"/>
          </a:pPr>
          <a:endParaRPr lang="en-US" sz="900" b="0" i="0" u="none" strike="noStrike" baseline="0">
            <a:solidFill>
              <a:sysClr val="windowText" lastClr="000000"/>
            </a:solidFill>
            <a:latin typeface="Arial" pitchFamily="34" charset="0"/>
            <a:cs typeface="Arial" pitchFamily="34" charset="0"/>
          </a:endParaRPr>
        </a:p>
        <a:p>
          <a:pPr algn="l" rtl="0">
            <a:defRPr sz="1000"/>
          </a:pPr>
          <a:r>
            <a:rPr lang="en-US" sz="900" b="0" i="0" u="none" strike="noStrike" baseline="0">
              <a:solidFill>
                <a:sysClr val="windowText" lastClr="000000"/>
              </a:solidFill>
              <a:latin typeface="Arial" pitchFamily="34" charset="0"/>
              <a:cs typeface="Arial" pitchFamily="34" charset="0"/>
            </a:rPr>
            <a:t>All data is Gartner estimates.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393700</xdr:colOff>
      <xdr:row>5</xdr:row>
      <xdr:rowOff>63500</xdr:rowOff>
    </xdr:from>
    <xdr:to>
      <xdr:col>11</xdr:col>
      <xdr:colOff>62230</xdr:colOff>
      <xdr:row>8</xdr:row>
      <xdr:rowOff>101600</xdr:rowOff>
    </xdr:to>
    <xdr:sp macro="" textlink="">
      <xdr:nvSpPr>
        <xdr:cNvPr id="2" name="TextBox 1">
          <a:extLst>
            <a:ext uri="{FF2B5EF4-FFF2-40B4-BE49-F238E27FC236}">
              <a16:creationId xmlns:a16="http://schemas.microsoft.com/office/drawing/2014/main" xmlns="" id="{458C8D8E-3FE3-49FE-9724-B7BB69CD729F}"/>
            </a:ext>
          </a:extLst>
        </xdr:cNvPr>
        <xdr:cNvSpPr txBox="1"/>
      </xdr:nvSpPr>
      <xdr:spPr>
        <a:xfrm>
          <a:off x="393700" y="1104900"/>
          <a:ext cx="821563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ysClr val="windowText" lastClr="000000"/>
              </a:solidFill>
              <a:effectLst/>
              <a:latin typeface="Arial" panose="020B0604020202020204" pitchFamily="34" charset="0"/>
              <a:ea typeface="+mn-ea"/>
              <a:cs typeface="Arial" panose="020B0604020202020204" pitchFamily="34" charset="0"/>
            </a:rPr>
            <a:t>Gartner exchange rates are updated quarterly and used for all Market Share, Forecast and Forecast Analysis documents published in the corresponding cycle. Gartner maintains a database of past quarterly and annual exchange rates. Future rates are applied from exchange rates reported quarterly by the data partner IHS Markit, reviewed by Gartner expertise.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quiry@gartner.com" TargetMode="External"/><Relationship Id="rId2" Type="http://schemas.openxmlformats.org/officeDocument/2006/relationships/hyperlink" Target="mailto:vendor.briefings@gartner.com" TargetMode="External"/><Relationship Id="rId1" Type="http://schemas.openxmlformats.org/officeDocument/2006/relationships/hyperlink" Target="http://www.gartner.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episil.com/index/frmShowHtml.aspx?sn=100169&amp;lang=E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3"/>
  <sheetViews>
    <sheetView tabSelected="1" zoomScaleNormal="100" workbookViewId="0">
      <selection activeCell="A2" sqref="A2"/>
    </sheetView>
  </sheetViews>
  <sheetFormatPr defaultRowHeight="15" x14ac:dyDescent="0.25"/>
  <cols>
    <col min="1" max="1" width="14.5703125" style="2" customWidth="1"/>
    <col min="2" max="8" width="7.85546875" style="2" customWidth="1"/>
    <col min="9" max="9" width="9.42578125" style="2" customWidth="1"/>
    <col min="10" max="10" width="13.85546875" style="2" customWidth="1"/>
    <col min="11" max="11" width="16.5703125" style="2" customWidth="1"/>
    <col min="12" max="12" width="11.140625" style="2" customWidth="1"/>
    <col min="13" max="13" width="52.42578125" style="2" customWidth="1"/>
    <col min="14" max="21" width="8.85546875" style="2"/>
    <col min="22" max="256" width="8.85546875" style="45"/>
    <col min="257" max="257" width="14.5703125" style="45" customWidth="1"/>
    <col min="258" max="264" width="7.85546875" style="45" customWidth="1"/>
    <col min="265" max="265" width="9.42578125" style="45" customWidth="1"/>
    <col min="266" max="266" width="7.85546875" style="45" customWidth="1"/>
    <col min="267" max="267" width="9" style="45" customWidth="1"/>
    <col min="268" max="268" width="15.140625" style="45" customWidth="1"/>
    <col min="269" max="512" width="8.85546875" style="45"/>
    <col min="513" max="513" width="14.5703125" style="45" customWidth="1"/>
    <col min="514" max="520" width="7.85546875" style="45" customWidth="1"/>
    <col min="521" max="521" width="9.42578125" style="45" customWidth="1"/>
    <col min="522" max="522" width="7.85546875" style="45" customWidth="1"/>
    <col min="523" max="523" width="9" style="45" customWidth="1"/>
    <col min="524" max="524" width="15.140625" style="45" customWidth="1"/>
    <col min="525" max="768" width="8.85546875" style="45"/>
    <col min="769" max="769" width="14.5703125" style="45" customWidth="1"/>
    <col min="770" max="776" width="7.85546875" style="45" customWidth="1"/>
    <col min="777" max="777" width="9.42578125" style="45" customWidth="1"/>
    <col min="778" max="778" width="7.85546875" style="45" customWidth="1"/>
    <col min="779" max="779" width="9" style="45" customWidth="1"/>
    <col min="780" max="780" width="15.140625" style="45" customWidth="1"/>
    <col min="781" max="1024" width="8.85546875" style="45"/>
    <col min="1025" max="1025" width="14.5703125" style="45" customWidth="1"/>
    <col min="1026" max="1032" width="7.85546875" style="45" customWidth="1"/>
    <col min="1033" max="1033" width="9.42578125" style="45" customWidth="1"/>
    <col min="1034" max="1034" width="7.85546875" style="45" customWidth="1"/>
    <col min="1035" max="1035" width="9" style="45" customWidth="1"/>
    <col min="1036" max="1036" width="15.140625" style="45" customWidth="1"/>
    <col min="1037" max="1280" width="8.85546875" style="45"/>
    <col min="1281" max="1281" width="14.5703125" style="45" customWidth="1"/>
    <col min="1282" max="1288" width="7.85546875" style="45" customWidth="1"/>
    <col min="1289" max="1289" width="9.42578125" style="45" customWidth="1"/>
    <col min="1290" max="1290" width="7.85546875" style="45" customWidth="1"/>
    <col min="1291" max="1291" width="9" style="45" customWidth="1"/>
    <col min="1292" max="1292" width="15.140625" style="45" customWidth="1"/>
    <col min="1293" max="1536" width="8.85546875" style="45"/>
    <col min="1537" max="1537" width="14.5703125" style="45" customWidth="1"/>
    <col min="1538" max="1544" width="7.85546875" style="45" customWidth="1"/>
    <col min="1545" max="1545" width="9.42578125" style="45" customWidth="1"/>
    <col min="1546" max="1546" width="7.85546875" style="45" customWidth="1"/>
    <col min="1547" max="1547" width="9" style="45" customWidth="1"/>
    <col min="1548" max="1548" width="15.140625" style="45" customWidth="1"/>
    <col min="1549" max="1792" width="8.85546875" style="45"/>
    <col min="1793" max="1793" width="14.5703125" style="45" customWidth="1"/>
    <col min="1794" max="1800" width="7.85546875" style="45" customWidth="1"/>
    <col min="1801" max="1801" width="9.42578125" style="45" customWidth="1"/>
    <col min="1802" max="1802" width="7.85546875" style="45" customWidth="1"/>
    <col min="1803" max="1803" width="9" style="45" customWidth="1"/>
    <col min="1804" max="1804" width="15.140625" style="45" customWidth="1"/>
    <col min="1805" max="2048" width="8.85546875" style="45"/>
    <col min="2049" max="2049" width="14.5703125" style="45" customWidth="1"/>
    <col min="2050" max="2056" width="7.85546875" style="45" customWidth="1"/>
    <col min="2057" max="2057" width="9.42578125" style="45" customWidth="1"/>
    <col min="2058" max="2058" width="7.85546875" style="45" customWidth="1"/>
    <col min="2059" max="2059" width="9" style="45" customWidth="1"/>
    <col min="2060" max="2060" width="15.140625" style="45" customWidth="1"/>
    <col min="2061" max="2304" width="8.85546875" style="45"/>
    <col min="2305" max="2305" width="14.5703125" style="45" customWidth="1"/>
    <col min="2306" max="2312" width="7.85546875" style="45" customWidth="1"/>
    <col min="2313" max="2313" width="9.42578125" style="45" customWidth="1"/>
    <col min="2314" max="2314" width="7.85546875" style="45" customWidth="1"/>
    <col min="2315" max="2315" width="9" style="45" customWidth="1"/>
    <col min="2316" max="2316" width="15.140625" style="45" customWidth="1"/>
    <col min="2317" max="2560" width="8.85546875" style="45"/>
    <col min="2561" max="2561" width="14.5703125" style="45" customWidth="1"/>
    <col min="2562" max="2568" width="7.85546875" style="45" customWidth="1"/>
    <col min="2569" max="2569" width="9.42578125" style="45" customWidth="1"/>
    <col min="2570" max="2570" width="7.85546875" style="45" customWidth="1"/>
    <col min="2571" max="2571" width="9" style="45" customWidth="1"/>
    <col min="2572" max="2572" width="15.140625" style="45" customWidth="1"/>
    <col min="2573" max="2816" width="8.85546875" style="45"/>
    <col min="2817" max="2817" width="14.5703125" style="45" customWidth="1"/>
    <col min="2818" max="2824" width="7.85546875" style="45" customWidth="1"/>
    <col min="2825" max="2825" width="9.42578125" style="45" customWidth="1"/>
    <col min="2826" max="2826" width="7.85546875" style="45" customWidth="1"/>
    <col min="2827" max="2827" width="9" style="45" customWidth="1"/>
    <col min="2828" max="2828" width="15.140625" style="45" customWidth="1"/>
    <col min="2829" max="3072" width="8.85546875" style="45"/>
    <col min="3073" max="3073" width="14.5703125" style="45" customWidth="1"/>
    <col min="3074" max="3080" width="7.85546875" style="45" customWidth="1"/>
    <col min="3081" max="3081" width="9.42578125" style="45" customWidth="1"/>
    <col min="3082" max="3082" width="7.85546875" style="45" customWidth="1"/>
    <col min="3083" max="3083" width="9" style="45" customWidth="1"/>
    <col min="3084" max="3084" width="15.140625" style="45" customWidth="1"/>
    <col min="3085" max="3328" width="8.85546875" style="45"/>
    <col min="3329" max="3329" width="14.5703125" style="45" customWidth="1"/>
    <col min="3330" max="3336" width="7.85546875" style="45" customWidth="1"/>
    <col min="3337" max="3337" width="9.42578125" style="45" customWidth="1"/>
    <col min="3338" max="3338" width="7.85546875" style="45" customWidth="1"/>
    <col min="3339" max="3339" width="9" style="45" customWidth="1"/>
    <col min="3340" max="3340" width="15.140625" style="45" customWidth="1"/>
    <col min="3341" max="3584" width="8.85546875" style="45"/>
    <col min="3585" max="3585" width="14.5703125" style="45" customWidth="1"/>
    <col min="3586" max="3592" width="7.85546875" style="45" customWidth="1"/>
    <col min="3593" max="3593" width="9.42578125" style="45" customWidth="1"/>
    <col min="3594" max="3594" width="7.85546875" style="45" customWidth="1"/>
    <col min="3595" max="3595" width="9" style="45" customWidth="1"/>
    <col min="3596" max="3596" width="15.140625" style="45" customWidth="1"/>
    <col min="3597" max="3840" width="8.85546875" style="45"/>
    <col min="3841" max="3841" width="14.5703125" style="45" customWidth="1"/>
    <col min="3842" max="3848" width="7.85546875" style="45" customWidth="1"/>
    <col min="3849" max="3849" width="9.42578125" style="45" customWidth="1"/>
    <col min="3850" max="3850" width="7.85546875" style="45" customWidth="1"/>
    <col min="3851" max="3851" width="9" style="45" customWidth="1"/>
    <col min="3852" max="3852" width="15.140625" style="45" customWidth="1"/>
    <col min="3853" max="4096" width="8.85546875" style="45"/>
    <col min="4097" max="4097" width="14.5703125" style="45" customWidth="1"/>
    <col min="4098" max="4104" width="7.85546875" style="45" customWidth="1"/>
    <col min="4105" max="4105" width="9.42578125" style="45" customWidth="1"/>
    <col min="4106" max="4106" width="7.85546875" style="45" customWidth="1"/>
    <col min="4107" max="4107" width="9" style="45" customWidth="1"/>
    <col min="4108" max="4108" width="15.140625" style="45" customWidth="1"/>
    <col min="4109" max="4352" width="8.85546875" style="45"/>
    <col min="4353" max="4353" width="14.5703125" style="45" customWidth="1"/>
    <col min="4354" max="4360" width="7.85546875" style="45" customWidth="1"/>
    <col min="4361" max="4361" width="9.42578125" style="45" customWidth="1"/>
    <col min="4362" max="4362" width="7.85546875" style="45" customWidth="1"/>
    <col min="4363" max="4363" width="9" style="45" customWidth="1"/>
    <col min="4364" max="4364" width="15.140625" style="45" customWidth="1"/>
    <col min="4365" max="4608" width="8.85546875" style="45"/>
    <col min="4609" max="4609" width="14.5703125" style="45" customWidth="1"/>
    <col min="4610" max="4616" width="7.85546875" style="45" customWidth="1"/>
    <col min="4617" max="4617" width="9.42578125" style="45" customWidth="1"/>
    <col min="4618" max="4618" width="7.85546875" style="45" customWidth="1"/>
    <col min="4619" max="4619" width="9" style="45" customWidth="1"/>
    <col min="4620" max="4620" width="15.140625" style="45" customWidth="1"/>
    <col min="4621" max="4864" width="8.85546875" style="45"/>
    <col min="4865" max="4865" width="14.5703125" style="45" customWidth="1"/>
    <col min="4866" max="4872" width="7.85546875" style="45" customWidth="1"/>
    <col min="4873" max="4873" width="9.42578125" style="45" customWidth="1"/>
    <col min="4874" max="4874" width="7.85546875" style="45" customWidth="1"/>
    <col min="4875" max="4875" width="9" style="45" customWidth="1"/>
    <col min="4876" max="4876" width="15.140625" style="45" customWidth="1"/>
    <col min="4877" max="5120" width="8.85546875" style="45"/>
    <col min="5121" max="5121" width="14.5703125" style="45" customWidth="1"/>
    <col min="5122" max="5128" width="7.85546875" style="45" customWidth="1"/>
    <col min="5129" max="5129" width="9.42578125" style="45" customWidth="1"/>
    <col min="5130" max="5130" width="7.85546875" style="45" customWidth="1"/>
    <col min="5131" max="5131" width="9" style="45" customWidth="1"/>
    <col min="5132" max="5132" width="15.140625" style="45" customWidth="1"/>
    <col min="5133" max="5376" width="8.85546875" style="45"/>
    <col min="5377" max="5377" width="14.5703125" style="45" customWidth="1"/>
    <col min="5378" max="5384" width="7.85546875" style="45" customWidth="1"/>
    <col min="5385" max="5385" width="9.42578125" style="45" customWidth="1"/>
    <col min="5386" max="5386" width="7.85546875" style="45" customWidth="1"/>
    <col min="5387" max="5387" width="9" style="45" customWidth="1"/>
    <col min="5388" max="5388" width="15.140625" style="45" customWidth="1"/>
    <col min="5389" max="5632" width="8.85546875" style="45"/>
    <col min="5633" max="5633" width="14.5703125" style="45" customWidth="1"/>
    <col min="5634" max="5640" width="7.85546875" style="45" customWidth="1"/>
    <col min="5641" max="5641" width="9.42578125" style="45" customWidth="1"/>
    <col min="5642" max="5642" width="7.85546875" style="45" customWidth="1"/>
    <col min="5643" max="5643" width="9" style="45" customWidth="1"/>
    <col min="5644" max="5644" width="15.140625" style="45" customWidth="1"/>
    <col min="5645" max="5888" width="8.85546875" style="45"/>
    <col min="5889" max="5889" width="14.5703125" style="45" customWidth="1"/>
    <col min="5890" max="5896" width="7.85546875" style="45" customWidth="1"/>
    <col min="5897" max="5897" width="9.42578125" style="45" customWidth="1"/>
    <col min="5898" max="5898" width="7.85546875" style="45" customWidth="1"/>
    <col min="5899" max="5899" width="9" style="45" customWidth="1"/>
    <col min="5900" max="5900" width="15.140625" style="45" customWidth="1"/>
    <col min="5901" max="6144" width="8.85546875" style="45"/>
    <col min="6145" max="6145" width="14.5703125" style="45" customWidth="1"/>
    <col min="6146" max="6152" width="7.85546875" style="45" customWidth="1"/>
    <col min="6153" max="6153" width="9.42578125" style="45" customWidth="1"/>
    <col min="6154" max="6154" width="7.85546875" style="45" customWidth="1"/>
    <col min="6155" max="6155" width="9" style="45" customWidth="1"/>
    <col min="6156" max="6156" width="15.140625" style="45" customWidth="1"/>
    <col min="6157" max="6400" width="8.85546875" style="45"/>
    <col min="6401" max="6401" width="14.5703125" style="45" customWidth="1"/>
    <col min="6402" max="6408" width="7.85546875" style="45" customWidth="1"/>
    <col min="6409" max="6409" width="9.42578125" style="45" customWidth="1"/>
    <col min="6410" max="6410" width="7.85546875" style="45" customWidth="1"/>
    <col min="6411" max="6411" width="9" style="45" customWidth="1"/>
    <col min="6412" max="6412" width="15.140625" style="45" customWidth="1"/>
    <col min="6413" max="6656" width="8.85546875" style="45"/>
    <col min="6657" max="6657" width="14.5703125" style="45" customWidth="1"/>
    <col min="6658" max="6664" width="7.85546875" style="45" customWidth="1"/>
    <col min="6665" max="6665" width="9.42578125" style="45" customWidth="1"/>
    <col min="6666" max="6666" width="7.85546875" style="45" customWidth="1"/>
    <col min="6667" max="6667" width="9" style="45" customWidth="1"/>
    <col min="6668" max="6668" width="15.140625" style="45" customWidth="1"/>
    <col min="6669" max="6912" width="8.85546875" style="45"/>
    <col min="6913" max="6913" width="14.5703125" style="45" customWidth="1"/>
    <col min="6914" max="6920" width="7.85546875" style="45" customWidth="1"/>
    <col min="6921" max="6921" width="9.42578125" style="45" customWidth="1"/>
    <col min="6922" max="6922" width="7.85546875" style="45" customWidth="1"/>
    <col min="6923" max="6923" width="9" style="45" customWidth="1"/>
    <col min="6924" max="6924" width="15.140625" style="45" customWidth="1"/>
    <col min="6925" max="7168" width="8.85546875" style="45"/>
    <col min="7169" max="7169" width="14.5703125" style="45" customWidth="1"/>
    <col min="7170" max="7176" width="7.85546875" style="45" customWidth="1"/>
    <col min="7177" max="7177" width="9.42578125" style="45" customWidth="1"/>
    <col min="7178" max="7178" width="7.85546875" style="45" customWidth="1"/>
    <col min="7179" max="7179" width="9" style="45" customWidth="1"/>
    <col min="7180" max="7180" width="15.140625" style="45" customWidth="1"/>
    <col min="7181" max="7424" width="8.85546875" style="45"/>
    <col min="7425" max="7425" width="14.5703125" style="45" customWidth="1"/>
    <col min="7426" max="7432" width="7.85546875" style="45" customWidth="1"/>
    <col min="7433" max="7433" width="9.42578125" style="45" customWidth="1"/>
    <col min="7434" max="7434" width="7.85546875" style="45" customWidth="1"/>
    <col min="7435" max="7435" width="9" style="45" customWidth="1"/>
    <col min="7436" max="7436" width="15.140625" style="45" customWidth="1"/>
    <col min="7437" max="7680" width="8.85546875" style="45"/>
    <col min="7681" max="7681" width="14.5703125" style="45" customWidth="1"/>
    <col min="7682" max="7688" width="7.85546875" style="45" customWidth="1"/>
    <col min="7689" max="7689" width="9.42578125" style="45" customWidth="1"/>
    <col min="7690" max="7690" width="7.85546875" style="45" customWidth="1"/>
    <col min="7691" max="7691" width="9" style="45" customWidth="1"/>
    <col min="7692" max="7692" width="15.140625" style="45" customWidth="1"/>
    <col min="7693" max="7936" width="8.85546875" style="45"/>
    <col min="7937" max="7937" width="14.5703125" style="45" customWidth="1"/>
    <col min="7938" max="7944" width="7.85546875" style="45" customWidth="1"/>
    <col min="7945" max="7945" width="9.42578125" style="45" customWidth="1"/>
    <col min="7946" max="7946" width="7.85546875" style="45" customWidth="1"/>
    <col min="7947" max="7947" width="9" style="45" customWidth="1"/>
    <col min="7948" max="7948" width="15.140625" style="45" customWidth="1"/>
    <col min="7949" max="8192" width="8.85546875" style="45"/>
    <col min="8193" max="8193" width="14.5703125" style="45" customWidth="1"/>
    <col min="8194" max="8200" width="7.85546875" style="45" customWidth="1"/>
    <col min="8201" max="8201" width="9.42578125" style="45" customWidth="1"/>
    <col min="8202" max="8202" width="7.85546875" style="45" customWidth="1"/>
    <col min="8203" max="8203" width="9" style="45" customWidth="1"/>
    <col min="8204" max="8204" width="15.140625" style="45" customWidth="1"/>
    <col min="8205" max="8448" width="8.85546875" style="45"/>
    <col min="8449" max="8449" width="14.5703125" style="45" customWidth="1"/>
    <col min="8450" max="8456" width="7.85546875" style="45" customWidth="1"/>
    <col min="8457" max="8457" width="9.42578125" style="45" customWidth="1"/>
    <col min="8458" max="8458" width="7.85546875" style="45" customWidth="1"/>
    <col min="8459" max="8459" width="9" style="45" customWidth="1"/>
    <col min="8460" max="8460" width="15.140625" style="45" customWidth="1"/>
    <col min="8461" max="8704" width="8.85546875" style="45"/>
    <col min="8705" max="8705" width="14.5703125" style="45" customWidth="1"/>
    <col min="8706" max="8712" width="7.85546875" style="45" customWidth="1"/>
    <col min="8713" max="8713" width="9.42578125" style="45" customWidth="1"/>
    <col min="8714" max="8714" width="7.85546875" style="45" customWidth="1"/>
    <col min="8715" max="8715" width="9" style="45" customWidth="1"/>
    <col min="8716" max="8716" width="15.140625" style="45" customWidth="1"/>
    <col min="8717" max="8960" width="8.85546875" style="45"/>
    <col min="8961" max="8961" width="14.5703125" style="45" customWidth="1"/>
    <col min="8962" max="8968" width="7.85546875" style="45" customWidth="1"/>
    <col min="8969" max="8969" width="9.42578125" style="45" customWidth="1"/>
    <col min="8970" max="8970" width="7.85546875" style="45" customWidth="1"/>
    <col min="8971" max="8971" width="9" style="45" customWidth="1"/>
    <col min="8972" max="8972" width="15.140625" style="45" customWidth="1"/>
    <col min="8973" max="9216" width="8.85546875" style="45"/>
    <col min="9217" max="9217" width="14.5703125" style="45" customWidth="1"/>
    <col min="9218" max="9224" width="7.85546875" style="45" customWidth="1"/>
    <col min="9225" max="9225" width="9.42578125" style="45" customWidth="1"/>
    <col min="9226" max="9226" width="7.85546875" style="45" customWidth="1"/>
    <col min="9227" max="9227" width="9" style="45" customWidth="1"/>
    <col min="9228" max="9228" width="15.140625" style="45" customWidth="1"/>
    <col min="9229" max="9472" width="8.85546875" style="45"/>
    <col min="9473" max="9473" width="14.5703125" style="45" customWidth="1"/>
    <col min="9474" max="9480" width="7.85546875" style="45" customWidth="1"/>
    <col min="9481" max="9481" width="9.42578125" style="45" customWidth="1"/>
    <col min="9482" max="9482" width="7.85546875" style="45" customWidth="1"/>
    <col min="9483" max="9483" width="9" style="45" customWidth="1"/>
    <col min="9484" max="9484" width="15.140625" style="45" customWidth="1"/>
    <col min="9485" max="9728" width="8.85546875" style="45"/>
    <col min="9729" max="9729" width="14.5703125" style="45" customWidth="1"/>
    <col min="9730" max="9736" width="7.85546875" style="45" customWidth="1"/>
    <col min="9737" max="9737" width="9.42578125" style="45" customWidth="1"/>
    <col min="9738" max="9738" width="7.85546875" style="45" customWidth="1"/>
    <col min="9739" max="9739" width="9" style="45" customWidth="1"/>
    <col min="9740" max="9740" width="15.140625" style="45" customWidth="1"/>
    <col min="9741" max="9984" width="8.85546875" style="45"/>
    <col min="9985" max="9985" width="14.5703125" style="45" customWidth="1"/>
    <col min="9986" max="9992" width="7.85546875" style="45" customWidth="1"/>
    <col min="9993" max="9993" width="9.42578125" style="45" customWidth="1"/>
    <col min="9994" max="9994" width="7.85546875" style="45" customWidth="1"/>
    <col min="9995" max="9995" width="9" style="45" customWidth="1"/>
    <col min="9996" max="9996" width="15.140625" style="45" customWidth="1"/>
    <col min="9997" max="10240" width="8.85546875" style="45"/>
    <col min="10241" max="10241" width="14.5703125" style="45" customWidth="1"/>
    <col min="10242" max="10248" width="7.85546875" style="45" customWidth="1"/>
    <col min="10249" max="10249" width="9.42578125" style="45" customWidth="1"/>
    <col min="10250" max="10250" width="7.85546875" style="45" customWidth="1"/>
    <col min="10251" max="10251" width="9" style="45" customWidth="1"/>
    <col min="10252" max="10252" width="15.140625" style="45" customWidth="1"/>
    <col min="10253" max="10496" width="8.85546875" style="45"/>
    <col min="10497" max="10497" width="14.5703125" style="45" customWidth="1"/>
    <col min="10498" max="10504" width="7.85546875" style="45" customWidth="1"/>
    <col min="10505" max="10505" width="9.42578125" style="45" customWidth="1"/>
    <col min="10506" max="10506" width="7.85546875" style="45" customWidth="1"/>
    <col min="10507" max="10507" width="9" style="45" customWidth="1"/>
    <col min="10508" max="10508" width="15.140625" style="45" customWidth="1"/>
    <col min="10509" max="10752" width="8.85546875" style="45"/>
    <col min="10753" max="10753" width="14.5703125" style="45" customWidth="1"/>
    <col min="10754" max="10760" width="7.85546875" style="45" customWidth="1"/>
    <col min="10761" max="10761" width="9.42578125" style="45" customWidth="1"/>
    <col min="10762" max="10762" width="7.85546875" style="45" customWidth="1"/>
    <col min="10763" max="10763" width="9" style="45" customWidth="1"/>
    <col min="10764" max="10764" width="15.140625" style="45" customWidth="1"/>
    <col min="10765" max="11008" width="8.85546875" style="45"/>
    <col min="11009" max="11009" width="14.5703125" style="45" customWidth="1"/>
    <col min="11010" max="11016" width="7.85546875" style="45" customWidth="1"/>
    <col min="11017" max="11017" width="9.42578125" style="45" customWidth="1"/>
    <col min="11018" max="11018" width="7.85546875" style="45" customWidth="1"/>
    <col min="11019" max="11019" width="9" style="45" customWidth="1"/>
    <col min="11020" max="11020" width="15.140625" style="45" customWidth="1"/>
    <col min="11021" max="11264" width="8.85546875" style="45"/>
    <col min="11265" max="11265" width="14.5703125" style="45" customWidth="1"/>
    <col min="11266" max="11272" width="7.85546875" style="45" customWidth="1"/>
    <col min="11273" max="11273" width="9.42578125" style="45" customWidth="1"/>
    <col min="11274" max="11274" width="7.85546875" style="45" customWidth="1"/>
    <col min="11275" max="11275" width="9" style="45" customWidth="1"/>
    <col min="11276" max="11276" width="15.140625" style="45" customWidth="1"/>
    <col min="11277" max="11520" width="8.85546875" style="45"/>
    <col min="11521" max="11521" width="14.5703125" style="45" customWidth="1"/>
    <col min="11522" max="11528" width="7.85546875" style="45" customWidth="1"/>
    <col min="11529" max="11529" width="9.42578125" style="45" customWidth="1"/>
    <col min="11530" max="11530" width="7.85546875" style="45" customWidth="1"/>
    <col min="11531" max="11531" width="9" style="45" customWidth="1"/>
    <col min="11532" max="11532" width="15.140625" style="45" customWidth="1"/>
    <col min="11533" max="11776" width="8.85546875" style="45"/>
    <col min="11777" max="11777" width="14.5703125" style="45" customWidth="1"/>
    <col min="11778" max="11784" width="7.85546875" style="45" customWidth="1"/>
    <col min="11785" max="11785" width="9.42578125" style="45" customWidth="1"/>
    <col min="11786" max="11786" width="7.85546875" style="45" customWidth="1"/>
    <col min="11787" max="11787" width="9" style="45" customWidth="1"/>
    <col min="11788" max="11788" width="15.140625" style="45" customWidth="1"/>
    <col min="11789" max="12032" width="8.85546875" style="45"/>
    <col min="12033" max="12033" width="14.5703125" style="45" customWidth="1"/>
    <col min="12034" max="12040" width="7.85546875" style="45" customWidth="1"/>
    <col min="12041" max="12041" width="9.42578125" style="45" customWidth="1"/>
    <col min="12042" max="12042" width="7.85546875" style="45" customWidth="1"/>
    <col min="12043" max="12043" width="9" style="45" customWidth="1"/>
    <col min="12044" max="12044" width="15.140625" style="45" customWidth="1"/>
    <col min="12045" max="12288" width="8.85546875" style="45"/>
    <col min="12289" max="12289" width="14.5703125" style="45" customWidth="1"/>
    <col min="12290" max="12296" width="7.85546875" style="45" customWidth="1"/>
    <col min="12297" max="12297" width="9.42578125" style="45" customWidth="1"/>
    <col min="12298" max="12298" width="7.85546875" style="45" customWidth="1"/>
    <col min="12299" max="12299" width="9" style="45" customWidth="1"/>
    <col min="12300" max="12300" width="15.140625" style="45" customWidth="1"/>
    <col min="12301" max="12544" width="8.85546875" style="45"/>
    <col min="12545" max="12545" width="14.5703125" style="45" customWidth="1"/>
    <col min="12546" max="12552" width="7.85546875" style="45" customWidth="1"/>
    <col min="12553" max="12553" width="9.42578125" style="45" customWidth="1"/>
    <col min="12554" max="12554" width="7.85546875" style="45" customWidth="1"/>
    <col min="12555" max="12555" width="9" style="45" customWidth="1"/>
    <col min="12556" max="12556" width="15.140625" style="45" customWidth="1"/>
    <col min="12557" max="12800" width="8.85546875" style="45"/>
    <col min="12801" max="12801" width="14.5703125" style="45" customWidth="1"/>
    <col min="12802" max="12808" width="7.85546875" style="45" customWidth="1"/>
    <col min="12809" max="12809" width="9.42578125" style="45" customWidth="1"/>
    <col min="12810" max="12810" width="7.85546875" style="45" customWidth="1"/>
    <col min="12811" max="12811" width="9" style="45" customWidth="1"/>
    <col min="12812" max="12812" width="15.140625" style="45" customWidth="1"/>
    <col min="12813" max="13056" width="8.85546875" style="45"/>
    <col min="13057" max="13057" width="14.5703125" style="45" customWidth="1"/>
    <col min="13058" max="13064" width="7.85546875" style="45" customWidth="1"/>
    <col min="13065" max="13065" width="9.42578125" style="45" customWidth="1"/>
    <col min="13066" max="13066" width="7.85546875" style="45" customWidth="1"/>
    <col min="13067" max="13067" width="9" style="45" customWidth="1"/>
    <col min="13068" max="13068" width="15.140625" style="45" customWidth="1"/>
    <col min="13069" max="13312" width="8.85546875" style="45"/>
    <col min="13313" max="13313" width="14.5703125" style="45" customWidth="1"/>
    <col min="13314" max="13320" width="7.85546875" style="45" customWidth="1"/>
    <col min="13321" max="13321" width="9.42578125" style="45" customWidth="1"/>
    <col min="13322" max="13322" width="7.85546875" style="45" customWidth="1"/>
    <col min="13323" max="13323" width="9" style="45" customWidth="1"/>
    <col min="13324" max="13324" width="15.140625" style="45" customWidth="1"/>
    <col min="13325" max="13568" width="8.85546875" style="45"/>
    <col min="13569" max="13569" width="14.5703125" style="45" customWidth="1"/>
    <col min="13570" max="13576" width="7.85546875" style="45" customWidth="1"/>
    <col min="13577" max="13577" width="9.42578125" style="45" customWidth="1"/>
    <col min="13578" max="13578" width="7.85546875" style="45" customWidth="1"/>
    <col min="13579" max="13579" width="9" style="45" customWidth="1"/>
    <col min="13580" max="13580" width="15.140625" style="45" customWidth="1"/>
    <col min="13581" max="13824" width="8.85546875" style="45"/>
    <col min="13825" max="13825" width="14.5703125" style="45" customWidth="1"/>
    <col min="13826" max="13832" width="7.85546875" style="45" customWidth="1"/>
    <col min="13833" max="13833" width="9.42578125" style="45" customWidth="1"/>
    <col min="13834" max="13834" width="7.85546875" style="45" customWidth="1"/>
    <col min="13835" max="13835" width="9" style="45" customWidth="1"/>
    <col min="13836" max="13836" width="15.140625" style="45" customWidth="1"/>
    <col min="13837" max="14080" width="8.85546875" style="45"/>
    <col min="14081" max="14081" width="14.5703125" style="45" customWidth="1"/>
    <col min="14082" max="14088" width="7.85546875" style="45" customWidth="1"/>
    <col min="14089" max="14089" width="9.42578125" style="45" customWidth="1"/>
    <col min="14090" max="14090" width="7.85546875" style="45" customWidth="1"/>
    <col min="14091" max="14091" width="9" style="45" customWidth="1"/>
    <col min="14092" max="14092" width="15.140625" style="45" customWidth="1"/>
    <col min="14093" max="14336" width="8.85546875" style="45"/>
    <col min="14337" max="14337" width="14.5703125" style="45" customWidth="1"/>
    <col min="14338" max="14344" width="7.85546875" style="45" customWidth="1"/>
    <col min="14345" max="14345" width="9.42578125" style="45" customWidth="1"/>
    <col min="14346" max="14346" width="7.85546875" style="45" customWidth="1"/>
    <col min="14347" max="14347" width="9" style="45" customWidth="1"/>
    <col min="14348" max="14348" width="15.140625" style="45" customWidth="1"/>
    <col min="14349" max="14592" width="8.85546875" style="45"/>
    <col min="14593" max="14593" width="14.5703125" style="45" customWidth="1"/>
    <col min="14594" max="14600" width="7.85546875" style="45" customWidth="1"/>
    <col min="14601" max="14601" width="9.42578125" style="45" customWidth="1"/>
    <col min="14602" max="14602" width="7.85546875" style="45" customWidth="1"/>
    <col min="14603" max="14603" width="9" style="45" customWidth="1"/>
    <col min="14604" max="14604" width="15.140625" style="45" customWidth="1"/>
    <col min="14605" max="14848" width="8.85546875" style="45"/>
    <col min="14849" max="14849" width="14.5703125" style="45" customWidth="1"/>
    <col min="14850" max="14856" width="7.85546875" style="45" customWidth="1"/>
    <col min="14857" max="14857" width="9.42578125" style="45" customWidth="1"/>
    <col min="14858" max="14858" width="7.85546875" style="45" customWidth="1"/>
    <col min="14859" max="14859" width="9" style="45" customWidth="1"/>
    <col min="14860" max="14860" width="15.140625" style="45" customWidth="1"/>
    <col min="14861" max="15104" width="8.85546875" style="45"/>
    <col min="15105" max="15105" width="14.5703125" style="45" customWidth="1"/>
    <col min="15106" max="15112" width="7.85546875" style="45" customWidth="1"/>
    <col min="15113" max="15113" width="9.42578125" style="45" customWidth="1"/>
    <col min="15114" max="15114" width="7.85546875" style="45" customWidth="1"/>
    <col min="15115" max="15115" width="9" style="45" customWidth="1"/>
    <col min="15116" max="15116" width="15.140625" style="45" customWidth="1"/>
    <col min="15117" max="15360" width="8.85546875" style="45"/>
    <col min="15361" max="15361" width="14.5703125" style="45" customWidth="1"/>
    <col min="15362" max="15368" width="7.85546875" style="45" customWidth="1"/>
    <col min="15369" max="15369" width="9.42578125" style="45" customWidth="1"/>
    <col min="15370" max="15370" width="7.85546875" style="45" customWidth="1"/>
    <col min="15371" max="15371" width="9" style="45" customWidth="1"/>
    <col min="15372" max="15372" width="15.140625" style="45" customWidth="1"/>
    <col min="15373" max="15616" width="8.85546875" style="45"/>
    <col min="15617" max="15617" width="14.5703125" style="45" customWidth="1"/>
    <col min="15618" max="15624" width="7.85546875" style="45" customWidth="1"/>
    <col min="15625" max="15625" width="9.42578125" style="45" customWidth="1"/>
    <col min="15626" max="15626" width="7.85546875" style="45" customWidth="1"/>
    <col min="15627" max="15627" width="9" style="45" customWidth="1"/>
    <col min="15628" max="15628" width="15.140625" style="45" customWidth="1"/>
    <col min="15629" max="15872" width="8.85546875" style="45"/>
    <col min="15873" max="15873" width="14.5703125" style="45" customWidth="1"/>
    <col min="15874" max="15880" width="7.85546875" style="45" customWidth="1"/>
    <col min="15881" max="15881" width="9.42578125" style="45" customWidth="1"/>
    <col min="15882" max="15882" width="7.85546875" style="45" customWidth="1"/>
    <col min="15883" max="15883" width="9" style="45" customWidth="1"/>
    <col min="15884" max="15884" width="15.140625" style="45" customWidth="1"/>
    <col min="15885" max="16128" width="8.85546875" style="45"/>
    <col min="16129" max="16129" width="14.5703125" style="45" customWidth="1"/>
    <col min="16130" max="16136" width="7.85546875" style="45" customWidth="1"/>
    <col min="16137" max="16137" width="9.42578125" style="45" customWidth="1"/>
    <col min="16138" max="16138" width="7.85546875" style="45" customWidth="1"/>
    <col min="16139" max="16139" width="9" style="45" customWidth="1"/>
    <col min="16140" max="16140" width="15.140625" style="45" customWidth="1"/>
    <col min="16141" max="16384" width="8.85546875" style="45"/>
  </cols>
  <sheetData>
    <row r="1" spans="1:6" x14ac:dyDescent="0.25">
      <c r="B1" s="423"/>
    </row>
    <row r="2" spans="1:6" x14ac:dyDescent="0.25">
      <c r="A2" s="3" t="s">
        <v>24</v>
      </c>
      <c r="B2" s="423"/>
    </row>
    <row r="3" spans="1:6" x14ac:dyDescent="0.25">
      <c r="A3" s="3"/>
      <c r="B3" s="532"/>
    </row>
    <row r="11" spans="1:6" x14ac:dyDescent="0.25">
      <c r="B11" s="4"/>
    </row>
    <row r="12" spans="1:6" x14ac:dyDescent="0.25">
      <c r="B12" s="5"/>
    </row>
    <row r="13" spans="1:6" x14ac:dyDescent="0.25">
      <c r="B13" s="423"/>
    </row>
    <row r="14" spans="1:6" x14ac:dyDescent="0.25">
      <c r="B14" s="423"/>
    </row>
    <row r="15" spans="1:6" x14ac:dyDescent="0.25">
      <c r="B15" s="423"/>
      <c r="C15" s="6"/>
      <c r="D15" s="6"/>
      <c r="E15" s="6"/>
      <c r="F15" s="6"/>
    </row>
    <row r="16" spans="1:6" x14ac:dyDescent="0.25">
      <c r="A16" s="7"/>
      <c r="B16" s="423"/>
      <c r="C16" s="6"/>
      <c r="D16" s="6"/>
      <c r="E16" s="6"/>
      <c r="F16" s="6"/>
    </row>
    <row r="17" spans="1:22" ht="20.25" x14ac:dyDescent="0.3">
      <c r="A17" s="424" t="s">
        <v>447</v>
      </c>
    </row>
    <row r="18" spans="1:22" x14ac:dyDescent="0.25">
      <c r="A18" s="3"/>
    </row>
    <row r="19" spans="1:22" s="428" customFormat="1" ht="20.25" x14ac:dyDescent="0.3">
      <c r="A19" s="424"/>
      <c r="B19" s="8"/>
      <c r="C19" s="8"/>
      <c r="D19" s="8"/>
      <c r="E19" s="8"/>
      <c r="F19" s="8"/>
      <c r="G19" s="2"/>
      <c r="H19" s="2"/>
      <c r="I19" s="2"/>
      <c r="J19" s="2"/>
      <c r="K19" s="2"/>
      <c r="L19" s="2"/>
      <c r="M19" s="2"/>
      <c r="N19" s="2"/>
      <c r="O19" s="2"/>
      <c r="P19" s="2"/>
      <c r="Q19" s="2"/>
      <c r="R19" s="2"/>
      <c r="S19" s="2"/>
      <c r="T19" s="2"/>
      <c r="U19" s="2"/>
      <c r="V19" s="45"/>
    </row>
    <row r="20" spans="1:22" ht="12" customHeight="1" x14ac:dyDescent="0.25"/>
    <row r="22" spans="1:22" ht="12" customHeight="1" x14ac:dyDescent="0.25"/>
    <row r="23" spans="1:22" ht="12" customHeight="1" x14ac:dyDescent="0.25">
      <c r="B23" s="423"/>
    </row>
    <row r="24" spans="1:22" ht="12" customHeight="1" x14ac:dyDescent="0.25">
      <c r="B24" s="10" t="s">
        <v>32</v>
      </c>
    </row>
    <row r="25" spans="1:22" ht="12" customHeight="1" x14ac:dyDescent="0.25">
      <c r="A25" s="426">
        <v>1</v>
      </c>
      <c r="B25" s="835" t="s">
        <v>412</v>
      </c>
      <c r="C25" s="835"/>
      <c r="D25" s="835"/>
    </row>
    <row r="26" spans="1:22" ht="12" customHeight="1" x14ac:dyDescent="0.25">
      <c r="A26" s="426">
        <v>2</v>
      </c>
      <c r="B26" s="835" t="s">
        <v>33</v>
      </c>
      <c r="C26" s="835"/>
      <c r="D26" s="835"/>
      <c r="E26" s="835"/>
    </row>
    <row r="27" spans="1:22" ht="12" customHeight="1" x14ac:dyDescent="0.25">
      <c r="A27" s="426">
        <v>3</v>
      </c>
      <c r="B27" s="835" t="s">
        <v>392</v>
      </c>
      <c r="C27" s="835"/>
      <c r="D27" s="835"/>
      <c r="E27" s="551"/>
    </row>
    <row r="28" spans="1:22" ht="12" customHeight="1" x14ac:dyDescent="0.25">
      <c r="A28" s="426">
        <v>4</v>
      </c>
      <c r="B28" s="835" t="s">
        <v>393</v>
      </c>
      <c r="C28" s="835"/>
      <c r="D28" s="835"/>
      <c r="E28" s="551"/>
    </row>
    <row r="29" spans="1:22" ht="12" customHeight="1" x14ac:dyDescent="0.25">
      <c r="A29" s="426"/>
      <c r="B29" s="551"/>
      <c r="C29" s="551"/>
      <c r="D29" s="551"/>
      <c r="E29" s="551"/>
    </row>
    <row r="30" spans="1:22" ht="12" customHeight="1" x14ac:dyDescent="0.25">
      <c r="A30" s="12"/>
      <c r="B30" s="287" t="s">
        <v>1</v>
      </c>
      <c r="C30" s="288"/>
      <c r="D30" s="288"/>
      <c r="E30" s="288"/>
      <c r="F30" s="288"/>
      <c r="G30" s="286"/>
      <c r="H30" s="286"/>
      <c r="I30" s="286"/>
      <c r="J30" s="286"/>
      <c r="K30" s="286"/>
      <c r="L30" s="286"/>
      <c r="M30" s="286"/>
    </row>
    <row r="31" spans="1:22" ht="12" customHeight="1" x14ac:dyDescent="0.25">
      <c r="A31" s="427" t="s">
        <v>2</v>
      </c>
      <c r="B31" s="836" t="s">
        <v>442</v>
      </c>
      <c r="C31" s="836"/>
      <c r="D31" s="836"/>
      <c r="E31" s="836"/>
      <c r="F31" s="836"/>
      <c r="G31" s="836"/>
      <c r="H31" s="836"/>
      <c r="I31" s="836"/>
      <c r="J31" s="836"/>
      <c r="K31" s="836"/>
      <c r="L31" s="836"/>
      <c r="M31" s="836"/>
      <c r="N31" s="836"/>
      <c r="O31" s="836"/>
      <c r="P31" s="836"/>
    </row>
    <row r="32" spans="1:22" ht="12" customHeight="1" x14ac:dyDescent="0.25">
      <c r="A32" s="427" t="s">
        <v>3</v>
      </c>
      <c r="B32" s="837" t="s">
        <v>443</v>
      </c>
      <c r="C32" s="837"/>
      <c r="D32" s="837"/>
      <c r="E32" s="837"/>
      <c r="F32" s="837"/>
      <c r="G32" s="837"/>
      <c r="H32" s="837"/>
      <c r="I32" s="837"/>
      <c r="J32" s="837"/>
      <c r="K32" s="837"/>
      <c r="L32" s="837"/>
      <c r="M32" s="837"/>
      <c r="N32" s="837"/>
      <c r="O32" s="550"/>
      <c r="P32" s="550"/>
    </row>
    <row r="33" spans="1:17" ht="12" customHeight="1" x14ac:dyDescent="0.25">
      <c r="A33" s="427" t="s">
        <v>4</v>
      </c>
      <c r="B33" s="836" t="s">
        <v>444</v>
      </c>
      <c r="C33" s="836"/>
      <c r="D33" s="836"/>
      <c r="E33" s="836"/>
      <c r="F33" s="836"/>
      <c r="G33" s="836"/>
      <c r="H33" s="836"/>
      <c r="I33" s="836"/>
      <c r="J33" s="836"/>
      <c r="K33" s="836"/>
      <c r="L33" s="836"/>
      <c r="M33" s="836"/>
      <c r="N33" s="836"/>
      <c r="O33" s="550"/>
      <c r="P33" s="550"/>
    </row>
    <row r="34" spans="1:17" ht="12" customHeight="1" x14ac:dyDescent="0.25">
      <c r="A34" s="427" t="s">
        <v>5</v>
      </c>
      <c r="B34" s="836" t="s">
        <v>445</v>
      </c>
      <c r="C34" s="836"/>
      <c r="D34" s="836"/>
      <c r="E34" s="836"/>
      <c r="F34" s="836"/>
      <c r="G34" s="836"/>
      <c r="H34" s="836"/>
      <c r="I34" s="836"/>
      <c r="J34" s="836"/>
      <c r="K34" s="836"/>
      <c r="L34" s="836"/>
      <c r="M34" s="836"/>
      <c r="N34" s="550"/>
      <c r="O34" s="550"/>
      <c r="P34" s="550"/>
    </row>
    <row r="35" spans="1:17" ht="12" customHeight="1" x14ac:dyDescent="0.25">
      <c r="A35" s="427" t="s">
        <v>6</v>
      </c>
      <c r="B35" s="836" t="s">
        <v>446</v>
      </c>
      <c r="C35" s="836"/>
      <c r="D35" s="836"/>
      <c r="E35" s="836"/>
      <c r="F35" s="836"/>
      <c r="G35" s="836"/>
      <c r="H35" s="836"/>
      <c r="I35" s="836"/>
      <c r="J35" s="836"/>
      <c r="K35" s="836"/>
      <c r="L35" s="836"/>
      <c r="M35" s="836"/>
      <c r="N35" s="836"/>
      <c r="O35" s="550"/>
      <c r="P35" s="550"/>
    </row>
    <row r="36" spans="1:17" ht="12" customHeight="1" x14ac:dyDescent="0.25">
      <c r="A36" s="427" t="s">
        <v>36</v>
      </c>
      <c r="B36" s="836" t="s">
        <v>441</v>
      </c>
      <c r="C36" s="836"/>
      <c r="D36" s="836"/>
      <c r="E36" s="836"/>
      <c r="F36" s="836"/>
      <c r="G36" s="836"/>
      <c r="H36" s="836"/>
      <c r="I36" s="836"/>
      <c r="J36" s="836"/>
      <c r="K36" s="836"/>
      <c r="L36" s="836"/>
      <c r="M36" s="836"/>
      <c r="N36" s="836"/>
      <c r="O36" s="836"/>
      <c r="P36" s="836"/>
      <c r="Q36" s="836"/>
    </row>
    <row r="37" spans="1:17" ht="12" customHeight="1" x14ac:dyDescent="0.25">
      <c r="A37" s="427" t="s">
        <v>415</v>
      </c>
      <c r="B37" s="836" t="s">
        <v>432</v>
      </c>
      <c r="C37" s="836"/>
      <c r="D37" s="836"/>
      <c r="E37" s="836"/>
      <c r="F37" s="836"/>
      <c r="G37" s="836"/>
      <c r="H37" s="836"/>
      <c r="I37" s="836"/>
      <c r="J37" s="836"/>
      <c r="K37" s="550"/>
      <c r="L37" s="550"/>
      <c r="M37" s="550"/>
      <c r="N37" s="550"/>
      <c r="O37" s="550"/>
      <c r="P37" s="550"/>
      <c r="Q37" s="550"/>
    </row>
    <row r="38" spans="1:17" ht="12" customHeight="1" x14ac:dyDescent="0.25">
      <c r="A38" s="427"/>
      <c r="B38" s="550"/>
      <c r="C38" s="550"/>
      <c r="D38" s="550"/>
      <c r="E38" s="550"/>
      <c r="F38" s="550"/>
      <c r="G38" s="550"/>
      <c r="H38" s="550"/>
      <c r="I38" s="550"/>
      <c r="J38" s="550"/>
      <c r="K38" s="550"/>
      <c r="L38" s="550"/>
      <c r="M38" s="550"/>
      <c r="N38" s="550"/>
      <c r="O38" s="550"/>
      <c r="P38" s="550"/>
      <c r="Q38" s="550"/>
    </row>
    <row r="39" spans="1:17" ht="20.25" x14ac:dyDescent="0.3">
      <c r="A39" s="13" t="s">
        <v>42</v>
      </c>
      <c r="B39" s="547"/>
      <c r="C39" s="533"/>
      <c r="D39" s="533"/>
      <c r="E39" s="533"/>
      <c r="F39" s="436"/>
      <c r="G39" s="436"/>
      <c r="H39" s="436"/>
      <c r="I39" s="436"/>
      <c r="J39" s="436"/>
      <c r="K39" s="436"/>
      <c r="L39" s="474" t="s">
        <v>45</v>
      </c>
    </row>
    <row r="40" spans="1:17" x14ac:dyDescent="0.25">
      <c r="A40" s="547" t="s">
        <v>388</v>
      </c>
      <c r="B40" s="533"/>
      <c r="C40" s="533"/>
      <c r="D40" s="533"/>
      <c r="E40" s="533"/>
      <c r="F40" s="533"/>
      <c r="G40" s="533"/>
      <c r="H40" s="533"/>
      <c r="I40" s="533"/>
      <c r="J40" s="533"/>
      <c r="K40" s="833" t="s">
        <v>389</v>
      </c>
      <c r="L40" s="833"/>
      <c r="M40" s="533"/>
    </row>
    <row r="41" spans="1:17" x14ac:dyDescent="0.25">
      <c r="A41" s="533" t="s">
        <v>390</v>
      </c>
      <c r="B41" s="548"/>
      <c r="C41" s="533"/>
      <c r="D41" s="533"/>
      <c r="E41" s="533"/>
      <c r="F41" s="533"/>
      <c r="G41" s="533"/>
      <c r="H41" s="533"/>
      <c r="I41" s="533"/>
      <c r="J41" s="834" t="s">
        <v>391</v>
      </c>
      <c r="K41" s="834"/>
      <c r="L41" s="834"/>
      <c r="M41" s="533"/>
    </row>
    <row r="42" spans="1:17" x14ac:dyDescent="0.25">
      <c r="A42" s="548" t="s">
        <v>43</v>
      </c>
      <c r="F42" s="533"/>
      <c r="G42" s="533"/>
      <c r="H42" s="533"/>
      <c r="I42" s="533"/>
      <c r="J42" s="533"/>
      <c r="K42" s="533"/>
      <c r="L42" s="534" t="s">
        <v>44</v>
      </c>
      <c r="M42" s="533"/>
    </row>
    <row r="50" spans="1:6" x14ac:dyDescent="0.25">
      <c r="B50" s="423"/>
      <c r="C50" s="6"/>
      <c r="D50" s="6"/>
      <c r="E50" s="6"/>
    </row>
    <row r="51" spans="1:6" x14ac:dyDescent="0.25">
      <c r="B51" s="423"/>
      <c r="C51" s="6"/>
      <c r="D51" s="6"/>
      <c r="E51" s="6"/>
      <c r="F51" s="6"/>
    </row>
    <row r="52" spans="1:6" x14ac:dyDescent="0.25">
      <c r="A52" s="3"/>
      <c r="F52" s="6"/>
    </row>
    <row r="53" spans="1:6" x14ac:dyDescent="0.25">
      <c r="A53" s="3"/>
    </row>
  </sheetData>
  <mergeCells count="13">
    <mergeCell ref="K40:L40"/>
    <mergeCell ref="J41:L41"/>
    <mergeCell ref="B26:E26"/>
    <mergeCell ref="B25:D25"/>
    <mergeCell ref="B27:D27"/>
    <mergeCell ref="B28:D28"/>
    <mergeCell ref="B31:P31"/>
    <mergeCell ref="B32:N32"/>
    <mergeCell ref="B33:N33"/>
    <mergeCell ref="B34:M34"/>
    <mergeCell ref="B35:N35"/>
    <mergeCell ref="B36:Q36"/>
    <mergeCell ref="B37:J37"/>
  </mergeCells>
  <phoneticPr fontId="59" type="noConversion"/>
  <hyperlinks>
    <hyperlink ref="L42" r:id="rId1"/>
    <hyperlink ref="J41" r:id="rId2" display="mailto:vendor.briefings@gartner.com"/>
    <hyperlink ref="K40" r:id="rId3"/>
    <hyperlink ref="B25" location="Data_Tables" display="Data_Tables"/>
    <hyperlink ref="B26" location="Historic" display="Historic"/>
    <hyperlink ref="B27" location="Definitions" display="Definitions"/>
    <hyperlink ref="B28" location="Exchange_Rates" display="Exchange_Rates"/>
    <hyperlink ref="B31" location="'Data_Tables'!Table_1_1" display="'Data_Tables'!Table_1_1"/>
    <hyperlink ref="B32" location="'Data_Tables'!Table_1_2" display="'Data_Tables'!Table_1_2"/>
    <hyperlink ref="B33" location="'Data_Tables'!Table_1_3" display="'Data_Tables'!Table_1_3"/>
    <hyperlink ref="B34" location="'Data_Tables'!Table_1_4" display="'Data_Tables'!Table_1_4"/>
    <hyperlink ref="B35" location="'Data_Tables'!Table_1_5" display="'Data_Tables'!Table_1_5"/>
    <hyperlink ref="B36" location="'Historic'!Table_2_1" display="'Historic'!Table_2_1"/>
    <hyperlink ref="B37" location="'Exchange Rates'!Table_4_1" display="'Exchange Rates'!Table_4_1"/>
    <hyperlink ref="B32:N32" location="Data_Tables!A41" display="Top 10 Companies' Sales Revenue From Shipments of Foundry Wafers to Americas, 2021 (Millions of U.S. Dollars)"/>
  </hyperlinks>
  <pageMargins left="0.75" right="0.75" top="1.25" bottom="0.75" header="0.5" footer="0.5"/>
  <pageSetup scale="74" orientation="portrait" r:id="rId4"/>
  <headerFooter>
    <oddFooter>&amp;C© 2022 Gartner, Inc. and/or its Affiliates. All Rights Reserved.</oddFooter>
  </headerFooter>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Z111"/>
  <sheetViews>
    <sheetView zoomScale="98" zoomScaleNormal="98" workbookViewId="0">
      <pane ySplit="5565"/>
      <selection pane="bottomLeft"/>
    </sheetView>
  </sheetViews>
  <sheetFormatPr defaultColWidth="9.140625" defaultRowHeight="15" x14ac:dyDescent="0.25"/>
  <cols>
    <col min="1" max="2" width="9.140625" style="110"/>
    <col min="3" max="3" width="4.85546875" style="110" customWidth="1"/>
    <col min="4" max="4" width="8.85546875" style="49"/>
    <col min="5" max="5" width="6.140625" style="110" customWidth="1"/>
    <col min="6" max="8" width="9.140625" style="110"/>
    <col min="9" max="10" width="5.5703125" style="110" customWidth="1"/>
    <col min="11" max="12" width="9.140625" style="110"/>
    <col min="13" max="13" width="9.140625" style="110" customWidth="1"/>
    <col min="14" max="18" width="9.140625" style="110"/>
    <col min="19" max="19" width="9.85546875" style="110" bestFit="1" customWidth="1"/>
    <col min="20" max="21" width="9.140625" style="110"/>
    <col min="22" max="22" width="12" style="351" bestFit="1" customWidth="1"/>
    <col min="23" max="23" width="10.85546875" style="110" bestFit="1" customWidth="1"/>
    <col min="24" max="24" width="10.140625" style="110" bestFit="1" customWidth="1"/>
    <col min="25" max="25" width="10.42578125" style="110" bestFit="1" customWidth="1"/>
    <col min="26" max="26" width="10.140625" style="110" bestFit="1" customWidth="1"/>
    <col min="27" max="27" width="10.42578125" style="110" bestFit="1" customWidth="1"/>
    <col min="28" max="28" width="13.85546875" style="110" customWidth="1"/>
    <col min="29" max="30" width="10.42578125" style="110" bestFit="1" customWidth="1"/>
    <col min="31" max="31" width="9.42578125" style="110" bestFit="1" customWidth="1"/>
    <col min="32" max="34" width="10.42578125" style="110" bestFit="1" customWidth="1"/>
    <col min="35" max="35" width="11.42578125" style="110" bestFit="1" customWidth="1"/>
    <col min="36" max="37" width="11.42578125" style="110" customWidth="1"/>
    <col min="38" max="38" width="15.42578125" style="110" customWidth="1"/>
    <col min="39" max="16384" width="9.140625" style="110"/>
  </cols>
  <sheetData>
    <row r="1" spans="1:51" x14ac:dyDescent="0.25">
      <c r="A1" s="634">
        <v>0.19736275635183925</v>
      </c>
    </row>
    <row r="2" spans="1:51" x14ac:dyDescent="0.25">
      <c r="A2" s="634">
        <v>0.18436186008899852</v>
      </c>
      <c r="H2" s="110">
        <f>6.585/4.85</f>
        <v>1.3577319587628867</v>
      </c>
      <c r="AE2" s="110">
        <f>1.35*0.78</f>
        <v>1.0530000000000002</v>
      </c>
      <c r="AG2" s="110">
        <f>1.35*1.58</f>
        <v>2.1330000000000005</v>
      </c>
    </row>
    <row r="3" spans="1:51" x14ac:dyDescent="0.25">
      <c r="A3" s="634">
        <v>0.18781906995550071</v>
      </c>
      <c r="J3" s="98">
        <v>2020</v>
      </c>
      <c r="K3" s="98" t="s">
        <v>154</v>
      </c>
      <c r="L3" s="98"/>
      <c r="M3" s="98"/>
      <c r="N3" s="98"/>
      <c r="O3" s="98"/>
      <c r="P3" s="98"/>
      <c r="Q3" s="98"/>
      <c r="R3" s="98"/>
      <c r="S3" s="98"/>
      <c r="T3" s="98"/>
      <c r="U3" s="98"/>
      <c r="V3" s="98"/>
      <c r="W3" s="351"/>
      <c r="X3" s="365" t="s">
        <v>357</v>
      </c>
      <c r="Y3" s="365"/>
      <c r="Z3" s="365"/>
      <c r="AA3" s="365"/>
      <c r="AB3" s="365"/>
      <c r="AC3" s="365"/>
      <c r="AD3" s="365"/>
      <c r="AE3" s="365"/>
      <c r="AF3" s="365"/>
      <c r="AG3" s="365"/>
      <c r="AH3" s="365"/>
      <c r="AI3" s="365"/>
      <c r="AJ3" s="365"/>
      <c r="AM3" s="110" t="s">
        <v>200</v>
      </c>
    </row>
    <row r="4" spans="1:51" x14ac:dyDescent="0.25">
      <c r="A4" s="634">
        <v>8.2391008218097861E-2</v>
      </c>
      <c r="J4" s="98" t="s">
        <v>158</v>
      </c>
      <c r="K4" s="98" t="s">
        <v>157</v>
      </c>
      <c r="L4" s="98" t="s">
        <v>144</v>
      </c>
      <c r="M4" s="98" t="s">
        <v>145</v>
      </c>
      <c r="N4" s="98" t="s">
        <v>146</v>
      </c>
      <c r="O4" s="98" t="s">
        <v>147</v>
      </c>
      <c r="P4" s="98" t="s">
        <v>148</v>
      </c>
      <c r="Q4" s="98" t="s">
        <v>149</v>
      </c>
      <c r="R4" s="98" t="s">
        <v>153</v>
      </c>
      <c r="S4" s="98" t="s">
        <v>151</v>
      </c>
      <c r="T4" s="98" t="s">
        <v>150</v>
      </c>
      <c r="U4" s="98" t="s">
        <v>152</v>
      </c>
      <c r="V4" s="98" t="s">
        <v>362</v>
      </c>
      <c r="W4" s="351" t="s">
        <v>267</v>
      </c>
      <c r="X4" s="365">
        <v>0.5</v>
      </c>
      <c r="Y4" s="365" t="s">
        <v>159</v>
      </c>
      <c r="Z4" s="365" t="s">
        <v>144</v>
      </c>
      <c r="AA4" s="365" t="s">
        <v>145</v>
      </c>
      <c r="AB4" s="365" t="s">
        <v>146</v>
      </c>
      <c r="AC4" s="365" t="s">
        <v>147</v>
      </c>
      <c r="AD4" s="365" t="s">
        <v>148</v>
      </c>
      <c r="AE4" s="365" t="s">
        <v>149</v>
      </c>
      <c r="AF4" s="365" t="s">
        <v>153</v>
      </c>
      <c r="AG4" s="365" t="s">
        <v>151</v>
      </c>
      <c r="AH4" s="365" t="s">
        <v>150</v>
      </c>
      <c r="AI4" s="365" t="s">
        <v>152</v>
      </c>
      <c r="AJ4" s="365" t="s">
        <v>362</v>
      </c>
      <c r="AM4" s="365">
        <v>0.5</v>
      </c>
      <c r="AN4" s="365" t="s">
        <v>159</v>
      </c>
      <c r="AO4" s="365" t="s">
        <v>144</v>
      </c>
      <c r="AP4" s="365" t="s">
        <v>145</v>
      </c>
      <c r="AQ4" s="365" t="s">
        <v>146</v>
      </c>
      <c r="AR4" s="365" t="s">
        <v>147</v>
      </c>
      <c r="AS4" s="365" t="s">
        <v>148</v>
      </c>
      <c r="AT4" s="365" t="s">
        <v>149</v>
      </c>
      <c r="AU4" s="365" t="s">
        <v>153</v>
      </c>
      <c r="AV4" s="365" t="s">
        <v>151</v>
      </c>
      <c r="AW4" s="365" t="s">
        <v>150</v>
      </c>
      <c r="AX4" s="365" t="s">
        <v>152</v>
      </c>
    </row>
    <row r="5" spans="1:51" x14ac:dyDescent="0.25">
      <c r="A5" s="634">
        <v>0.11821887982664499</v>
      </c>
      <c r="D5" s="483" t="str">
        <f>DatabyRegion!C5</f>
        <v xml:space="preserve">          GLOBALFOUNDRIES</v>
      </c>
      <c r="H5" s="384">
        <f>DatabyRegion!F5</f>
        <v>6585</v>
      </c>
      <c r="I5" s="484"/>
      <c r="J5" s="485">
        <v>0.02</v>
      </c>
      <c r="K5" s="485">
        <v>0.03</v>
      </c>
      <c r="L5" s="485">
        <v>0.105</v>
      </c>
      <c r="M5" s="485">
        <v>2.5000000000000001E-2</v>
      </c>
      <c r="N5" s="485">
        <v>0.08</v>
      </c>
      <c r="O5" s="485">
        <v>0.09</v>
      </c>
      <c r="P5" s="485">
        <v>0.13</v>
      </c>
      <c r="Q5" s="485">
        <v>0.2</v>
      </c>
      <c r="R5" s="485">
        <v>0</v>
      </c>
      <c r="S5" s="485">
        <v>0.32</v>
      </c>
      <c r="T5" s="485">
        <v>0</v>
      </c>
      <c r="U5" s="485">
        <v>0</v>
      </c>
      <c r="V5" s="351">
        <v>0</v>
      </c>
      <c r="W5" s="486">
        <f>SUM(J5:V5)</f>
        <v>1</v>
      </c>
      <c r="X5" s="362">
        <f t="shared" ref="X5:AJ5" si="0">$H5*J5</f>
        <v>131.69999999999999</v>
      </c>
      <c r="Y5" s="362">
        <f t="shared" si="0"/>
        <v>197.54999999999998</v>
      </c>
      <c r="Z5" s="362">
        <f t="shared" si="0"/>
        <v>691.42499999999995</v>
      </c>
      <c r="AA5" s="362">
        <f t="shared" si="0"/>
        <v>164.625</v>
      </c>
      <c r="AB5" s="362">
        <f t="shared" si="0"/>
        <v>526.79999999999995</v>
      </c>
      <c r="AC5" s="362">
        <f t="shared" si="0"/>
        <v>592.65</v>
      </c>
      <c r="AD5" s="362">
        <f t="shared" si="0"/>
        <v>856.05000000000007</v>
      </c>
      <c r="AE5" s="362">
        <f t="shared" si="0"/>
        <v>1317</v>
      </c>
      <c r="AF5" s="362">
        <f t="shared" si="0"/>
        <v>0</v>
      </c>
      <c r="AG5" s="362">
        <f t="shared" si="0"/>
        <v>2107.1999999999998</v>
      </c>
      <c r="AH5" s="362">
        <f t="shared" si="0"/>
        <v>0</v>
      </c>
      <c r="AI5" s="362">
        <f t="shared" si="0"/>
        <v>0</v>
      </c>
      <c r="AJ5" s="362">
        <f t="shared" si="0"/>
        <v>0</v>
      </c>
      <c r="AK5" s="487">
        <f>SUM(X5:AJ5)</f>
        <v>6585</v>
      </c>
    </row>
    <row r="6" spans="1:51" x14ac:dyDescent="0.25">
      <c r="A6" s="634">
        <v>0.12720918191075783</v>
      </c>
      <c r="D6" s="100" t="str">
        <f>DatabyRegion!C6</f>
        <v xml:space="preserve">          IBM Microelectronics1</v>
      </c>
      <c r="H6" s="384" t="s">
        <v>45</v>
      </c>
      <c r="I6" s="384"/>
      <c r="J6" s="386"/>
      <c r="K6" s="386"/>
      <c r="L6" s="386"/>
      <c r="M6" s="386"/>
      <c r="N6" s="386"/>
      <c r="O6" s="386"/>
      <c r="P6" s="386"/>
      <c r="Q6" s="386"/>
      <c r="R6" s="386"/>
      <c r="S6" s="386"/>
      <c r="T6" s="386"/>
      <c r="U6" s="386"/>
      <c r="W6" s="486" t="s">
        <v>45</v>
      </c>
      <c r="X6" s="386"/>
      <c r="Y6" s="386"/>
      <c r="Z6" s="386"/>
      <c r="AA6" s="386"/>
      <c r="AB6" s="386"/>
      <c r="AC6" s="386"/>
      <c r="AD6" s="386"/>
      <c r="AE6" s="386"/>
      <c r="AF6" s="386"/>
      <c r="AG6" s="386"/>
      <c r="AH6" s="386"/>
      <c r="AI6" s="386"/>
      <c r="AK6" s="386"/>
      <c r="AL6" s="386"/>
      <c r="AN6" s="386"/>
      <c r="AO6" s="386"/>
      <c r="AP6" s="386"/>
      <c r="AQ6" s="386"/>
      <c r="AR6" s="386"/>
      <c r="AS6" s="386"/>
      <c r="AT6" s="386"/>
      <c r="AU6" s="386"/>
      <c r="AV6" s="386"/>
      <c r="AW6" s="386"/>
      <c r="AX6" s="386"/>
      <c r="AY6" s="386"/>
    </row>
    <row r="7" spans="1:51" s="107" customFormat="1" x14ac:dyDescent="0.25">
      <c r="A7" s="634">
        <v>7.720918191075786E-2</v>
      </c>
      <c r="B7" s="110"/>
      <c r="C7" s="110"/>
      <c r="D7" s="606" t="str">
        <f>DatabyRegion!C7</f>
        <v xml:space="preserve">          Intel</v>
      </c>
      <c r="H7" s="301">
        <f>DatabyRegion!F7</f>
        <v>320</v>
      </c>
      <c r="I7" s="301"/>
      <c r="J7" s="665">
        <v>0</v>
      </c>
      <c r="K7" s="665">
        <v>0</v>
      </c>
      <c r="L7" s="665">
        <v>0</v>
      </c>
      <c r="M7" s="665">
        <v>0</v>
      </c>
      <c r="N7" s="665">
        <v>0</v>
      </c>
      <c r="O7" s="665">
        <v>0</v>
      </c>
      <c r="P7" s="665">
        <v>0</v>
      </c>
      <c r="Q7" s="665">
        <v>0</v>
      </c>
      <c r="R7" s="665">
        <v>0</v>
      </c>
      <c r="S7" s="665">
        <v>1</v>
      </c>
      <c r="T7" s="665">
        <v>0</v>
      </c>
      <c r="U7" s="386">
        <v>0</v>
      </c>
      <c r="V7" s="110"/>
      <c r="W7" s="351">
        <f t="shared" ref="W7:W13" si="1">SUM(J7:U7)</f>
        <v>1</v>
      </c>
      <c r="X7" s="362">
        <f t="shared" ref="X7:AI7" si="2">$H7*J7</f>
        <v>0</v>
      </c>
      <c r="Y7" s="362">
        <f t="shared" si="2"/>
        <v>0</v>
      </c>
      <c r="Z7" s="362">
        <f t="shared" si="2"/>
        <v>0</v>
      </c>
      <c r="AA7" s="362">
        <f t="shared" si="2"/>
        <v>0</v>
      </c>
      <c r="AB7" s="362">
        <f t="shared" si="2"/>
        <v>0</v>
      </c>
      <c r="AC7" s="362">
        <f t="shared" si="2"/>
        <v>0</v>
      </c>
      <c r="AD7" s="362">
        <f t="shared" si="2"/>
        <v>0</v>
      </c>
      <c r="AE7" s="362">
        <f t="shared" si="2"/>
        <v>0</v>
      </c>
      <c r="AF7" s="362">
        <f t="shared" si="2"/>
        <v>0</v>
      </c>
      <c r="AG7" s="362">
        <f t="shared" si="2"/>
        <v>320</v>
      </c>
      <c r="AH7" s="362">
        <f t="shared" si="2"/>
        <v>0</v>
      </c>
      <c r="AI7" s="362">
        <f t="shared" si="2"/>
        <v>0</v>
      </c>
      <c r="AJ7" s="110"/>
      <c r="AK7" s="370">
        <f t="shared" ref="AK7:AK29" si="3">SUM(X7:AI7)</f>
        <v>320</v>
      </c>
      <c r="AM7" s="480">
        <f t="shared" ref="AM7:AX7" si="4">X7</f>
        <v>0</v>
      </c>
      <c r="AN7" s="480">
        <f t="shared" si="4"/>
        <v>0</v>
      </c>
      <c r="AO7" s="480">
        <f t="shared" si="4"/>
        <v>0</v>
      </c>
      <c r="AP7" s="480">
        <f t="shared" si="4"/>
        <v>0</v>
      </c>
      <c r="AQ7" s="480">
        <f t="shared" si="4"/>
        <v>0</v>
      </c>
      <c r="AR7" s="480">
        <f t="shared" si="4"/>
        <v>0</v>
      </c>
      <c r="AS7" s="480">
        <f t="shared" si="4"/>
        <v>0</v>
      </c>
      <c r="AT7" s="480">
        <f t="shared" si="4"/>
        <v>0</v>
      </c>
      <c r="AU7" s="480">
        <f t="shared" si="4"/>
        <v>0</v>
      </c>
      <c r="AV7" s="480">
        <f t="shared" si="4"/>
        <v>320</v>
      </c>
      <c r="AW7" s="480">
        <f t="shared" si="4"/>
        <v>0</v>
      </c>
      <c r="AX7" s="480">
        <f t="shared" si="4"/>
        <v>0</v>
      </c>
      <c r="AY7" s="480">
        <f>SUM(AM7:AX7)</f>
        <v>320</v>
      </c>
    </row>
    <row r="8" spans="1:51" s="107" customFormat="1" x14ac:dyDescent="0.25">
      <c r="A8" s="634">
        <v>2.542806173740288E-2</v>
      </c>
      <c r="B8" s="110"/>
      <c r="C8" s="110"/>
      <c r="D8" s="100" t="str">
        <f>DatabyRegion!C8</f>
        <v xml:space="preserve">          Skywaters</v>
      </c>
      <c r="E8" s="110"/>
      <c r="F8" s="110"/>
      <c r="G8" s="110"/>
      <c r="H8" s="384">
        <f>DatabyRegion!F8</f>
        <v>162.80000000000001</v>
      </c>
      <c r="I8" s="301"/>
      <c r="J8" s="386">
        <v>0</v>
      </c>
      <c r="K8" s="386">
        <v>0</v>
      </c>
      <c r="L8" s="386">
        <v>0.3</v>
      </c>
      <c r="M8" s="386">
        <v>0.2</v>
      </c>
      <c r="N8" s="386">
        <v>0.2</v>
      </c>
      <c r="O8" s="386">
        <v>0.3</v>
      </c>
      <c r="P8" s="386">
        <v>0</v>
      </c>
      <c r="Q8" s="386">
        <v>0</v>
      </c>
      <c r="R8" s="386">
        <v>0</v>
      </c>
      <c r="S8" s="386">
        <v>0</v>
      </c>
      <c r="T8" s="386">
        <v>0</v>
      </c>
      <c r="U8" s="386">
        <v>0</v>
      </c>
      <c r="V8" s="110"/>
      <c r="W8" s="351">
        <f t="shared" si="1"/>
        <v>1</v>
      </c>
      <c r="X8" s="362">
        <f t="shared" ref="X8:X22" si="5">$H8*J8</f>
        <v>0</v>
      </c>
      <c r="Y8" s="362">
        <f t="shared" ref="Y8:Y22" si="6">$H8*K8</f>
        <v>0</v>
      </c>
      <c r="Z8" s="362">
        <f t="shared" ref="Z8:Z22" si="7">$H8*L8</f>
        <v>48.84</v>
      </c>
      <c r="AA8" s="362">
        <f t="shared" ref="AA8:AA22" si="8">$H8*M8</f>
        <v>32.56</v>
      </c>
      <c r="AB8" s="362">
        <f t="shared" ref="AB8:AB22" si="9">$H8*N8</f>
        <v>32.56</v>
      </c>
      <c r="AC8" s="362">
        <f t="shared" ref="AC8:AC22" si="10">$H8*O8</f>
        <v>48.84</v>
      </c>
      <c r="AD8" s="362">
        <f t="shared" ref="AD8:AD22" si="11">$H8*P8</f>
        <v>0</v>
      </c>
      <c r="AE8" s="362">
        <f t="shared" ref="AE8:AE22" si="12">$H8*Q8</f>
        <v>0</v>
      </c>
      <c r="AF8" s="362">
        <f t="shared" ref="AF8:AF22" si="13">$H8*R8</f>
        <v>0</v>
      </c>
      <c r="AG8" s="362">
        <f t="shared" ref="AG8:AG22" si="14">$H8*S8</f>
        <v>0</v>
      </c>
      <c r="AH8" s="362">
        <f t="shared" ref="AH8:AH22" si="15">$H8*T8</f>
        <v>0</v>
      </c>
      <c r="AI8" s="362">
        <f t="shared" ref="AI8:AI22" si="16">$H8*U8</f>
        <v>0</v>
      </c>
      <c r="AJ8" s="110"/>
      <c r="AK8" s="370">
        <f t="shared" si="3"/>
        <v>162.80000000000001</v>
      </c>
    </row>
    <row r="9" spans="1:51" x14ac:dyDescent="0.25">
      <c r="A9" s="631" t="s">
        <v>45</v>
      </c>
      <c r="D9" s="100" t="str">
        <f>DatabyRegion!C9</f>
        <v xml:space="preserve">          On Semiconductor2</v>
      </c>
      <c r="H9" s="384">
        <f>DatabyRegion!F9</f>
        <v>143</v>
      </c>
      <c r="I9" s="384"/>
      <c r="J9" s="386">
        <v>0</v>
      </c>
      <c r="K9" s="386">
        <v>0.7</v>
      </c>
      <c r="L9" s="386">
        <v>0.1</v>
      </c>
      <c r="M9" s="386">
        <v>0.2</v>
      </c>
      <c r="N9" s="386">
        <v>0</v>
      </c>
      <c r="O9" s="386">
        <v>0</v>
      </c>
      <c r="P9" s="386">
        <v>0</v>
      </c>
      <c r="Q9" s="386">
        <v>0</v>
      </c>
      <c r="R9" s="386">
        <v>0</v>
      </c>
      <c r="S9" s="386">
        <v>0</v>
      </c>
      <c r="T9" s="386">
        <v>0</v>
      </c>
      <c r="U9" s="386">
        <v>0</v>
      </c>
      <c r="W9" s="351">
        <f t="shared" si="1"/>
        <v>1</v>
      </c>
      <c r="X9" s="362">
        <f t="shared" si="5"/>
        <v>0</v>
      </c>
      <c r="Y9" s="362">
        <f t="shared" si="6"/>
        <v>100.1</v>
      </c>
      <c r="Z9" s="362">
        <f t="shared" si="7"/>
        <v>14.3</v>
      </c>
      <c r="AA9" s="362">
        <f t="shared" si="8"/>
        <v>28.6</v>
      </c>
      <c r="AB9" s="362">
        <f t="shared" si="9"/>
        <v>0</v>
      </c>
      <c r="AC9" s="362">
        <f t="shared" si="10"/>
        <v>0</v>
      </c>
      <c r="AD9" s="362">
        <f t="shared" si="11"/>
        <v>0</v>
      </c>
      <c r="AE9" s="362">
        <f t="shared" si="12"/>
        <v>0</v>
      </c>
      <c r="AF9" s="362">
        <f t="shared" si="13"/>
        <v>0</v>
      </c>
      <c r="AG9" s="362">
        <f t="shared" si="14"/>
        <v>0</v>
      </c>
      <c r="AH9" s="362">
        <f t="shared" si="15"/>
        <v>0</v>
      </c>
      <c r="AI9" s="362">
        <f t="shared" si="16"/>
        <v>0</v>
      </c>
      <c r="AK9" s="370">
        <f t="shared" si="3"/>
        <v>143</v>
      </c>
      <c r="AM9" s="362">
        <f t="shared" ref="AM9:AX11" si="17">X9</f>
        <v>0</v>
      </c>
      <c r="AN9" s="362">
        <f t="shared" si="17"/>
        <v>100.1</v>
      </c>
      <c r="AO9" s="362">
        <f t="shared" si="17"/>
        <v>14.3</v>
      </c>
      <c r="AP9" s="362">
        <f t="shared" si="17"/>
        <v>28.6</v>
      </c>
      <c r="AQ9" s="362">
        <f t="shared" si="17"/>
        <v>0</v>
      </c>
      <c r="AR9" s="362">
        <f t="shared" si="17"/>
        <v>0</v>
      </c>
      <c r="AS9" s="362">
        <f t="shared" si="17"/>
        <v>0</v>
      </c>
      <c r="AT9" s="362">
        <f t="shared" si="17"/>
        <v>0</v>
      </c>
      <c r="AU9" s="362">
        <f t="shared" si="17"/>
        <v>0</v>
      </c>
      <c r="AV9" s="362">
        <f t="shared" si="17"/>
        <v>0</v>
      </c>
      <c r="AW9" s="362">
        <f t="shared" si="17"/>
        <v>0</v>
      </c>
      <c r="AX9" s="362">
        <f t="shared" si="17"/>
        <v>0</v>
      </c>
      <c r="AY9" s="362">
        <f t="shared" ref="AY9:AY56" si="18">SUM(AM9:AX9)</f>
        <v>143</v>
      </c>
    </row>
    <row r="10" spans="1:51" x14ac:dyDescent="0.25">
      <c r="D10" s="100" t="str">
        <f>DatabyRegion!C10</f>
        <v xml:space="preserve">          Microchip Technology</v>
      </c>
      <c r="H10" s="384">
        <f>DatabyRegion!F10</f>
        <v>0</v>
      </c>
      <c r="I10" s="384"/>
      <c r="J10" s="386">
        <v>0</v>
      </c>
      <c r="K10" s="386">
        <v>1</v>
      </c>
      <c r="L10" s="386">
        <v>0</v>
      </c>
      <c r="M10" s="386">
        <v>0</v>
      </c>
      <c r="N10" s="386">
        <v>0</v>
      </c>
      <c r="O10" s="386">
        <v>0</v>
      </c>
      <c r="P10" s="386">
        <v>0</v>
      </c>
      <c r="Q10" s="386">
        <v>0.05</v>
      </c>
      <c r="R10" s="386">
        <v>0</v>
      </c>
      <c r="S10" s="386">
        <v>0</v>
      </c>
      <c r="T10" s="386">
        <v>0</v>
      </c>
      <c r="U10" s="386">
        <v>0</v>
      </c>
      <c r="W10" s="351">
        <f t="shared" si="1"/>
        <v>1.05</v>
      </c>
      <c r="X10" s="362">
        <f t="shared" si="5"/>
        <v>0</v>
      </c>
      <c r="Y10" s="362">
        <f t="shared" si="6"/>
        <v>0</v>
      </c>
      <c r="Z10" s="362">
        <f t="shared" si="7"/>
        <v>0</v>
      </c>
      <c r="AA10" s="362">
        <f t="shared" si="8"/>
        <v>0</v>
      </c>
      <c r="AB10" s="362">
        <f t="shared" si="9"/>
        <v>0</v>
      </c>
      <c r="AC10" s="362">
        <f t="shared" si="10"/>
        <v>0</v>
      </c>
      <c r="AD10" s="362">
        <f t="shared" si="11"/>
        <v>0</v>
      </c>
      <c r="AE10" s="362">
        <f t="shared" si="12"/>
        <v>0</v>
      </c>
      <c r="AF10" s="362">
        <f t="shared" si="13"/>
        <v>0</v>
      </c>
      <c r="AG10" s="362">
        <f t="shared" si="14"/>
        <v>0</v>
      </c>
      <c r="AH10" s="362">
        <f t="shared" si="15"/>
        <v>0</v>
      </c>
      <c r="AI10" s="362">
        <f t="shared" si="16"/>
        <v>0</v>
      </c>
      <c r="AK10" s="370">
        <f t="shared" si="3"/>
        <v>0</v>
      </c>
      <c r="AM10" s="362">
        <f t="shared" si="17"/>
        <v>0</v>
      </c>
      <c r="AN10" s="362">
        <f t="shared" si="17"/>
        <v>0</v>
      </c>
      <c r="AO10" s="362">
        <f t="shared" si="17"/>
        <v>0</v>
      </c>
      <c r="AP10" s="362">
        <f t="shared" si="17"/>
        <v>0</v>
      </c>
      <c r="AQ10" s="362">
        <f t="shared" si="17"/>
        <v>0</v>
      </c>
      <c r="AR10" s="362">
        <f t="shared" si="17"/>
        <v>0</v>
      </c>
      <c r="AS10" s="362">
        <f t="shared" si="17"/>
        <v>0</v>
      </c>
      <c r="AT10" s="362">
        <f t="shared" si="17"/>
        <v>0</v>
      </c>
      <c r="AU10" s="362">
        <f t="shared" si="17"/>
        <v>0</v>
      </c>
      <c r="AV10" s="362">
        <f t="shared" si="17"/>
        <v>0</v>
      </c>
      <c r="AW10" s="362">
        <f t="shared" si="17"/>
        <v>0</v>
      </c>
      <c r="AX10" s="362">
        <f t="shared" si="17"/>
        <v>0</v>
      </c>
      <c r="AY10" s="362">
        <f t="shared" si="18"/>
        <v>0</v>
      </c>
    </row>
    <row r="11" spans="1:51" x14ac:dyDescent="0.25">
      <c r="D11" s="100" t="str">
        <f>DatabyRegion!C11</f>
        <v xml:space="preserve">          Texas Instruments</v>
      </c>
      <c r="H11" s="384">
        <f>DatabyRegion!F11</f>
        <v>0</v>
      </c>
      <c r="I11" s="384"/>
      <c r="J11" s="386">
        <v>0.05</v>
      </c>
      <c r="K11" s="386">
        <v>0.35</v>
      </c>
      <c r="L11" s="386">
        <v>0</v>
      </c>
      <c r="M11" s="386">
        <v>0.2</v>
      </c>
      <c r="N11" s="386">
        <v>0.15</v>
      </c>
      <c r="O11" s="386">
        <v>0.25</v>
      </c>
      <c r="P11" s="386">
        <v>0</v>
      </c>
      <c r="Q11" s="386">
        <v>0</v>
      </c>
      <c r="R11" s="386">
        <v>0</v>
      </c>
      <c r="S11" s="386">
        <v>0</v>
      </c>
      <c r="T11" s="386">
        <v>0</v>
      </c>
      <c r="U11" s="386">
        <v>0</v>
      </c>
      <c r="W11" s="351">
        <f t="shared" si="1"/>
        <v>1</v>
      </c>
      <c r="X11" s="362">
        <f t="shared" si="5"/>
        <v>0</v>
      </c>
      <c r="Y11" s="362">
        <f t="shared" si="6"/>
        <v>0</v>
      </c>
      <c r="Z11" s="362">
        <f t="shared" si="7"/>
        <v>0</v>
      </c>
      <c r="AA11" s="362">
        <f t="shared" si="8"/>
        <v>0</v>
      </c>
      <c r="AB11" s="362">
        <f t="shared" si="9"/>
        <v>0</v>
      </c>
      <c r="AC11" s="362">
        <f t="shared" si="10"/>
        <v>0</v>
      </c>
      <c r="AD11" s="362">
        <f t="shared" si="11"/>
        <v>0</v>
      </c>
      <c r="AE11" s="362">
        <f t="shared" si="12"/>
        <v>0</v>
      </c>
      <c r="AF11" s="362">
        <f t="shared" si="13"/>
        <v>0</v>
      </c>
      <c r="AG11" s="362">
        <f t="shared" si="14"/>
        <v>0</v>
      </c>
      <c r="AH11" s="362">
        <f t="shared" si="15"/>
        <v>0</v>
      </c>
      <c r="AI11" s="362">
        <f t="shared" si="16"/>
        <v>0</v>
      </c>
      <c r="AK11" s="370">
        <f t="shared" si="3"/>
        <v>0</v>
      </c>
      <c r="AM11" s="362">
        <f t="shared" si="17"/>
        <v>0</v>
      </c>
      <c r="AN11" s="362">
        <f t="shared" si="17"/>
        <v>0</v>
      </c>
      <c r="AO11" s="362">
        <f t="shared" si="17"/>
        <v>0</v>
      </c>
      <c r="AP11" s="362">
        <f t="shared" si="17"/>
        <v>0</v>
      </c>
      <c r="AQ11" s="362">
        <f t="shared" si="17"/>
        <v>0</v>
      </c>
      <c r="AR11" s="362">
        <f t="shared" si="17"/>
        <v>0</v>
      </c>
      <c r="AS11" s="362">
        <f t="shared" si="17"/>
        <v>0</v>
      </c>
      <c r="AT11" s="362">
        <f t="shared" si="17"/>
        <v>0</v>
      </c>
      <c r="AU11" s="362">
        <f t="shared" si="17"/>
        <v>0</v>
      </c>
      <c r="AV11" s="362">
        <f t="shared" si="17"/>
        <v>0</v>
      </c>
      <c r="AW11" s="362">
        <f t="shared" si="17"/>
        <v>0</v>
      </c>
      <c r="AX11" s="362">
        <f t="shared" si="17"/>
        <v>0</v>
      </c>
      <c r="AY11" s="362">
        <f t="shared" si="18"/>
        <v>0</v>
      </c>
    </row>
    <row r="12" spans="1:51" x14ac:dyDescent="0.25">
      <c r="D12" s="100" t="str">
        <f>DatabyRegion!C12</f>
        <v xml:space="preserve">          Diode Incorporated</v>
      </c>
      <c r="H12" s="384">
        <f>DatabyRegion!F12</f>
        <v>310</v>
      </c>
      <c r="I12" s="384"/>
      <c r="J12" s="386">
        <v>0.05</v>
      </c>
      <c r="K12" s="386">
        <v>0.35</v>
      </c>
      <c r="L12" s="386">
        <v>0</v>
      </c>
      <c r="M12" s="386">
        <v>0.2</v>
      </c>
      <c r="N12" s="386">
        <v>0.15</v>
      </c>
      <c r="O12" s="386">
        <v>0.25</v>
      </c>
      <c r="P12" s="386">
        <v>0</v>
      </c>
      <c r="Q12" s="386">
        <v>0</v>
      </c>
      <c r="R12" s="386">
        <v>0</v>
      </c>
      <c r="S12" s="386">
        <v>0</v>
      </c>
      <c r="T12" s="386">
        <v>0</v>
      </c>
      <c r="U12" s="386">
        <v>0</v>
      </c>
      <c r="W12" s="351">
        <f t="shared" ref="W12" si="19">SUM(J12:U12)</f>
        <v>1</v>
      </c>
      <c r="X12" s="362">
        <f t="shared" ref="X12" si="20">$H12*J12</f>
        <v>15.5</v>
      </c>
      <c r="Y12" s="362">
        <f t="shared" ref="Y12" si="21">$H12*K12</f>
        <v>108.5</v>
      </c>
      <c r="Z12" s="362">
        <f t="shared" ref="Z12" si="22">$H12*L12</f>
        <v>0</v>
      </c>
      <c r="AA12" s="362">
        <f t="shared" ref="AA12" si="23">$H12*M12</f>
        <v>62</v>
      </c>
      <c r="AB12" s="362">
        <f t="shared" ref="AB12" si="24">$H12*N12</f>
        <v>46.5</v>
      </c>
      <c r="AC12" s="362">
        <f t="shared" ref="AC12" si="25">$H12*O12</f>
        <v>77.5</v>
      </c>
      <c r="AD12" s="362">
        <f t="shared" ref="AD12" si="26">$H12*P12</f>
        <v>0</v>
      </c>
      <c r="AE12" s="362">
        <f t="shared" ref="AE12" si="27">$H12*Q12</f>
        <v>0</v>
      </c>
      <c r="AF12" s="362">
        <f t="shared" ref="AF12" si="28">$H12*R12</f>
        <v>0</v>
      </c>
      <c r="AG12" s="362">
        <f t="shared" ref="AG12" si="29">$H12*S12</f>
        <v>0</v>
      </c>
      <c r="AH12" s="362">
        <f t="shared" ref="AH12" si="30">$H12*T12</f>
        <v>0</v>
      </c>
      <c r="AI12" s="362">
        <f t="shared" ref="AI12" si="31">$H12*U12</f>
        <v>0</v>
      </c>
      <c r="AK12" s="370">
        <f t="shared" ref="AK12" si="32">SUM(X12:AI12)</f>
        <v>310</v>
      </c>
      <c r="AM12" s="362"/>
      <c r="AN12" s="362"/>
      <c r="AO12" s="362"/>
      <c r="AP12" s="362"/>
      <c r="AQ12" s="362"/>
      <c r="AR12" s="362"/>
      <c r="AS12" s="362"/>
      <c r="AT12" s="362"/>
      <c r="AU12" s="362"/>
      <c r="AV12" s="362"/>
      <c r="AW12" s="362"/>
      <c r="AX12" s="362"/>
      <c r="AY12" s="362"/>
    </row>
    <row r="13" spans="1:51" x14ac:dyDescent="0.25">
      <c r="D13" s="100" t="str">
        <f>DatabyRegion!C13</f>
        <v xml:space="preserve">          TSI Semiconductor</v>
      </c>
      <c r="H13" s="384">
        <f>DatabyRegion!F13</f>
        <v>70</v>
      </c>
      <c r="I13" s="384"/>
      <c r="J13" s="386">
        <v>0</v>
      </c>
      <c r="K13" s="386">
        <v>0.4</v>
      </c>
      <c r="L13" s="386">
        <v>0.6</v>
      </c>
      <c r="M13" s="386">
        <v>0</v>
      </c>
      <c r="N13" s="386">
        <v>0</v>
      </c>
      <c r="O13" s="386">
        <v>0</v>
      </c>
      <c r="P13" s="386">
        <v>0</v>
      </c>
      <c r="Q13" s="386">
        <v>0</v>
      </c>
      <c r="R13" s="386">
        <v>0</v>
      </c>
      <c r="S13" s="386">
        <v>0</v>
      </c>
      <c r="T13" s="386">
        <v>0</v>
      </c>
      <c r="U13" s="386">
        <v>0</v>
      </c>
      <c r="W13" s="351">
        <f t="shared" si="1"/>
        <v>1</v>
      </c>
      <c r="X13" s="362">
        <f t="shared" si="5"/>
        <v>0</v>
      </c>
      <c r="Y13" s="362">
        <f t="shared" si="6"/>
        <v>28</v>
      </c>
      <c r="Z13" s="362">
        <f t="shared" si="7"/>
        <v>42</v>
      </c>
      <c r="AA13" s="362">
        <f t="shared" si="8"/>
        <v>0</v>
      </c>
      <c r="AB13" s="362">
        <f t="shared" si="9"/>
        <v>0</v>
      </c>
      <c r="AC13" s="362">
        <f t="shared" si="10"/>
        <v>0</v>
      </c>
      <c r="AD13" s="362">
        <f t="shared" si="11"/>
        <v>0</v>
      </c>
      <c r="AE13" s="362">
        <f t="shared" si="12"/>
        <v>0</v>
      </c>
      <c r="AF13" s="362">
        <f t="shared" si="13"/>
        <v>0</v>
      </c>
      <c r="AG13" s="362">
        <f t="shared" si="14"/>
        <v>0</v>
      </c>
      <c r="AH13" s="362">
        <f t="shared" si="15"/>
        <v>0</v>
      </c>
      <c r="AI13" s="362">
        <f t="shared" si="16"/>
        <v>0</v>
      </c>
      <c r="AK13" s="370">
        <f t="shared" si="3"/>
        <v>70</v>
      </c>
      <c r="AY13" s="362">
        <f t="shared" si="18"/>
        <v>0</v>
      </c>
    </row>
    <row r="14" spans="1:51" x14ac:dyDescent="0.25">
      <c r="D14" s="100" t="str">
        <f>DatabyRegion!C14</f>
        <v xml:space="preserve">     North American Companies</v>
      </c>
      <c r="W14" s="351"/>
      <c r="X14" s="362">
        <f t="shared" si="5"/>
        <v>0</v>
      </c>
      <c r="Y14" s="362">
        <f t="shared" si="6"/>
        <v>0</v>
      </c>
      <c r="Z14" s="362">
        <f t="shared" si="7"/>
        <v>0</v>
      </c>
      <c r="AA14" s="362">
        <f t="shared" si="8"/>
        <v>0</v>
      </c>
      <c r="AB14" s="362">
        <f t="shared" si="9"/>
        <v>0</v>
      </c>
      <c r="AC14" s="362">
        <f t="shared" si="10"/>
        <v>0</v>
      </c>
      <c r="AD14" s="362">
        <f t="shared" si="11"/>
        <v>0</v>
      </c>
      <c r="AE14" s="362">
        <f t="shared" si="12"/>
        <v>0</v>
      </c>
      <c r="AF14" s="362">
        <f t="shared" si="13"/>
        <v>0</v>
      </c>
      <c r="AG14" s="362">
        <f t="shared" si="14"/>
        <v>0</v>
      </c>
      <c r="AH14" s="362">
        <f t="shared" si="15"/>
        <v>0</v>
      </c>
      <c r="AI14" s="362">
        <f t="shared" si="16"/>
        <v>0</v>
      </c>
      <c r="AK14" s="370">
        <f t="shared" si="3"/>
        <v>0</v>
      </c>
      <c r="AY14" s="362">
        <f t="shared" si="18"/>
        <v>0</v>
      </c>
    </row>
    <row r="15" spans="1:51" x14ac:dyDescent="0.25">
      <c r="D15" s="100" t="str">
        <f>DatabyRegion!C15</f>
        <v xml:space="preserve">          Asahi Kasei Microdevices</v>
      </c>
      <c r="H15" s="384">
        <f>DatabyRegion!F15</f>
        <v>0</v>
      </c>
      <c r="I15" s="384"/>
      <c r="J15" s="386">
        <v>1</v>
      </c>
      <c r="K15" s="386">
        <v>0</v>
      </c>
      <c r="L15" s="386">
        <v>0</v>
      </c>
      <c r="M15" s="386">
        <v>0</v>
      </c>
      <c r="N15" s="386">
        <v>0</v>
      </c>
      <c r="O15" s="386">
        <v>0</v>
      </c>
      <c r="P15" s="386">
        <v>0</v>
      </c>
      <c r="Q15" s="386">
        <v>0</v>
      </c>
      <c r="R15" s="386">
        <v>0</v>
      </c>
      <c r="S15" s="386">
        <v>0</v>
      </c>
      <c r="T15" s="386">
        <v>0</v>
      </c>
      <c r="U15" s="386">
        <v>0</v>
      </c>
      <c r="W15" s="351">
        <f t="shared" ref="W15:W22" si="33">SUM(J15:U15)</f>
        <v>1</v>
      </c>
      <c r="X15" s="362">
        <f t="shared" si="5"/>
        <v>0</v>
      </c>
      <c r="Y15" s="362">
        <f t="shared" si="6"/>
        <v>0</v>
      </c>
      <c r="Z15" s="362">
        <f t="shared" si="7"/>
        <v>0</v>
      </c>
      <c r="AA15" s="362">
        <f t="shared" si="8"/>
        <v>0</v>
      </c>
      <c r="AB15" s="362">
        <f t="shared" si="9"/>
        <v>0</v>
      </c>
      <c r="AC15" s="362">
        <f t="shared" si="10"/>
        <v>0</v>
      </c>
      <c r="AD15" s="362">
        <f t="shared" si="11"/>
        <v>0</v>
      </c>
      <c r="AE15" s="362">
        <f t="shared" si="12"/>
        <v>0</v>
      </c>
      <c r="AF15" s="362">
        <f t="shared" si="13"/>
        <v>0</v>
      </c>
      <c r="AG15" s="362">
        <f t="shared" si="14"/>
        <v>0</v>
      </c>
      <c r="AH15" s="362">
        <f t="shared" si="15"/>
        <v>0</v>
      </c>
      <c r="AI15" s="362">
        <f t="shared" si="16"/>
        <v>0</v>
      </c>
      <c r="AK15" s="370">
        <f t="shared" si="3"/>
        <v>0</v>
      </c>
      <c r="AM15" s="362">
        <f t="shared" ref="AM15:AX18" si="34">X15</f>
        <v>0</v>
      </c>
      <c r="AN15" s="362">
        <f t="shared" si="34"/>
        <v>0</v>
      </c>
      <c r="AO15" s="362">
        <f t="shared" si="34"/>
        <v>0</v>
      </c>
      <c r="AP15" s="362">
        <f t="shared" si="34"/>
        <v>0</v>
      </c>
      <c r="AQ15" s="362">
        <f t="shared" si="34"/>
        <v>0</v>
      </c>
      <c r="AR15" s="362">
        <f t="shared" si="34"/>
        <v>0</v>
      </c>
      <c r="AS15" s="362">
        <f t="shared" si="34"/>
        <v>0</v>
      </c>
      <c r="AT15" s="362">
        <f t="shared" si="34"/>
        <v>0</v>
      </c>
      <c r="AU15" s="362">
        <f t="shared" si="34"/>
        <v>0</v>
      </c>
      <c r="AV15" s="362">
        <f t="shared" si="34"/>
        <v>0</v>
      </c>
      <c r="AW15" s="362">
        <f t="shared" si="34"/>
        <v>0</v>
      </c>
      <c r="AX15" s="362">
        <f t="shared" si="34"/>
        <v>0</v>
      </c>
      <c r="AY15" s="362">
        <f t="shared" si="18"/>
        <v>0</v>
      </c>
    </row>
    <row r="16" spans="1:51" s="107" customFormat="1" x14ac:dyDescent="0.25">
      <c r="D16" s="483" t="str">
        <f>DatabyRegion!C16</f>
        <v xml:space="preserve">          Fujitsu Semiconductor</v>
      </c>
      <c r="E16" s="110"/>
      <c r="F16" s="110"/>
      <c r="G16" s="110"/>
      <c r="H16" s="384">
        <f>DatabyRegion!F16</f>
        <v>6.5</v>
      </c>
      <c r="I16" s="301"/>
      <c r="J16" s="386">
        <v>0.12</v>
      </c>
      <c r="K16" s="386">
        <v>0.45</v>
      </c>
      <c r="L16" s="386">
        <v>0.33</v>
      </c>
      <c r="M16" s="386">
        <v>0.1</v>
      </c>
      <c r="N16" s="386">
        <v>0</v>
      </c>
      <c r="O16" s="386">
        <v>0</v>
      </c>
      <c r="P16" s="386">
        <v>0</v>
      </c>
      <c r="Q16" s="386">
        <v>0</v>
      </c>
      <c r="R16" s="386">
        <v>0</v>
      </c>
      <c r="S16" s="386">
        <v>0</v>
      </c>
      <c r="T16" s="386">
        <v>0</v>
      </c>
      <c r="U16" s="386">
        <v>0</v>
      </c>
      <c r="V16" s="110"/>
      <c r="W16" s="351">
        <f t="shared" si="33"/>
        <v>1.0000000000000002</v>
      </c>
      <c r="X16" s="362">
        <f t="shared" si="5"/>
        <v>0.78</v>
      </c>
      <c r="Y16" s="362">
        <f t="shared" si="6"/>
        <v>2.9250000000000003</v>
      </c>
      <c r="Z16" s="362">
        <f t="shared" si="7"/>
        <v>2.145</v>
      </c>
      <c r="AA16" s="362">
        <f t="shared" si="8"/>
        <v>0.65</v>
      </c>
      <c r="AB16" s="362">
        <f t="shared" si="9"/>
        <v>0</v>
      </c>
      <c r="AC16" s="362">
        <f t="shared" si="10"/>
        <v>0</v>
      </c>
      <c r="AD16" s="362">
        <f t="shared" si="11"/>
        <v>0</v>
      </c>
      <c r="AE16" s="362">
        <f t="shared" si="12"/>
        <v>0</v>
      </c>
      <c r="AF16" s="362">
        <f t="shared" si="13"/>
        <v>0</v>
      </c>
      <c r="AG16" s="362">
        <f t="shared" si="14"/>
        <v>0</v>
      </c>
      <c r="AH16" s="362">
        <f t="shared" si="15"/>
        <v>0</v>
      </c>
      <c r="AI16" s="362">
        <f t="shared" si="16"/>
        <v>0</v>
      </c>
      <c r="AJ16" s="110"/>
      <c r="AK16" s="370">
        <f t="shared" si="3"/>
        <v>6.5</v>
      </c>
      <c r="AM16" s="480">
        <f t="shared" si="34"/>
        <v>0.78</v>
      </c>
      <c r="AN16" s="480">
        <f t="shared" si="34"/>
        <v>2.9250000000000003</v>
      </c>
      <c r="AO16" s="480">
        <f t="shared" si="34"/>
        <v>2.145</v>
      </c>
      <c r="AP16" s="480">
        <f t="shared" si="34"/>
        <v>0.65</v>
      </c>
      <c r="AQ16" s="480">
        <f t="shared" si="34"/>
        <v>0</v>
      </c>
      <c r="AR16" s="480">
        <f t="shared" si="34"/>
        <v>0</v>
      </c>
      <c r="AS16" s="480">
        <f t="shared" si="34"/>
        <v>0</v>
      </c>
      <c r="AT16" s="480">
        <f t="shared" si="34"/>
        <v>0</v>
      </c>
      <c r="AU16" s="480">
        <f t="shared" si="34"/>
        <v>0</v>
      </c>
      <c r="AV16" s="480">
        <f t="shared" si="34"/>
        <v>0</v>
      </c>
      <c r="AW16" s="480">
        <f t="shared" si="34"/>
        <v>0</v>
      </c>
      <c r="AX16" s="480">
        <f t="shared" si="34"/>
        <v>0</v>
      </c>
      <c r="AY16" s="480">
        <f t="shared" si="18"/>
        <v>6.5</v>
      </c>
    </row>
    <row r="17" spans="4:51" x14ac:dyDescent="0.25">
      <c r="D17" s="100" t="str">
        <f>DatabyRegion!C17</f>
        <v xml:space="preserve">          Panasonic</v>
      </c>
      <c r="H17" s="384">
        <f>DatabyRegion!F17</f>
        <v>0</v>
      </c>
      <c r="I17" s="384"/>
      <c r="J17" s="386">
        <v>1</v>
      </c>
      <c r="K17" s="386">
        <v>0</v>
      </c>
      <c r="L17" s="386">
        <v>0</v>
      </c>
      <c r="M17" s="386">
        <v>0</v>
      </c>
      <c r="N17" s="386">
        <v>0</v>
      </c>
      <c r="O17" s="386">
        <v>0</v>
      </c>
      <c r="P17" s="386">
        <v>0</v>
      </c>
      <c r="Q17" s="386">
        <v>0</v>
      </c>
      <c r="R17" s="386">
        <v>0</v>
      </c>
      <c r="S17" s="386">
        <v>0</v>
      </c>
      <c r="T17" s="386">
        <v>0</v>
      </c>
      <c r="U17" s="386">
        <v>0</v>
      </c>
      <c r="W17" s="351">
        <f t="shared" si="33"/>
        <v>1</v>
      </c>
      <c r="X17" s="362">
        <f t="shared" si="5"/>
        <v>0</v>
      </c>
      <c r="Y17" s="362">
        <f t="shared" si="6"/>
        <v>0</v>
      </c>
      <c r="Z17" s="362">
        <f t="shared" si="7"/>
        <v>0</v>
      </c>
      <c r="AA17" s="362">
        <f t="shared" si="8"/>
        <v>0</v>
      </c>
      <c r="AB17" s="362">
        <f t="shared" si="9"/>
        <v>0</v>
      </c>
      <c r="AC17" s="362">
        <f t="shared" si="10"/>
        <v>0</v>
      </c>
      <c r="AD17" s="362">
        <f t="shared" si="11"/>
        <v>0</v>
      </c>
      <c r="AE17" s="362">
        <f t="shared" si="12"/>
        <v>0</v>
      </c>
      <c r="AF17" s="362">
        <f t="shared" si="13"/>
        <v>0</v>
      </c>
      <c r="AG17" s="362">
        <f t="shared" si="14"/>
        <v>0</v>
      </c>
      <c r="AH17" s="362">
        <f t="shared" si="15"/>
        <v>0</v>
      </c>
      <c r="AI17" s="362">
        <f t="shared" si="16"/>
        <v>0</v>
      </c>
      <c r="AK17" s="370">
        <f t="shared" si="3"/>
        <v>0</v>
      </c>
      <c r="AM17" s="362">
        <f t="shared" si="34"/>
        <v>0</v>
      </c>
      <c r="AN17" s="362">
        <f t="shared" si="34"/>
        <v>0</v>
      </c>
      <c r="AO17" s="362">
        <f t="shared" si="34"/>
        <v>0</v>
      </c>
      <c r="AP17" s="362">
        <f t="shared" si="34"/>
        <v>0</v>
      </c>
      <c r="AQ17" s="362">
        <f t="shared" si="34"/>
        <v>0</v>
      </c>
      <c r="AR17" s="362">
        <f t="shared" si="34"/>
        <v>0</v>
      </c>
      <c r="AS17" s="362">
        <f t="shared" si="34"/>
        <v>0</v>
      </c>
      <c r="AT17" s="362">
        <f t="shared" si="34"/>
        <v>0</v>
      </c>
      <c r="AU17" s="362">
        <f t="shared" si="34"/>
        <v>0</v>
      </c>
      <c r="AV17" s="362">
        <f t="shared" si="34"/>
        <v>0</v>
      </c>
      <c r="AW17" s="362">
        <f t="shared" si="34"/>
        <v>0</v>
      </c>
      <c r="AX17" s="362">
        <f t="shared" si="34"/>
        <v>0</v>
      </c>
      <c r="AY17" s="362">
        <f t="shared" si="18"/>
        <v>0</v>
      </c>
    </row>
    <row r="18" spans="4:51" s="107" customFormat="1" x14ac:dyDescent="0.25">
      <c r="D18" s="100" t="str">
        <f>DatabyRegion!C18</f>
        <v xml:space="preserve">          Mitsubishi</v>
      </c>
      <c r="E18" s="110"/>
      <c r="F18" s="110"/>
      <c r="G18" s="110"/>
      <c r="H18" s="384">
        <f>DatabyRegion!F18</f>
        <v>85</v>
      </c>
      <c r="I18" s="301"/>
      <c r="J18" s="386">
        <v>0</v>
      </c>
      <c r="K18" s="386">
        <v>1</v>
      </c>
      <c r="L18" s="386">
        <v>0</v>
      </c>
      <c r="M18" s="386">
        <v>0</v>
      </c>
      <c r="N18" s="386">
        <v>0</v>
      </c>
      <c r="O18" s="386">
        <v>0</v>
      </c>
      <c r="P18" s="386">
        <v>0</v>
      </c>
      <c r="Q18" s="386">
        <v>0</v>
      </c>
      <c r="R18" s="386">
        <v>0</v>
      </c>
      <c r="S18" s="386">
        <v>0</v>
      </c>
      <c r="T18" s="386">
        <v>0</v>
      </c>
      <c r="U18" s="386">
        <v>0</v>
      </c>
      <c r="V18" s="110"/>
      <c r="W18" s="351">
        <f t="shared" si="33"/>
        <v>1</v>
      </c>
      <c r="X18" s="362">
        <f t="shared" si="5"/>
        <v>0</v>
      </c>
      <c r="Y18" s="362">
        <f t="shared" si="6"/>
        <v>85</v>
      </c>
      <c r="Z18" s="362">
        <f t="shared" si="7"/>
        <v>0</v>
      </c>
      <c r="AA18" s="362">
        <f t="shared" si="8"/>
        <v>0</v>
      </c>
      <c r="AB18" s="362">
        <f t="shared" si="9"/>
        <v>0</v>
      </c>
      <c r="AC18" s="362">
        <f t="shared" si="10"/>
        <v>0</v>
      </c>
      <c r="AD18" s="362">
        <f t="shared" si="11"/>
        <v>0</v>
      </c>
      <c r="AE18" s="362">
        <f t="shared" si="12"/>
        <v>0</v>
      </c>
      <c r="AF18" s="362">
        <f t="shared" si="13"/>
        <v>0</v>
      </c>
      <c r="AG18" s="362">
        <f t="shared" si="14"/>
        <v>0</v>
      </c>
      <c r="AH18" s="362">
        <f t="shared" si="15"/>
        <v>0</v>
      </c>
      <c r="AI18" s="362">
        <f t="shared" si="16"/>
        <v>0</v>
      </c>
      <c r="AJ18" s="110"/>
      <c r="AK18" s="370">
        <f t="shared" si="3"/>
        <v>85</v>
      </c>
      <c r="AM18" s="480">
        <f t="shared" si="34"/>
        <v>0</v>
      </c>
      <c r="AN18" s="480">
        <f t="shared" si="34"/>
        <v>85</v>
      </c>
      <c r="AO18" s="480">
        <f t="shared" si="34"/>
        <v>0</v>
      </c>
      <c r="AP18" s="480">
        <f t="shared" si="34"/>
        <v>0</v>
      </c>
      <c r="AQ18" s="480">
        <f t="shared" si="34"/>
        <v>0</v>
      </c>
      <c r="AR18" s="480">
        <f t="shared" si="34"/>
        <v>0</v>
      </c>
      <c r="AS18" s="480">
        <f t="shared" si="34"/>
        <v>0</v>
      </c>
      <c r="AT18" s="480">
        <f t="shared" si="34"/>
        <v>0</v>
      </c>
      <c r="AU18" s="480">
        <f t="shared" si="34"/>
        <v>0</v>
      </c>
      <c r="AV18" s="480">
        <f t="shared" si="34"/>
        <v>0</v>
      </c>
      <c r="AW18" s="480">
        <f t="shared" si="34"/>
        <v>0</v>
      </c>
      <c r="AX18" s="480">
        <f t="shared" si="34"/>
        <v>0</v>
      </c>
      <c r="AY18" s="480">
        <f t="shared" si="18"/>
        <v>85</v>
      </c>
    </row>
    <row r="19" spans="4:51" s="107" customFormat="1" x14ac:dyDescent="0.25">
      <c r="D19" s="606" t="str">
        <f>DatabyRegion!C19</f>
        <v xml:space="preserve">          Phenitec Semiconductor</v>
      </c>
      <c r="E19" s="110"/>
      <c r="F19" s="110"/>
      <c r="G19" s="110"/>
      <c r="H19" s="301">
        <f>DatabyRegion!F19</f>
        <v>163</v>
      </c>
      <c r="I19" s="301"/>
      <c r="J19" s="665">
        <v>0.98</v>
      </c>
      <c r="K19" s="665">
        <v>0.02</v>
      </c>
      <c r="L19" s="386">
        <v>0</v>
      </c>
      <c r="M19" s="386">
        <v>0</v>
      </c>
      <c r="N19" s="386">
        <v>0</v>
      </c>
      <c r="O19" s="386">
        <v>0</v>
      </c>
      <c r="P19" s="386">
        <v>0</v>
      </c>
      <c r="Q19" s="386">
        <v>0</v>
      </c>
      <c r="R19" s="386">
        <v>0</v>
      </c>
      <c r="S19" s="386">
        <v>0</v>
      </c>
      <c r="T19" s="386">
        <v>0</v>
      </c>
      <c r="U19" s="386">
        <v>0</v>
      </c>
      <c r="V19" s="110"/>
      <c r="W19" s="351">
        <f t="shared" si="33"/>
        <v>1</v>
      </c>
      <c r="X19" s="362">
        <f t="shared" si="5"/>
        <v>159.74</v>
      </c>
      <c r="Y19" s="362">
        <f t="shared" si="6"/>
        <v>3.2600000000000002</v>
      </c>
      <c r="Z19" s="362">
        <f t="shared" si="7"/>
        <v>0</v>
      </c>
      <c r="AA19" s="362">
        <f t="shared" si="8"/>
        <v>0</v>
      </c>
      <c r="AB19" s="362">
        <f t="shared" si="9"/>
        <v>0</v>
      </c>
      <c r="AC19" s="362">
        <f t="shared" si="10"/>
        <v>0</v>
      </c>
      <c r="AD19" s="362">
        <f t="shared" si="11"/>
        <v>0</v>
      </c>
      <c r="AE19" s="362">
        <f t="shared" si="12"/>
        <v>0</v>
      </c>
      <c r="AF19" s="362">
        <f t="shared" si="13"/>
        <v>0</v>
      </c>
      <c r="AG19" s="362">
        <f t="shared" si="14"/>
        <v>0</v>
      </c>
      <c r="AH19" s="362">
        <f t="shared" si="15"/>
        <v>0</v>
      </c>
      <c r="AI19" s="362">
        <f t="shared" si="16"/>
        <v>0</v>
      </c>
      <c r="AJ19" s="110"/>
      <c r="AK19" s="370">
        <f t="shared" si="3"/>
        <v>163</v>
      </c>
      <c r="AM19" s="480" t="s">
        <v>45</v>
      </c>
      <c r="AY19" s="480">
        <f t="shared" si="18"/>
        <v>0</v>
      </c>
    </row>
    <row r="20" spans="4:51" x14ac:dyDescent="0.25">
      <c r="D20" s="606" t="str">
        <f>DatabyRegion!C20</f>
        <v xml:space="preserve">          Rohm</v>
      </c>
      <c r="E20" s="107"/>
      <c r="F20" s="107"/>
      <c r="G20" s="107"/>
      <c r="H20" s="301">
        <f>DatabyRegion!F20</f>
        <v>79.5</v>
      </c>
      <c r="I20" s="301"/>
      <c r="J20" s="665">
        <v>0.8</v>
      </c>
      <c r="K20" s="665">
        <v>0.2</v>
      </c>
      <c r="L20" s="386">
        <v>0</v>
      </c>
      <c r="M20" s="386">
        <v>0</v>
      </c>
      <c r="N20" s="386">
        <v>0</v>
      </c>
      <c r="O20" s="386">
        <v>0</v>
      </c>
      <c r="P20" s="386">
        <v>0</v>
      </c>
      <c r="Q20" s="386">
        <v>0</v>
      </c>
      <c r="R20" s="386">
        <v>0</v>
      </c>
      <c r="S20" s="386">
        <v>0</v>
      </c>
      <c r="T20" s="386">
        <v>0</v>
      </c>
      <c r="U20" s="386">
        <v>0</v>
      </c>
      <c r="W20" s="351">
        <f t="shared" si="33"/>
        <v>1</v>
      </c>
      <c r="X20" s="362">
        <f t="shared" si="5"/>
        <v>63.6</v>
      </c>
      <c r="Y20" s="362">
        <f t="shared" si="6"/>
        <v>15.9</v>
      </c>
      <c r="Z20" s="362">
        <f t="shared" si="7"/>
        <v>0</v>
      </c>
      <c r="AA20" s="362">
        <f t="shared" si="8"/>
        <v>0</v>
      </c>
      <c r="AB20" s="362">
        <f t="shared" si="9"/>
        <v>0</v>
      </c>
      <c r="AC20" s="362">
        <f t="shared" si="10"/>
        <v>0</v>
      </c>
      <c r="AD20" s="362">
        <f t="shared" si="11"/>
        <v>0</v>
      </c>
      <c r="AE20" s="362">
        <f t="shared" si="12"/>
        <v>0</v>
      </c>
      <c r="AF20" s="362">
        <f t="shared" si="13"/>
        <v>0</v>
      </c>
      <c r="AG20" s="362">
        <f t="shared" si="14"/>
        <v>0</v>
      </c>
      <c r="AH20" s="362">
        <f t="shared" si="15"/>
        <v>0</v>
      </c>
      <c r="AI20" s="362">
        <f t="shared" si="16"/>
        <v>0</v>
      </c>
      <c r="AK20" s="370">
        <f t="shared" si="3"/>
        <v>79.5</v>
      </c>
      <c r="AM20" s="362">
        <f t="shared" ref="AM20:AX22" si="35">X20</f>
        <v>63.6</v>
      </c>
      <c r="AN20" s="362">
        <f t="shared" si="35"/>
        <v>15.9</v>
      </c>
      <c r="AO20" s="362">
        <f t="shared" si="35"/>
        <v>0</v>
      </c>
      <c r="AP20" s="362">
        <f t="shared" si="35"/>
        <v>0</v>
      </c>
      <c r="AQ20" s="362">
        <f t="shared" si="35"/>
        <v>0</v>
      </c>
      <c r="AR20" s="362">
        <f t="shared" si="35"/>
        <v>0</v>
      </c>
      <c r="AS20" s="362">
        <f t="shared" si="35"/>
        <v>0</v>
      </c>
      <c r="AT20" s="362">
        <f t="shared" si="35"/>
        <v>0</v>
      </c>
      <c r="AU20" s="362">
        <f t="shared" si="35"/>
        <v>0</v>
      </c>
      <c r="AV20" s="362">
        <f t="shared" si="35"/>
        <v>0</v>
      </c>
      <c r="AW20" s="362">
        <f t="shared" si="35"/>
        <v>0</v>
      </c>
      <c r="AX20" s="362">
        <f t="shared" si="35"/>
        <v>0</v>
      </c>
      <c r="AY20" s="362">
        <f t="shared" si="18"/>
        <v>79.5</v>
      </c>
    </row>
    <row r="21" spans="4:51" s="107" customFormat="1" x14ac:dyDescent="0.25">
      <c r="D21" s="606" t="str">
        <f>DatabyRegion!C21</f>
        <v xml:space="preserve">          Seiko Epson</v>
      </c>
      <c r="H21" s="301">
        <f>DatabyRegion!F21</f>
        <v>123</v>
      </c>
      <c r="I21" s="301"/>
      <c r="J21" s="665">
        <v>0.5</v>
      </c>
      <c r="K21" s="665">
        <v>0.21</v>
      </c>
      <c r="L21" s="386">
        <v>0.28999999999999998</v>
      </c>
      <c r="M21" s="386">
        <v>0</v>
      </c>
      <c r="N21" s="386">
        <v>0</v>
      </c>
      <c r="O21" s="386">
        <v>0</v>
      </c>
      <c r="P21" s="386">
        <v>0</v>
      </c>
      <c r="Q21" s="386">
        <v>0</v>
      </c>
      <c r="R21" s="386">
        <v>0</v>
      </c>
      <c r="S21" s="386">
        <v>0</v>
      </c>
      <c r="T21" s="386">
        <v>0</v>
      </c>
      <c r="U21" s="386">
        <v>0</v>
      </c>
      <c r="V21" s="110"/>
      <c r="W21" s="351">
        <f t="shared" si="33"/>
        <v>1</v>
      </c>
      <c r="X21" s="362">
        <f t="shared" si="5"/>
        <v>61.5</v>
      </c>
      <c r="Y21" s="362">
        <f t="shared" si="6"/>
        <v>25.83</v>
      </c>
      <c r="Z21" s="362">
        <f t="shared" si="7"/>
        <v>35.669999999999995</v>
      </c>
      <c r="AA21" s="362">
        <f t="shared" si="8"/>
        <v>0</v>
      </c>
      <c r="AB21" s="362">
        <f t="shared" si="9"/>
        <v>0</v>
      </c>
      <c r="AC21" s="362">
        <f t="shared" si="10"/>
        <v>0</v>
      </c>
      <c r="AD21" s="362">
        <f t="shared" si="11"/>
        <v>0</v>
      </c>
      <c r="AE21" s="362">
        <f t="shared" si="12"/>
        <v>0</v>
      </c>
      <c r="AF21" s="362">
        <f t="shared" si="13"/>
        <v>0</v>
      </c>
      <c r="AG21" s="362">
        <f t="shared" si="14"/>
        <v>0</v>
      </c>
      <c r="AH21" s="362">
        <f t="shared" si="15"/>
        <v>0</v>
      </c>
      <c r="AI21" s="362">
        <f t="shared" si="16"/>
        <v>0</v>
      </c>
      <c r="AJ21" s="110"/>
      <c r="AK21" s="370">
        <f t="shared" si="3"/>
        <v>123</v>
      </c>
      <c r="AM21" s="480">
        <f t="shared" si="35"/>
        <v>61.5</v>
      </c>
      <c r="AN21" s="480">
        <f t="shared" si="35"/>
        <v>25.83</v>
      </c>
      <c r="AO21" s="480">
        <f t="shared" si="35"/>
        <v>35.669999999999995</v>
      </c>
      <c r="AP21" s="480">
        <f t="shared" si="35"/>
        <v>0</v>
      </c>
      <c r="AQ21" s="480">
        <f t="shared" si="35"/>
        <v>0</v>
      </c>
      <c r="AR21" s="480">
        <f t="shared" si="35"/>
        <v>0</v>
      </c>
      <c r="AS21" s="480">
        <f t="shared" si="35"/>
        <v>0</v>
      </c>
      <c r="AT21" s="480">
        <f t="shared" si="35"/>
        <v>0</v>
      </c>
      <c r="AU21" s="480">
        <f t="shared" si="35"/>
        <v>0</v>
      </c>
      <c r="AV21" s="480">
        <f t="shared" si="35"/>
        <v>0</v>
      </c>
      <c r="AW21" s="480">
        <f t="shared" si="35"/>
        <v>0</v>
      </c>
      <c r="AX21" s="480">
        <f t="shared" si="35"/>
        <v>0</v>
      </c>
      <c r="AY21" s="480">
        <f t="shared" si="18"/>
        <v>123</v>
      </c>
    </row>
    <row r="22" spans="4:51" s="107" customFormat="1" x14ac:dyDescent="0.25">
      <c r="D22" s="100" t="str">
        <f>DatabyRegion!C22</f>
        <v xml:space="preserve">          Toshiba</v>
      </c>
      <c r="E22" s="110"/>
      <c r="F22" s="110"/>
      <c r="G22" s="110"/>
      <c r="H22" s="384">
        <f>DatabyRegion!F22</f>
        <v>45</v>
      </c>
      <c r="I22" s="301"/>
      <c r="J22" s="386">
        <v>0</v>
      </c>
      <c r="K22" s="386">
        <v>0.1</v>
      </c>
      <c r="L22" s="386">
        <v>0.05</v>
      </c>
      <c r="M22" s="386">
        <v>0</v>
      </c>
      <c r="N22" s="386">
        <v>0.65</v>
      </c>
      <c r="O22" s="386">
        <v>0.2</v>
      </c>
      <c r="P22" s="386">
        <v>0</v>
      </c>
      <c r="Q22" s="386">
        <v>0</v>
      </c>
      <c r="R22" s="386">
        <v>0</v>
      </c>
      <c r="S22" s="386">
        <v>0</v>
      </c>
      <c r="T22" s="386">
        <v>0</v>
      </c>
      <c r="U22" s="386">
        <v>0</v>
      </c>
      <c r="V22" s="110"/>
      <c r="W22" s="351">
        <f t="shared" si="33"/>
        <v>1</v>
      </c>
      <c r="X22" s="362">
        <f t="shared" si="5"/>
        <v>0</v>
      </c>
      <c r="Y22" s="362">
        <f t="shared" si="6"/>
        <v>4.5</v>
      </c>
      <c r="Z22" s="362">
        <f t="shared" si="7"/>
        <v>2.25</v>
      </c>
      <c r="AA22" s="362">
        <f t="shared" si="8"/>
        <v>0</v>
      </c>
      <c r="AB22" s="362">
        <f t="shared" si="9"/>
        <v>29.25</v>
      </c>
      <c r="AC22" s="362">
        <f t="shared" si="10"/>
        <v>9</v>
      </c>
      <c r="AD22" s="362">
        <f t="shared" si="11"/>
        <v>0</v>
      </c>
      <c r="AE22" s="362">
        <f t="shared" si="12"/>
        <v>0</v>
      </c>
      <c r="AF22" s="362">
        <f t="shared" si="13"/>
        <v>0</v>
      </c>
      <c r="AG22" s="362">
        <f t="shared" si="14"/>
        <v>0</v>
      </c>
      <c r="AH22" s="362">
        <f t="shared" si="15"/>
        <v>0</v>
      </c>
      <c r="AI22" s="362">
        <f t="shared" si="16"/>
        <v>0</v>
      </c>
      <c r="AJ22" s="110"/>
      <c r="AK22" s="370">
        <f t="shared" si="3"/>
        <v>45</v>
      </c>
      <c r="AM22" s="480">
        <f t="shared" si="35"/>
        <v>0</v>
      </c>
      <c r="AN22" s="480">
        <f t="shared" si="35"/>
        <v>4.5</v>
      </c>
      <c r="AO22" s="480">
        <f t="shared" si="35"/>
        <v>2.25</v>
      </c>
      <c r="AP22" s="480">
        <f t="shared" si="35"/>
        <v>0</v>
      </c>
      <c r="AQ22" s="480">
        <f t="shared" si="35"/>
        <v>29.25</v>
      </c>
      <c r="AR22" s="480">
        <f t="shared" si="35"/>
        <v>9</v>
      </c>
      <c r="AS22" s="480">
        <f t="shared" si="35"/>
        <v>0</v>
      </c>
      <c r="AT22" s="480">
        <f t="shared" si="35"/>
        <v>0</v>
      </c>
      <c r="AU22" s="480">
        <f t="shared" si="35"/>
        <v>0</v>
      </c>
      <c r="AV22" s="480">
        <f t="shared" si="35"/>
        <v>0</v>
      </c>
      <c r="AW22" s="480">
        <f t="shared" si="35"/>
        <v>0</v>
      </c>
      <c r="AX22" s="480">
        <f t="shared" si="35"/>
        <v>0</v>
      </c>
      <c r="AY22" s="480">
        <f t="shared" si="18"/>
        <v>45</v>
      </c>
    </row>
    <row r="23" spans="4:51" x14ac:dyDescent="0.25">
      <c r="D23" s="100" t="str">
        <f>DatabyRegion!C23</f>
        <v xml:space="preserve">     Japanese Companies</v>
      </c>
      <c r="H23" s="384">
        <f>DatabyRegion!F23</f>
        <v>0</v>
      </c>
      <c r="I23" s="384"/>
      <c r="J23" s="386"/>
      <c r="K23" s="386"/>
      <c r="L23" s="386"/>
      <c r="M23" s="386"/>
      <c r="N23" s="386"/>
      <c r="O23" s="386"/>
      <c r="P23" s="386"/>
      <c r="Q23" s="386"/>
      <c r="R23" s="386"/>
      <c r="S23" s="386"/>
      <c r="T23" s="386"/>
      <c r="U23" s="386"/>
      <c r="W23" s="351" t="s">
        <v>45</v>
      </c>
      <c r="X23" s="362" t="s">
        <v>45</v>
      </c>
      <c r="Y23" s="362">
        <f t="shared" ref="Y23:AI29" si="36">$H23*K23</f>
        <v>0</v>
      </c>
      <c r="Z23" s="362">
        <f t="shared" si="36"/>
        <v>0</v>
      </c>
      <c r="AA23" s="362">
        <f t="shared" si="36"/>
        <v>0</v>
      </c>
      <c r="AB23" s="362">
        <f t="shared" si="36"/>
        <v>0</v>
      </c>
      <c r="AC23" s="362">
        <f t="shared" si="36"/>
        <v>0</v>
      </c>
      <c r="AD23" s="362">
        <f t="shared" si="36"/>
        <v>0</v>
      </c>
      <c r="AE23" s="362">
        <f t="shared" si="36"/>
        <v>0</v>
      </c>
      <c r="AF23" s="362">
        <f t="shared" si="36"/>
        <v>0</v>
      </c>
      <c r="AG23" s="362">
        <f t="shared" si="36"/>
        <v>0</v>
      </c>
      <c r="AH23" s="362">
        <f t="shared" si="36"/>
        <v>0</v>
      </c>
      <c r="AI23" s="362">
        <f t="shared" si="36"/>
        <v>0</v>
      </c>
      <c r="AK23" s="370">
        <f t="shared" si="3"/>
        <v>0</v>
      </c>
      <c r="AY23" s="362">
        <f t="shared" si="18"/>
        <v>0</v>
      </c>
    </row>
    <row r="24" spans="4:51" x14ac:dyDescent="0.25">
      <c r="D24" s="100" t="str">
        <f>DatabyRegion!C24</f>
        <v xml:space="preserve">          Altis Semiconductor</v>
      </c>
      <c r="H24" s="384">
        <f>DatabyRegion!F24</f>
        <v>0</v>
      </c>
      <c r="I24" s="384"/>
      <c r="J24" s="386">
        <v>0</v>
      </c>
      <c r="K24" s="386">
        <v>1</v>
      </c>
      <c r="L24" s="386">
        <v>0</v>
      </c>
      <c r="M24" s="386">
        <v>0</v>
      </c>
      <c r="N24" s="386">
        <v>0</v>
      </c>
      <c r="O24" s="386">
        <v>0</v>
      </c>
      <c r="P24" s="386">
        <v>0</v>
      </c>
      <c r="Q24" s="386">
        <v>0</v>
      </c>
      <c r="R24" s="386">
        <v>0</v>
      </c>
      <c r="S24" s="386">
        <v>0</v>
      </c>
      <c r="T24" s="386">
        <v>0</v>
      </c>
      <c r="U24" s="386">
        <v>0</v>
      </c>
      <c r="W24" s="351">
        <f t="shared" ref="W24:W29" si="37">SUM(J24:U24)</f>
        <v>1</v>
      </c>
      <c r="X24" s="362">
        <f t="shared" ref="X24:X29" si="38">$H24*J24</f>
        <v>0</v>
      </c>
      <c r="Y24" s="362">
        <f t="shared" si="36"/>
        <v>0</v>
      </c>
      <c r="Z24" s="362">
        <f t="shared" si="36"/>
        <v>0</v>
      </c>
      <c r="AA24" s="362">
        <f t="shared" si="36"/>
        <v>0</v>
      </c>
      <c r="AB24" s="362">
        <f t="shared" si="36"/>
        <v>0</v>
      </c>
      <c r="AC24" s="362">
        <f t="shared" si="36"/>
        <v>0</v>
      </c>
      <c r="AD24" s="362">
        <f t="shared" si="36"/>
        <v>0</v>
      </c>
      <c r="AE24" s="362">
        <f t="shared" si="36"/>
        <v>0</v>
      </c>
      <c r="AF24" s="362">
        <f t="shared" si="36"/>
        <v>0</v>
      </c>
      <c r="AG24" s="362">
        <f t="shared" si="36"/>
        <v>0</v>
      </c>
      <c r="AH24" s="362">
        <f t="shared" si="36"/>
        <v>0</v>
      </c>
      <c r="AI24" s="362">
        <f t="shared" si="36"/>
        <v>0</v>
      </c>
      <c r="AK24" s="370">
        <f t="shared" si="3"/>
        <v>0</v>
      </c>
      <c r="AY24" s="362">
        <f t="shared" si="18"/>
        <v>0</v>
      </c>
    </row>
    <row r="25" spans="4:51" s="107" customFormat="1" x14ac:dyDescent="0.25">
      <c r="D25" s="100" t="str">
        <f>DatabyRegion!C25</f>
        <v xml:space="preserve">          ams</v>
      </c>
      <c r="E25" s="110"/>
      <c r="F25" s="110"/>
      <c r="G25" s="110"/>
      <c r="H25" s="384">
        <f>DatabyRegion!F25</f>
        <v>25</v>
      </c>
      <c r="I25" s="301"/>
      <c r="J25" s="386">
        <v>0.15</v>
      </c>
      <c r="K25" s="386">
        <v>0.65</v>
      </c>
      <c r="L25" s="386">
        <v>0.2</v>
      </c>
      <c r="M25" s="386">
        <v>0</v>
      </c>
      <c r="N25" s="386">
        <v>0</v>
      </c>
      <c r="O25" s="386">
        <v>0</v>
      </c>
      <c r="P25" s="386">
        <v>0</v>
      </c>
      <c r="Q25" s="386">
        <v>0</v>
      </c>
      <c r="R25" s="386">
        <v>0</v>
      </c>
      <c r="S25" s="386">
        <v>0</v>
      </c>
      <c r="T25" s="386">
        <v>0</v>
      </c>
      <c r="U25" s="386">
        <v>0</v>
      </c>
      <c r="V25" s="110"/>
      <c r="W25" s="351">
        <f t="shared" si="37"/>
        <v>1</v>
      </c>
      <c r="X25" s="362">
        <f t="shared" si="38"/>
        <v>3.75</v>
      </c>
      <c r="Y25" s="362">
        <f t="shared" si="36"/>
        <v>16.25</v>
      </c>
      <c r="Z25" s="362">
        <f t="shared" si="36"/>
        <v>5</v>
      </c>
      <c r="AA25" s="362">
        <f t="shared" si="36"/>
        <v>0</v>
      </c>
      <c r="AB25" s="362">
        <f t="shared" si="36"/>
        <v>0</v>
      </c>
      <c r="AC25" s="362">
        <f t="shared" si="36"/>
        <v>0</v>
      </c>
      <c r="AD25" s="362">
        <f t="shared" si="36"/>
        <v>0</v>
      </c>
      <c r="AE25" s="362">
        <f t="shared" si="36"/>
        <v>0</v>
      </c>
      <c r="AF25" s="362">
        <f t="shared" si="36"/>
        <v>0</v>
      </c>
      <c r="AG25" s="362">
        <f t="shared" si="36"/>
        <v>0</v>
      </c>
      <c r="AH25" s="362">
        <f t="shared" si="36"/>
        <v>0</v>
      </c>
      <c r="AI25" s="362">
        <f t="shared" si="36"/>
        <v>0</v>
      </c>
      <c r="AJ25" s="110"/>
      <c r="AK25" s="370">
        <f t="shared" si="3"/>
        <v>25</v>
      </c>
      <c r="AM25" s="480">
        <f t="shared" ref="AM25:AX25" si="39">X25</f>
        <v>3.75</v>
      </c>
      <c r="AN25" s="480">
        <f t="shared" si="39"/>
        <v>16.25</v>
      </c>
      <c r="AO25" s="480">
        <f t="shared" si="39"/>
        <v>5</v>
      </c>
      <c r="AP25" s="480">
        <f t="shared" si="39"/>
        <v>0</v>
      </c>
      <c r="AQ25" s="480">
        <f t="shared" si="39"/>
        <v>0</v>
      </c>
      <c r="AR25" s="480">
        <f t="shared" si="39"/>
        <v>0</v>
      </c>
      <c r="AS25" s="480">
        <f t="shared" si="39"/>
        <v>0</v>
      </c>
      <c r="AT25" s="480">
        <f t="shared" si="39"/>
        <v>0</v>
      </c>
      <c r="AU25" s="480">
        <f t="shared" si="39"/>
        <v>0</v>
      </c>
      <c r="AV25" s="480">
        <f t="shared" si="39"/>
        <v>0</v>
      </c>
      <c r="AW25" s="480">
        <f t="shared" si="39"/>
        <v>0</v>
      </c>
      <c r="AX25" s="480">
        <f t="shared" si="39"/>
        <v>0</v>
      </c>
      <c r="AY25" s="480">
        <f t="shared" si="18"/>
        <v>25</v>
      </c>
    </row>
    <row r="26" spans="4:51" x14ac:dyDescent="0.25">
      <c r="D26" s="100" t="str">
        <f>DatabyRegion!C26</f>
        <v xml:space="preserve">          LFoundry3</v>
      </c>
      <c r="H26" s="384">
        <f>DatabyRegion!F26</f>
        <v>0</v>
      </c>
      <c r="I26" s="384"/>
      <c r="J26" s="386">
        <v>0</v>
      </c>
      <c r="K26" s="386">
        <v>0</v>
      </c>
      <c r="L26" s="386">
        <v>0.5</v>
      </c>
      <c r="M26" s="386">
        <v>0.5</v>
      </c>
      <c r="N26" s="386">
        <v>0</v>
      </c>
      <c r="O26" s="386">
        <v>0</v>
      </c>
      <c r="P26" s="386">
        <v>0</v>
      </c>
      <c r="Q26" s="386">
        <v>0</v>
      </c>
      <c r="R26" s="386">
        <v>0</v>
      </c>
      <c r="S26" s="386">
        <v>0</v>
      </c>
      <c r="T26" s="386">
        <v>0</v>
      </c>
      <c r="U26" s="386">
        <v>0</v>
      </c>
      <c r="W26" s="351">
        <f t="shared" si="37"/>
        <v>1</v>
      </c>
      <c r="X26" s="362">
        <f t="shared" si="38"/>
        <v>0</v>
      </c>
      <c r="Y26" s="362">
        <f t="shared" si="36"/>
        <v>0</v>
      </c>
      <c r="Z26" s="362">
        <f t="shared" si="36"/>
        <v>0</v>
      </c>
      <c r="AA26" s="362">
        <f t="shared" si="36"/>
        <v>0</v>
      </c>
      <c r="AB26" s="362">
        <f t="shared" si="36"/>
        <v>0</v>
      </c>
      <c r="AC26" s="362">
        <f t="shared" si="36"/>
        <v>0</v>
      </c>
      <c r="AD26" s="362">
        <f t="shared" si="36"/>
        <v>0</v>
      </c>
      <c r="AE26" s="362">
        <f t="shared" si="36"/>
        <v>0</v>
      </c>
      <c r="AF26" s="362">
        <f t="shared" si="36"/>
        <v>0</v>
      </c>
      <c r="AG26" s="362">
        <f t="shared" si="36"/>
        <v>0</v>
      </c>
      <c r="AH26" s="362">
        <f t="shared" si="36"/>
        <v>0</v>
      </c>
      <c r="AI26" s="362">
        <f t="shared" si="36"/>
        <v>0</v>
      </c>
      <c r="AK26" s="370">
        <f t="shared" si="3"/>
        <v>0</v>
      </c>
      <c r="AY26" s="362">
        <f t="shared" si="18"/>
        <v>0</v>
      </c>
    </row>
    <row r="27" spans="4:51" s="107" customFormat="1" x14ac:dyDescent="0.25">
      <c r="D27" s="100" t="str">
        <f>DatabyRegion!C27</f>
        <v xml:space="preserve">          Semefab</v>
      </c>
      <c r="E27" s="110"/>
      <c r="F27" s="110"/>
      <c r="G27" s="110"/>
      <c r="H27" s="384">
        <f>DatabyRegion!F27</f>
        <v>28.749999999999996</v>
      </c>
      <c r="I27" s="301"/>
      <c r="J27" s="386">
        <v>1</v>
      </c>
      <c r="K27" s="386">
        <v>0</v>
      </c>
      <c r="L27" s="386">
        <v>0</v>
      </c>
      <c r="M27" s="386">
        <v>0</v>
      </c>
      <c r="N27" s="386">
        <v>0</v>
      </c>
      <c r="O27" s="386">
        <v>0</v>
      </c>
      <c r="P27" s="386">
        <v>0</v>
      </c>
      <c r="Q27" s="386">
        <v>0</v>
      </c>
      <c r="R27" s="386">
        <v>0</v>
      </c>
      <c r="S27" s="386">
        <v>0</v>
      </c>
      <c r="T27" s="386">
        <v>0</v>
      </c>
      <c r="U27" s="386">
        <v>0</v>
      </c>
      <c r="V27" s="110"/>
      <c r="W27" s="351">
        <f t="shared" si="37"/>
        <v>1</v>
      </c>
      <c r="X27" s="362">
        <f t="shared" si="38"/>
        <v>28.749999999999996</v>
      </c>
      <c r="Y27" s="362">
        <f t="shared" si="36"/>
        <v>0</v>
      </c>
      <c r="Z27" s="362">
        <f t="shared" si="36"/>
        <v>0</v>
      </c>
      <c r="AA27" s="362">
        <f t="shared" si="36"/>
        <v>0</v>
      </c>
      <c r="AB27" s="362">
        <f t="shared" si="36"/>
        <v>0</v>
      </c>
      <c r="AC27" s="362">
        <f t="shared" si="36"/>
        <v>0</v>
      </c>
      <c r="AD27" s="362">
        <f t="shared" si="36"/>
        <v>0</v>
      </c>
      <c r="AE27" s="362">
        <f t="shared" si="36"/>
        <v>0</v>
      </c>
      <c r="AF27" s="362">
        <f t="shared" si="36"/>
        <v>0</v>
      </c>
      <c r="AG27" s="362">
        <f t="shared" si="36"/>
        <v>0</v>
      </c>
      <c r="AH27" s="362">
        <f t="shared" si="36"/>
        <v>0</v>
      </c>
      <c r="AI27" s="362">
        <f t="shared" si="36"/>
        <v>0</v>
      </c>
      <c r="AJ27" s="110"/>
      <c r="AK27" s="370">
        <f t="shared" si="3"/>
        <v>28.749999999999996</v>
      </c>
      <c r="AM27" s="480">
        <f t="shared" ref="AM27:AX27" si="40">X27</f>
        <v>28.749999999999996</v>
      </c>
      <c r="AN27" s="480">
        <f t="shared" si="40"/>
        <v>0</v>
      </c>
      <c r="AO27" s="480">
        <f t="shared" si="40"/>
        <v>0</v>
      </c>
      <c r="AP27" s="480">
        <f t="shared" si="40"/>
        <v>0</v>
      </c>
      <c r="AQ27" s="480">
        <f t="shared" si="40"/>
        <v>0</v>
      </c>
      <c r="AR27" s="480">
        <f t="shared" si="40"/>
        <v>0</v>
      </c>
      <c r="AS27" s="480">
        <f t="shared" si="40"/>
        <v>0</v>
      </c>
      <c r="AT27" s="480">
        <f t="shared" si="40"/>
        <v>0</v>
      </c>
      <c r="AU27" s="480">
        <f t="shared" si="40"/>
        <v>0</v>
      </c>
      <c r="AV27" s="480">
        <f t="shared" si="40"/>
        <v>0</v>
      </c>
      <c r="AW27" s="480">
        <f t="shared" si="40"/>
        <v>0</v>
      </c>
      <c r="AX27" s="480">
        <f t="shared" si="40"/>
        <v>0</v>
      </c>
      <c r="AY27" s="480">
        <f t="shared" ref="AY27" si="41">SUM(AM27:AX27)</f>
        <v>28.749999999999996</v>
      </c>
    </row>
    <row r="28" spans="4:51" s="107" customFormat="1" x14ac:dyDescent="0.25">
      <c r="D28" s="100" t="str">
        <f>DatabyRegion!C28</f>
        <v xml:space="preserve">          TowerJazz</v>
      </c>
      <c r="E28" s="110"/>
      <c r="F28" s="110"/>
      <c r="G28" s="110"/>
      <c r="H28" s="301">
        <f>DatabyRegion!F28</f>
        <v>1508.3519999999999</v>
      </c>
      <c r="J28" s="665">
        <v>0.14000000000000001</v>
      </c>
      <c r="K28" s="665">
        <v>0.05</v>
      </c>
      <c r="L28" s="665">
        <v>0.4</v>
      </c>
      <c r="M28" s="665">
        <v>0.2</v>
      </c>
      <c r="N28" s="665">
        <v>0</v>
      </c>
      <c r="O28" s="665">
        <v>0.21</v>
      </c>
      <c r="P28" s="386">
        <v>0</v>
      </c>
      <c r="Q28" s="386">
        <v>0</v>
      </c>
      <c r="R28" s="386">
        <v>0</v>
      </c>
      <c r="S28" s="386">
        <v>0</v>
      </c>
      <c r="T28" s="386">
        <v>0</v>
      </c>
      <c r="U28" s="386">
        <v>0</v>
      </c>
      <c r="V28" s="351"/>
      <c r="W28" s="351">
        <f t="shared" si="37"/>
        <v>1</v>
      </c>
      <c r="X28" s="362">
        <f t="shared" si="38"/>
        <v>211.16928000000001</v>
      </c>
      <c r="Y28" s="362">
        <f t="shared" si="36"/>
        <v>75.417599999999993</v>
      </c>
      <c r="Z28" s="362">
        <f t="shared" si="36"/>
        <v>603.34079999999994</v>
      </c>
      <c r="AA28" s="362">
        <f t="shared" si="36"/>
        <v>301.67039999999997</v>
      </c>
      <c r="AB28" s="362">
        <f t="shared" si="36"/>
        <v>0</v>
      </c>
      <c r="AC28" s="362">
        <f t="shared" si="36"/>
        <v>316.75391999999994</v>
      </c>
      <c r="AD28" s="362">
        <f t="shared" si="36"/>
        <v>0</v>
      </c>
      <c r="AE28" s="362">
        <f t="shared" si="36"/>
        <v>0</v>
      </c>
      <c r="AF28" s="362">
        <f t="shared" si="36"/>
        <v>0</v>
      </c>
      <c r="AG28" s="362">
        <f t="shared" si="36"/>
        <v>0</v>
      </c>
      <c r="AH28" s="362">
        <f t="shared" si="36"/>
        <v>0</v>
      </c>
      <c r="AI28" s="362">
        <f t="shared" si="36"/>
        <v>0</v>
      </c>
      <c r="AJ28" s="110"/>
      <c r="AK28" s="370">
        <f t="shared" si="3"/>
        <v>1508.3519999999999</v>
      </c>
      <c r="AY28" s="480">
        <f t="shared" si="18"/>
        <v>0</v>
      </c>
    </row>
    <row r="29" spans="4:51" s="107" customFormat="1" x14ac:dyDescent="0.25">
      <c r="D29" s="606" t="str">
        <f>DatabyRegion!C29</f>
        <v xml:space="preserve">          X-FAB</v>
      </c>
      <c r="H29" s="301">
        <f>DatabyRegion!F29</f>
        <v>657.8</v>
      </c>
      <c r="I29" s="301"/>
      <c r="J29" s="386">
        <v>0.4</v>
      </c>
      <c r="K29" s="386">
        <v>0.35</v>
      </c>
      <c r="L29" s="386">
        <v>0.1</v>
      </c>
      <c r="M29" s="386">
        <v>0.1</v>
      </c>
      <c r="N29" s="386">
        <v>0.05</v>
      </c>
      <c r="O29" s="386">
        <v>0</v>
      </c>
      <c r="P29" s="386">
        <v>0</v>
      </c>
      <c r="Q29" s="386">
        <v>0</v>
      </c>
      <c r="R29" s="386">
        <v>0</v>
      </c>
      <c r="S29" s="386">
        <v>0</v>
      </c>
      <c r="T29" s="386">
        <v>0</v>
      </c>
      <c r="U29" s="386">
        <v>0</v>
      </c>
      <c r="V29" s="110"/>
      <c r="W29" s="351">
        <f t="shared" si="37"/>
        <v>1</v>
      </c>
      <c r="X29" s="362">
        <f t="shared" si="38"/>
        <v>263.12</v>
      </c>
      <c r="Y29" s="362">
        <f t="shared" si="36"/>
        <v>230.22999999999996</v>
      </c>
      <c r="Z29" s="362">
        <f t="shared" si="36"/>
        <v>65.78</v>
      </c>
      <c r="AA29" s="362">
        <f t="shared" si="36"/>
        <v>65.78</v>
      </c>
      <c r="AB29" s="362">
        <f t="shared" si="36"/>
        <v>32.89</v>
      </c>
      <c r="AC29" s="362">
        <f t="shared" si="36"/>
        <v>0</v>
      </c>
      <c r="AD29" s="362">
        <f t="shared" si="36"/>
        <v>0</v>
      </c>
      <c r="AE29" s="362">
        <f t="shared" si="36"/>
        <v>0</v>
      </c>
      <c r="AF29" s="362">
        <f t="shared" si="36"/>
        <v>0</v>
      </c>
      <c r="AG29" s="362">
        <f t="shared" si="36"/>
        <v>0</v>
      </c>
      <c r="AH29" s="362">
        <f t="shared" si="36"/>
        <v>0</v>
      </c>
      <c r="AI29" s="362">
        <f t="shared" si="36"/>
        <v>0</v>
      </c>
      <c r="AJ29" s="110"/>
      <c r="AK29" s="370">
        <f t="shared" si="3"/>
        <v>657.8</v>
      </c>
      <c r="AY29" s="480">
        <f t="shared" si="18"/>
        <v>0</v>
      </c>
    </row>
    <row r="30" spans="4:51" x14ac:dyDescent="0.25">
      <c r="D30" s="100" t="str">
        <f>DatabyRegion!C30</f>
        <v xml:space="preserve">     European Companies</v>
      </c>
      <c r="H30" s="384" t="s">
        <v>45</v>
      </c>
      <c r="I30" s="384"/>
      <c r="J30" s="386"/>
      <c r="K30" s="386"/>
      <c r="L30" s="386"/>
      <c r="M30" s="386"/>
      <c r="N30" s="386"/>
      <c r="O30" s="386"/>
      <c r="P30" s="386"/>
      <c r="Q30" s="386"/>
      <c r="R30" s="386"/>
      <c r="S30" s="386"/>
      <c r="T30" s="386"/>
      <c r="U30" s="386"/>
      <c r="W30" s="351" t="s">
        <v>45</v>
      </c>
      <c r="X30" s="362" t="s">
        <v>45</v>
      </c>
      <c r="Y30" s="362" t="s">
        <v>45</v>
      </c>
      <c r="Z30" s="362" t="s">
        <v>45</v>
      </c>
      <c r="AA30" s="362" t="s">
        <v>45</v>
      </c>
      <c r="AB30" s="362" t="s">
        <v>45</v>
      </c>
      <c r="AC30" s="362" t="s">
        <v>45</v>
      </c>
      <c r="AD30" s="362" t="s">
        <v>45</v>
      </c>
      <c r="AE30" s="362" t="s">
        <v>45</v>
      </c>
      <c r="AF30" s="362" t="s">
        <v>176</v>
      </c>
      <c r="AG30" s="362" t="s">
        <v>45</v>
      </c>
      <c r="AH30" s="362" t="s">
        <v>45</v>
      </c>
      <c r="AI30" s="362" t="s">
        <v>45</v>
      </c>
      <c r="AK30" s="370" t="s">
        <v>45</v>
      </c>
      <c r="AY30" s="362">
        <f t="shared" si="18"/>
        <v>0</v>
      </c>
    </row>
    <row r="31" spans="4:51" s="107" customFormat="1" x14ac:dyDescent="0.25">
      <c r="D31" s="100" t="str">
        <f>DatabyRegion!C31</f>
        <v xml:space="preserve">         GTA</v>
      </c>
      <c r="E31" s="110"/>
      <c r="F31" s="110"/>
      <c r="G31" s="110"/>
      <c r="H31" s="384">
        <f>DatabyRegion!F31</f>
        <v>200</v>
      </c>
      <c r="I31" s="301"/>
      <c r="J31" s="386">
        <v>0.4</v>
      </c>
      <c r="K31" s="386">
        <v>0.4</v>
      </c>
      <c r="L31" s="386">
        <v>0.1</v>
      </c>
      <c r="M31" s="386">
        <v>0.1</v>
      </c>
      <c r="N31" s="386">
        <v>0</v>
      </c>
      <c r="O31" s="386">
        <v>0</v>
      </c>
      <c r="P31" s="386">
        <v>0</v>
      </c>
      <c r="Q31" s="386">
        <v>0</v>
      </c>
      <c r="R31" s="386">
        <v>0</v>
      </c>
      <c r="S31" s="386">
        <v>0</v>
      </c>
      <c r="T31" s="386">
        <v>0</v>
      </c>
      <c r="U31" s="386">
        <v>0</v>
      </c>
      <c r="V31" s="110"/>
      <c r="W31" s="351">
        <f t="shared" ref="W31:W50" si="42">SUM(J31:U31)</f>
        <v>1</v>
      </c>
      <c r="X31" s="362">
        <f t="shared" ref="X31:X54" si="43">$H31*J31</f>
        <v>80</v>
      </c>
      <c r="Y31" s="362">
        <f t="shared" ref="Y31:Y54" si="44">$H31*K31</f>
        <v>80</v>
      </c>
      <c r="Z31" s="362">
        <f t="shared" ref="Z31:Z54" si="45">$H31*L31</f>
        <v>20</v>
      </c>
      <c r="AA31" s="362">
        <f t="shared" ref="AA31:AA54" si="46">$H31*M31</f>
        <v>20</v>
      </c>
      <c r="AB31" s="362">
        <f t="shared" ref="AB31:AB54" si="47">$H31*N31</f>
        <v>0</v>
      </c>
      <c r="AC31" s="362">
        <f t="shared" ref="AC31:AC54" si="48">$H31*O31</f>
        <v>0</v>
      </c>
      <c r="AD31" s="362">
        <f t="shared" ref="AD31:AD54" si="49">$H31*P31</f>
        <v>0</v>
      </c>
      <c r="AE31" s="362">
        <f t="shared" ref="AE31:AE54" si="50">$H31*Q31</f>
        <v>0</v>
      </c>
      <c r="AF31" s="362">
        <f t="shared" ref="AF31:AF54" si="51">$H31*R31</f>
        <v>0</v>
      </c>
      <c r="AG31" s="362">
        <f t="shared" ref="AG31:AG54" si="52">$H31*S31</f>
        <v>0</v>
      </c>
      <c r="AH31" s="362">
        <f t="shared" ref="AH31:AH54" si="53">$H31*T31</f>
        <v>0</v>
      </c>
      <c r="AI31" s="362">
        <f t="shared" ref="AI31:AJ54" si="54">$H31*U31</f>
        <v>0</v>
      </c>
      <c r="AJ31" s="110"/>
      <c r="AK31" s="370">
        <f t="shared" ref="AK31:AK50" si="55">SUM(X31:AI31)</f>
        <v>200</v>
      </c>
      <c r="AY31" s="480">
        <f t="shared" si="18"/>
        <v>0</v>
      </c>
    </row>
    <row r="32" spans="4:51" s="107" customFormat="1" x14ac:dyDescent="0.25">
      <c r="D32" s="606" t="str">
        <f>DatabyRegion!C32</f>
        <v xml:space="preserve">         CSMC Technologies</v>
      </c>
      <c r="H32" s="301">
        <f>DatabyRegion!F32</f>
        <v>606.46</v>
      </c>
      <c r="I32" s="301"/>
      <c r="J32" s="300">
        <v>0.66</v>
      </c>
      <c r="K32" s="300">
        <v>0.13</v>
      </c>
      <c r="L32" s="660">
        <v>0.21</v>
      </c>
      <c r="M32" s="660">
        <v>0</v>
      </c>
      <c r="N32" s="300">
        <v>0</v>
      </c>
      <c r="O32" s="300">
        <v>0</v>
      </c>
      <c r="P32" s="385">
        <v>0</v>
      </c>
      <c r="Q32" s="385">
        <v>0</v>
      </c>
      <c r="R32" s="385">
        <v>0</v>
      </c>
      <c r="S32" s="385">
        <v>0</v>
      </c>
      <c r="T32" s="385">
        <v>0</v>
      </c>
      <c r="U32" s="385">
        <v>0</v>
      </c>
      <c r="V32" s="110"/>
      <c r="W32" s="387">
        <f t="shared" si="42"/>
        <v>1</v>
      </c>
      <c r="X32" s="362">
        <f t="shared" si="43"/>
        <v>400.26360000000005</v>
      </c>
      <c r="Y32" s="362">
        <f t="shared" si="44"/>
        <v>78.839800000000011</v>
      </c>
      <c r="Z32" s="362">
        <f t="shared" si="45"/>
        <v>127.3566</v>
      </c>
      <c r="AA32" s="362">
        <f t="shared" si="46"/>
        <v>0</v>
      </c>
      <c r="AB32" s="362">
        <f t="shared" si="47"/>
        <v>0</v>
      </c>
      <c r="AC32" s="362">
        <f t="shared" si="48"/>
        <v>0</v>
      </c>
      <c r="AD32" s="362">
        <f t="shared" si="49"/>
        <v>0</v>
      </c>
      <c r="AE32" s="362">
        <f t="shared" si="50"/>
        <v>0</v>
      </c>
      <c r="AF32" s="362">
        <f t="shared" si="51"/>
        <v>0</v>
      </c>
      <c r="AG32" s="362">
        <f t="shared" si="52"/>
        <v>0</v>
      </c>
      <c r="AH32" s="362">
        <f t="shared" si="53"/>
        <v>0</v>
      </c>
      <c r="AI32" s="362">
        <f t="shared" si="54"/>
        <v>0</v>
      </c>
      <c r="AJ32" s="110"/>
      <c r="AK32" s="370">
        <f t="shared" si="55"/>
        <v>606.46</v>
      </c>
      <c r="AY32" s="480">
        <f t="shared" si="18"/>
        <v>0</v>
      </c>
    </row>
    <row r="33" spans="2:52" s="107" customFormat="1" x14ac:dyDescent="0.25">
      <c r="D33" s="100" t="str">
        <f>DatabyRegion!C33</f>
        <v xml:space="preserve">         DB HiTek</v>
      </c>
      <c r="E33" s="110"/>
      <c r="F33" s="110"/>
      <c r="G33" s="110"/>
      <c r="H33" s="384">
        <f>DatabyRegion!F33</f>
        <v>858.19999999999993</v>
      </c>
      <c r="I33" s="301"/>
      <c r="J33" s="385">
        <v>0</v>
      </c>
      <c r="K33" s="385">
        <v>0.15</v>
      </c>
      <c r="L33" s="385">
        <v>0.4</v>
      </c>
      <c r="M33" s="385">
        <v>0.25</v>
      </c>
      <c r="N33" s="385">
        <v>0.1</v>
      </c>
      <c r="O33" s="385">
        <v>0.1</v>
      </c>
      <c r="P33" s="385">
        <v>0</v>
      </c>
      <c r="Q33" s="385">
        <v>0</v>
      </c>
      <c r="R33" s="385">
        <v>0</v>
      </c>
      <c r="S33" s="385">
        <v>0</v>
      </c>
      <c r="T33" s="385">
        <v>0</v>
      </c>
      <c r="U33" s="385">
        <v>0</v>
      </c>
      <c r="V33" s="351"/>
      <c r="W33" s="387">
        <f t="shared" si="42"/>
        <v>1</v>
      </c>
      <c r="X33" s="362">
        <f t="shared" si="43"/>
        <v>0</v>
      </c>
      <c r="Y33" s="362">
        <f t="shared" si="44"/>
        <v>128.72999999999999</v>
      </c>
      <c r="Z33" s="362">
        <f t="shared" si="45"/>
        <v>343.28</v>
      </c>
      <c r="AA33" s="362">
        <f t="shared" si="46"/>
        <v>214.54999999999998</v>
      </c>
      <c r="AB33" s="362">
        <f t="shared" si="47"/>
        <v>85.82</v>
      </c>
      <c r="AC33" s="362">
        <f t="shared" si="48"/>
        <v>85.82</v>
      </c>
      <c r="AD33" s="362">
        <f t="shared" si="49"/>
        <v>0</v>
      </c>
      <c r="AE33" s="362">
        <f t="shared" si="50"/>
        <v>0</v>
      </c>
      <c r="AF33" s="362">
        <f t="shared" si="51"/>
        <v>0</v>
      </c>
      <c r="AG33" s="362">
        <f t="shared" si="52"/>
        <v>0</v>
      </c>
      <c r="AH33" s="362">
        <f t="shared" si="53"/>
        <v>0</v>
      </c>
      <c r="AI33" s="362">
        <f t="shared" si="54"/>
        <v>0</v>
      </c>
      <c r="AJ33" s="110"/>
      <c r="AK33" s="370">
        <f t="shared" si="55"/>
        <v>858.19999999999982</v>
      </c>
      <c r="AY33" s="480">
        <f t="shared" si="18"/>
        <v>0</v>
      </c>
    </row>
    <row r="34" spans="2:52" s="107" customFormat="1" x14ac:dyDescent="0.25">
      <c r="D34" s="100" t="str">
        <f>DatabyRegion!C34</f>
        <v xml:space="preserve">         Episil Technologies</v>
      </c>
      <c r="E34" s="110"/>
      <c r="F34" s="110"/>
      <c r="G34" s="110"/>
      <c r="H34" s="384">
        <f>DatabyRegion!F34</f>
        <v>92.985870220276681</v>
      </c>
      <c r="I34" s="301"/>
      <c r="J34" s="385">
        <v>1</v>
      </c>
      <c r="K34" s="385">
        <v>0</v>
      </c>
      <c r="L34" s="385">
        <v>0</v>
      </c>
      <c r="M34" s="385">
        <v>0</v>
      </c>
      <c r="N34" s="385">
        <v>0</v>
      </c>
      <c r="O34" s="385">
        <v>0</v>
      </c>
      <c r="P34" s="385">
        <v>0</v>
      </c>
      <c r="Q34" s="385">
        <v>0</v>
      </c>
      <c r="R34" s="385">
        <v>0</v>
      </c>
      <c r="S34" s="385">
        <v>0</v>
      </c>
      <c r="T34" s="385">
        <v>0</v>
      </c>
      <c r="U34" s="385">
        <v>0</v>
      </c>
      <c r="V34" s="110"/>
      <c r="W34" s="387">
        <f t="shared" si="42"/>
        <v>1</v>
      </c>
      <c r="X34" s="362">
        <f t="shared" si="43"/>
        <v>92.985870220276681</v>
      </c>
      <c r="Y34" s="362">
        <f t="shared" si="44"/>
        <v>0</v>
      </c>
      <c r="Z34" s="362">
        <f t="shared" si="45"/>
        <v>0</v>
      </c>
      <c r="AA34" s="362">
        <f t="shared" si="46"/>
        <v>0</v>
      </c>
      <c r="AB34" s="362">
        <f t="shared" si="47"/>
        <v>0</v>
      </c>
      <c r="AC34" s="362">
        <f t="shared" si="48"/>
        <v>0</v>
      </c>
      <c r="AD34" s="362">
        <f t="shared" si="49"/>
        <v>0</v>
      </c>
      <c r="AE34" s="362">
        <f t="shared" si="50"/>
        <v>0</v>
      </c>
      <c r="AF34" s="362">
        <f t="shared" si="51"/>
        <v>0</v>
      </c>
      <c r="AG34" s="362">
        <f t="shared" si="52"/>
        <v>0</v>
      </c>
      <c r="AH34" s="362">
        <f t="shared" si="53"/>
        <v>0</v>
      </c>
      <c r="AI34" s="362">
        <f t="shared" si="54"/>
        <v>0</v>
      </c>
      <c r="AJ34" s="110"/>
      <c r="AK34" s="370">
        <f t="shared" si="55"/>
        <v>92.985870220276681</v>
      </c>
      <c r="AY34" s="480">
        <f t="shared" si="18"/>
        <v>0</v>
      </c>
    </row>
    <row r="35" spans="2:52" s="107" customFormat="1" x14ac:dyDescent="0.25">
      <c r="D35" s="100" t="str">
        <f>DatabyRegion!C35</f>
        <v xml:space="preserve">         Founder Microelectronics</v>
      </c>
      <c r="E35" s="110"/>
      <c r="F35" s="110"/>
      <c r="G35" s="110"/>
      <c r="H35" s="384">
        <f>DatabyRegion!F35</f>
        <v>50</v>
      </c>
      <c r="I35" s="301"/>
      <c r="J35" s="385">
        <v>1</v>
      </c>
      <c r="K35" s="385">
        <v>0</v>
      </c>
      <c r="L35" s="385">
        <v>0</v>
      </c>
      <c r="M35" s="385">
        <v>0</v>
      </c>
      <c r="N35" s="385">
        <v>0</v>
      </c>
      <c r="O35" s="385">
        <v>0</v>
      </c>
      <c r="P35" s="385">
        <v>0</v>
      </c>
      <c r="Q35" s="385">
        <v>0</v>
      </c>
      <c r="R35" s="385">
        <v>0</v>
      </c>
      <c r="S35" s="385">
        <v>0</v>
      </c>
      <c r="T35" s="385">
        <v>0</v>
      </c>
      <c r="U35" s="385">
        <v>0</v>
      </c>
      <c r="V35" s="110"/>
      <c r="W35" s="387">
        <f t="shared" si="42"/>
        <v>1</v>
      </c>
      <c r="X35" s="362">
        <f t="shared" si="43"/>
        <v>50</v>
      </c>
      <c r="Y35" s="362">
        <f t="shared" si="44"/>
        <v>0</v>
      </c>
      <c r="Z35" s="362">
        <f t="shared" si="45"/>
        <v>0</v>
      </c>
      <c r="AA35" s="362">
        <f t="shared" si="46"/>
        <v>0</v>
      </c>
      <c r="AB35" s="362">
        <f t="shared" si="47"/>
        <v>0</v>
      </c>
      <c r="AC35" s="362">
        <f t="shared" si="48"/>
        <v>0</v>
      </c>
      <c r="AD35" s="362">
        <f t="shared" si="49"/>
        <v>0</v>
      </c>
      <c r="AE35" s="362">
        <f t="shared" si="50"/>
        <v>0</v>
      </c>
      <c r="AF35" s="362">
        <f t="shared" si="51"/>
        <v>0</v>
      </c>
      <c r="AG35" s="362">
        <f t="shared" si="52"/>
        <v>0</v>
      </c>
      <c r="AH35" s="362">
        <f t="shared" si="53"/>
        <v>0</v>
      </c>
      <c r="AI35" s="362">
        <f t="shared" si="54"/>
        <v>0</v>
      </c>
      <c r="AJ35" s="110"/>
      <c r="AK35" s="370">
        <f t="shared" si="55"/>
        <v>50</v>
      </c>
      <c r="AY35" s="480">
        <f t="shared" si="18"/>
        <v>0</v>
      </c>
    </row>
    <row r="36" spans="2:52" s="107" customFormat="1" x14ac:dyDescent="0.25">
      <c r="D36" s="100" t="str">
        <f>DatabyRegion!C36</f>
        <v xml:space="preserve">         Key Foundry</v>
      </c>
      <c r="E36" s="110"/>
      <c r="F36" s="110"/>
      <c r="G36" s="110"/>
      <c r="H36" s="384">
        <f>DatabyRegion!F36</f>
        <v>350</v>
      </c>
      <c r="I36" s="301"/>
      <c r="J36" s="385">
        <v>0</v>
      </c>
      <c r="K36" s="385">
        <v>0</v>
      </c>
      <c r="L36" s="385">
        <v>1</v>
      </c>
      <c r="M36" s="385">
        <v>0</v>
      </c>
      <c r="N36" s="385">
        <v>0</v>
      </c>
      <c r="O36" s="385">
        <v>0</v>
      </c>
      <c r="P36" s="385">
        <v>0</v>
      </c>
      <c r="Q36" s="385">
        <v>0</v>
      </c>
      <c r="R36" s="385">
        <v>0</v>
      </c>
      <c r="S36" s="385">
        <v>0</v>
      </c>
      <c r="T36" s="385">
        <v>0</v>
      </c>
      <c r="U36" s="385">
        <v>0</v>
      </c>
      <c r="V36" s="351"/>
      <c r="W36" s="387">
        <f t="shared" si="42"/>
        <v>1</v>
      </c>
      <c r="X36" s="362">
        <f t="shared" si="43"/>
        <v>0</v>
      </c>
      <c r="Y36" s="362">
        <f t="shared" si="44"/>
        <v>0</v>
      </c>
      <c r="Z36" s="362">
        <f t="shared" si="45"/>
        <v>350</v>
      </c>
      <c r="AA36" s="362">
        <f t="shared" si="46"/>
        <v>0</v>
      </c>
      <c r="AB36" s="362">
        <f t="shared" si="47"/>
        <v>0</v>
      </c>
      <c r="AC36" s="362">
        <f t="shared" si="48"/>
        <v>0</v>
      </c>
      <c r="AD36" s="362">
        <f t="shared" si="49"/>
        <v>0</v>
      </c>
      <c r="AE36" s="362">
        <f t="shared" si="50"/>
        <v>0</v>
      </c>
      <c r="AF36" s="362">
        <f t="shared" si="51"/>
        <v>0</v>
      </c>
      <c r="AG36" s="362">
        <f t="shared" si="52"/>
        <v>0</v>
      </c>
      <c r="AH36" s="362">
        <f t="shared" si="53"/>
        <v>0</v>
      </c>
      <c r="AI36" s="362">
        <f t="shared" si="54"/>
        <v>0</v>
      </c>
      <c r="AJ36" s="110"/>
      <c r="AK36" s="370">
        <f t="shared" si="55"/>
        <v>350</v>
      </c>
      <c r="AY36" s="480">
        <f t="shared" si="18"/>
        <v>0</v>
      </c>
    </row>
    <row r="37" spans="2:52" x14ac:dyDescent="0.25">
      <c r="C37" s="411" t="s">
        <v>45</v>
      </c>
      <c r="D37" s="100" t="str">
        <f>DatabyRegion!C37</f>
        <v xml:space="preserve">         Lite-On Semiconductor</v>
      </c>
      <c r="H37" s="384">
        <f>DatabyRegion!F37</f>
        <v>0</v>
      </c>
      <c r="I37" s="384"/>
      <c r="J37" s="385">
        <v>1</v>
      </c>
      <c r="K37" s="385">
        <v>0</v>
      </c>
      <c r="L37" s="385">
        <v>0</v>
      </c>
      <c r="M37" s="385">
        <v>0</v>
      </c>
      <c r="N37" s="385">
        <v>0</v>
      </c>
      <c r="O37" s="385">
        <v>0</v>
      </c>
      <c r="P37" s="385">
        <v>0</v>
      </c>
      <c r="Q37" s="385">
        <v>0</v>
      </c>
      <c r="R37" s="385">
        <v>0</v>
      </c>
      <c r="S37" s="385">
        <v>0</v>
      </c>
      <c r="T37" s="385">
        <v>0</v>
      </c>
      <c r="U37" s="385">
        <v>0</v>
      </c>
      <c r="W37" s="387">
        <f t="shared" si="42"/>
        <v>1</v>
      </c>
      <c r="X37" s="362">
        <f t="shared" si="43"/>
        <v>0</v>
      </c>
      <c r="Y37" s="362">
        <f t="shared" si="44"/>
        <v>0</v>
      </c>
      <c r="Z37" s="362">
        <f t="shared" si="45"/>
        <v>0</v>
      </c>
      <c r="AA37" s="362">
        <f t="shared" si="46"/>
        <v>0</v>
      </c>
      <c r="AB37" s="362">
        <f t="shared" si="47"/>
        <v>0</v>
      </c>
      <c r="AC37" s="362">
        <f t="shared" si="48"/>
        <v>0</v>
      </c>
      <c r="AD37" s="362">
        <f t="shared" si="49"/>
        <v>0</v>
      </c>
      <c r="AE37" s="362">
        <f t="shared" si="50"/>
        <v>0</v>
      </c>
      <c r="AF37" s="362">
        <f t="shared" si="51"/>
        <v>0</v>
      </c>
      <c r="AG37" s="362">
        <f t="shared" si="52"/>
        <v>0</v>
      </c>
      <c r="AH37" s="362">
        <f t="shared" si="53"/>
        <v>0</v>
      </c>
      <c r="AI37" s="362">
        <f t="shared" si="54"/>
        <v>0</v>
      </c>
      <c r="AK37" s="370">
        <f t="shared" si="55"/>
        <v>0</v>
      </c>
      <c r="AM37" s="362">
        <f t="shared" ref="AM37:AX40" si="56">X37</f>
        <v>0</v>
      </c>
      <c r="AN37" s="362">
        <f t="shared" si="56"/>
        <v>0</v>
      </c>
      <c r="AO37" s="362">
        <f t="shared" si="56"/>
        <v>0</v>
      </c>
      <c r="AP37" s="362">
        <f t="shared" si="56"/>
        <v>0</v>
      </c>
      <c r="AQ37" s="362">
        <f t="shared" si="56"/>
        <v>0</v>
      </c>
      <c r="AR37" s="362">
        <f t="shared" si="56"/>
        <v>0</v>
      </c>
      <c r="AS37" s="362">
        <f t="shared" si="56"/>
        <v>0</v>
      </c>
      <c r="AT37" s="362">
        <f t="shared" si="56"/>
        <v>0</v>
      </c>
      <c r="AU37" s="362">
        <f t="shared" si="56"/>
        <v>0</v>
      </c>
      <c r="AV37" s="362">
        <f t="shared" si="56"/>
        <v>0</v>
      </c>
      <c r="AW37" s="362">
        <f t="shared" si="56"/>
        <v>0</v>
      </c>
      <c r="AX37" s="362">
        <f t="shared" si="56"/>
        <v>0</v>
      </c>
      <c r="AY37" s="362">
        <f t="shared" si="18"/>
        <v>0</v>
      </c>
    </row>
    <row r="38" spans="2:52" s="107" customFormat="1" x14ac:dyDescent="0.25">
      <c r="B38" s="107" t="s">
        <v>45</v>
      </c>
      <c r="C38" s="482" t="s">
        <v>45</v>
      </c>
      <c r="D38" s="606" t="str">
        <f>DatabyRegion!C38</f>
        <v xml:space="preserve">         Macronix </v>
      </c>
      <c r="H38" s="301">
        <f>DatabyRegion!F38</f>
        <v>100</v>
      </c>
      <c r="I38" s="301"/>
      <c r="J38" s="300">
        <v>0.2</v>
      </c>
      <c r="K38" s="300">
        <v>0.3</v>
      </c>
      <c r="L38" s="300">
        <v>0.5</v>
      </c>
      <c r="M38" s="300">
        <v>0</v>
      </c>
      <c r="N38" s="385">
        <v>0</v>
      </c>
      <c r="O38" s="385">
        <v>0</v>
      </c>
      <c r="P38" s="385">
        <v>0</v>
      </c>
      <c r="Q38" s="385">
        <v>0</v>
      </c>
      <c r="R38" s="385">
        <v>0</v>
      </c>
      <c r="S38" s="385">
        <v>0</v>
      </c>
      <c r="T38" s="385">
        <v>0</v>
      </c>
      <c r="U38" s="385">
        <v>0</v>
      </c>
      <c r="V38" s="110"/>
      <c r="W38" s="387">
        <f t="shared" si="42"/>
        <v>1</v>
      </c>
      <c r="X38" s="362">
        <f t="shared" si="43"/>
        <v>20</v>
      </c>
      <c r="Y38" s="362">
        <f t="shared" si="44"/>
        <v>30</v>
      </c>
      <c r="Z38" s="362">
        <f t="shared" si="45"/>
        <v>50</v>
      </c>
      <c r="AA38" s="362">
        <f t="shared" si="46"/>
        <v>0</v>
      </c>
      <c r="AB38" s="362">
        <f t="shared" si="47"/>
        <v>0</v>
      </c>
      <c r="AC38" s="362">
        <f t="shared" si="48"/>
        <v>0</v>
      </c>
      <c r="AD38" s="362">
        <f t="shared" si="49"/>
        <v>0</v>
      </c>
      <c r="AE38" s="362">
        <f t="shared" si="50"/>
        <v>0</v>
      </c>
      <c r="AF38" s="362">
        <f t="shared" si="51"/>
        <v>0</v>
      </c>
      <c r="AG38" s="362">
        <f t="shared" si="52"/>
        <v>0</v>
      </c>
      <c r="AH38" s="362">
        <f t="shared" si="53"/>
        <v>0</v>
      </c>
      <c r="AI38" s="362">
        <f t="shared" si="54"/>
        <v>0</v>
      </c>
      <c r="AJ38" s="110"/>
      <c r="AK38" s="370">
        <f t="shared" si="55"/>
        <v>100</v>
      </c>
      <c r="AM38" s="480">
        <f t="shared" si="56"/>
        <v>20</v>
      </c>
      <c r="AN38" s="480">
        <f t="shared" si="56"/>
        <v>30</v>
      </c>
      <c r="AO38" s="480">
        <f t="shared" si="56"/>
        <v>50</v>
      </c>
      <c r="AP38" s="480">
        <f t="shared" si="56"/>
        <v>0</v>
      </c>
      <c r="AQ38" s="480">
        <f t="shared" si="56"/>
        <v>0</v>
      </c>
      <c r="AR38" s="480">
        <f t="shared" si="56"/>
        <v>0</v>
      </c>
      <c r="AS38" s="480">
        <f t="shared" si="56"/>
        <v>0</v>
      </c>
      <c r="AT38" s="480">
        <f t="shared" si="56"/>
        <v>0</v>
      </c>
      <c r="AU38" s="480">
        <f t="shared" si="56"/>
        <v>0</v>
      </c>
      <c r="AV38" s="480">
        <f t="shared" si="56"/>
        <v>0</v>
      </c>
      <c r="AW38" s="480">
        <f t="shared" si="56"/>
        <v>0</v>
      </c>
      <c r="AX38" s="480">
        <f t="shared" si="56"/>
        <v>0</v>
      </c>
      <c r="AY38" s="480">
        <f t="shared" si="18"/>
        <v>100</v>
      </c>
    </row>
    <row r="39" spans="2:52" s="107" customFormat="1" x14ac:dyDescent="0.25">
      <c r="B39" s="107" t="s">
        <v>45</v>
      </c>
      <c r="C39" s="482" t="s">
        <v>45</v>
      </c>
      <c r="D39" s="483" t="str">
        <f>DatabyRegion!C39</f>
        <v xml:space="preserve">         MagnaChip </v>
      </c>
      <c r="E39" s="110"/>
      <c r="F39" s="110"/>
      <c r="G39" s="110"/>
      <c r="H39" s="384">
        <f>DatabyRegion!F39</f>
        <v>0</v>
      </c>
      <c r="I39" s="301"/>
      <c r="J39" s="385">
        <v>0.25</v>
      </c>
      <c r="K39" s="385">
        <v>0.3</v>
      </c>
      <c r="L39" s="385">
        <v>0.4</v>
      </c>
      <c r="M39" s="385">
        <v>0.05</v>
      </c>
      <c r="N39" s="385">
        <v>0</v>
      </c>
      <c r="O39" s="385">
        <v>0</v>
      </c>
      <c r="P39" s="385">
        <v>0</v>
      </c>
      <c r="Q39" s="385">
        <v>0</v>
      </c>
      <c r="R39" s="385">
        <v>0</v>
      </c>
      <c r="S39" s="385">
        <v>0</v>
      </c>
      <c r="T39" s="385">
        <v>0</v>
      </c>
      <c r="U39" s="385">
        <v>0</v>
      </c>
      <c r="V39" s="351"/>
      <c r="W39" s="387">
        <f t="shared" si="42"/>
        <v>1</v>
      </c>
      <c r="X39" s="362">
        <f t="shared" si="43"/>
        <v>0</v>
      </c>
      <c r="Y39" s="362">
        <f t="shared" si="44"/>
        <v>0</v>
      </c>
      <c r="Z39" s="362">
        <f t="shared" si="45"/>
        <v>0</v>
      </c>
      <c r="AA39" s="362">
        <f t="shared" si="46"/>
        <v>0</v>
      </c>
      <c r="AB39" s="362">
        <f t="shared" si="47"/>
        <v>0</v>
      </c>
      <c r="AC39" s="362">
        <f t="shared" si="48"/>
        <v>0</v>
      </c>
      <c r="AD39" s="362">
        <f t="shared" si="49"/>
        <v>0</v>
      </c>
      <c r="AE39" s="362">
        <f t="shared" si="50"/>
        <v>0</v>
      </c>
      <c r="AF39" s="362">
        <f t="shared" si="51"/>
        <v>0</v>
      </c>
      <c r="AG39" s="362">
        <f t="shared" si="52"/>
        <v>0</v>
      </c>
      <c r="AH39" s="362">
        <f t="shared" si="53"/>
        <v>0</v>
      </c>
      <c r="AI39" s="362">
        <f t="shared" si="54"/>
        <v>0</v>
      </c>
      <c r="AJ39" s="110"/>
      <c r="AK39" s="370">
        <f t="shared" si="55"/>
        <v>0</v>
      </c>
      <c r="AM39" s="480">
        <f t="shared" si="56"/>
        <v>0</v>
      </c>
      <c r="AN39" s="480">
        <f t="shared" si="56"/>
        <v>0</v>
      </c>
      <c r="AO39" s="480">
        <f t="shared" si="56"/>
        <v>0</v>
      </c>
      <c r="AP39" s="480">
        <f t="shared" si="56"/>
        <v>0</v>
      </c>
      <c r="AQ39" s="480">
        <f t="shared" si="56"/>
        <v>0</v>
      </c>
      <c r="AR39" s="480">
        <f t="shared" si="56"/>
        <v>0</v>
      </c>
      <c r="AS39" s="480">
        <f t="shared" si="56"/>
        <v>0</v>
      </c>
      <c r="AT39" s="480">
        <f t="shared" si="56"/>
        <v>0</v>
      </c>
      <c r="AU39" s="480">
        <f t="shared" si="56"/>
        <v>0</v>
      </c>
      <c r="AV39" s="480">
        <f t="shared" si="56"/>
        <v>0</v>
      </c>
      <c r="AW39" s="480">
        <f t="shared" si="56"/>
        <v>0</v>
      </c>
      <c r="AX39" s="480">
        <f t="shared" si="56"/>
        <v>0</v>
      </c>
      <c r="AY39" s="480">
        <f t="shared" si="18"/>
        <v>0</v>
      </c>
    </row>
    <row r="40" spans="2:52" s="107" customFormat="1" x14ac:dyDescent="0.25">
      <c r="B40" s="107" t="s">
        <v>45</v>
      </c>
      <c r="C40" s="482" t="s">
        <v>45</v>
      </c>
      <c r="D40" s="606" t="str">
        <f>DatabyRegion!C40</f>
        <v xml:space="preserve">         Mosel Vitelic</v>
      </c>
      <c r="E40" s="110"/>
      <c r="F40" s="110"/>
      <c r="G40" s="110"/>
      <c r="H40" s="301">
        <f>DatabyRegion!F40</f>
        <v>67</v>
      </c>
      <c r="I40" s="301"/>
      <c r="J40" s="300">
        <v>0.33</v>
      </c>
      <c r="K40" s="300">
        <v>0.56999999999999995</v>
      </c>
      <c r="L40" s="300">
        <v>0.1</v>
      </c>
      <c r="M40" s="300">
        <v>0</v>
      </c>
      <c r="N40" s="385">
        <v>0</v>
      </c>
      <c r="O40" s="385">
        <v>0</v>
      </c>
      <c r="P40" s="385">
        <v>0</v>
      </c>
      <c r="Q40" s="385">
        <v>0</v>
      </c>
      <c r="R40" s="385">
        <v>0</v>
      </c>
      <c r="S40" s="385">
        <v>0</v>
      </c>
      <c r="T40" s="385">
        <v>0</v>
      </c>
      <c r="U40" s="385">
        <v>0</v>
      </c>
      <c r="V40" s="110"/>
      <c r="W40" s="387">
        <f t="shared" si="42"/>
        <v>0.99999999999999989</v>
      </c>
      <c r="X40" s="362">
        <f t="shared" si="43"/>
        <v>22.11</v>
      </c>
      <c r="Y40" s="362">
        <f t="shared" si="44"/>
        <v>38.19</v>
      </c>
      <c r="Z40" s="362">
        <f t="shared" si="45"/>
        <v>6.7</v>
      </c>
      <c r="AA40" s="362">
        <f t="shared" si="46"/>
        <v>0</v>
      </c>
      <c r="AB40" s="362">
        <f t="shared" si="47"/>
        <v>0</v>
      </c>
      <c r="AC40" s="362">
        <f t="shared" si="48"/>
        <v>0</v>
      </c>
      <c r="AD40" s="362">
        <f t="shared" si="49"/>
        <v>0</v>
      </c>
      <c r="AE40" s="362">
        <f t="shared" si="50"/>
        <v>0</v>
      </c>
      <c r="AF40" s="362">
        <f t="shared" si="51"/>
        <v>0</v>
      </c>
      <c r="AG40" s="362">
        <f t="shared" si="52"/>
        <v>0</v>
      </c>
      <c r="AH40" s="362">
        <f t="shared" si="53"/>
        <v>0</v>
      </c>
      <c r="AI40" s="362">
        <f t="shared" si="54"/>
        <v>0</v>
      </c>
      <c r="AJ40" s="110"/>
      <c r="AK40" s="370">
        <f t="shared" si="55"/>
        <v>67</v>
      </c>
      <c r="AM40" s="480">
        <f t="shared" si="56"/>
        <v>22.11</v>
      </c>
      <c r="AN40" s="480">
        <f t="shared" si="56"/>
        <v>38.19</v>
      </c>
      <c r="AO40" s="480">
        <f t="shared" si="56"/>
        <v>6.7</v>
      </c>
      <c r="AP40" s="480">
        <f t="shared" si="56"/>
        <v>0</v>
      </c>
      <c r="AQ40" s="480">
        <f t="shared" si="56"/>
        <v>0</v>
      </c>
      <c r="AR40" s="480">
        <f t="shared" si="56"/>
        <v>0</v>
      </c>
      <c r="AS40" s="480">
        <f t="shared" si="56"/>
        <v>0</v>
      </c>
      <c r="AT40" s="480">
        <f t="shared" si="56"/>
        <v>0</v>
      </c>
      <c r="AU40" s="480">
        <f t="shared" si="56"/>
        <v>0</v>
      </c>
      <c r="AV40" s="480">
        <f t="shared" si="56"/>
        <v>0</v>
      </c>
      <c r="AW40" s="480">
        <f t="shared" si="56"/>
        <v>0</v>
      </c>
      <c r="AX40" s="480">
        <f t="shared" si="56"/>
        <v>0</v>
      </c>
      <c r="AY40" s="480">
        <f t="shared" si="18"/>
        <v>67</v>
      </c>
    </row>
    <row r="41" spans="2:52" s="107" customFormat="1" x14ac:dyDescent="0.25">
      <c r="B41" s="107" t="s">
        <v>45</v>
      </c>
      <c r="C41" s="482" t="s">
        <v>45</v>
      </c>
      <c r="D41" s="100" t="str">
        <f>DatabyRegion!C41</f>
        <v xml:space="preserve">         Nexchip Semiconductor</v>
      </c>
      <c r="E41" s="110"/>
      <c r="F41" s="110"/>
      <c r="G41" s="110"/>
      <c r="H41" s="384">
        <f>DatabyRegion!F41</f>
        <v>843</v>
      </c>
      <c r="I41" s="301"/>
      <c r="J41" s="385">
        <v>0</v>
      </c>
      <c r="K41" s="385">
        <v>0</v>
      </c>
      <c r="L41" s="385">
        <v>0.2</v>
      </c>
      <c r="M41" s="385">
        <v>0.1</v>
      </c>
      <c r="N41" s="385">
        <v>0.5</v>
      </c>
      <c r="O41" s="385">
        <v>0.2</v>
      </c>
      <c r="P41" s="385">
        <v>0</v>
      </c>
      <c r="Q41" s="385">
        <v>0</v>
      </c>
      <c r="R41" s="385">
        <v>0</v>
      </c>
      <c r="S41" s="385">
        <v>0</v>
      </c>
      <c r="T41" s="385">
        <v>0</v>
      </c>
      <c r="U41" s="385">
        <v>0</v>
      </c>
      <c r="V41" s="110"/>
      <c r="W41" s="387">
        <f t="shared" si="42"/>
        <v>1</v>
      </c>
      <c r="X41" s="362">
        <f t="shared" si="43"/>
        <v>0</v>
      </c>
      <c r="Y41" s="362">
        <f t="shared" si="44"/>
        <v>0</v>
      </c>
      <c r="Z41" s="362">
        <f t="shared" si="45"/>
        <v>168.60000000000002</v>
      </c>
      <c r="AA41" s="362">
        <f t="shared" si="46"/>
        <v>84.300000000000011</v>
      </c>
      <c r="AB41" s="362">
        <f t="shared" si="47"/>
        <v>421.5</v>
      </c>
      <c r="AC41" s="362">
        <f t="shared" si="48"/>
        <v>168.60000000000002</v>
      </c>
      <c r="AD41" s="362">
        <f t="shared" si="49"/>
        <v>0</v>
      </c>
      <c r="AE41" s="362">
        <f t="shared" si="50"/>
        <v>0</v>
      </c>
      <c r="AF41" s="362">
        <f t="shared" si="51"/>
        <v>0</v>
      </c>
      <c r="AG41" s="362">
        <f t="shared" si="52"/>
        <v>0</v>
      </c>
      <c r="AH41" s="362">
        <f t="shared" si="53"/>
        <v>0</v>
      </c>
      <c r="AI41" s="362">
        <f t="shared" si="54"/>
        <v>0</v>
      </c>
      <c r="AJ41" s="110"/>
      <c r="AK41" s="370">
        <f t="shared" si="55"/>
        <v>843.00000000000011</v>
      </c>
      <c r="AM41" s="480" t="s">
        <v>45</v>
      </c>
      <c r="AN41" s="480" t="s">
        <v>45</v>
      </c>
      <c r="AO41" s="480" t="s">
        <v>45</v>
      </c>
      <c r="AP41" s="480" t="s">
        <v>45</v>
      </c>
      <c r="AQ41" s="480" t="s">
        <v>45</v>
      </c>
      <c r="AR41" s="480" t="s">
        <v>45</v>
      </c>
      <c r="AS41" s="480" t="s">
        <v>45</v>
      </c>
      <c r="AT41" s="480" t="s">
        <v>45</v>
      </c>
      <c r="AU41" s="480" t="s">
        <v>45</v>
      </c>
      <c r="AV41" s="480" t="s">
        <v>45</v>
      </c>
      <c r="AW41" s="480" t="s">
        <v>45</v>
      </c>
      <c r="AX41" s="480" t="s">
        <v>45</v>
      </c>
      <c r="AY41" s="480" t="s">
        <v>45</v>
      </c>
      <c r="AZ41" s="480" t="s">
        <v>45</v>
      </c>
    </row>
    <row r="42" spans="2:52" s="107" customFormat="1" x14ac:dyDescent="0.25">
      <c r="C42" s="482" t="s">
        <v>45</v>
      </c>
      <c r="D42" s="100" t="str">
        <f>DatabyRegion!C42</f>
        <v xml:space="preserve">      Nuvoton (Winbond Electronics)</v>
      </c>
      <c r="E42" s="110"/>
      <c r="F42" s="110"/>
      <c r="G42" s="110"/>
      <c r="H42" s="384">
        <f>DatabyRegion!F42</f>
        <v>86.478796235820894</v>
      </c>
      <c r="I42" s="301"/>
      <c r="J42" s="385">
        <v>0.4</v>
      </c>
      <c r="K42" s="385">
        <v>0.4</v>
      </c>
      <c r="L42" s="385">
        <v>0.2</v>
      </c>
      <c r="M42" s="385">
        <v>0</v>
      </c>
      <c r="N42" s="385">
        <v>0</v>
      </c>
      <c r="O42" s="385">
        <v>0</v>
      </c>
      <c r="P42" s="385">
        <v>0</v>
      </c>
      <c r="Q42" s="385">
        <v>0</v>
      </c>
      <c r="R42" s="385">
        <v>0</v>
      </c>
      <c r="S42" s="385">
        <v>0</v>
      </c>
      <c r="T42" s="385">
        <v>0</v>
      </c>
      <c r="U42" s="385">
        <v>0</v>
      </c>
      <c r="V42" s="110"/>
      <c r="W42" s="387">
        <f t="shared" si="42"/>
        <v>1</v>
      </c>
      <c r="X42" s="362">
        <f t="shared" si="43"/>
        <v>34.591518494328362</v>
      </c>
      <c r="Y42" s="362">
        <f t="shared" si="44"/>
        <v>34.591518494328362</v>
      </c>
      <c r="Z42" s="362">
        <f t="shared" si="45"/>
        <v>17.295759247164181</v>
      </c>
      <c r="AA42" s="362">
        <f t="shared" si="46"/>
        <v>0</v>
      </c>
      <c r="AB42" s="362">
        <f t="shared" si="47"/>
        <v>0</v>
      </c>
      <c r="AC42" s="362">
        <f t="shared" si="48"/>
        <v>0</v>
      </c>
      <c r="AD42" s="362">
        <f t="shared" si="49"/>
        <v>0</v>
      </c>
      <c r="AE42" s="362">
        <f t="shared" si="50"/>
        <v>0</v>
      </c>
      <c r="AF42" s="362">
        <f t="shared" si="51"/>
        <v>0</v>
      </c>
      <c r="AG42" s="362">
        <f t="shared" si="52"/>
        <v>0</v>
      </c>
      <c r="AH42" s="362">
        <f t="shared" si="53"/>
        <v>0</v>
      </c>
      <c r="AI42" s="362">
        <f t="shared" si="54"/>
        <v>0</v>
      </c>
      <c r="AJ42" s="110"/>
      <c r="AK42" s="370">
        <f t="shared" si="55"/>
        <v>86.478796235820909</v>
      </c>
      <c r="AM42" s="480">
        <f t="shared" ref="AM42:AX42" si="57">X42</f>
        <v>34.591518494328362</v>
      </c>
      <c r="AN42" s="480">
        <f t="shared" si="57"/>
        <v>34.591518494328362</v>
      </c>
      <c r="AO42" s="480">
        <f t="shared" si="57"/>
        <v>17.295759247164181</v>
      </c>
      <c r="AP42" s="480">
        <f t="shared" si="57"/>
        <v>0</v>
      </c>
      <c r="AQ42" s="480">
        <f t="shared" si="57"/>
        <v>0</v>
      </c>
      <c r="AR42" s="480">
        <f t="shared" si="57"/>
        <v>0</v>
      </c>
      <c r="AS42" s="480">
        <f t="shared" si="57"/>
        <v>0</v>
      </c>
      <c r="AT42" s="480">
        <f t="shared" si="57"/>
        <v>0</v>
      </c>
      <c r="AU42" s="480">
        <f t="shared" si="57"/>
        <v>0</v>
      </c>
      <c r="AV42" s="480">
        <f t="shared" si="57"/>
        <v>0</v>
      </c>
      <c r="AW42" s="480">
        <f t="shared" si="57"/>
        <v>0</v>
      </c>
      <c r="AX42" s="480">
        <f t="shared" si="57"/>
        <v>0</v>
      </c>
      <c r="AY42" s="480">
        <f t="shared" si="18"/>
        <v>86.478796235820909</v>
      </c>
    </row>
    <row r="43" spans="2:52" s="107" customFormat="1" x14ac:dyDescent="0.25">
      <c r="C43" s="482" t="s">
        <v>45</v>
      </c>
      <c r="D43" s="100" t="str">
        <f>DatabyRegion!C43</f>
        <v xml:space="preserve">         PSMC</v>
      </c>
      <c r="E43" s="110"/>
      <c r="F43" s="110"/>
      <c r="G43" s="110"/>
      <c r="H43" s="301">
        <f>DatabyRegion!F43</f>
        <v>2340</v>
      </c>
      <c r="I43" s="301"/>
      <c r="J43" s="300">
        <v>0</v>
      </c>
      <c r="K43" s="300">
        <v>0</v>
      </c>
      <c r="L43" s="300">
        <v>0</v>
      </c>
      <c r="M43" s="300">
        <v>0</v>
      </c>
      <c r="N43" s="300">
        <v>0.4</v>
      </c>
      <c r="O43" s="300">
        <v>0.6</v>
      </c>
      <c r="P43" s="385">
        <v>0</v>
      </c>
      <c r="Q43" s="385">
        <v>0</v>
      </c>
      <c r="R43" s="385">
        <v>0</v>
      </c>
      <c r="S43" s="385">
        <v>0</v>
      </c>
      <c r="T43" s="385">
        <v>0</v>
      </c>
      <c r="U43" s="385">
        <v>0</v>
      </c>
      <c r="V43" s="351"/>
      <c r="W43" s="387">
        <f t="shared" si="42"/>
        <v>1</v>
      </c>
      <c r="X43" s="362">
        <f t="shared" si="43"/>
        <v>0</v>
      </c>
      <c r="Y43" s="362">
        <f t="shared" si="44"/>
        <v>0</v>
      </c>
      <c r="Z43" s="362">
        <f t="shared" si="45"/>
        <v>0</v>
      </c>
      <c r="AA43" s="362">
        <f t="shared" si="46"/>
        <v>0</v>
      </c>
      <c r="AB43" s="362">
        <f t="shared" si="47"/>
        <v>936</v>
      </c>
      <c r="AC43" s="362">
        <f t="shared" si="48"/>
        <v>1404</v>
      </c>
      <c r="AD43" s="362">
        <f t="shared" si="49"/>
        <v>0</v>
      </c>
      <c r="AE43" s="362">
        <f t="shared" si="50"/>
        <v>0</v>
      </c>
      <c r="AF43" s="362">
        <f t="shared" si="51"/>
        <v>0</v>
      </c>
      <c r="AG43" s="362">
        <f t="shared" si="52"/>
        <v>0</v>
      </c>
      <c r="AH43" s="362">
        <f t="shared" si="53"/>
        <v>0</v>
      </c>
      <c r="AI43" s="362">
        <f t="shared" si="54"/>
        <v>0</v>
      </c>
      <c r="AJ43" s="110"/>
      <c r="AK43" s="370">
        <f t="shared" si="55"/>
        <v>2340</v>
      </c>
      <c r="AY43" s="480">
        <f t="shared" si="18"/>
        <v>0</v>
      </c>
    </row>
    <row r="44" spans="2:52" s="410" customFormat="1" x14ac:dyDescent="0.25">
      <c r="D44" s="596" t="str">
        <f>DatabyRegion!C44</f>
        <v xml:space="preserve">         Samsung Electronics</v>
      </c>
      <c r="E44" s="349"/>
      <c r="F44" s="349"/>
      <c r="G44" s="349"/>
      <c r="H44" s="592">
        <f>DatabyRegion!F44</f>
        <v>8537</v>
      </c>
      <c r="I44" s="499"/>
      <c r="J44" s="376">
        <v>0</v>
      </c>
      <c r="K44" s="376">
        <v>0</v>
      </c>
      <c r="L44" s="376">
        <v>2.1000000000000001E-2</v>
      </c>
      <c r="M44" s="376">
        <v>3.3000000000000002E-2</v>
      </c>
      <c r="N44" s="376">
        <v>4.2999999999999997E-2</v>
      </c>
      <c r="O44" s="376">
        <v>5.1999999999999998E-2</v>
      </c>
      <c r="P44" s="376">
        <v>5.5E-2</v>
      </c>
      <c r="Q44" s="376">
        <f>21.7%-3%</f>
        <v>0.187</v>
      </c>
      <c r="R44" s="376">
        <v>0</v>
      </c>
      <c r="S44" s="376">
        <v>0.20599999999999999</v>
      </c>
      <c r="T44" s="376">
        <v>0.25</v>
      </c>
      <c r="U44" s="376">
        <v>9.6000000000000002E-2</v>
      </c>
      <c r="V44" s="604">
        <f>2.7%+3%</f>
        <v>5.7000000000000002E-2</v>
      </c>
      <c r="W44" s="605">
        <f>SUM(J44:V44)</f>
        <v>1</v>
      </c>
      <c r="X44" s="408">
        <f t="shared" si="43"/>
        <v>0</v>
      </c>
      <c r="Y44" s="408">
        <f t="shared" si="44"/>
        <v>0</v>
      </c>
      <c r="Z44" s="408">
        <f t="shared" si="45"/>
        <v>179.27700000000002</v>
      </c>
      <c r="AA44" s="408">
        <f t="shared" si="46"/>
        <v>281.721</v>
      </c>
      <c r="AB44" s="408">
        <f t="shared" si="47"/>
        <v>367.09099999999995</v>
      </c>
      <c r="AC44" s="408">
        <f t="shared" si="48"/>
        <v>443.92399999999998</v>
      </c>
      <c r="AD44" s="408">
        <f t="shared" si="49"/>
        <v>469.53500000000003</v>
      </c>
      <c r="AE44" s="408">
        <f t="shared" si="50"/>
        <v>1596.4190000000001</v>
      </c>
      <c r="AF44" s="408">
        <f t="shared" si="51"/>
        <v>0</v>
      </c>
      <c r="AG44" s="408">
        <f t="shared" si="52"/>
        <v>1758.6219999999998</v>
      </c>
      <c r="AH44" s="408">
        <f t="shared" si="53"/>
        <v>2134.25</v>
      </c>
      <c r="AI44" s="408">
        <f t="shared" si="54"/>
        <v>819.55200000000002</v>
      </c>
      <c r="AJ44" s="408">
        <f t="shared" si="54"/>
        <v>486.60900000000004</v>
      </c>
      <c r="AK44" s="592">
        <f>SUM(X44:AJ44)</f>
        <v>8537</v>
      </c>
      <c r="AM44" s="502">
        <f t="shared" ref="AM44:AX44" si="58">X44</f>
        <v>0</v>
      </c>
      <c r="AN44" s="502">
        <f t="shared" si="58"/>
        <v>0</v>
      </c>
      <c r="AO44" s="502">
        <f t="shared" si="58"/>
        <v>179.27700000000002</v>
      </c>
      <c r="AP44" s="502">
        <f t="shared" si="58"/>
        <v>281.721</v>
      </c>
      <c r="AQ44" s="502">
        <f t="shared" si="58"/>
        <v>367.09099999999995</v>
      </c>
      <c r="AR44" s="502">
        <f t="shared" si="58"/>
        <v>443.92399999999998</v>
      </c>
      <c r="AS44" s="502">
        <f t="shared" si="58"/>
        <v>469.53500000000003</v>
      </c>
      <c r="AT44" s="502">
        <f t="shared" si="58"/>
        <v>1596.4190000000001</v>
      </c>
      <c r="AU44" s="502">
        <f t="shared" si="58"/>
        <v>0</v>
      </c>
      <c r="AV44" s="502">
        <f t="shared" si="58"/>
        <v>1758.6219999999998</v>
      </c>
      <c r="AW44" s="502">
        <f t="shared" si="58"/>
        <v>2134.25</v>
      </c>
      <c r="AX44" s="502">
        <f t="shared" si="58"/>
        <v>819.55200000000002</v>
      </c>
      <c r="AY44" s="502">
        <f t="shared" si="18"/>
        <v>8050.3909999999996</v>
      </c>
    </row>
    <row r="45" spans="2:52" x14ac:dyDescent="0.25">
      <c r="D45" s="100" t="str">
        <f>DatabyRegion!C45</f>
        <v xml:space="preserve">         Shanghai Belling</v>
      </c>
      <c r="H45" s="384">
        <f>DatabyRegion!F45</f>
        <v>0</v>
      </c>
      <c r="I45" s="384"/>
      <c r="J45" s="385">
        <v>1</v>
      </c>
      <c r="K45" s="385">
        <v>0</v>
      </c>
      <c r="L45" s="385">
        <v>0</v>
      </c>
      <c r="M45" s="385">
        <v>0</v>
      </c>
      <c r="N45" s="385">
        <v>0</v>
      </c>
      <c r="O45" s="385">
        <v>0</v>
      </c>
      <c r="P45" s="385">
        <v>0</v>
      </c>
      <c r="Q45" s="385">
        <v>0</v>
      </c>
      <c r="R45" s="385">
        <v>0</v>
      </c>
      <c r="S45" s="385">
        <v>0</v>
      </c>
      <c r="T45" s="385">
        <v>0</v>
      </c>
      <c r="U45" s="385">
        <v>0</v>
      </c>
      <c r="W45" s="387">
        <f t="shared" si="42"/>
        <v>1</v>
      </c>
      <c r="X45" s="362">
        <f t="shared" si="43"/>
        <v>0</v>
      </c>
      <c r="Y45" s="362">
        <f t="shared" si="44"/>
        <v>0</v>
      </c>
      <c r="Z45" s="362">
        <f t="shared" si="45"/>
        <v>0</v>
      </c>
      <c r="AA45" s="362">
        <f t="shared" si="46"/>
        <v>0</v>
      </c>
      <c r="AB45" s="362">
        <f t="shared" si="47"/>
        <v>0</v>
      </c>
      <c r="AC45" s="362">
        <f t="shared" si="48"/>
        <v>0</v>
      </c>
      <c r="AD45" s="362">
        <f t="shared" si="49"/>
        <v>0</v>
      </c>
      <c r="AE45" s="362">
        <f t="shared" si="50"/>
        <v>0</v>
      </c>
      <c r="AF45" s="362">
        <f t="shared" si="51"/>
        <v>0</v>
      </c>
      <c r="AG45" s="362">
        <f t="shared" si="52"/>
        <v>0</v>
      </c>
      <c r="AH45" s="362">
        <f t="shared" si="53"/>
        <v>0</v>
      </c>
      <c r="AI45" s="362">
        <f t="shared" si="54"/>
        <v>0</v>
      </c>
      <c r="AK45" s="370">
        <f t="shared" si="55"/>
        <v>0</v>
      </c>
      <c r="AY45" s="362">
        <f t="shared" si="18"/>
        <v>0</v>
      </c>
    </row>
    <row r="46" spans="2:52" s="107" customFormat="1" x14ac:dyDescent="0.25">
      <c r="D46" s="606" t="str">
        <f>DatabyRegion!C46</f>
        <v xml:space="preserve">         Shanghai Huahong Grace Semiconductor Manufacturing</v>
      </c>
      <c r="H46" s="301">
        <f>DatabyRegion!F46</f>
        <v>1631</v>
      </c>
      <c r="I46" s="301"/>
      <c r="J46" s="300">
        <v>0.18</v>
      </c>
      <c r="K46" s="300">
        <v>0.28999999999999998</v>
      </c>
      <c r="L46" s="300">
        <v>0.1</v>
      </c>
      <c r="M46" s="300">
        <v>0.17</v>
      </c>
      <c r="N46" s="300">
        <v>0.15</v>
      </c>
      <c r="O46" s="300">
        <v>0.11</v>
      </c>
      <c r="P46" s="300">
        <v>0</v>
      </c>
      <c r="Q46" s="300">
        <v>0</v>
      </c>
      <c r="R46" s="300">
        <v>0</v>
      </c>
      <c r="S46" s="300">
        <v>0</v>
      </c>
      <c r="T46" s="300">
        <v>0</v>
      </c>
      <c r="U46" s="300">
        <v>0</v>
      </c>
      <c r="V46" s="480">
        <f>SUM(X46:AA46)</f>
        <v>1206.94</v>
      </c>
      <c r="W46" s="409">
        <f t="shared" si="42"/>
        <v>1</v>
      </c>
      <c r="X46" s="362">
        <f t="shared" si="43"/>
        <v>293.58</v>
      </c>
      <c r="Y46" s="362">
        <f t="shared" si="44"/>
        <v>472.98999999999995</v>
      </c>
      <c r="Z46" s="362">
        <f t="shared" si="45"/>
        <v>163.10000000000002</v>
      </c>
      <c r="AA46" s="362">
        <f t="shared" si="46"/>
        <v>277.27000000000004</v>
      </c>
      <c r="AB46" s="362">
        <f t="shared" si="47"/>
        <v>244.64999999999998</v>
      </c>
      <c r="AC46" s="362">
        <f t="shared" si="48"/>
        <v>179.41</v>
      </c>
      <c r="AD46" s="362">
        <f t="shared" si="49"/>
        <v>0</v>
      </c>
      <c r="AE46" s="362">
        <f t="shared" si="50"/>
        <v>0</v>
      </c>
      <c r="AF46" s="362">
        <f t="shared" si="51"/>
        <v>0</v>
      </c>
      <c r="AG46" s="362">
        <f t="shared" si="52"/>
        <v>0</v>
      </c>
      <c r="AH46" s="362">
        <f t="shared" si="53"/>
        <v>0</v>
      </c>
      <c r="AI46" s="362">
        <f t="shared" si="54"/>
        <v>0</v>
      </c>
      <c r="AJ46" s="110"/>
      <c r="AK46" s="370">
        <f t="shared" si="55"/>
        <v>1631.0000000000002</v>
      </c>
      <c r="AY46" s="480">
        <f t="shared" si="18"/>
        <v>0</v>
      </c>
    </row>
    <row r="47" spans="2:52" s="107" customFormat="1" x14ac:dyDescent="0.25">
      <c r="D47" s="606" t="str">
        <f>DatabyRegion!C47</f>
        <v xml:space="preserve">        Shanghai HuaLi Micoelectronics HLMC</v>
      </c>
      <c r="E47" s="110"/>
      <c r="F47" s="110"/>
      <c r="G47" s="110"/>
      <c r="H47" s="301">
        <f>DatabyRegion!F47</f>
        <v>1298</v>
      </c>
      <c r="I47" s="301"/>
      <c r="J47" s="300">
        <v>0</v>
      </c>
      <c r="K47" s="300">
        <v>0</v>
      </c>
      <c r="L47" s="300">
        <v>0</v>
      </c>
      <c r="M47" s="300">
        <v>0</v>
      </c>
      <c r="N47" s="300">
        <v>4.7000000000000002E-3</v>
      </c>
      <c r="O47" s="300">
        <v>0.73929999999999996</v>
      </c>
      <c r="P47" s="300">
        <v>0.11269999999999999</v>
      </c>
      <c r="Q47" s="300">
        <v>0.14330000000000001</v>
      </c>
      <c r="R47" s="300">
        <v>0</v>
      </c>
      <c r="S47" s="300">
        <v>0</v>
      </c>
      <c r="T47" s="300">
        <v>0</v>
      </c>
      <c r="U47" s="300">
        <v>0</v>
      </c>
      <c r="V47" s="309"/>
      <c r="W47" s="409">
        <f t="shared" si="42"/>
        <v>1</v>
      </c>
      <c r="X47" s="362">
        <f t="shared" si="43"/>
        <v>0</v>
      </c>
      <c r="Y47" s="362">
        <f t="shared" si="44"/>
        <v>0</v>
      </c>
      <c r="Z47" s="362">
        <f t="shared" si="45"/>
        <v>0</v>
      </c>
      <c r="AA47" s="362">
        <f t="shared" si="46"/>
        <v>0</v>
      </c>
      <c r="AB47" s="362">
        <f t="shared" si="47"/>
        <v>6.1006</v>
      </c>
      <c r="AC47" s="362">
        <f t="shared" si="48"/>
        <v>959.61139999999989</v>
      </c>
      <c r="AD47" s="362">
        <f t="shared" si="49"/>
        <v>146.28459999999998</v>
      </c>
      <c r="AE47" s="362">
        <f t="shared" si="50"/>
        <v>186.00340000000003</v>
      </c>
      <c r="AF47" s="362">
        <f t="shared" si="51"/>
        <v>0</v>
      </c>
      <c r="AG47" s="362">
        <f t="shared" si="52"/>
        <v>0</v>
      </c>
      <c r="AH47" s="362">
        <f t="shared" si="53"/>
        <v>0</v>
      </c>
      <c r="AI47" s="362">
        <f t="shared" si="54"/>
        <v>0</v>
      </c>
      <c r="AJ47" s="110"/>
      <c r="AK47" s="370">
        <f t="shared" si="55"/>
        <v>1298</v>
      </c>
      <c r="AY47" s="480">
        <f t="shared" si="18"/>
        <v>0</v>
      </c>
    </row>
    <row r="48" spans="2:52" s="107" customFormat="1" x14ac:dyDescent="0.25">
      <c r="D48" s="606" t="str">
        <f>DatabyRegion!C48</f>
        <v xml:space="preserve">         Silterra</v>
      </c>
      <c r="E48" s="110"/>
      <c r="F48" s="110"/>
      <c r="G48" s="110"/>
      <c r="H48" s="301">
        <f>DatabyRegion!F48</f>
        <v>180</v>
      </c>
      <c r="I48" s="301"/>
      <c r="J48" s="300">
        <v>0</v>
      </c>
      <c r="K48" s="300">
        <v>0</v>
      </c>
      <c r="L48" s="300">
        <v>0.9</v>
      </c>
      <c r="M48" s="300">
        <v>0.1</v>
      </c>
      <c r="N48" s="385">
        <v>0</v>
      </c>
      <c r="O48" s="385">
        <v>0</v>
      </c>
      <c r="P48" s="385">
        <v>0</v>
      </c>
      <c r="Q48" s="385">
        <v>0</v>
      </c>
      <c r="R48" s="385">
        <v>0</v>
      </c>
      <c r="S48" s="385">
        <v>0</v>
      </c>
      <c r="T48" s="385">
        <v>0</v>
      </c>
      <c r="U48" s="385">
        <v>0</v>
      </c>
      <c r="V48" s="110"/>
      <c r="W48" s="387">
        <f t="shared" si="42"/>
        <v>1</v>
      </c>
      <c r="X48" s="362">
        <f t="shared" si="43"/>
        <v>0</v>
      </c>
      <c r="Y48" s="362">
        <f t="shared" si="44"/>
        <v>0</v>
      </c>
      <c r="Z48" s="362">
        <f t="shared" si="45"/>
        <v>162</v>
      </c>
      <c r="AA48" s="362">
        <f t="shared" si="46"/>
        <v>18</v>
      </c>
      <c r="AB48" s="362">
        <f t="shared" si="47"/>
        <v>0</v>
      </c>
      <c r="AC48" s="362">
        <f t="shared" si="48"/>
        <v>0</v>
      </c>
      <c r="AD48" s="362">
        <f t="shared" si="49"/>
        <v>0</v>
      </c>
      <c r="AE48" s="362">
        <f t="shared" si="50"/>
        <v>0</v>
      </c>
      <c r="AF48" s="362">
        <f t="shared" si="51"/>
        <v>0</v>
      </c>
      <c r="AG48" s="362">
        <f t="shared" si="52"/>
        <v>0</v>
      </c>
      <c r="AH48" s="362">
        <f t="shared" si="53"/>
        <v>0</v>
      </c>
      <c r="AI48" s="362">
        <f t="shared" si="54"/>
        <v>0</v>
      </c>
      <c r="AJ48" s="110"/>
      <c r="AK48" s="370">
        <f t="shared" si="55"/>
        <v>180</v>
      </c>
      <c r="AY48" s="480">
        <f t="shared" si="18"/>
        <v>0</v>
      </c>
    </row>
    <row r="49" spans="4:51" s="107" customFormat="1" x14ac:dyDescent="0.25">
      <c r="D49" s="100" t="str">
        <f>DatabyRegion!C49</f>
        <v xml:space="preserve">         SK hynix</v>
      </c>
      <c r="E49" s="110"/>
      <c r="F49" s="110"/>
      <c r="G49" s="110"/>
      <c r="H49" s="301">
        <f>DatabyRegion!F49</f>
        <v>785</v>
      </c>
      <c r="I49" s="301"/>
      <c r="J49" s="300">
        <v>0</v>
      </c>
      <c r="K49" s="300">
        <v>0</v>
      </c>
      <c r="L49" s="300">
        <v>0.2</v>
      </c>
      <c r="M49" s="300">
        <v>0.6</v>
      </c>
      <c r="N49" s="300">
        <v>0.2</v>
      </c>
      <c r="O49" s="385">
        <v>0</v>
      </c>
      <c r="P49" s="385">
        <v>0</v>
      </c>
      <c r="Q49" s="385">
        <v>0</v>
      </c>
      <c r="R49" s="385">
        <v>0</v>
      </c>
      <c r="S49" s="385">
        <v>0</v>
      </c>
      <c r="T49" s="385">
        <v>0</v>
      </c>
      <c r="U49" s="385">
        <v>0</v>
      </c>
      <c r="V49" s="351"/>
      <c r="W49" s="387">
        <f t="shared" si="42"/>
        <v>1</v>
      </c>
      <c r="X49" s="362">
        <f t="shared" si="43"/>
        <v>0</v>
      </c>
      <c r="Y49" s="362">
        <f t="shared" si="44"/>
        <v>0</v>
      </c>
      <c r="Z49" s="362">
        <f t="shared" si="45"/>
        <v>157</v>
      </c>
      <c r="AA49" s="362">
        <f t="shared" si="46"/>
        <v>471</v>
      </c>
      <c r="AB49" s="362">
        <f t="shared" si="47"/>
        <v>157</v>
      </c>
      <c r="AC49" s="362">
        <f t="shared" si="48"/>
        <v>0</v>
      </c>
      <c r="AD49" s="362">
        <f t="shared" si="49"/>
        <v>0</v>
      </c>
      <c r="AE49" s="362">
        <f t="shared" si="50"/>
        <v>0</v>
      </c>
      <c r="AF49" s="362">
        <f t="shared" si="51"/>
        <v>0</v>
      </c>
      <c r="AG49" s="362">
        <f t="shared" si="52"/>
        <v>0</v>
      </c>
      <c r="AH49" s="362">
        <f t="shared" si="53"/>
        <v>0</v>
      </c>
      <c r="AI49" s="362">
        <f t="shared" si="54"/>
        <v>0</v>
      </c>
      <c r="AJ49" s="110"/>
      <c r="AK49" s="370">
        <f t="shared" si="55"/>
        <v>785</v>
      </c>
      <c r="AM49" s="480">
        <f t="shared" ref="AM49:AX49" si="59">X49</f>
        <v>0</v>
      </c>
      <c r="AN49" s="480">
        <f t="shared" si="59"/>
        <v>0</v>
      </c>
      <c r="AO49" s="480">
        <f t="shared" si="59"/>
        <v>157</v>
      </c>
      <c r="AP49" s="480">
        <f t="shared" si="59"/>
        <v>471</v>
      </c>
      <c r="AQ49" s="480">
        <f t="shared" si="59"/>
        <v>157</v>
      </c>
      <c r="AR49" s="480">
        <f t="shared" si="59"/>
        <v>0</v>
      </c>
      <c r="AS49" s="480">
        <f t="shared" si="59"/>
        <v>0</v>
      </c>
      <c r="AT49" s="480">
        <f t="shared" si="59"/>
        <v>0</v>
      </c>
      <c r="AU49" s="480">
        <f t="shared" si="59"/>
        <v>0</v>
      </c>
      <c r="AV49" s="480">
        <f t="shared" si="59"/>
        <v>0</v>
      </c>
      <c r="AW49" s="480">
        <f t="shared" si="59"/>
        <v>0</v>
      </c>
      <c r="AX49" s="480">
        <f t="shared" si="59"/>
        <v>0</v>
      </c>
      <c r="AY49" s="480">
        <f t="shared" si="18"/>
        <v>785</v>
      </c>
    </row>
    <row r="50" spans="4:51" s="107" customFormat="1" x14ac:dyDescent="0.25">
      <c r="D50" s="606" t="str">
        <f>DatabyRegion!C50</f>
        <v xml:space="preserve">         SMIC</v>
      </c>
      <c r="G50" s="632" t="s">
        <v>338</v>
      </c>
      <c r="H50" s="633">
        <f>DatabyRegion!F50*100%</f>
        <v>5443.4</v>
      </c>
      <c r="I50" s="301"/>
      <c r="J50" s="300">
        <v>1.2999999999999999E-2</v>
      </c>
      <c r="K50" s="300">
        <v>1.9E-2</v>
      </c>
      <c r="L50" s="300">
        <v>0.28699999999999998</v>
      </c>
      <c r="M50" s="300">
        <v>5.6000000000000001E-2</v>
      </c>
      <c r="N50" s="300">
        <v>3.2000000000000001E-2</v>
      </c>
      <c r="O50" s="300">
        <v>0.29199999999999998</v>
      </c>
      <c r="P50" s="300">
        <v>0.151</v>
      </c>
      <c r="Q50" s="300">
        <v>8.5000000000000006E-2</v>
      </c>
      <c r="R50" s="300">
        <v>0</v>
      </c>
      <c r="S50" s="300">
        <v>6.5000000000000002E-2</v>
      </c>
      <c r="T50" s="300">
        <v>0</v>
      </c>
      <c r="U50" s="300">
        <v>0</v>
      </c>
      <c r="V50" s="309"/>
      <c r="W50" s="409">
        <f t="shared" si="42"/>
        <v>0.99999999999999978</v>
      </c>
      <c r="X50" s="362">
        <f t="shared" si="43"/>
        <v>70.764199999999988</v>
      </c>
      <c r="Y50" s="362">
        <f t="shared" si="44"/>
        <v>103.42459999999998</v>
      </c>
      <c r="Z50" s="362">
        <f t="shared" si="45"/>
        <v>1562.2557999999997</v>
      </c>
      <c r="AA50" s="362">
        <f t="shared" si="46"/>
        <v>304.8304</v>
      </c>
      <c r="AB50" s="362">
        <f t="shared" si="47"/>
        <v>174.18879999999999</v>
      </c>
      <c r="AC50" s="362">
        <f t="shared" si="48"/>
        <v>1589.4727999999998</v>
      </c>
      <c r="AD50" s="362">
        <f t="shared" si="49"/>
        <v>821.95339999999987</v>
      </c>
      <c r="AE50" s="362">
        <f t="shared" si="50"/>
        <v>462.68900000000002</v>
      </c>
      <c r="AF50" s="362">
        <f t="shared" si="51"/>
        <v>0</v>
      </c>
      <c r="AG50" s="362">
        <f t="shared" si="52"/>
        <v>353.82099999999997</v>
      </c>
      <c r="AH50" s="362">
        <f t="shared" si="53"/>
        <v>0</v>
      </c>
      <c r="AI50" s="362">
        <f t="shared" si="54"/>
        <v>0</v>
      </c>
      <c r="AJ50" s="110"/>
      <c r="AK50" s="370">
        <f t="shared" si="55"/>
        <v>5443.4</v>
      </c>
      <c r="AY50" s="480">
        <f t="shared" si="18"/>
        <v>0</v>
      </c>
    </row>
    <row r="51" spans="4:51" s="107" customFormat="1" x14ac:dyDescent="0.25">
      <c r="D51" s="606" t="str">
        <f>DatabyRegion!C51</f>
        <v xml:space="preserve">         TSMC</v>
      </c>
      <c r="G51" s="632" t="s">
        <v>339</v>
      </c>
      <c r="H51" s="633">
        <f>DatabyRegion!F51*100%</f>
        <v>56674.46</v>
      </c>
      <c r="I51" s="301"/>
      <c r="J51" s="300">
        <v>0.01</v>
      </c>
      <c r="K51" s="300">
        <v>0.01</v>
      </c>
      <c r="L51" s="300">
        <v>0.06</v>
      </c>
      <c r="M51" s="300">
        <v>0.03</v>
      </c>
      <c r="N51" s="300">
        <v>2.46E-2</v>
      </c>
      <c r="O51" s="300">
        <v>4.7399999999999998E-2</v>
      </c>
      <c r="P51" s="300">
        <v>7.4999999999999997E-2</v>
      </c>
      <c r="Q51" s="300">
        <v>0.107</v>
      </c>
      <c r="R51" s="300">
        <v>0</v>
      </c>
      <c r="S51" s="300">
        <v>0.13420000000000001</v>
      </c>
      <c r="T51" s="300">
        <v>1.1000000000000001E-3</v>
      </c>
      <c r="U51" s="300">
        <v>0.316</v>
      </c>
      <c r="V51" s="309">
        <v>0.1847</v>
      </c>
      <c r="W51" s="496">
        <f>SUM(J51:V51)</f>
        <v>0.99999999999999989</v>
      </c>
      <c r="X51" s="362">
        <f t="shared" si="43"/>
        <v>566.74459999999999</v>
      </c>
      <c r="Y51" s="362">
        <f t="shared" si="44"/>
        <v>566.74459999999999</v>
      </c>
      <c r="Z51" s="362">
        <f t="shared" si="45"/>
        <v>3400.4675999999999</v>
      </c>
      <c r="AA51" s="362">
        <f t="shared" si="46"/>
        <v>1700.2338</v>
      </c>
      <c r="AB51" s="362">
        <f t="shared" si="47"/>
        <v>1394.191716</v>
      </c>
      <c r="AC51" s="362">
        <f t="shared" si="48"/>
        <v>2686.369404</v>
      </c>
      <c r="AD51" s="362">
        <f t="shared" si="49"/>
        <v>4250.5844999999999</v>
      </c>
      <c r="AE51" s="362">
        <f t="shared" si="50"/>
        <v>6064.1672199999994</v>
      </c>
      <c r="AF51" s="362">
        <f t="shared" si="51"/>
        <v>0</v>
      </c>
      <c r="AG51" s="362">
        <f t="shared" si="52"/>
        <v>7605.7125320000005</v>
      </c>
      <c r="AH51" s="362">
        <f t="shared" si="53"/>
        <v>62.341906000000002</v>
      </c>
      <c r="AI51" s="362">
        <f t="shared" si="54"/>
        <v>17909.129359999999</v>
      </c>
      <c r="AJ51" s="362">
        <f>$H51*V51</f>
        <v>10467.772762000001</v>
      </c>
      <c r="AK51" s="370">
        <f>SUM(X51:AJ51)</f>
        <v>56674.46</v>
      </c>
      <c r="AY51" s="480">
        <f t="shared" si="18"/>
        <v>0</v>
      </c>
    </row>
    <row r="52" spans="4:51" s="107" customFormat="1" x14ac:dyDescent="0.25">
      <c r="D52" s="100" t="str">
        <f>DatabyRegion!C52</f>
        <v xml:space="preserve">         UMC</v>
      </c>
      <c r="E52" s="110"/>
      <c r="F52" s="110"/>
      <c r="G52" s="110"/>
      <c r="H52" s="301">
        <f>DatabyRegion!F52</f>
        <v>7605.99</v>
      </c>
      <c r="I52" s="301"/>
      <c r="J52" s="300">
        <v>0.02</v>
      </c>
      <c r="K52" s="300">
        <v>0.08</v>
      </c>
      <c r="L52" s="300">
        <v>0.13</v>
      </c>
      <c r="M52" s="300">
        <v>0.12</v>
      </c>
      <c r="N52" s="300">
        <v>0.08</v>
      </c>
      <c r="O52" s="300">
        <v>0.19</v>
      </c>
      <c r="P52" s="300">
        <v>0.18</v>
      </c>
      <c r="Q52" s="300">
        <v>0.2</v>
      </c>
      <c r="R52" s="300">
        <v>0</v>
      </c>
      <c r="S52" s="300">
        <v>0</v>
      </c>
      <c r="T52" s="385">
        <v>0</v>
      </c>
      <c r="U52" s="385">
        <v>0</v>
      </c>
      <c r="V52" s="351"/>
      <c r="W52" s="387">
        <f>SUM(J52:U52)</f>
        <v>1</v>
      </c>
      <c r="X52" s="362">
        <f t="shared" si="43"/>
        <v>152.1198</v>
      </c>
      <c r="Y52" s="362">
        <f t="shared" si="44"/>
        <v>608.47919999999999</v>
      </c>
      <c r="Z52" s="362">
        <f t="shared" si="45"/>
        <v>988.77869999999996</v>
      </c>
      <c r="AA52" s="362">
        <f t="shared" si="46"/>
        <v>912.71879999999999</v>
      </c>
      <c r="AB52" s="362">
        <f t="shared" si="47"/>
        <v>608.47919999999999</v>
      </c>
      <c r="AC52" s="362">
        <f t="shared" si="48"/>
        <v>1445.1380999999999</v>
      </c>
      <c r="AD52" s="362">
        <f t="shared" si="49"/>
        <v>1369.0781999999999</v>
      </c>
      <c r="AE52" s="362">
        <f t="shared" si="50"/>
        <v>1521.1980000000001</v>
      </c>
      <c r="AF52" s="362">
        <f t="shared" si="51"/>
        <v>0</v>
      </c>
      <c r="AG52" s="362">
        <f t="shared" si="52"/>
        <v>0</v>
      </c>
      <c r="AH52" s="362">
        <f t="shared" si="53"/>
        <v>0</v>
      </c>
      <c r="AI52" s="362">
        <f t="shared" si="54"/>
        <v>0</v>
      </c>
      <c r="AJ52" s="110"/>
      <c r="AK52" s="370">
        <f>SUM(X52:AI52)</f>
        <v>7605.9900000000007</v>
      </c>
      <c r="AY52" s="480">
        <f t="shared" si="18"/>
        <v>0</v>
      </c>
    </row>
    <row r="53" spans="4:51" s="107" customFormat="1" x14ac:dyDescent="0.25">
      <c r="D53" s="100" t="str">
        <f>DatabyRegion!C53</f>
        <v xml:space="preserve">         VIS</v>
      </c>
      <c r="E53" s="110"/>
      <c r="F53" s="110"/>
      <c r="G53" s="110"/>
      <c r="H53" s="301">
        <f>DatabyRegion!F53</f>
        <v>1569.7929064426071</v>
      </c>
      <c r="I53" s="301"/>
      <c r="J53" s="300">
        <v>0.18</v>
      </c>
      <c r="K53" s="300">
        <v>0.28999999999999998</v>
      </c>
      <c r="L53" s="300">
        <v>0.52</v>
      </c>
      <c r="M53" s="300">
        <v>0.01</v>
      </c>
      <c r="N53" s="300">
        <v>0</v>
      </c>
      <c r="O53" s="385">
        <v>0</v>
      </c>
      <c r="P53" s="385">
        <v>0</v>
      </c>
      <c r="Q53" s="385">
        <v>0</v>
      </c>
      <c r="R53" s="385">
        <v>0</v>
      </c>
      <c r="S53" s="385">
        <v>0</v>
      </c>
      <c r="T53" s="385">
        <v>0</v>
      </c>
      <c r="U53" s="385">
        <v>0</v>
      </c>
      <c r="V53" s="351"/>
      <c r="W53" s="659">
        <f>SUM(J53:U53)</f>
        <v>1</v>
      </c>
      <c r="X53" s="362">
        <f t="shared" si="43"/>
        <v>282.56272315966925</v>
      </c>
      <c r="Y53" s="362">
        <f t="shared" si="44"/>
        <v>455.23994286835602</v>
      </c>
      <c r="Z53" s="362">
        <f t="shared" si="45"/>
        <v>816.29231135015573</v>
      </c>
      <c r="AA53" s="362">
        <f t="shared" si="46"/>
        <v>15.697929064426072</v>
      </c>
      <c r="AB53" s="362">
        <f t="shared" si="47"/>
        <v>0</v>
      </c>
      <c r="AC53" s="362">
        <f t="shared" si="48"/>
        <v>0</v>
      </c>
      <c r="AD53" s="362">
        <f t="shared" si="49"/>
        <v>0</v>
      </c>
      <c r="AE53" s="362">
        <f t="shared" si="50"/>
        <v>0</v>
      </c>
      <c r="AF53" s="362">
        <f t="shared" si="51"/>
        <v>0</v>
      </c>
      <c r="AG53" s="362">
        <f t="shared" si="52"/>
        <v>0</v>
      </c>
      <c r="AH53" s="362">
        <f t="shared" si="53"/>
        <v>0</v>
      </c>
      <c r="AI53" s="362">
        <f t="shared" si="54"/>
        <v>0</v>
      </c>
      <c r="AJ53" s="110"/>
      <c r="AK53" s="370">
        <f>SUM(X53:AI53)</f>
        <v>1569.7929064426069</v>
      </c>
      <c r="AY53" s="480">
        <f t="shared" si="18"/>
        <v>0</v>
      </c>
    </row>
    <row r="54" spans="4:51" s="107" customFormat="1" x14ac:dyDescent="0.25">
      <c r="D54" s="100" t="str">
        <f>DatabyRegion!C54</f>
        <v xml:space="preserve">         XMC</v>
      </c>
      <c r="E54" s="110"/>
      <c r="F54" s="110"/>
      <c r="G54" s="110"/>
      <c r="H54" s="384">
        <f>DatabyRegion!F54</f>
        <v>360</v>
      </c>
      <c r="I54" s="301"/>
      <c r="J54" s="386">
        <v>0</v>
      </c>
      <c r="K54" s="386">
        <v>0</v>
      </c>
      <c r="L54" s="386">
        <v>0</v>
      </c>
      <c r="M54" s="386">
        <v>0</v>
      </c>
      <c r="N54" s="386">
        <v>0</v>
      </c>
      <c r="O54" s="386">
        <v>0.5</v>
      </c>
      <c r="P54" s="386">
        <v>0.5</v>
      </c>
      <c r="Q54" s="386">
        <v>0</v>
      </c>
      <c r="R54" s="386">
        <v>0</v>
      </c>
      <c r="S54" s="386">
        <v>0</v>
      </c>
      <c r="T54" s="386">
        <v>0</v>
      </c>
      <c r="U54" s="386">
        <v>0</v>
      </c>
      <c r="V54" s="110"/>
      <c r="W54" s="351">
        <f>SUM(J54:U54)</f>
        <v>1</v>
      </c>
      <c r="X54" s="362">
        <f t="shared" si="43"/>
        <v>0</v>
      </c>
      <c r="Y54" s="362">
        <f t="shared" si="44"/>
        <v>0</v>
      </c>
      <c r="Z54" s="362">
        <f t="shared" si="45"/>
        <v>0</v>
      </c>
      <c r="AA54" s="362">
        <f t="shared" si="46"/>
        <v>0</v>
      </c>
      <c r="AB54" s="362">
        <f t="shared" si="47"/>
        <v>0</v>
      </c>
      <c r="AC54" s="362">
        <f t="shared" si="48"/>
        <v>180</v>
      </c>
      <c r="AD54" s="362">
        <f t="shared" si="49"/>
        <v>180</v>
      </c>
      <c r="AE54" s="362">
        <f t="shared" si="50"/>
        <v>0</v>
      </c>
      <c r="AF54" s="362">
        <f t="shared" si="51"/>
        <v>0</v>
      </c>
      <c r="AG54" s="362">
        <f t="shared" si="52"/>
        <v>0</v>
      </c>
      <c r="AH54" s="362">
        <f t="shared" si="53"/>
        <v>0</v>
      </c>
      <c r="AI54" s="362">
        <f t="shared" si="54"/>
        <v>0</v>
      </c>
      <c r="AJ54" s="110"/>
      <c r="AK54" s="370">
        <f>SUM(X54:AI54)</f>
        <v>360</v>
      </c>
      <c r="AM54" s="480">
        <f t="shared" ref="AM54:AX54" si="60">X54</f>
        <v>0</v>
      </c>
      <c r="AN54" s="480">
        <f t="shared" si="60"/>
        <v>0</v>
      </c>
      <c r="AO54" s="480">
        <f t="shared" si="60"/>
        <v>0</v>
      </c>
      <c r="AP54" s="480">
        <f t="shared" si="60"/>
        <v>0</v>
      </c>
      <c r="AQ54" s="480">
        <f t="shared" si="60"/>
        <v>0</v>
      </c>
      <c r="AR54" s="480">
        <f t="shared" si="60"/>
        <v>180</v>
      </c>
      <c r="AS54" s="480">
        <f t="shared" si="60"/>
        <v>180</v>
      </c>
      <c r="AT54" s="480">
        <f t="shared" si="60"/>
        <v>0</v>
      </c>
      <c r="AU54" s="480">
        <f t="shared" si="60"/>
        <v>0</v>
      </c>
      <c r="AV54" s="480">
        <f t="shared" si="60"/>
        <v>0</v>
      </c>
      <c r="AW54" s="480">
        <f t="shared" si="60"/>
        <v>0</v>
      </c>
      <c r="AX54" s="480">
        <f t="shared" si="60"/>
        <v>0</v>
      </c>
      <c r="AY54" s="480">
        <f t="shared" si="18"/>
        <v>360</v>
      </c>
    </row>
    <row r="55" spans="4:51" x14ac:dyDescent="0.25">
      <c r="D55" s="100" t="str">
        <f>DatabyRegion!C56</f>
        <v xml:space="preserve">     Asia/Pacific Companies</v>
      </c>
      <c r="AY55" s="362">
        <f t="shared" si="18"/>
        <v>0</v>
      </c>
    </row>
    <row r="56" spans="4:51" x14ac:dyDescent="0.25">
      <c r="D56" s="100" t="str">
        <f>DatabyRegion!C57</f>
        <v xml:space="preserve">        Others </v>
      </c>
      <c r="H56" s="384">
        <f>DatabyRegion!F57</f>
        <v>15</v>
      </c>
      <c r="I56" s="370"/>
      <c r="J56" s="386">
        <v>0</v>
      </c>
      <c r="K56" s="386">
        <v>0.3</v>
      </c>
      <c r="L56" s="386">
        <v>0.6</v>
      </c>
      <c r="M56" s="386">
        <v>0.1</v>
      </c>
      <c r="N56" s="386">
        <v>0</v>
      </c>
      <c r="O56" s="386">
        <v>0</v>
      </c>
      <c r="P56" s="386">
        <v>0</v>
      </c>
      <c r="Q56" s="386">
        <v>0</v>
      </c>
      <c r="R56" s="386">
        <v>0</v>
      </c>
      <c r="S56" s="386">
        <v>0</v>
      </c>
      <c r="T56" s="386">
        <v>0</v>
      </c>
      <c r="U56" s="386">
        <v>0</v>
      </c>
      <c r="W56" s="351">
        <f>SUM(J56:U56)</f>
        <v>0.99999999999999989</v>
      </c>
      <c r="X56" s="362">
        <f t="shared" ref="X56:AI56" si="61">$H56*J56</f>
        <v>0</v>
      </c>
      <c r="Y56" s="362">
        <f t="shared" si="61"/>
        <v>4.5</v>
      </c>
      <c r="Z56" s="362">
        <f t="shared" si="61"/>
        <v>9</v>
      </c>
      <c r="AA56" s="362">
        <f t="shared" si="61"/>
        <v>1.5</v>
      </c>
      <c r="AB56" s="362">
        <f t="shared" si="61"/>
        <v>0</v>
      </c>
      <c r="AC56" s="362">
        <f t="shared" si="61"/>
        <v>0</v>
      </c>
      <c r="AD56" s="362">
        <f t="shared" si="61"/>
        <v>0</v>
      </c>
      <c r="AE56" s="362">
        <f t="shared" si="61"/>
        <v>0</v>
      </c>
      <c r="AF56" s="362">
        <f t="shared" si="61"/>
        <v>0</v>
      </c>
      <c r="AG56" s="362">
        <f t="shared" si="61"/>
        <v>0</v>
      </c>
      <c r="AH56" s="362">
        <f t="shared" si="61"/>
        <v>0</v>
      </c>
      <c r="AI56" s="362">
        <f t="shared" si="61"/>
        <v>0</v>
      </c>
      <c r="AK56" s="370">
        <f>SUM(X56:AI56)</f>
        <v>15</v>
      </c>
      <c r="AY56" s="362">
        <f t="shared" si="18"/>
        <v>0</v>
      </c>
    </row>
    <row r="57" spans="4:51" x14ac:dyDescent="0.25">
      <c r="D57" s="100" t="str">
        <f>DatabyRegion!C58</f>
        <v>Total Market</v>
      </c>
      <c r="H57" s="370">
        <f>SUM(H5:H56)</f>
        <v>100006.46957289871</v>
      </c>
      <c r="I57" s="370"/>
      <c r="J57" s="407">
        <f t="shared" ref="J57:U57" si="62">X57/$AK$57</f>
        <v>3.0051371723342036E-2</v>
      </c>
      <c r="K57" s="407">
        <f t="shared" si="62"/>
        <v>3.4949661519796969E-2</v>
      </c>
      <c r="L57" s="407">
        <f t="shared" si="62"/>
        <v>0.10031505575031305</v>
      </c>
      <c r="M57" s="407">
        <f t="shared" si="62"/>
        <v>4.9573866073239936E-2</v>
      </c>
      <c r="N57" s="407">
        <f t="shared" si="62"/>
        <v>5.0626937813351772E-2</v>
      </c>
      <c r="O57" s="407">
        <f t="shared" si="62"/>
        <v>0.10186430605446203</v>
      </c>
      <c r="P57" s="407">
        <f t="shared" si="62"/>
        <v>8.0929621199159862E-2</v>
      </c>
      <c r="Q57" s="407">
        <f t="shared" si="62"/>
        <v>0.11146755472528863</v>
      </c>
      <c r="R57" s="407">
        <f t="shared" si="62"/>
        <v>0</v>
      </c>
      <c r="S57" s="407">
        <f t="shared" si="62"/>
        <v>0.12144569830201601</v>
      </c>
      <c r="T57" s="407">
        <f t="shared" si="62"/>
        <v>2.196449805078677E-2</v>
      </c>
      <c r="U57" s="407">
        <f t="shared" si="62"/>
        <v>0.18727469772690969</v>
      </c>
      <c r="W57" s="351">
        <f>SUM(J54:U54)</f>
        <v>1</v>
      </c>
      <c r="X57" s="504">
        <f>SUM(X5:X56)</f>
        <v>3005.3315918742742</v>
      </c>
      <c r="Y57" s="504">
        <f t="shared" ref="Y57:AJ57" si="63">SUM(Y5:Y56)</f>
        <v>3495.1922613626843</v>
      </c>
      <c r="Z57" s="504">
        <f t="shared" si="63"/>
        <v>10032.15457059732</v>
      </c>
      <c r="AA57" s="504">
        <f t="shared" si="63"/>
        <v>4957.7073290644257</v>
      </c>
      <c r="AB57" s="504">
        <f t="shared" si="63"/>
        <v>5063.0213159999994</v>
      </c>
      <c r="AC57" s="504">
        <f t="shared" si="63"/>
        <v>10187.089624</v>
      </c>
      <c r="AD57" s="504">
        <f t="shared" si="63"/>
        <v>8093.4856999999993</v>
      </c>
      <c r="AE57" s="504">
        <f t="shared" si="63"/>
        <v>11147.476619999999</v>
      </c>
      <c r="AF57" s="504">
        <f t="shared" si="63"/>
        <v>0</v>
      </c>
      <c r="AG57" s="504">
        <f t="shared" si="63"/>
        <v>12145.355532000001</v>
      </c>
      <c r="AH57" s="504">
        <f t="shared" si="63"/>
        <v>2196.5919060000001</v>
      </c>
      <c r="AI57" s="504">
        <f t="shared" si="63"/>
        <v>18728.681359999999</v>
      </c>
      <c r="AJ57" s="504">
        <f t="shared" si="63"/>
        <v>10954.381762000001</v>
      </c>
      <c r="AK57" s="504">
        <f>SUM(AK5:AK56)</f>
        <v>100006.46957289871</v>
      </c>
      <c r="AL57" s="362">
        <f>SUM(X57:AJ57)</f>
        <v>100006.46957289871</v>
      </c>
      <c r="AM57" s="370">
        <f t="shared" ref="AM57" si="64">SUM(AM5:AM56)</f>
        <v>235.08151849432838</v>
      </c>
      <c r="AN57" s="370">
        <f t="shared" ref="AN57" si="65">SUM(AN5:AN56)</f>
        <v>353.28651849432833</v>
      </c>
      <c r="AO57" s="370">
        <f t="shared" ref="AO57" si="66">SUM(AO5:AO56)</f>
        <v>469.63775924716418</v>
      </c>
      <c r="AP57" s="370">
        <f t="shared" ref="AP57" si="67">SUM(AP5:AP56)</f>
        <v>781.971</v>
      </c>
      <c r="AQ57" s="370">
        <f t="shared" ref="AQ57" si="68">SUM(AQ5:AQ56)</f>
        <v>553.34099999999989</v>
      </c>
      <c r="AR57" s="370">
        <f t="shared" ref="AR57" si="69">SUM(AR5:AR56)</f>
        <v>632.92399999999998</v>
      </c>
      <c r="AS57" s="370">
        <f t="shared" ref="AS57" si="70">SUM(AS5:AS56)</f>
        <v>649.53500000000008</v>
      </c>
      <c r="AT57" s="370">
        <f t="shared" ref="AT57" si="71">SUM(AT5:AT56)</f>
        <v>1596.4190000000001</v>
      </c>
      <c r="AU57" s="370">
        <f t="shared" ref="AU57" si="72">SUM(AU5:AU56)</f>
        <v>0</v>
      </c>
      <c r="AV57" s="370">
        <f t="shared" ref="AV57" si="73">SUM(AV5:AV56)</f>
        <v>2078.6219999999998</v>
      </c>
      <c r="AW57" s="370">
        <f t="shared" ref="AW57" si="74">SUM(AW5:AW56)</f>
        <v>2134.25</v>
      </c>
      <c r="AX57" s="370">
        <f t="shared" ref="AX57" si="75">SUM(AX5:AX56)</f>
        <v>819.55200000000002</v>
      </c>
      <c r="AY57" s="370">
        <f t="shared" ref="AY57" si="76">SUM(AY5:AY54)</f>
        <v>10304.61979623582</v>
      </c>
    </row>
    <row r="58" spans="4:51" ht="23.25" x14ac:dyDescent="0.35">
      <c r="J58" s="98" t="s">
        <v>158</v>
      </c>
      <c r="K58" s="98" t="s">
        <v>160</v>
      </c>
      <c r="L58" s="98" t="s">
        <v>144</v>
      </c>
      <c r="M58" s="98" t="s">
        <v>145</v>
      </c>
      <c r="N58" s="98" t="s">
        <v>146</v>
      </c>
      <c r="O58" s="98" t="s">
        <v>147</v>
      </c>
      <c r="P58" s="98" t="s">
        <v>148</v>
      </c>
      <c r="Q58" s="98" t="s">
        <v>149</v>
      </c>
      <c r="R58" s="98" t="s">
        <v>153</v>
      </c>
      <c r="S58" s="98" t="s">
        <v>151</v>
      </c>
      <c r="T58" s="98" t="s">
        <v>150</v>
      </c>
      <c r="U58" s="98" t="s">
        <v>152</v>
      </c>
      <c r="W58" s="351"/>
      <c r="X58" s="98" t="s">
        <v>158</v>
      </c>
      <c r="Y58" s="98" t="s">
        <v>342</v>
      </c>
      <c r="Z58" s="98" t="s">
        <v>144</v>
      </c>
      <c r="AA58" s="98" t="s">
        <v>145</v>
      </c>
      <c r="AB58" s="98" t="s">
        <v>146</v>
      </c>
      <c r="AC58" s="98" t="s">
        <v>147</v>
      </c>
      <c r="AD58" s="98" t="s">
        <v>148</v>
      </c>
      <c r="AE58" s="98" t="s">
        <v>149</v>
      </c>
      <c r="AF58" s="98" t="s">
        <v>153</v>
      </c>
      <c r="AG58" s="98" t="s">
        <v>151</v>
      </c>
      <c r="AH58" s="98" t="s">
        <v>150</v>
      </c>
      <c r="AI58" s="98" t="s">
        <v>152</v>
      </c>
      <c r="AJ58" s="98" t="s">
        <v>362</v>
      </c>
      <c r="AK58" s="339" t="s">
        <v>298</v>
      </c>
      <c r="AL58" s="340">
        <f>AK57-AL57</f>
        <v>0</v>
      </c>
      <c r="AM58" s="365">
        <v>0.5</v>
      </c>
      <c r="AN58" s="365" t="s">
        <v>159</v>
      </c>
      <c r="AO58" s="365" t="s">
        <v>144</v>
      </c>
      <c r="AP58" s="365" t="s">
        <v>145</v>
      </c>
      <c r="AQ58" s="365" t="s">
        <v>146</v>
      </c>
      <c r="AR58" s="365" t="s">
        <v>147</v>
      </c>
      <c r="AS58" s="365" t="s">
        <v>148</v>
      </c>
      <c r="AT58" s="365" t="s">
        <v>149</v>
      </c>
      <c r="AU58" s="365" t="s">
        <v>153</v>
      </c>
      <c r="AV58" s="365" t="s">
        <v>151</v>
      </c>
      <c r="AW58" s="365" t="s">
        <v>150</v>
      </c>
      <c r="AX58" s="365" t="s">
        <v>152</v>
      </c>
    </row>
    <row r="59" spans="4:51" x14ac:dyDescent="0.25">
      <c r="W59" s="388" t="s">
        <v>370</v>
      </c>
      <c r="X59" s="413">
        <f>AQ61</f>
        <v>2618.5708623546152</v>
      </c>
      <c r="Y59" s="414">
        <f>AQ62+AQ63</f>
        <v>4004.8730836011759</v>
      </c>
      <c r="Z59" s="413">
        <f>AQ64</f>
        <v>8163.7797473408582</v>
      </c>
      <c r="AA59" s="413">
        <f>AQ65</f>
        <v>4004.8730836011759</v>
      </c>
      <c r="AB59" s="413">
        <f>AQ66</f>
        <v>3080.6716027701355</v>
      </c>
      <c r="AC59" s="413">
        <f>AQ67</f>
        <v>6931.5111062328042</v>
      </c>
      <c r="AD59" s="413">
        <f>AQ68</f>
        <v>7624.6622168560862</v>
      </c>
      <c r="AE59" s="413">
        <f>AQ69</f>
        <v>9704.1155487259275</v>
      </c>
      <c r="AF59" s="413">
        <f>AQ70</f>
        <v>385.08395034626693</v>
      </c>
      <c r="AG59" s="413">
        <f>AQ71</f>
        <v>10859.367399764727</v>
      </c>
      <c r="AH59" s="413">
        <f>AQ72</f>
        <v>1386.302221246561</v>
      </c>
      <c r="AI59" s="413">
        <f>AQ73</f>
        <v>14402.139742950383</v>
      </c>
      <c r="AJ59" s="413">
        <f>AQ74</f>
        <v>3850.8395034626697</v>
      </c>
      <c r="AK59" s="390">
        <f>SUM(X59:AI59)</f>
        <v>73165.950565790714</v>
      </c>
    </row>
    <row r="60" spans="4:51" x14ac:dyDescent="0.25">
      <c r="W60" s="110" t="s">
        <v>156</v>
      </c>
      <c r="X60" s="391">
        <f t="shared" ref="X60:AG60" si="77">X57-X59</f>
        <v>386.76072951965898</v>
      </c>
      <c r="Y60" s="391">
        <f t="shared" si="77"/>
        <v>-509.6808222384916</v>
      </c>
      <c r="Z60" s="391">
        <f t="shared" si="77"/>
        <v>1868.3748232564622</v>
      </c>
      <c r="AA60" s="391">
        <f t="shared" si="77"/>
        <v>952.83424546324977</v>
      </c>
      <c r="AB60" s="391">
        <f t="shared" si="77"/>
        <v>1982.3497132298639</v>
      </c>
      <c r="AC60" s="391">
        <f t="shared" si="77"/>
        <v>3255.578517767196</v>
      </c>
      <c r="AD60" s="391">
        <f t="shared" si="77"/>
        <v>468.82348314391311</v>
      </c>
      <c r="AE60" s="391">
        <f t="shared" si="77"/>
        <v>1443.3610712740719</v>
      </c>
      <c r="AF60" s="391">
        <f t="shared" si="77"/>
        <v>-385.08395034626693</v>
      </c>
      <c r="AG60" s="391">
        <f t="shared" si="77"/>
        <v>1285.988132235274</v>
      </c>
      <c r="AH60" s="391">
        <f>AH57-AH59</f>
        <v>810.28968475343913</v>
      </c>
      <c r="AI60" s="391">
        <f>AI57-AI59</f>
        <v>4326.5416170496155</v>
      </c>
      <c r="AJ60" s="391">
        <f>AJ57-AJ59</f>
        <v>7103.5422585373308</v>
      </c>
      <c r="AK60" s="390">
        <f>SUM(X60:AI60)</f>
        <v>15886.137245107988</v>
      </c>
      <c r="AO60" s="110" t="s">
        <v>370</v>
      </c>
      <c r="AP60" s="110">
        <v>2019</v>
      </c>
      <c r="AQ60" s="110">
        <v>2020</v>
      </c>
    </row>
    <row r="61" spans="4:51" x14ac:dyDescent="0.25">
      <c r="W61" s="110" t="s">
        <v>45</v>
      </c>
      <c r="X61" s="389" t="s">
        <v>45</v>
      </c>
      <c r="Y61" s="391"/>
      <c r="Z61" s="391"/>
      <c r="AA61" s="391"/>
      <c r="AB61" s="391"/>
      <c r="AC61" s="391"/>
      <c r="AD61" s="391"/>
      <c r="AE61" s="391"/>
      <c r="AF61" s="391"/>
      <c r="AG61" s="391"/>
      <c r="AH61" s="391"/>
      <c r="AI61" s="391"/>
      <c r="AK61" s="389"/>
      <c r="AP61" s="110">
        <v>2333.0724945608667</v>
      </c>
      <c r="AQ61" s="110">
        <v>2618.5708623546152</v>
      </c>
    </row>
    <row r="62" spans="4:51" x14ac:dyDescent="0.25">
      <c r="W62" s="365" t="s">
        <v>371</v>
      </c>
      <c r="X62" s="415">
        <f>AP61</f>
        <v>2333.0724945608667</v>
      </c>
      <c r="Y62" s="415">
        <f>AP62+AP63</f>
        <v>3715.2562826412882</v>
      </c>
      <c r="Z62" s="415">
        <f>AP64</f>
        <v>7375.3565565192885</v>
      </c>
      <c r="AA62" s="415">
        <f>AP65</f>
        <v>3509.5740057154676</v>
      </c>
      <c r="AB62" s="415">
        <f>AP66</f>
        <v>3524.3891152047063</v>
      </c>
      <c r="AC62" s="415">
        <f>AP67</f>
        <v>6290.8722746342837</v>
      </c>
      <c r="AD62" s="415">
        <f>AP68</f>
        <v>6165.7101924908902</v>
      </c>
      <c r="AE62" s="415">
        <f>AP69</f>
        <v>7786.8886431727351</v>
      </c>
      <c r="AF62" s="415">
        <f>AP70</f>
        <v>364.19308038456558</v>
      </c>
      <c r="AG62" s="415">
        <f>AP71</f>
        <v>9848.8836105636492</v>
      </c>
      <c r="AH62" s="415">
        <f>AP72</f>
        <v>2164.2851283625569</v>
      </c>
      <c r="AI62" s="415">
        <f>AP73</f>
        <v>9228.8587857679868</v>
      </c>
      <c r="AJ62" s="415">
        <f>AP74</f>
        <v>0</v>
      </c>
      <c r="AK62" s="390">
        <f>SUM(X62:AI62)</f>
        <v>62307.340170018295</v>
      </c>
      <c r="AP62" s="110">
        <v>1846.0360775407398</v>
      </c>
      <c r="AQ62" s="110">
        <v>2002.436541800588</v>
      </c>
    </row>
    <row r="63" spans="4:51" x14ac:dyDescent="0.25">
      <c r="W63" s="365" t="s">
        <v>311</v>
      </c>
      <c r="X63" s="415">
        <v>2415.9966044315211</v>
      </c>
      <c r="Y63" s="415">
        <v>3752.7822814417123</v>
      </c>
      <c r="Z63" s="415">
        <v>7143.7132919150254</v>
      </c>
      <c r="AA63" s="415">
        <v>2985.9733164798445</v>
      </c>
      <c r="AB63" s="415">
        <v>3532.9396467889751</v>
      </c>
      <c r="AC63" s="415">
        <v>6693.6508716742019</v>
      </c>
      <c r="AD63" s="415">
        <v>7255.8998873758746</v>
      </c>
      <c r="AE63" s="415">
        <v>9114.2223245989771</v>
      </c>
      <c r="AF63" s="415">
        <v>721.97508850372742</v>
      </c>
      <c r="AG63" s="415">
        <v>11509.385715290136</v>
      </c>
      <c r="AH63" s="415">
        <v>4680.3779954148395</v>
      </c>
      <c r="AI63" s="415">
        <v>3065.2334324824687</v>
      </c>
      <c r="AK63" s="390">
        <v>62872.150456397314</v>
      </c>
      <c r="AP63" s="110">
        <v>1869.2202051005484</v>
      </c>
      <c r="AQ63" s="110">
        <v>2002.436541800588</v>
      </c>
    </row>
    <row r="64" spans="4:51" x14ac:dyDescent="0.25">
      <c r="D64" s="49" t="str">
        <f t="shared" ref="D64:U64" si="78">D51</f>
        <v xml:space="preserve">         TSMC</v>
      </c>
      <c r="E64" s="49">
        <f t="shared" si="78"/>
        <v>0</v>
      </c>
      <c r="F64" s="49">
        <f t="shared" si="78"/>
        <v>0</v>
      </c>
      <c r="G64" s="49" t="str">
        <f t="shared" si="78"/>
        <v>12% non W</v>
      </c>
      <c r="H64" s="392">
        <f t="shared" si="78"/>
        <v>56674.46</v>
      </c>
      <c r="I64" s="49">
        <f t="shared" si="78"/>
        <v>0</v>
      </c>
      <c r="J64" s="393">
        <f t="shared" si="78"/>
        <v>0.01</v>
      </c>
      <c r="K64" s="393">
        <f t="shared" si="78"/>
        <v>0.01</v>
      </c>
      <c r="L64" s="393">
        <f t="shared" si="78"/>
        <v>0.06</v>
      </c>
      <c r="M64" s="393">
        <f t="shared" si="78"/>
        <v>0.03</v>
      </c>
      <c r="N64" s="393">
        <f t="shared" si="78"/>
        <v>2.46E-2</v>
      </c>
      <c r="O64" s="393">
        <f t="shared" si="78"/>
        <v>4.7399999999999998E-2</v>
      </c>
      <c r="P64" s="393">
        <f t="shared" si="78"/>
        <v>7.4999999999999997E-2</v>
      </c>
      <c r="Q64" s="393">
        <f t="shared" si="78"/>
        <v>0.107</v>
      </c>
      <c r="R64" s="393">
        <f t="shared" si="78"/>
        <v>0</v>
      </c>
      <c r="S64" s="394">
        <f t="shared" si="78"/>
        <v>0.13420000000000001</v>
      </c>
      <c r="T64" s="393">
        <f t="shared" si="78"/>
        <v>1.1000000000000001E-3</v>
      </c>
      <c r="U64" s="393">
        <f t="shared" si="78"/>
        <v>0.316</v>
      </c>
      <c r="W64" s="316">
        <f t="shared" ref="W64:AI64" si="79">W51</f>
        <v>0.99999999999999989</v>
      </c>
      <c r="X64" s="392">
        <f t="shared" si="79"/>
        <v>566.74459999999999</v>
      </c>
      <c r="Y64" s="392">
        <f t="shared" si="79"/>
        <v>566.74459999999999</v>
      </c>
      <c r="Z64" s="392">
        <f t="shared" si="79"/>
        <v>3400.4675999999999</v>
      </c>
      <c r="AA64" s="392">
        <f t="shared" si="79"/>
        <v>1700.2338</v>
      </c>
      <c r="AB64" s="392">
        <f t="shared" si="79"/>
        <v>1394.191716</v>
      </c>
      <c r="AC64" s="392">
        <f t="shared" si="79"/>
        <v>2686.369404</v>
      </c>
      <c r="AD64" s="392">
        <f t="shared" si="79"/>
        <v>4250.5844999999999</v>
      </c>
      <c r="AE64" s="392">
        <f t="shared" si="79"/>
        <v>6064.1672199999994</v>
      </c>
      <c r="AF64" s="392">
        <f t="shared" si="79"/>
        <v>0</v>
      </c>
      <c r="AG64" s="392">
        <f t="shared" si="79"/>
        <v>7605.7125320000005</v>
      </c>
      <c r="AH64" s="392">
        <f t="shared" si="79"/>
        <v>62.341906000000002</v>
      </c>
      <c r="AI64" s="392">
        <f t="shared" si="79"/>
        <v>17909.129359999999</v>
      </c>
      <c r="AJ64" s="362">
        <f>AJ51</f>
        <v>10467.772762000001</v>
      </c>
      <c r="AK64" s="392">
        <f>AK51</f>
        <v>56674.46</v>
      </c>
      <c r="AM64" s="393">
        <f>3095/3475</f>
        <v>0.89064748201438848</v>
      </c>
      <c r="AP64" s="110">
        <v>7375.3565565192885</v>
      </c>
      <c r="AQ64" s="110">
        <v>8163.7797473408582</v>
      </c>
    </row>
    <row r="65" spans="4:44" x14ac:dyDescent="0.25">
      <c r="D65" s="100" t="str">
        <f t="shared" ref="D65:U65" si="80">D5</f>
        <v xml:space="preserve">          GLOBALFOUNDRIES</v>
      </c>
      <c r="E65" s="100">
        <f t="shared" si="80"/>
        <v>0</v>
      </c>
      <c r="F65" s="100">
        <f t="shared" si="80"/>
        <v>0</v>
      </c>
      <c r="G65" s="100">
        <f t="shared" si="80"/>
        <v>0</v>
      </c>
      <c r="H65" s="310">
        <f t="shared" si="80"/>
        <v>6585</v>
      </c>
      <c r="I65" s="100">
        <f t="shared" si="80"/>
        <v>0</v>
      </c>
      <c r="J65" s="312">
        <f t="shared" si="80"/>
        <v>0.02</v>
      </c>
      <c r="K65" s="312">
        <f t="shared" si="80"/>
        <v>0.03</v>
      </c>
      <c r="L65" s="312">
        <f t="shared" si="80"/>
        <v>0.105</v>
      </c>
      <c r="M65" s="312">
        <f t="shared" si="80"/>
        <v>2.5000000000000001E-2</v>
      </c>
      <c r="N65" s="312">
        <f t="shared" si="80"/>
        <v>0.08</v>
      </c>
      <c r="O65" s="312">
        <f t="shared" si="80"/>
        <v>0.09</v>
      </c>
      <c r="P65" s="312">
        <f t="shared" si="80"/>
        <v>0.13</v>
      </c>
      <c r="Q65" s="312">
        <f t="shared" si="80"/>
        <v>0.2</v>
      </c>
      <c r="R65" s="312">
        <f t="shared" si="80"/>
        <v>0</v>
      </c>
      <c r="S65" s="312">
        <f t="shared" si="80"/>
        <v>0.32</v>
      </c>
      <c r="T65" s="312">
        <f t="shared" si="80"/>
        <v>0</v>
      </c>
      <c r="U65" s="312">
        <f t="shared" si="80"/>
        <v>0</v>
      </c>
      <c r="W65" s="314">
        <f t="shared" ref="W65:AI65" si="81">W5</f>
        <v>1</v>
      </c>
      <c r="X65" s="310">
        <f t="shared" si="81"/>
        <v>131.69999999999999</v>
      </c>
      <c r="Y65" s="310">
        <f t="shared" si="81"/>
        <v>197.54999999999998</v>
      </c>
      <c r="Z65" s="310">
        <f t="shared" si="81"/>
        <v>691.42499999999995</v>
      </c>
      <c r="AA65" s="310">
        <f t="shared" si="81"/>
        <v>164.625</v>
      </c>
      <c r="AB65" s="310">
        <f t="shared" si="81"/>
        <v>526.79999999999995</v>
      </c>
      <c r="AC65" s="310">
        <f t="shared" si="81"/>
        <v>592.65</v>
      </c>
      <c r="AD65" s="310">
        <f t="shared" si="81"/>
        <v>856.05000000000007</v>
      </c>
      <c r="AE65" s="310">
        <f t="shared" si="81"/>
        <v>1317</v>
      </c>
      <c r="AF65" s="310">
        <f t="shared" si="81"/>
        <v>0</v>
      </c>
      <c r="AG65" s="310">
        <f t="shared" si="81"/>
        <v>2107.1999999999998</v>
      </c>
      <c r="AH65" s="310">
        <f t="shared" si="81"/>
        <v>0</v>
      </c>
      <c r="AI65" s="310">
        <f t="shared" si="81"/>
        <v>0</v>
      </c>
      <c r="AK65" s="310">
        <f>AK5</f>
        <v>6585</v>
      </c>
      <c r="AP65" s="110">
        <v>3509.5740057154676</v>
      </c>
      <c r="AQ65" s="110">
        <v>4004.8730836011759</v>
      </c>
    </row>
    <row r="66" spans="4:44" x14ac:dyDescent="0.25">
      <c r="D66" s="49" t="str">
        <f t="shared" ref="D66:U66" si="82">D52</f>
        <v xml:space="preserve">         UMC</v>
      </c>
      <c r="E66" s="49">
        <f t="shared" si="82"/>
        <v>0</v>
      </c>
      <c r="F66" s="49">
        <f t="shared" si="82"/>
        <v>0</v>
      </c>
      <c r="G66" s="49">
        <f t="shared" si="82"/>
        <v>0</v>
      </c>
      <c r="H66" s="392">
        <f t="shared" si="82"/>
        <v>7605.99</v>
      </c>
      <c r="I66" s="49">
        <f t="shared" si="82"/>
        <v>0</v>
      </c>
      <c r="J66" s="393">
        <f t="shared" si="82"/>
        <v>0.02</v>
      </c>
      <c r="K66" s="393">
        <f t="shared" si="82"/>
        <v>0.08</v>
      </c>
      <c r="L66" s="393">
        <f t="shared" si="82"/>
        <v>0.13</v>
      </c>
      <c r="M66" s="393">
        <f t="shared" si="82"/>
        <v>0.12</v>
      </c>
      <c r="N66" s="393">
        <f t="shared" si="82"/>
        <v>0.08</v>
      </c>
      <c r="O66" s="393">
        <f t="shared" si="82"/>
        <v>0.19</v>
      </c>
      <c r="P66" s="393">
        <f t="shared" si="82"/>
        <v>0.18</v>
      </c>
      <c r="Q66" s="393">
        <f t="shared" si="82"/>
        <v>0.2</v>
      </c>
      <c r="R66" s="393">
        <f t="shared" si="82"/>
        <v>0</v>
      </c>
      <c r="S66" s="393">
        <f t="shared" si="82"/>
        <v>0</v>
      </c>
      <c r="T66" s="393">
        <f t="shared" si="82"/>
        <v>0</v>
      </c>
      <c r="U66" s="393">
        <f t="shared" si="82"/>
        <v>0</v>
      </c>
      <c r="W66" s="316">
        <f t="shared" ref="W66:AI66" si="83">W52</f>
        <v>1</v>
      </c>
      <c r="X66" s="392">
        <f t="shared" si="83"/>
        <v>152.1198</v>
      </c>
      <c r="Y66" s="392">
        <f t="shared" si="83"/>
        <v>608.47919999999999</v>
      </c>
      <c r="Z66" s="392">
        <f t="shared" si="83"/>
        <v>988.77869999999996</v>
      </c>
      <c r="AA66" s="392">
        <f t="shared" si="83"/>
        <v>912.71879999999999</v>
      </c>
      <c r="AB66" s="392">
        <f t="shared" si="83"/>
        <v>608.47919999999999</v>
      </c>
      <c r="AC66" s="392">
        <f t="shared" si="83"/>
        <v>1445.1380999999999</v>
      </c>
      <c r="AD66" s="392">
        <f t="shared" si="83"/>
        <v>1369.0781999999999</v>
      </c>
      <c r="AE66" s="392">
        <f t="shared" si="83"/>
        <v>1521.1980000000001</v>
      </c>
      <c r="AF66" s="392">
        <f t="shared" si="83"/>
        <v>0</v>
      </c>
      <c r="AG66" s="392">
        <f t="shared" si="83"/>
        <v>0</v>
      </c>
      <c r="AH66" s="392">
        <f t="shared" si="83"/>
        <v>0</v>
      </c>
      <c r="AI66" s="392">
        <f t="shared" si="83"/>
        <v>0</v>
      </c>
      <c r="AK66" s="392">
        <f>AK52</f>
        <v>7605.9900000000007</v>
      </c>
      <c r="AP66" s="110">
        <v>3524.3891152047063</v>
      </c>
      <c r="AQ66" s="110">
        <v>3080.6716027701355</v>
      </c>
    </row>
    <row r="67" spans="4:44" x14ac:dyDescent="0.25">
      <c r="D67" s="298" t="str">
        <f t="shared" ref="D67:U67" si="84">D44</f>
        <v xml:space="preserve">         Samsung Electronics</v>
      </c>
      <c r="E67" s="298">
        <f t="shared" si="84"/>
        <v>0</v>
      </c>
      <c r="F67" s="298">
        <f t="shared" si="84"/>
        <v>0</v>
      </c>
      <c r="G67" s="298">
        <f t="shared" si="84"/>
        <v>0</v>
      </c>
      <c r="H67" s="298">
        <f t="shared" si="84"/>
        <v>8537</v>
      </c>
      <c r="I67" s="298">
        <f t="shared" si="84"/>
        <v>0</v>
      </c>
      <c r="J67" s="313">
        <f t="shared" si="84"/>
        <v>0</v>
      </c>
      <c r="K67" s="313">
        <f t="shared" si="84"/>
        <v>0</v>
      </c>
      <c r="L67" s="313">
        <f t="shared" si="84"/>
        <v>2.1000000000000001E-2</v>
      </c>
      <c r="M67" s="313">
        <f t="shared" si="84"/>
        <v>3.3000000000000002E-2</v>
      </c>
      <c r="N67" s="313">
        <f t="shared" si="84"/>
        <v>4.2999999999999997E-2</v>
      </c>
      <c r="O67" s="313">
        <f t="shared" si="84"/>
        <v>5.1999999999999998E-2</v>
      </c>
      <c r="P67" s="313">
        <f t="shared" si="84"/>
        <v>5.5E-2</v>
      </c>
      <c r="Q67" s="313">
        <f t="shared" si="84"/>
        <v>0.187</v>
      </c>
      <c r="R67" s="313">
        <f t="shared" si="84"/>
        <v>0</v>
      </c>
      <c r="S67" s="313">
        <f t="shared" si="84"/>
        <v>0.20599999999999999</v>
      </c>
      <c r="T67" s="313">
        <f t="shared" si="84"/>
        <v>0.25</v>
      </c>
      <c r="U67" s="313">
        <f t="shared" si="84"/>
        <v>9.6000000000000002E-2</v>
      </c>
      <c r="W67" s="315">
        <f t="shared" ref="W67:AI67" si="85">W44</f>
        <v>1</v>
      </c>
      <c r="X67" s="311">
        <f t="shared" si="85"/>
        <v>0</v>
      </c>
      <c r="Y67" s="311">
        <f t="shared" si="85"/>
        <v>0</v>
      </c>
      <c r="Z67" s="311">
        <f t="shared" si="85"/>
        <v>179.27700000000002</v>
      </c>
      <c r="AA67" s="311">
        <f t="shared" si="85"/>
        <v>281.721</v>
      </c>
      <c r="AB67" s="311">
        <f t="shared" si="85"/>
        <v>367.09099999999995</v>
      </c>
      <c r="AC67" s="311">
        <f t="shared" si="85"/>
        <v>443.92399999999998</v>
      </c>
      <c r="AD67" s="311">
        <f t="shared" si="85"/>
        <v>469.53500000000003</v>
      </c>
      <c r="AE67" s="311">
        <f t="shared" si="85"/>
        <v>1596.4190000000001</v>
      </c>
      <c r="AF67" s="311">
        <f t="shared" si="85"/>
        <v>0</v>
      </c>
      <c r="AG67" s="311">
        <f t="shared" si="85"/>
        <v>1758.6219999999998</v>
      </c>
      <c r="AH67" s="311">
        <f t="shared" si="85"/>
        <v>2134.25</v>
      </c>
      <c r="AI67" s="311">
        <f t="shared" si="85"/>
        <v>819.55200000000002</v>
      </c>
      <c r="AK67" s="311">
        <f>AK44</f>
        <v>8537</v>
      </c>
      <c r="AP67" s="110">
        <v>6290.8722746342837</v>
      </c>
      <c r="AQ67" s="110">
        <v>6931.5111062328042</v>
      </c>
    </row>
    <row r="68" spans="4:44" x14ac:dyDescent="0.25">
      <c r="D68" s="49" t="str">
        <f t="shared" ref="D68:U68" si="86">D50</f>
        <v xml:space="preserve">         SMIC</v>
      </c>
      <c r="E68" s="49">
        <f t="shared" si="86"/>
        <v>0</v>
      </c>
      <c r="F68" s="49">
        <f t="shared" si="86"/>
        <v>0</v>
      </c>
      <c r="G68" s="49" t="str">
        <f t="shared" si="86"/>
        <v>8% non w</v>
      </c>
      <c r="H68" s="49">
        <f t="shared" si="86"/>
        <v>5443.4</v>
      </c>
      <c r="I68" s="49">
        <f t="shared" si="86"/>
        <v>0</v>
      </c>
      <c r="J68" s="393">
        <f t="shared" si="86"/>
        <v>1.2999999999999999E-2</v>
      </c>
      <c r="K68" s="393">
        <f t="shared" si="86"/>
        <v>1.9E-2</v>
      </c>
      <c r="L68" s="393">
        <f t="shared" si="86"/>
        <v>0.28699999999999998</v>
      </c>
      <c r="M68" s="393">
        <f t="shared" si="86"/>
        <v>5.6000000000000001E-2</v>
      </c>
      <c r="N68" s="393">
        <f t="shared" si="86"/>
        <v>3.2000000000000001E-2</v>
      </c>
      <c r="O68" s="393">
        <f t="shared" si="86"/>
        <v>0.29199999999999998</v>
      </c>
      <c r="P68" s="393">
        <f t="shared" si="86"/>
        <v>0.151</v>
      </c>
      <c r="Q68" s="393">
        <f t="shared" si="86"/>
        <v>8.5000000000000006E-2</v>
      </c>
      <c r="R68" s="393">
        <f t="shared" si="86"/>
        <v>0</v>
      </c>
      <c r="S68" s="393">
        <f t="shared" si="86"/>
        <v>6.5000000000000002E-2</v>
      </c>
      <c r="T68" s="393">
        <f t="shared" si="86"/>
        <v>0</v>
      </c>
      <c r="U68" s="393">
        <f t="shared" si="86"/>
        <v>0</v>
      </c>
      <c r="W68" s="316">
        <f t="shared" ref="W68:AI68" si="87">W50</f>
        <v>0.99999999999999978</v>
      </c>
      <c r="X68" s="392">
        <f t="shared" si="87"/>
        <v>70.764199999999988</v>
      </c>
      <c r="Y68" s="392">
        <f t="shared" si="87"/>
        <v>103.42459999999998</v>
      </c>
      <c r="Z68" s="392">
        <f t="shared" si="87"/>
        <v>1562.2557999999997</v>
      </c>
      <c r="AA68" s="392">
        <f t="shared" si="87"/>
        <v>304.8304</v>
      </c>
      <c r="AB68" s="392">
        <f t="shared" si="87"/>
        <v>174.18879999999999</v>
      </c>
      <c r="AC68" s="392">
        <f t="shared" si="87"/>
        <v>1589.4727999999998</v>
      </c>
      <c r="AD68" s="392">
        <f t="shared" si="87"/>
        <v>821.95339999999987</v>
      </c>
      <c r="AE68" s="392">
        <f t="shared" si="87"/>
        <v>462.68900000000002</v>
      </c>
      <c r="AF68" s="392">
        <f t="shared" si="87"/>
        <v>0</v>
      </c>
      <c r="AG68" s="392">
        <f t="shared" si="87"/>
        <v>353.82099999999997</v>
      </c>
      <c r="AH68" s="392">
        <f t="shared" si="87"/>
        <v>0</v>
      </c>
      <c r="AI68" s="392">
        <f t="shared" si="87"/>
        <v>0</v>
      </c>
      <c r="AK68" s="392">
        <f>AK50</f>
        <v>5443.4</v>
      </c>
      <c r="AP68" s="110">
        <v>6165.7101924908902</v>
      </c>
      <c r="AQ68" s="110">
        <v>7624.6622168560862</v>
      </c>
    </row>
    <row r="69" spans="4:44" x14ac:dyDescent="0.25">
      <c r="E69" s="49"/>
      <c r="F69" s="49"/>
      <c r="G69" s="49"/>
      <c r="H69" s="49"/>
      <c r="I69" s="49"/>
      <c r="J69" s="49"/>
      <c r="K69" s="49"/>
      <c r="L69" s="49"/>
      <c r="M69" s="49"/>
      <c r="N69" s="49"/>
      <c r="O69" s="49"/>
      <c r="P69" s="49"/>
      <c r="Q69" s="49"/>
      <c r="R69" s="49"/>
      <c r="S69" s="49"/>
      <c r="T69" s="49"/>
      <c r="U69" s="49"/>
      <c r="V69" s="49"/>
      <c r="W69" s="49"/>
      <c r="X69" s="49"/>
      <c r="Y69" s="49"/>
      <c r="Z69" s="49"/>
      <c r="AA69" s="49"/>
      <c r="AB69" s="49"/>
      <c r="AC69" s="49"/>
      <c r="AD69" s="49"/>
      <c r="AE69" s="49"/>
      <c r="AF69" s="49"/>
      <c r="AG69" s="49"/>
      <c r="AH69" s="49"/>
      <c r="AI69" s="49"/>
      <c r="AJ69" s="49"/>
      <c r="AK69" s="49"/>
      <c r="AP69" s="110">
        <v>7786.8886431727351</v>
      </c>
      <c r="AQ69" s="110">
        <v>9704.1155487259275</v>
      </c>
    </row>
    <row r="70" spans="4:44" x14ac:dyDescent="0.25">
      <c r="E70" s="49"/>
      <c r="F70" s="49"/>
      <c r="G70" s="49"/>
      <c r="H70" s="49"/>
      <c r="I70" s="49"/>
      <c r="J70" s="49"/>
      <c r="K70" s="49"/>
      <c r="L70" s="49"/>
      <c r="M70" s="49"/>
      <c r="N70" s="49"/>
      <c r="O70" s="49"/>
      <c r="P70" s="49"/>
      <c r="Q70" s="49"/>
      <c r="R70" s="49"/>
      <c r="S70" s="49"/>
      <c r="T70" s="49"/>
      <c r="U70" s="49"/>
      <c r="V70" s="49"/>
      <c r="W70" s="49"/>
      <c r="X70" s="49"/>
      <c r="Y70" s="49"/>
      <c r="Z70" s="49"/>
      <c r="AA70" s="49"/>
      <c r="AB70" s="49"/>
      <c r="AC70" s="49"/>
      <c r="AD70" s="49"/>
      <c r="AE70" s="49"/>
      <c r="AF70" s="49"/>
      <c r="AG70" s="49"/>
      <c r="AH70" s="49"/>
      <c r="AI70" s="49"/>
      <c r="AJ70" s="49"/>
      <c r="AK70" s="49"/>
      <c r="AP70" s="110">
        <v>364.19308038456558</v>
      </c>
      <c r="AQ70" s="110">
        <v>385.08395034626693</v>
      </c>
    </row>
    <row r="71" spans="4:44" x14ac:dyDescent="0.25">
      <c r="E71" s="49"/>
      <c r="F71" s="49"/>
      <c r="G71" s="49"/>
      <c r="H71" s="49"/>
      <c r="I71" s="49"/>
      <c r="J71" s="49"/>
      <c r="K71" s="49"/>
      <c r="L71" s="49"/>
      <c r="M71" s="49"/>
      <c r="N71" s="49"/>
      <c r="O71" s="49"/>
      <c r="P71" s="49"/>
      <c r="Q71" s="49"/>
      <c r="R71" s="49"/>
      <c r="S71" s="49"/>
      <c r="T71" s="49" t="s">
        <v>291</v>
      </c>
      <c r="U71" s="98">
        <v>2020</v>
      </c>
      <c r="V71" s="561" t="str">
        <f>D64</f>
        <v xml:space="preserve">         TSMC</v>
      </c>
      <c r="W71" s="98" t="str">
        <f>D65</f>
        <v xml:space="preserve">          GLOBALFOUNDRIES</v>
      </c>
      <c r="X71" s="561" t="str">
        <f>D66</f>
        <v xml:space="preserve">         UMC</v>
      </c>
      <c r="Y71" s="98" t="str">
        <f>D67</f>
        <v xml:space="preserve">         Samsung Electronics</v>
      </c>
      <c r="Z71" s="561" t="str">
        <f>D68</f>
        <v xml:space="preserve">         SMIC</v>
      </c>
      <c r="AA71" s="49"/>
      <c r="AB71" s="49"/>
      <c r="AC71" s="49"/>
      <c r="AD71" s="49"/>
      <c r="AE71" s="49"/>
      <c r="AF71" s="49"/>
      <c r="AG71" s="49"/>
      <c r="AH71" s="49"/>
      <c r="AI71" s="49"/>
      <c r="AJ71" s="49"/>
      <c r="AK71" s="49"/>
      <c r="AP71" s="110">
        <v>9848.8836105636492</v>
      </c>
      <c r="AQ71" s="110">
        <v>10859.367399764727</v>
      </c>
    </row>
    <row r="72" spans="4:44" ht="23.25" x14ac:dyDescent="0.35">
      <c r="N72" s="556">
        <f>J57</f>
        <v>3.0051371723342036E-2</v>
      </c>
      <c r="O72" s="77" t="s">
        <v>158</v>
      </c>
      <c r="P72" s="77"/>
      <c r="Q72" s="77" t="s">
        <v>341</v>
      </c>
      <c r="R72" s="77"/>
      <c r="S72" s="77" t="s">
        <v>290</v>
      </c>
      <c r="T72" s="77" t="s">
        <v>45</v>
      </c>
      <c r="U72" s="98" t="s">
        <v>362</v>
      </c>
      <c r="V72" s="562">
        <f>$AJ64</f>
        <v>10467.772762000001</v>
      </c>
      <c r="W72" s="562">
        <f>$AJ5</f>
        <v>0</v>
      </c>
      <c r="X72" s="562">
        <f>$AJ52</f>
        <v>0</v>
      </c>
      <c r="Y72" s="562">
        <f>$AJ44</f>
        <v>486.60900000000004</v>
      </c>
      <c r="Z72" s="562">
        <f>$AJ50</f>
        <v>0</v>
      </c>
      <c r="AA72" s="110" t="s">
        <v>45</v>
      </c>
      <c r="AB72" s="110" t="s">
        <v>245</v>
      </c>
      <c r="AE72" s="395" t="s">
        <v>264</v>
      </c>
      <c r="AF72" s="395"/>
      <c r="AG72" s="396"/>
      <c r="AP72" s="110">
        <v>2164.2851283625569</v>
      </c>
      <c r="AQ72" s="110">
        <v>1386.302221246561</v>
      </c>
    </row>
    <row r="73" spans="4:44" ht="24.75" x14ac:dyDescent="0.25">
      <c r="N73" s="557">
        <f>K57-N74</f>
        <v>4.9496615197969704E-3</v>
      </c>
      <c r="O73" s="77" t="s">
        <v>342</v>
      </c>
      <c r="P73" s="77"/>
      <c r="Q73" s="77"/>
      <c r="R73" s="77" t="s">
        <v>152</v>
      </c>
      <c r="S73" s="77" t="s">
        <v>45</v>
      </c>
      <c r="T73" s="558" t="s">
        <v>45</v>
      </c>
      <c r="U73" s="98" t="s">
        <v>152</v>
      </c>
      <c r="V73" s="563">
        <f>$AI64</f>
        <v>17909.129359999999</v>
      </c>
      <c r="W73" s="563">
        <f>$AI5</f>
        <v>0</v>
      </c>
      <c r="X73" s="563">
        <f>$AI52</f>
        <v>0</v>
      </c>
      <c r="Y73" s="563">
        <f>$AI44</f>
        <v>819.55200000000002</v>
      </c>
      <c r="Z73" s="563">
        <f>$AI50</f>
        <v>0</v>
      </c>
      <c r="AG73" s="396" t="s">
        <v>18</v>
      </c>
      <c r="AH73" s="399">
        <v>2019</v>
      </c>
      <c r="AI73" s="399" t="s">
        <v>312</v>
      </c>
      <c r="AJ73" s="399"/>
      <c r="AK73" s="399"/>
      <c r="AM73" s="308" t="s">
        <v>265</v>
      </c>
      <c r="AP73" s="110">
        <v>9228.8587857679868</v>
      </c>
      <c r="AQ73" s="110">
        <v>14402.139742950383</v>
      </c>
    </row>
    <row r="74" spans="4:44" x14ac:dyDescent="0.25">
      <c r="N74" s="559">
        <v>0.03</v>
      </c>
      <c r="O74" s="77" t="s">
        <v>349</v>
      </c>
      <c r="P74" s="77"/>
      <c r="Q74" s="77"/>
      <c r="R74" s="77" t="s">
        <v>150</v>
      </c>
      <c r="S74" s="77" t="s">
        <v>45</v>
      </c>
      <c r="T74" s="558" t="s">
        <v>45</v>
      </c>
      <c r="U74" s="98" t="str">
        <f>AH58</f>
        <v>10nm</v>
      </c>
      <c r="V74" s="562">
        <f>$AH64</f>
        <v>62.341906000000002</v>
      </c>
      <c r="W74" s="562">
        <f>$AH5</f>
        <v>0</v>
      </c>
      <c r="X74" s="562">
        <f>$AH52</f>
        <v>0</v>
      </c>
      <c r="Y74" s="562">
        <f>$AH44</f>
        <v>2134.25</v>
      </c>
      <c r="Z74" s="562">
        <f>$AH50</f>
        <v>0</v>
      </c>
      <c r="AB74" s="110">
        <v>3182524009.7194963</v>
      </c>
      <c r="AG74" s="108" t="s">
        <v>123</v>
      </c>
      <c r="AH74" s="401">
        <f>X57</f>
        <v>3005.3315918742742</v>
      </c>
      <c r="AI74" s="1">
        <f>AH74/AH$86</f>
        <v>3.3748019454143158E-2</v>
      </c>
      <c r="AJ74" s="1"/>
      <c r="AK74" s="1"/>
      <c r="AM74" s="110">
        <v>2006.3013038571021</v>
      </c>
      <c r="AN74" s="307">
        <f>AH74-AM74</f>
        <v>999.0302880171721</v>
      </c>
      <c r="AP74" s="295"/>
      <c r="AQ74" s="110">
        <v>3850.8395034626697</v>
      </c>
      <c r="AR74" s="398">
        <f>AH74-350</f>
        <v>2655.3315918742742</v>
      </c>
    </row>
    <row r="75" spans="4:44" x14ac:dyDescent="0.25">
      <c r="N75" s="557">
        <f>L57</f>
        <v>0.10031505575031305</v>
      </c>
      <c r="O75" s="77" t="s">
        <v>144</v>
      </c>
      <c r="P75" s="77"/>
      <c r="Q75" s="77"/>
      <c r="R75" s="77" t="s">
        <v>294</v>
      </c>
      <c r="S75" s="77" t="s">
        <v>45</v>
      </c>
      <c r="T75" s="558" t="s">
        <v>45</v>
      </c>
      <c r="U75" s="98" t="str">
        <f>AG58</f>
        <v>16nm</v>
      </c>
      <c r="V75" s="562">
        <f>$AG64</f>
        <v>7605.7125320000005</v>
      </c>
      <c r="W75" s="562">
        <f>$AG5</f>
        <v>2107.1999999999998</v>
      </c>
      <c r="X75" s="562">
        <f>$AG52</f>
        <v>0</v>
      </c>
      <c r="Y75" s="562">
        <f>$AG44</f>
        <v>1758.6219999999998</v>
      </c>
      <c r="Z75" s="562">
        <f>$AG50</f>
        <v>353.82099999999997</v>
      </c>
      <c r="AB75" s="110">
        <v>7163914698.3372288</v>
      </c>
      <c r="AD75" s="110">
        <v>48826985.739697695</v>
      </c>
      <c r="AG75" s="108" t="s">
        <v>124</v>
      </c>
      <c r="AH75" s="401">
        <f>Y57</f>
        <v>3495.1922613626843</v>
      </c>
      <c r="AI75" s="1">
        <f t="shared" ref="AI75:AI86" si="88">AH75/AH$86</f>
        <v>3.9248852523083938E-2</v>
      </c>
      <c r="AJ75" s="1"/>
      <c r="AK75" s="1"/>
      <c r="AM75" s="110">
        <f>1770.2658563445*2</f>
        <v>3540.531712689</v>
      </c>
      <c r="AN75" s="307">
        <f t="shared" ref="AN75:AN84" si="89">AH75-AM75</f>
        <v>-45.339451326315611</v>
      </c>
      <c r="AP75" s="295">
        <v>62307.340170018295</v>
      </c>
      <c r="AQ75" s="110">
        <v>77016.790069253388</v>
      </c>
      <c r="AR75" s="110">
        <v>1650</v>
      </c>
    </row>
    <row r="76" spans="4:44" x14ac:dyDescent="0.25">
      <c r="N76" s="557">
        <f>M57</f>
        <v>4.9573866073239936E-2</v>
      </c>
      <c r="O76" s="77" t="s">
        <v>348</v>
      </c>
      <c r="P76" s="77"/>
      <c r="Q76" s="77"/>
      <c r="R76" s="77" t="s">
        <v>153</v>
      </c>
      <c r="S76" s="77" t="s">
        <v>45</v>
      </c>
      <c r="T76" s="558" t="s">
        <v>45</v>
      </c>
      <c r="U76" s="98" t="str">
        <f>AF58</f>
        <v>20nm</v>
      </c>
      <c r="V76" s="564">
        <f>$AF64</f>
        <v>0</v>
      </c>
      <c r="W76" s="564">
        <f>$AF5</f>
        <v>0</v>
      </c>
      <c r="X76" s="564">
        <f>$AF52</f>
        <v>0</v>
      </c>
      <c r="Y76" s="564">
        <f>$AF44</f>
        <v>0</v>
      </c>
      <c r="Z76" s="564">
        <f>$AF50</f>
        <v>0</v>
      </c>
      <c r="AB76" s="110">
        <v>867241819.87367284</v>
      </c>
      <c r="AG76" s="108" t="s">
        <v>125</v>
      </c>
      <c r="AH76" s="401">
        <f>Z57</f>
        <v>10032.15457059732</v>
      </c>
      <c r="AI76" s="1">
        <f t="shared" si="88"/>
        <v>0.11265490587823733</v>
      </c>
      <c r="AJ76" s="1"/>
      <c r="AK76" s="1"/>
      <c r="AM76" s="110">
        <v>7494.1254585250472</v>
      </c>
      <c r="AN76" s="307">
        <f t="shared" si="89"/>
        <v>2538.0291120722732</v>
      </c>
      <c r="AP76" s="295" t="s">
        <v>233</v>
      </c>
      <c r="AR76" s="398">
        <f>AH75-AR75+350</f>
        <v>2195.1922613626843</v>
      </c>
    </row>
    <row r="77" spans="4:44" x14ac:dyDescent="0.25">
      <c r="N77" s="557">
        <f>N57</f>
        <v>5.0626937813351772E-2</v>
      </c>
      <c r="O77" s="77" t="s">
        <v>347</v>
      </c>
      <c r="P77" s="77"/>
      <c r="Q77" s="77"/>
      <c r="R77" s="77">
        <v>28</v>
      </c>
      <c r="S77" s="77" t="s">
        <v>45</v>
      </c>
      <c r="T77" s="558" t="s">
        <v>45</v>
      </c>
      <c r="U77" s="98" t="str">
        <f>AE58</f>
        <v>28nm</v>
      </c>
      <c r="V77" s="562">
        <f>$AE64</f>
        <v>6064.1672199999994</v>
      </c>
      <c r="W77" s="562">
        <f>$AE5</f>
        <v>1317</v>
      </c>
      <c r="X77" s="562">
        <f>$AE52</f>
        <v>1521.1980000000001</v>
      </c>
      <c r="Y77" s="562">
        <f>$AE44</f>
        <v>1596.4190000000001</v>
      </c>
      <c r="Z77" s="562">
        <f>$AE50</f>
        <v>462.68900000000002</v>
      </c>
      <c r="AB77" s="110">
        <v>7374412677.694809</v>
      </c>
      <c r="AD77" s="110">
        <v>785578254.10760498</v>
      </c>
      <c r="AG77" s="108" t="s">
        <v>126</v>
      </c>
      <c r="AH77" s="401">
        <f>AA57</f>
        <v>4957.7073290644257</v>
      </c>
      <c r="AI77" s="1">
        <f t="shared" si="88"/>
        <v>5.5671994345512392E-2</v>
      </c>
      <c r="AJ77" s="1"/>
      <c r="AK77" s="1"/>
      <c r="AM77" s="110">
        <v>3068.4608176638026</v>
      </c>
      <c r="AN77" s="307">
        <f t="shared" si="89"/>
        <v>1889.2465114006231</v>
      </c>
      <c r="AP77" s="295" t="s">
        <v>234</v>
      </c>
      <c r="AR77" s="398">
        <f>AH76</f>
        <v>10032.15457059732</v>
      </c>
    </row>
    <row r="78" spans="4:44" x14ac:dyDescent="0.25">
      <c r="N78" s="557">
        <f>O57</f>
        <v>0.10186430605446203</v>
      </c>
      <c r="O78" s="77" t="s">
        <v>346</v>
      </c>
      <c r="P78" s="77"/>
      <c r="Q78" s="77"/>
      <c r="R78" s="77">
        <v>40</v>
      </c>
      <c r="S78" s="77" t="s">
        <v>45</v>
      </c>
      <c r="T78" s="558" t="s">
        <v>45</v>
      </c>
      <c r="U78" s="98" t="str">
        <f>AD58</f>
        <v xml:space="preserve">40nm </v>
      </c>
      <c r="V78" s="562">
        <f>$AD64</f>
        <v>4250.5844999999999</v>
      </c>
      <c r="W78" s="562">
        <f>$AD5</f>
        <v>856.05000000000007</v>
      </c>
      <c r="X78" s="562">
        <f>$AD52</f>
        <v>1369.0781999999999</v>
      </c>
      <c r="Y78" s="562">
        <f>$AD44</f>
        <v>469.53500000000003</v>
      </c>
      <c r="Z78" s="562">
        <f>$AD50</f>
        <v>821.95339999999987</v>
      </c>
      <c r="AB78" s="110">
        <v>3823297630.0344248</v>
      </c>
      <c r="AD78" s="110">
        <v>1399099730.0505376</v>
      </c>
      <c r="AG78" s="108" t="s">
        <v>127</v>
      </c>
      <c r="AH78" s="401">
        <f>AB57</f>
        <v>5063.0213159999994</v>
      </c>
      <c r="AI78" s="1">
        <f t="shared" si="88"/>
        <v>5.6854605438912097E-2</v>
      </c>
      <c r="AJ78" s="1"/>
      <c r="AK78" s="1"/>
      <c r="AM78" s="110">
        <v>2832.4253701512025</v>
      </c>
      <c r="AN78" s="307">
        <f t="shared" si="89"/>
        <v>2230.5959458487969</v>
      </c>
      <c r="AP78" s="295" t="s">
        <v>235</v>
      </c>
    </row>
    <row r="79" spans="4:44" x14ac:dyDescent="0.25">
      <c r="N79" s="557">
        <f>P57</f>
        <v>8.0929621199159862E-2</v>
      </c>
      <c r="O79" s="77" t="s">
        <v>345</v>
      </c>
      <c r="P79" s="77"/>
      <c r="Q79" s="77"/>
      <c r="R79" s="77">
        <v>65</v>
      </c>
      <c r="S79" s="77" t="s">
        <v>45</v>
      </c>
      <c r="T79" s="558" t="s">
        <v>45</v>
      </c>
      <c r="U79" s="98" t="s">
        <v>417</v>
      </c>
      <c r="V79" s="564">
        <f>$AC64</f>
        <v>2686.369404</v>
      </c>
      <c r="W79" s="564">
        <f>$AC5</f>
        <v>592.65</v>
      </c>
      <c r="X79" s="564">
        <f>$AC52</f>
        <v>1445.1380999999999</v>
      </c>
      <c r="Y79" s="564">
        <f>$AC44</f>
        <v>443.92399999999998</v>
      </c>
      <c r="Z79" s="564">
        <f>$AC50</f>
        <v>1589.4727999999998</v>
      </c>
      <c r="AG79" s="108" t="s">
        <v>128</v>
      </c>
      <c r="AH79" s="401">
        <f>AC57</f>
        <v>10187.089624</v>
      </c>
      <c r="AI79" s="1">
        <f t="shared" si="88"/>
        <v>0.11439473093131956</v>
      </c>
      <c r="AJ79" s="1"/>
      <c r="AK79" s="1"/>
      <c r="AM79" s="110">
        <v>5841.8773259368554</v>
      </c>
      <c r="AN79" s="307">
        <f t="shared" si="89"/>
        <v>4345.2122980631448</v>
      </c>
      <c r="AP79" s="295" t="s">
        <v>236</v>
      </c>
      <c r="AR79" s="398">
        <f>AH77</f>
        <v>4957.7073290644257</v>
      </c>
    </row>
    <row r="80" spans="4:44" x14ac:dyDescent="0.25">
      <c r="N80" s="556">
        <f>Q57</f>
        <v>0.11146755472528863</v>
      </c>
      <c r="O80" s="77" t="s">
        <v>344</v>
      </c>
      <c r="P80" s="77"/>
      <c r="Q80" s="77"/>
      <c r="R80" s="77">
        <v>90</v>
      </c>
      <c r="S80" s="77" t="s">
        <v>45</v>
      </c>
      <c r="T80" s="558" t="s">
        <v>45</v>
      </c>
      <c r="U80" s="98" t="s">
        <v>146</v>
      </c>
      <c r="V80" s="562">
        <f>$AB64</f>
        <v>1394.191716</v>
      </c>
      <c r="W80" s="562">
        <f>$AB5</f>
        <v>526.79999999999995</v>
      </c>
      <c r="X80" s="562">
        <f>$AB52</f>
        <v>608.47919999999999</v>
      </c>
      <c r="Y80" s="562">
        <f>$AB44</f>
        <v>367.09099999999995</v>
      </c>
      <c r="Z80" s="562">
        <f>$AB50</f>
        <v>174.18879999999999</v>
      </c>
      <c r="AG80" s="108" t="s">
        <v>129</v>
      </c>
      <c r="AH80" s="401">
        <f>AD57</f>
        <v>8093.4856999999993</v>
      </c>
      <c r="AI80" s="1">
        <f t="shared" si="88"/>
        <v>9.0884850641418338E-2</v>
      </c>
      <c r="AJ80" s="1"/>
      <c r="AK80" s="1"/>
      <c r="AM80" s="110">
        <v>7435.1165966469071</v>
      </c>
      <c r="AN80" s="307">
        <f t="shared" si="89"/>
        <v>658.36910335309221</v>
      </c>
      <c r="AP80" s="295" t="s">
        <v>237</v>
      </c>
      <c r="AR80" s="398">
        <f t="shared" ref="AR80:AR86" si="90">AH78</f>
        <v>5063.0213159999994</v>
      </c>
    </row>
    <row r="81" spans="14:44" x14ac:dyDescent="0.25">
      <c r="N81" s="556">
        <f>R57</f>
        <v>0</v>
      </c>
      <c r="O81" s="77" t="s">
        <v>153</v>
      </c>
      <c r="P81" s="77"/>
      <c r="Q81" s="77"/>
      <c r="R81" s="77">
        <v>0.13</v>
      </c>
      <c r="S81" s="77" t="s">
        <v>45</v>
      </c>
      <c r="T81" s="558" t="s">
        <v>45</v>
      </c>
      <c r="U81" s="98" t="s">
        <v>145</v>
      </c>
      <c r="V81" s="562">
        <f>$AA64</f>
        <v>1700.2338</v>
      </c>
      <c r="W81" s="562">
        <f>$AA5</f>
        <v>164.625</v>
      </c>
      <c r="X81" s="562">
        <f>$AA52</f>
        <v>912.71879999999999</v>
      </c>
      <c r="Y81" s="562">
        <f>$AA44</f>
        <v>281.721</v>
      </c>
      <c r="Z81" s="562">
        <f>$AA50</f>
        <v>304.8304</v>
      </c>
      <c r="AG81" s="108" t="s">
        <v>130</v>
      </c>
      <c r="AH81" s="401">
        <f>AE57</f>
        <v>11147.476619999999</v>
      </c>
      <c r="AI81" s="1">
        <f t="shared" si="88"/>
        <v>0.12517928432707343</v>
      </c>
      <c r="AJ81" s="1"/>
      <c r="AK81" s="1"/>
      <c r="AM81" s="110">
        <v>11093.66603309221</v>
      </c>
      <c r="AN81" s="307">
        <f t="shared" si="89"/>
        <v>53.810586907789911</v>
      </c>
      <c r="AP81" s="295" t="s">
        <v>238</v>
      </c>
      <c r="AR81" s="398">
        <f t="shared" si="90"/>
        <v>10187.089624</v>
      </c>
    </row>
    <row r="82" spans="14:44" x14ac:dyDescent="0.25">
      <c r="N82" s="556">
        <f>S57</f>
        <v>0.12144569830201601</v>
      </c>
      <c r="O82" s="77" t="s">
        <v>343</v>
      </c>
      <c r="P82" s="77"/>
      <c r="Q82" s="77"/>
      <c r="R82" s="77">
        <v>0.18</v>
      </c>
      <c r="S82" s="77" t="s">
        <v>45</v>
      </c>
      <c r="T82" s="558" t="s">
        <v>45</v>
      </c>
      <c r="U82" s="98" t="s">
        <v>144</v>
      </c>
      <c r="V82" s="562">
        <f>$Z64</f>
        <v>3400.4675999999999</v>
      </c>
      <c r="W82" s="562">
        <f>$Z5</f>
        <v>691.42499999999995</v>
      </c>
      <c r="X82" s="562">
        <f>$Z52</f>
        <v>988.77869999999996</v>
      </c>
      <c r="Y82" s="562">
        <f>$Z44</f>
        <v>179.27700000000002</v>
      </c>
      <c r="Z82" s="562">
        <f>$Z50</f>
        <v>1562.2557999999997</v>
      </c>
      <c r="AG82" s="108" t="s">
        <v>131</v>
      </c>
      <c r="AH82" s="401">
        <f>AF57</f>
        <v>0</v>
      </c>
      <c r="AI82" s="1">
        <f t="shared" si="88"/>
        <v>0</v>
      </c>
      <c r="AJ82" s="1"/>
      <c r="AK82" s="1"/>
      <c r="AM82" s="110">
        <v>1239.1860994411513</v>
      </c>
      <c r="AN82" s="307">
        <f t="shared" si="89"/>
        <v>-1239.1860994411513</v>
      </c>
      <c r="AP82" s="295" t="s">
        <v>239</v>
      </c>
      <c r="AR82" s="398">
        <f t="shared" si="90"/>
        <v>8093.4856999999993</v>
      </c>
    </row>
    <row r="83" spans="14:44" x14ac:dyDescent="0.25">
      <c r="N83" s="556">
        <f>T57</f>
        <v>2.196449805078677E-2</v>
      </c>
      <c r="O83" s="77" t="s">
        <v>150</v>
      </c>
      <c r="P83" s="77"/>
      <c r="Q83" s="77"/>
      <c r="R83" s="77">
        <v>0.25</v>
      </c>
      <c r="S83" s="77" t="s">
        <v>45</v>
      </c>
      <c r="T83" s="558" t="s">
        <v>45</v>
      </c>
      <c r="U83" s="98" t="s">
        <v>342</v>
      </c>
      <c r="V83" s="562">
        <f>$Y64</f>
        <v>566.74459999999999</v>
      </c>
      <c r="W83" s="562">
        <f>$Y5</f>
        <v>197.54999999999998</v>
      </c>
      <c r="X83" s="562">
        <f>$Y52</f>
        <v>608.47919999999999</v>
      </c>
      <c r="Y83" s="562">
        <f>$Y44</f>
        <v>0</v>
      </c>
      <c r="Z83" s="562">
        <f>$Y50</f>
        <v>103.42459999999998</v>
      </c>
      <c r="AB83" s="404">
        <v>0</v>
      </c>
      <c r="AG83" s="108" t="s">
        <v>184</v>
      </c>
      <c r="AH83" s="401">
        <f>AG57</f>
        <v>12145.355532000001</v>
      </c>
      <c r="AI83" s="1">
        <f t="shared" si="88"/>
        <v>0.1363848488065833</v>
      </c>
      <c r="AJ83" s="1"/>
      <c r="AK83" s="1"/>
      <c r="AM83" s="110">
        <v>9559.4356242603099</v>
      </c>
      <c r="AN83" s="307">
        <f t="shared" si="89"/>
        <v>2585.9199077396916</v>
      </c>
      <c r="AP83" s="295" t="s">
        <v>240</v>
      </c>
      <c r="AR83" s="398">
        <f t="shared" si="90"/>
        <v>11147.476619999999</v>
      </c>
    </row>
    <row r="84" spans="14:44" x14ac:dyDescent="0.25">
      <c r="N84" s="556">
        <f>U57</f>
        <v>0.18727469772690969</v>
      </c>
      <c r="O84" s="77" t="s">
        <v>152</v>
      </c>
      <c r="P84" s="77"/>
      <c r="Q84" s="77"/>
      <c r="R84" s="77" t="s">
        <v>158</v>
      </c>
      <c r="S84" s="77" t="s">
        <v>45</v>
      </c>
      <c r="T84" s="558" t="s">
        <v>45</v>
      </c>
      <c r="U84" s="98" t="s">
        <v>418</v>
      </c>
      <c r="V84" s="562">
        <f>$X64</f>
        <v>566.74459999999999</v>
      </c>
      <c r="W84" s="562">
        <f>$X5</f>
        <v>131.69999999999999</v>
      </c>
      <c r="X84" s="562">
        <f>$X52</f>
        <v>152.1198</v>
      </c>
      <c r="Y84" s="562">
        <f>$X44</f>
        <v>0</v>
      </c>
      <c r="Z84" s="562">
        <f>$X50</f>
        <v>70.764199999999988</v>
      </c>
      <c r="AB84" s="402">
        <v>6303820887.1938362</v>
      </c>
      <c r="AD84" s="110">
        <v>792957323.7321167</v>
      </c>
      <c r="AG84" s="108" t="s">
        <v>185</v>
      </c>
      <c r="AH84" s="401">
        <f>AH57</f>
        <v>2196.5919060000001</v>
      </c>
      <c r="AI84" s="1">
        <f t="shared" si="88"/>
        <v>2.4666371783045031E-2</v>
      </c>
      <c r="AJ84" s="1"/>
      <c r="AK84" s="1"/>
      <c r="AM84" s="110">
        <v>4897.7355358864552</v>
      </c>
      <c r="AN84" s="307">
        <f t="shared" si="89"/>
        <v>-2701.1436298864551</v>
      </c>
      <c r="AP84" s="296" t="s">
        <v>241</v>
      </c>
      <c r="AR84" s="398">
        <f t="shared" si="90"/>
        <v>0</v>
      </c>
    </row>
    <row r="85" spans="14:44" x14ac:dyDescent="0.25">
      <c r="N85" s="560">
        <f>SUM(N72:N84)</f>
        <v>0.8904632689386669</v>
      </c>
      <c r="O85" s="77"/>
      <c r="P85" s="77"/>
      <c r="Q85" s="77"/>
      <c r="R85" s="77"/>
      <c r="S85" s="77"/>
      <c r="T85" s="558" t="s">
        <v>45</v>
      </c>
      <c r="U85" s="98"/>
      <c r="V85" s="562">
        <f>SUM(V72:V84)</f>
        <v>56674.459999999992</v>
      </c>
      <c r="W85" s="562">
        <f t="shared" ref="W85:Z85" si="91">SUM(W72:W84)</f>
        <v>6585</v>
      </c>
      <c r="X85" s="562">
        <f t="shared" si="91"/>
        <v>7605.99</v>
      </c>
      <c r="Y85" s="562">
        <f>SUM(Y72:Y84)</f>
        <v>8537</v>
      </c>
      <c r="Z85" s="562">
        <f t="shared" si="91"/>
        <v>5443.3999999999987</v>
      </c>
      <c r="AB85" s="402">
        <v>1951483067.9057887</v>
      </c>
      <c r="AD85" s="110">
        <v>1233647018.7330627</v>
      </c>
      <c r="AG85" s="108" t="s">
        <v>152</v>
      </c>
      <c r="AH85" s="109">
        <f>AI57</f>
        <v>18728.681359999999</v>
      </c>
      <c r="AI85" s="1">
        <f t="shared" si="88"/>
        <v>0.21031153587067136</v>
      </c>
      <c r="AJ85" s="1"/>
      <c r="AK85" s="1"/>
      <c r="AN85" s="308"/>
      <c r="AP85" s="297" t="s">
        <v>242</v>
      </c>
      <c r="AR85" s="398">
        <f t="shared" si="90"/>
        <v>12145.355532000001</v>
      </c>
    </row>
    <row r="86" spans="14:44" x14ac:dyDescent="0.25">
      <c r="V86" s="400">
        <f t="shared" ref="V86" si="92">AD72</f>
        <v>0</v>
      </c>
      <c r="AB86" s="402">
        <v>7710898644.5745955</v>
      </c>
      <c r="AD86" s="110">
        <v>3977555.7400242202</v>
      </c>
      <c r="AG86" s="108" t="s">
        <v>117</v>
      </c>
      <c r="AH86" s="416">
        <f>SUM(AH74:AH85)</f>
        <v>89052.087810898709</v>
      </c>
      <c r="AI86" s="417">
        <f t="shared" si="88"/>
        <v>1</v>
      </c>
      <c r="AJ86" s="417"/>
      <c r="AK86" s="417"/>
      <c r="AM86" s="110">
        <v>0</v>
      </c>
      <c r="AN86" s="308"/>
      <c r="AP86" s="297" t="s">
        <v>243</v>
      </c>
      <c r="AR86" s="398">
        <f t="shared" si="90"/>
        <v>2196.5919060000001</v>
      </c>
    </row>
    <row r="87" spans="14:44" x14ac:dyDescent="0.25">
      <c r="AB87" s="402">
        <v>3944531105.1774211</v>
      </c>
      <c r="AD87" s="110">
        <v>3035987.9915884323</v>
      </c>
      <c r="AG87" s="108" t="s">
        <v>123</v>
      </c>
      <c r="AH87" s="401">
        <f t="shared" ref="AH87:AH98" si="93">AH74-AH100</f>
        <v>2770.2500733799457</v>
      </c>
      <c r="AI87" s="407">
        <f>AH87/AH$98</f>
        <v>0.32884969470024822</v>
      </c>
      <c r="AJ87" s="407"/>
      <c r="AK87" s="407"/>
      <c r="AP87" s="297" t="s">
        <v>244</v>
      </c>
    </row>
    <row r="88" spans="14:44" x14ac:dyDescent="0.25">
      <c r="AG88" s="108" t="s">
        <v>124</v>
      </c>
      <c r="AH88" s="401">
        <f t="shared" si="93"/>
        <v>3141.9057428683559</v>
      </c>
      <c r="AI88" s="407">
        <f t="shared" ref="AI88:AI111" si="94">AH88/AH$98</f>
        <v>0.37296804149475349</v>
      </c>
      <c r="AJ88" s="407"/>
      <c r="AK88" s="407"/>
    </row>
    <row r="89" spans="14:44" x14ac:dyDescent="0.25">
      <c r="AG89" s="108" t="s">
        <v>125</v>
      </c>
      <c r="AH89" s="401">
        <f t="shared" si="93"/>
        <v>9562.5168113501568</v>
      </c>
      <c r="AI89" s="407">
        <f t="shared" si="94"/>
        <v>1.1351432725139385</v>
      </c>
      <c r="AJ89" s="407"/>
      <c r="AK89" s="407"/>
    </row>
    <row r="90" spans="14:44" x14ac:dyDescent="0.25">
      <c r="AG90" s="108" t="s">
        <v>126</v>
      </c>
      <c r="AH90" s="401">
        <f t="shared" si="93"/>
        <v>4175.7363290644262</v>
      </c>
      <c r="AI90" s="407">
        <f t="shared" si="94"/>
        <v>0.49569157317489432</v>
      </c>
      <c r="AJ90" s="407"/>
      <c r="AK90" s="407"/>
    </row>
    <row r="91" spans="14:44" x14ac:dyDescent="0.25">
      <c r="AG91" s="108" t="s">
        <v>127</v>
      </c>
      <c r="AH91" s="401">
        <f t="shared" si="93"/>
        <v>4509.6803159999999</v>
      </c>
      <c r="AI91" s="407">
        <f t="shared" si="94"/>
        <v>0.53533325722573544</v>
      </c>
      <c r="AJ91" s="407"/>
      <c r="AK91" s="407"/>
    </row>
    <row r="92" spans="14:44" x14ac:dyDescent="0.25">
      <c r="W92" s="403">
        <v>0.54539080913746107</v>
      </c>
      <c r="AG92" s="108" t="s">
        <v>128</v>
      </c>
      <c r="AH92" s="401">
        <f t="shared" si="93"/>
        <v>9554.1656240000011</v>
      </c>
      <c r="AI92" s="407">
        <f t="shared" si="94"/>
        <v>1.1341519232358093</v>
      </c>
      <c r="AJ92" s="407"/>
      <c r="AK92" s="407"/>
    </row>
    <row r="93" spans="14:44" x14ac:dyDescent="0.25">
      <c r="U93" s="110" t="s">
        <v>340</v>
      </c>
      <c r="AG93" s="108" t="s">
        <v>129</v>
      </c>
      <c r="AH93" s="401">
        <f t="shared" si="93"/>
        <v>7443.9506999999994</v>
      </c>
      <c r="AI93" s="407">
        <f t="shared" si="94"/>
        <v>0.88365340681030946</v>
      </c>
      <c r="AJ93" s="407"/>
      <c r="AK93" s="407"/>
    </row>
    <row r="94" spans="14:44" x14ac:dyDescent="0.25">
      <c r="U94" s="110">
        <v>2016</v>
      </c>
      <c r="AG94" s="108" t="s">
        <v>130</v>
      </c>
      <c r="AH94" s="401">
        <f t="shared" si="93"/>
        <v>9551.0576199999996</v>
      </c>
      <c r="AI94" s="407">
        <f t="shared" si="94"/>
        <v>1.1337829795883207</v>
      </c>
      <c r="AJ94" s="407"/>
      <c r="AK94" s="407"/>
    </row>
    <row r="95" spans="14:44" x14ac:dyDescent="0.25">
      <c r="U95" s="110" t="s">
        <v>150</v>
      </c>
      <c r="V95" s="398">
        <v>0</v>
      </c>
      <c r="W95" s="398">
        <v>0</v>
      </c>
      <c r="X95" s="398">
        <v>0</v>
      </c>
      <c r="Y95" s="398">
        <v>194</v>
      </c>
      <c r="Z95" s="398">
        <v>0</v>
      </c>
      <c r="AG95" s="108" t="s">
        <v>131</v>
      </c>
      <c r="AH95" s="401">
        <f t="shared" si="93"/>
        <v>0</v>
      </c>
      <c r="AI95" s="407">
        <f t="shared" si="94"/>
        <v>0</v>
      </c>
      <c r="AJ95" s="407"/>
      <c r="AK95" s="407"/>
    </row>
    <row r="96" spans="14:44" x14ac:dyDescent="0.25">
      <c r="U96" s="110" t="s">
        <v>151</v>
      </c>
      <c r="V96" s="406">
        <v>6303.8</v>
      </c>
      <c r="W96" s="398">
        <v>962.6</v>
      </c>
      <c r="X96" s="398">
        <v>0</v>
      </c>
      <c r="Y96" s="398">
        <v>2990</v>
      </c>
      <c r="Z96" s="398"/>
      <c r="AG96" s="108" t="s">
        <v>184</v>
      </c>
      <c r="AH96" s="401">
        <f t="shared" si="93"/>
        <v>10066.733532000002</v>
      </c>
      <c r="AI96" s="407">
        <f t="shared" si="94"/>
        <v>1.1949976214919562</v>
      </c>
      <c r="AJ96" s="407"/>
      <c r="AK96" s="407"/>
    </row>
    <row r="97" spans="21:37" x14ac:dyDescent="0.25">
      <c r="U97" s="110" t="s">
        <v>153</v>
      </c>
      <c r="V97" s="406">
        <v>1951.5</v>
      </c>
      <c r="W97" s="398">
        <v>0</v>
      </c>
      <c r="X97" s="398">
        <v>0</v>
      </c>
      <c r="Y97" s="398"/>
      <c r="Z97" s="398"/>
      <c r="AG97" s="108" t="s">
        <v>186</v>
      </c>
      <c r="AH97" s="401">
        <f t="shared" si="93"/>
        <v>62.341906000000108</v>
      </c>
      <c r="AI97" s="407">
        <f t="shared" si="94"/>
        <v>7.400457075024445E-3</v>
      </c>
      <c r="AJ97" s="407"/>
      <c r="AK97" s="407"/>
    </row>
    <row r="98" spans="21:37" x14ac:dyDescent="0.25">
      <c r="U98" s="110" t="s">
        <v>149</v>
      </c>
      <c r="V98" s="406">
        <v>7710.9</v>
      </c>
      <c r="W98" s="398">
        <v>1658.4</v>
      </c>
      <c r="X98" s="398">
        <v>792.9</v>
      </c>
      <c r="Y98" s="398">
        <v>348</v>
      </c>
      <c r="Z98" s="398">
        <v>41.97</v>
      </c>
      <c r="AG98" s="108" t="s">
        <v>116</v>
      </c>
      <c r="AH98" s="401">
        <f t="shared" si="93"/>
        <v>8424.0615637641786</v>
      </c>
      <c r="AI98" s="407">
        <f t="shared" si="94"/>
        <v>1</v>
      </c>
      <c r="AJ98" s="407"/>
      <c r="AK98" s="407"/>
    </row>
    <row r="99" spans="21:37" x14ac:dyDescent="0.25">
      <c r="U99" s="110" t="s">
        <v>246</v>
      </c>
      <c r="V99" s="406">
        <v>3944.5</v>
      </c>
      <c r="W99" s="398">
        <v>405.9</v>
      </c>
      <c r="X99" s="398">
        <v>1233.5999999999999</v>
      </c>
      <c r="Y99" s="398">
        <v>102</v>
      </c>
      <c r="Z99" s="398">
        <v>651.79999999999995</v>
      </c>
      <c r="AG99" s="108" t="s">
        <v>119</v>
      </c>
      <c r="AH99" s="109"/>
      <c r="AI99" s="407">
        <f t="shared" si="94"/>
        <v>0</v>
      </c>
      <c r="AJ99" s="407"/>
      <c r="AK99" s="407"/>
    </row>
    <row r="100" spans="21:37" x14ac:dyDescent="0.25">
      <c r="U100" s="110" t="s">
        <v>174</v>
      </c>
      <c r="V100" s="398">
        <f t="shared" ref="V100" si="95">V101-SUM(V95:V99)</f>
        <v>9539.8428000000058</v>
      </c>
      <c r="W100" s="398">
        <f t="shared" ref="W100" si="96">W101-SUM(W95:W99)</f>
        <v>1612.1</v>
      </c>
      <c r="X100" s="398">
        <f t="shared" ref="X100" si="97">X101-SUM(X95:X99)</f>
        <v>2552.1855999999998</v>
      </c>
      <c r="Y100" s="398">
        <f t="shared" ref="Y100" si="98">Y101-SUM(Y95:Y99)</f>
        <v>66</v>
      </c>
      <c r="Z100" s="398">
        <f t="shared" ref="Z100" si="99">Z101-SUM(Z95:Z99)</f>
        <v>2220.3300000000004</v>
      </c>
      <c r="AG100" s="108" t="s">
        <v>123</v>
      </c>
      <c r="AH100" s="362">
        <f>AM57</f>
        <v>235.08151849432838</v>
      </c>
      <c r="AI100" s="407">
        <f t="shared" si="94"/>
        <v>2.7905959223461011E-2</v>
      </c>
      <c r="AJ100" s="407"/>
      <c r="AK100" s="407"/>
    </row>
    <row r="101" spans="21:37" x14ac:dyDescent="0.25">
      <c r="V101" s="406">
        <v>29450.542800000003</v>
      </c>
      <c r="W101" s="406">
        <v>4639</v>
      </c>
      <c r="X101" s="406">
        <v>4578.6855999999998</v>
      </c>
      <c r="Y101" s="406">
        <v>3700</v>
      </c>
      <c r="Z101" s="406">
        <v>2914.1000000000004</v>
      </c>
      <c r="AG101" s="108" t="s">
        <v>124</v>
      </c>
      <c r="AH101" s="362">
        <f>AN57</f>
        <v>353.28651849432833</v>
      </c>
      <c r="AI101" s="407">
        <f t="shared" si="94"/>
        <v>4.1937789250493913E-2</v>
      </c>
      <c r="AJ101" s="407"/>
      <c r="AK101" s="407"/>
    </row>
    <row r="102" spans="21:37" x14ac:dyDescent="0.25">
      <c r="AG102" s="108" t="s">
        <v>125</v>
      </c>
      <c r="AH102" s="362">
        <f>AO57</f>
        <v>469.63775924716418</v>
      </c>
      <c r="AI102" s="407">
        <f t="shared" si="94"/>
        <v>5.5749563995032447E-2</v>
      </c>
      <c r="AJ102" s="407"/>
      <c r="AK102" s="407"/>
    </row>
    <row r="103" spans="21:37" x14ac:dyDescent="0.25">
      <c r="AG103" s="108" t="s">
        <v>126</v>
      </c>
      <c r="AH103" s="362">
        <f>AP57</f>
        <v>781.971</v>
      </c>
      <c r="AI103" s="407">
        <f t="shared" si="94"/>
        <v>9.2825888567056813E-2</v>
      </c>
      <c r="AJ103" s="407"/>
      <c r="AK103" s="407"/>
    </row>
    <row r="104" spans="21:37" x14ac:dyDescent="0.25">
      <c r="AG104" s="108" t="s">
        <v>127</v>
      </c>
      <c r="AH104" s="362">
        <f>AQ57</f>
        <v>553.34099999999989</v>
      </c>
      <c r="AI104" s="407">
        <f t="shared" si="94"/>
        <v>6.5685773520480648E-2</v>
      </c>
      <c r="AJ104" s="407"/>
      <c r="AK104" s="407"/>
    </row>
    <row r="105" spans="21:37" x14ac:dyDescent="0.25">
      <c r="AG105" s="108" t="s">
        <v>128</v>
      </c>
      <c r="AH105" s="362">
        <f>AR57</f>
        <v>632.92399999999998</v>
      </c>
      <c r="AI105" s="407">
        <f t="shared" si="94"/>
        <v>7.5132879218559087E-2</v>
      </c>
      <c r="AJ105" s="407"/>
      <c r="AK105" s="407"/>
    </row>
    <row r="106" spans="21:37" x14ac:dyDescent="0.25">
      <c r="AG106" s="108" t="s">
        <v>129</v>
      </c>
      <c r="AH106" s="362">
        <f>AS57</f>
        <v>649.53500000000008</v>
      </c>
      <c r="AI106" s="407">
        <f t="shared" si="94"/>
        <v>7.7104730904858684E-2</v>
      </c>
      <c r="AJ106" s="407"/>
      <c r="AK106" s="407"/>
    </row>
    <row r="107" spans="21:37" x14ac:dyDescent="0.25">
      <c r="AG107" s="108" t="s">
        <v>130</v>
      </c>
      <c r="AH107" s="362">
        <f>AT57</f>
        <v>1596.4190000000001</v>
      </c>
      <c r="AI107" s="407">
        <f t="shared" si="94"/>
        <v>0.18950704335625271</v>
      </c>
      <c r="AJ107" s="407"/>
      <c r="AK107" s="407"/>
    </row>
    <row r="108" spans="21:37" x14ac:dyDescent="0.25">
      <c r="AG108" s="108" t="s">
        <v>131</v>
      </c>
      <c r="AH108" s="362">
        <f>AU57</f>
        <v>0</v>
      </c>
      <c r="AI108" s="407">
        <f t="shared" si="94"/>
        <v>0</v>
      </c>
      <c r="AJ108" s="407"/>
      <c r="AK108" s="407"/>
    </row>
    <row r="109" spans="21:37" x14ac:dyDescent="0.25">
      <c r="AG109" s="108" t="s">
        <v>187</v>
      </c>
      <c r="AH109" s="362">
        <f>AV57</f>
        <v>2078.6219999999998</v>
      </c>
      <c r="AI109" s="407">
        <f t="shared" si="94"/>
        <v>0.24674819672984388</v>
      </c>
      <c r="AJ109" s="407"/>
      <c r="AK109" s="407"/>
    </row>
    <row r="110" spans="21:37" x14ac:dyDescent="0.25">
      <c r="AG110" s="108" t="s">
        <v>150</v>
      </c>
      <c r="AH110" s="362">
        <f>AW57</f>
        <v>2134.25</v>
      </c>
      <c r="AI110" s="407">
        <f t="shared" si="94"/>
        <v>0.25335166224097955</v>
      </c>
      <c r="AJ110" s="407"/>
      <c r="AK110" s="407"/>
    </row>
    <row r="111" spans="21:37" x14ac:dyDescent="0.25">
      <c r="AG111" s="108" t="s">
        <v>116</v>
      </c>
      <c r="AH111" s="362">
        <f>AY57</f>
        <v>10304.61979623582</v>
      </c>
      <c r="AI111" s="407">
        <f t="shared" si="94"/>
        <v>1.2232365253075548</v>
      </c>
      <c r="AJ111" s="407"/>
      <c r="AK111" s="407"/>
    </row>
  </sheetData>
  <pageMargins left="0.75" right="0.75" top="1.25" bottom="0.75" header="0.5" footer="0.5"/>
  <pageSetup scale="74" orientation="portrait" r:id="rId1"/>
  <headerFooter>
    <oddFooter>&amp;C© 2022 Gartner, Inc. and/or its Affiliates.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E1375"/>
  <sheetViews>
    <sheetView showGridLines="0" zoomScaleNormal="100" zoomScaleSheetLayoutView="100" workbookViewId="0"/>
  </sheetViews>
  <sheetFormatPr defaultColWidth="8.140625" defaultRowHeight="15" x14ac:dyDescent="0.25"/>
  <cols>
    <col min="1" max="1" width="10.42578125" style="328" customWidth="1"/>
    <col min="2" max="2" width="12.85546875" style="328" customWidth="1"/>
    <col min="3" max="3" width="33" style="16" customWidth="1"/>
    <col min="4" max="4" width="10.5703125" style="25" customWidth="1"/>
    <col min="5" max="5" width="11.5703125" style="25" customWidth="1"/>
    <col min="6" max="6" width="10.5703125" style="25" customWidth="1"/>
    <col min="7" max="7" width="11" style="25" customWidth="1"/>
    <col min="8" max="9" width="11.140625" style="18" customWidth="1"/>
    <col min="10" max="11" width="11.140625" style="86" customWidth="1"/>
    <col min="12" max="12" width="15.5703125" style="515" customWidth="1"/>
    <col min="13" max="15" width="10.85546875" style="515" customWidth="1"/>
    <col min="16" max="16" width="16.42578125" style="515" customWidth="1"/>
    <col min="17" max="19" width="10.85546875" style="515" customWidth="1"/>
    <col min="20" max="20" width="13.42578125" style="516" customWidth="1"/>
    <col min="21" max="21" width="16.140625" style="516" customWidth="1"/>
    <col min="22" max="22" width="10.85546875" style="516" customWidth="1"/>
    <col min="23" max="23" width="16.42578125" style="516" customWidth="1"/>
    <col min="24" max="24" width="15.140625" style="516" customWidth="1"/>
    <col min="25" max="25" width="10.85546875" style="516" customWidth="1"/>
    <col min="26" max="27" width="10.85546875" style="515" customWidth="1"/>
    <col min="28" max="28" width="8.140625" style="515" bestFit="1" customWidth="1"/>
    <col min="29" max="37" width="8.140625" style="86"/>
    <col min="38" max="46" width="8.140625" style="515"/>
    <col min="47" max="267" width="8.140625" style="18"/>
    <col min="268" max="268" width="8.85546875" style="18" customWidth="1"/>
    <col min="269" max="269" width="9" style="18" customWidth="1"/>
    <col min="270" max="270" width="41.85546875" style="18" customWidth="1"/>
    <col min="271" max="271" width="8.85546875" style="18" customWidth="1"/>
    <col min="272" max="272" width="10.42578125" style="18" customWidth="1"/>
    <col min="273" max="273" width="8.5703125" style="18" customWidth="1"/>
    <col min="274" max="274" width="10.42578125" style="18" customWidth="1"/>
    <col min="275" max="275" width="13.140625" style="18" customWidth="1"/>
    <col min="276" max="276" width="7.85546875" style="18" customWidth="1"/>
    <col min="277" max="277" width="11.42578125" style="18" customWidth="1"/>
    <col min="278" max="279" width="8.85546875" style="18" bestFit="1" customWidth="1"/>
    <col min="280" max="281" width="8" style="18" customWidth="1"/>
    <col min="282" max="282" width="8.140625" style="18" bestFit="1" customWidth="1"/>
    <col min="283" max="283" width="8.85546875" style="18" bestFit="1" customWidth="1"/>
    <col min="284" max="284" width="8.140625" style="18" bestFit="1" customWidth="1"/>
    <col min="285" max="523" width="8.140625" style="18"/>
    <col min="524" max="524" width="8.85546875" style="18" customWidth="1"/>
    <col min="525" max="525" width="9" style="18" customWidth="1"/>
    <col min="526" max="526" width="41.85546875" style="18" customWidth="1"/>
    <col min="527" max="527" width="8.85546875" style="18" customWidth="1"/>
    <col min="528" max="528" width="10.42578125" style="18" customWidth="1"/>
    <col min="529" max="529" width="8.5703125" style="18" customWidth="1"/>
    <col min="530" max="530" width="10.42578125" style="18" customWidth="1"/>
    <col min="531" max="531" width="13.140625" style="18" customWidth="1"/>
    <col min="532" max="532" width="7.85546875" style="18" customWidth="1"/>
    <col min="533" max="533" width="11.42578125" style="18" customWidth="1"/>
    <col min="534" max="535" width="8.85546875" style="18" bestFit="1" customWidth="1"/>
    <col min="536" max="537" width="8" style="18" customWidth="1"/>
    <col min="538" max="538" width="8.140625" style="18" bestFit="1" customWidth="1"/>
    <col min="539" max="539" width="8.85546875" style="18" bestFit="1" customWidth="1"/>
    <col min="540" max="540" width="8.140625" style="18" bestFit="1" customWidth="1"/>
    <col min="541" max="779" width="8.140625" style="18"/>
    <col min="780" max="780" width="8.85546875" style="18" customWidth="1"/>
    <col min="781" max="781" width="9" style="18" customWidth="1"/>
    <col min="782" max="782" width="41.85546875" style="18" customWidth="1"/>
    <col min="783" max="783" width="8.85546875" style="18" customWidth="1"/>
    <col min="784" max="784" width="10.42578125" style="18" customWidth="1"/>
    <col min="785" max="785" width="8.5703125" style="18" customWidth="1"/>
    <col min="786" max="786" width="10.42578125" style="18" customWidth="1"/>
    <col min="787" max="787" width="13.140625" style="18" customWidth="1"/>
    <col min="788" max="788" width="7.85546875" style="18" customWidth="1"/>
    <col min="789" max="789" width="11.42578125" style="18" customWidth="1"/>
    <col min="790" max="791" width="8.85546875" style="18" bestFit="1" customWidth="1"/>
    <col min="792" max="793" width="8" style="18" customWidth="1"/>
    <col min="794" max="794" width="8.140625" style="18" bestFit="1" customWidth="1"/>
    <col min="795" max="795" width="8.85546875" style="18" bestFit="1" customWidth="1"/>
    <col min="796" max="796" width="8.140625" style="18" bestFit="1" customWidth="1"/>
    <col min="797" max="1035" width="8.140625" style="18"/>
    <col min="1036" max="1036" width="8.85546875" style="18" customWidth="1"/>
    <col min="1037" max="1037" width="9" style="18" customWidth="1"/>
    <col min="1038" max="1038" width="41.85546875" style="18" customWidth="1"/>
    <col min="1039" max="1039" width="8.85546875" style="18" customWidth="1"/>
    <col min="1040" max="1040" width="10.42578125" style="18" customWidth="1"/>
    <col min="1041" max="1041" width="8.5703125" style="18" customWidth="1"/>
    <col min="1042" max="1042" width="10.42578125" style="18" customWidth="1"/>
    <col min="1043" max="1043" width="13.140625" style="18" customWidth="1"/>
    <col min="1044" max="1044" width="7.85546875" style="18" customWidth="1"/>
    <col min="1045" max="1045" width="11.42578125" style="18" customWidth="1"/>
    <col min="1046" max="1047" width="8.85546875" style="18" bestFit="1" customWidth="1"/>
    <col min="1048" max="1049" width="8" style="18" customWidth="1"/>
    <col min="1050" max="1050" width="8.140625" style="18" bestFit="1" customWidth="1"/>
    <col min="1051" max="1051" width="8.85546875" style="18" bestFit="1" customWidth="1"/>
    <col min="1052" max="1052" width="8.140625" style="18" bestFit="1" customWidth="1"/>
    <col min="1053" max="1291" width="8.140625" style="18"/>
    <col min="1292" max="1292" width="8.85546875" style="18" customWidth="1"/>
    <col min="1293" max="1293" width="9" style="18" customWidth="1"/>
    <col min="1294" max="1294" width="41.85546875" style="18" customWidth="1"/>
    <col min="1295" max="1295" width="8.85546875" style="18" customWidth="1"/>
    <col min="1296" max="1296" width="10.42578125" style="18" customWidth="1"/>
    <col min="1297" max="1297" width="8.5703125" style="18" customWidth="1"/>
    <col min="1298" max="1298" width="10.42578125" style="18" customWidth="1"/>
    <col min="1299" max="1299" width="13.140625" style="18" customWidth="1"/>
    <col min="1300" max="1300" width="7.85546875" style="18" customWidth="1"/>
    <col min="1301" max="1301" width="11.42578125" style="18" customWidth="1"/>
    <col min="1302" max="1303" width="8.85546875" style="18" bestFit="1" customWidth="1"/>
    <col min="1304" max="1305" width="8" style="18" customWidth="1"/>
    <col min="1306" max="1306" width="8.140625" style="18" bestFit="1" customWidth="1"/>
    <col min="1307" max="1307" width="8.85546875" style="18" bestFit="1" customWidth="1"/>
    <col min="1308" max="1308" width="8.140625" style="18" bestFit="1" customWidth="1"/>
    <col min="1309" max="1547" width="8.140625" style="18"/>
    <col min="1548" max="1548" width="8.85546875" style="18" customWidth="1"/>
    <col min="1549" max="1549" width="9" style="18" customWidth="1"/>
    <col min="1550" max="1550" width="41.85546875" style="18" customWidth="1"/>
    <col min="1551" max="1551" width="8.85546875" style="18" customWidth="1"/>
    <col min="1552" max="1552" width="10.42578125" style="18" customWidth="1"/>
    <col min="1553" max="1553" width="8.5703125" style="18" customWidth="1"/>
    <col min="1554" max="1554" width="10.42578125" style="18" customWidth="1"/>
    <col min="1555" max="1555" width="13.140625" style="18" customWidth="1"/>
    <col min="1556" max="1556" width="7.85546875" style="18" customWidth="1"/>
    <col min="1557" max="1557" width="11.42578125" style="18" customWidth="1"/>
    <col min="1558" max="1559" width="8.85546875" style="18" bestFit="1" customWidth="1"/>
    <col min="1560" max="1561" width="8" style="18" customWidth="1"/>
    <col min="1562" max="1562" width="8.140625" style="18" bestFit="1" customWidth="1"/>
    <col min="1563" max="1563" width="8.85546875" style="18" bestFit="1" customWidth="1"/>
    <col min="1564" max="1564" width="8.140625" style="18" bestFit="1" customWidth="1"/>
    <col min="1565" max="1803" width="8.140625" style="18"/>
    <col min="1804" max="1804" width="8.85546875" style="18" customWidth="1"/>
    <col min="1805" max="1805" width="9" style="18" customWidth="1"/>
    <col min="1806" max="1806" width="41.85546875" style="18" customWidth="1"/>
    <col min="1807" max="1807" width="8.85546875" style="18" customWidth="1"/>
    <col min="1808" max="1808" width="10.42578125" style="18" customWidth="1"/>
    <col min="1809" max="1809" width="8.5703125" style="18" customWidth="1"/>
    <col min="1810" max="1810" width="10.42578125" style="18" customWidth="1"/>
    <col min="1811" max="1811" width="13.140625" style="18" customWidth="1"/>
    <col min="1812" max="1812" width="7.85546875" style="18" customWidth="1"/>
    <col min="1813" max="1813" width="11.42578125" style="18" customWidth="1"/>
    <col min="1814" max="1815" width="8.85546875" style="18" bestFit="1" customWidth="1"/>
    <col min="1816" max="1817" width="8" style="18" customWidth="1"/>
    <col min="1818" max="1818" width="8.140625" style="18" bestFit="1" customWidth="1"/>
    <col min="1819" max="1819" width="8.85546875" style="18" bestFit="1" customWidth="1"/>
    <col min="1820" max="1820" width="8.140625" style="18" bestFit="1" customWidth="1"/>
    <col min="1821" max="2059" width="8.140625" style="18"/>
    <col min="2060" max="2060" width="8.85546875" style="18" customWidth="1"/>
    <col min="2061" max="2061" width="9" style="18" customWidth="1"/>
    <col min="2062" max="2062" width="41.85546875" style="18" customWidth="1"/>
    <col min="2063" max="2063" width="8.85546875" style="18" customWidth="1"/>
    <col min="2064" max="2064" width="10.42578125" style="18" customWidth="1"/>
    <col min="2065" max="2065" width="8.5703125" style="18" customWidth="1"/>
    <col min="2066" max="2066" width="10.42578125" style="18" customWidth="1"/>
    <col min="2067" max="2067" width="13.140625" style="18" customWidth="1"/>
    <col min="2068" max="2068" width="7.85546875" style="18" customWidth="1"/>
    <col min="2069" max="2069" width="11.42578125" style="18" customWidth="1"/>
    <col min="2070" max="2071" width="8.85546875" style="18" bestFit="1" customWidth="1"/>
    <col min="2072" max="2073" width="8" style="18" customWidth="1"/>
    <col min="2074" max="2074" width="8.140625" style="18" bestFit="1" customWidth="1"/>
    <col min="2075" max="2075" width="8.85546875" style="18" bestFit="1" customWidth="1"/>
    <col min="2076" max="2076" width="8.140625" style="18" bestFit="1" customWidth="1"/>
    <col min="2077" max="2315" width="8.140625" style="18"/>
    <col min="2316" max="2316" width="8.85546875" style="18" customWidth="1"/>
    <col min="2317" max="2317" width="9" style="18" customWidth="1"/>
    <col min="2318" max="2318" width="41.85546875" style="18" customWidth="1"/>
    <col min="2319" max="2319" width="8.85546875" style="18" customWidth="1"/>
    <col min="2320" max="2320" width="10.42578125" style="18" customWidth="1"/>
    <col min="2321" max="2321" width="8.5703125" style="18" customWidth="1"/>
    <col min="2322" max="2322" width="10.42578125" style="18" customWidth="1"/>
    <col min="2323" max="2323" width="13.140625" style="18" customWidth="1"/>
    <col min="2324" max="2324" width="7.85546875" style="18" customWidth="1"/>
    <col min="2325" max="2325" width="11.42578125" style="18" customWidth="1"/>
    <col min="2326" max="2327" width="8.85546875" style="18" bestFit="1" customWidth="1"/>
    <col min="2328" max="2329" width="8" style="18" customWidth="1"/>
    <col min="2330" max="2330" width="8.140625" style="18" bestFit="1" customWidth="1"/>
    <col min="2331" max="2331" width="8.85546875" style="18" bestFit="1" customWidth="1"/>
    <col min="2332" max="2332" width="8.140625" style="18" bestFit="1" customWidth="1"/>
    <col min="2333" max="2571" width="8.140625" style="18"/>
    <col min="2572" max="2572" width="8.85546875" style="18" customWidth="1"/>
    <col min="2573" max="2573" width="9" style="18" customWidth="1"/>
    <col min="2574" max="2574" width="41.85546875" style="18" customWidth="1"/>
    <col min="2575" max="2575" width="8.85546875" style="18" customWidth="1"/>
    <col min="2576" max="2576" width="10.42578125" style="18" customWidth="1"/>
    <col min="2577" max="2577" width="8.5703125" style="18" customWidth="1"/>
    <col min="2578" max="2578" width="10.42578125" style="18" customWidth="1"/>
    <col min="2579" max="2579" width="13.140625" style="18" customWidth="1"/>
    <col min="2580" max="2580" width="7.85546875" style="18" customWidth="1"/>
    <col min="2581" max="2581" width="11.42578125" style="18" customWidth="1"/>
    <col min="2582" max="2583" width="8.85546875" style="18" bestFit="1" customWidth="1"/>
    <col min="2584" max="2585" width="8" style="18" customWidth="1"/>
    <col min="2586" max="2586" width="8.140625" style="18" bestFit="1" customWidth="1"/>
    <col min="2587" max="2587" width="8.85546875" style="18" bestFit="1" customWidth="1"/>
    <col min="2588" max="2588" width="8.140625" style="18" bestFit="1" customWidth="1"/>
    <col min="2589" max="2827" width="8.140625" style="18"/>
    <col min="2828" max="2828" width="8.85546875" style="18" customWidth="1"/>
    <col min="2829" max="2829" width="9" style="18" customWidth="1"/>
    <col min="2830" max="2830" width="41.85546875" style="18" customWidth="1"/>
    <col min="2831" max="2831" width="8.85546875" style="18" customWidth="1"/>
    <col min="2832" max="2832" width="10.42578125" style="18" customWidth="1"/>
    <col min="2833" max="2833" width="8.5703125" style="18" customWidth="1"/>
    <col min="2834" max="2834" width="10.42578125" style="18" customWidth="1"/>
    <col min="2835" max="2835" width="13.140625" style="18" customWidth="1"/>
    <col min="2836" max="2836" width="7.85546875" style="18" customWidth="1"/>
    <col min="2837" max="2837" width="11.42578125" style="18" customWidth="1"/>
    <col min="2838" max="2839" width="8.85546875" style="18" bestFit="1" customWidth="1"/>
    <col min="2840" max="2841" width="8" style="18" customWidth="1"/>
    <col min="2842" max="2842" width="8.140625" style="18" bestFit="1" customWidth="1"/>
    <col min="2843" max="2843" width="8.85546875" style="18" bestFit="1" customWidth="1"/>
    <col min="2844" max="2844" width="8.140625" style="18" bestFit="1" customWidth="1"/>
    <col min="2845" max="3083" width="8.140625" style="18"/>
    <col min="3084" max="3084" width="8.85546875" style="18" customWidth="1"/>
    <col min="3085" max="3085" width="9" style="18" customWidth="1"/>
    <col min="3086" max="3086" width="41.85546875" style="18" customWidth="1"/>
    <col min="3087" max="3087" width="8.85546875" style="18" customWidth="1"/>
    <col min="3088" max="3088" width="10.42578125" style="18" customWidth="1"/>
    <col min="3089" max="3089" width="8.5703125" style="18" customWidth="1"/>
    <col min="3090" max="3090" width="10.42578125" style="18" customWidth="1"/>
    <col min="3091" max="3091" width="13.140625" style="18" customWidth="1"/>
    <col min="3092" max="3092" width="7.85546875" style="18" customWidth="1"/>
    <col min="3093" max="3093" width="11.42578125" style="18" customWidth="1"/>
    <col min="3094" max="3095" width="8.85546875" style="18" bestFit="1" customWidth="1"/>
    <col min="3096" max="3097" width="8" style="18" customWidth="1"/>
    <col min="3098" max="3098" width="8.140625" style="18" bestFit="1" customWidth="1"/>
    <col min="3099" max="3099" width="8.85546875" style="18" bestFit="1" customWidth="1"/>
    <col min="3100" max="3100" width="8.140625" style="18" bestFit="1" customWidth="1"/>
    <col min="3101" max="3339" width="8.140625" style="18"/>
    <col min="3340" max="3340" width="8.85546875" style="18" customWidth="1"/>
    <col min="3341" max="3341" width="9" style="18" customWidth="1"/>
    <col min="3342" max="3342" width="41.85546875" style="18" customWidth="1"/>
    <col min="3343" max="3343" width="8.85546875" style="18" customWidth="1"/>
    <col min="3344" max="3344" width="10.42578125" style="18" customWidth="1"/>
    <col min="3345" max="3345" width="8.5703125" style="18" customWidth="1"/>
    <col min="3346" max="3346" width="10.42578125" style="18" customWidth="1"/>
    <col min="3347" max="3347" width="13.140625" style="18" customWidth="1"/>
    <col min="3348" max="3348" width="7.85546875" style="18" customWidth="1"/>
    <col min="3349" max="3349" width="11.42578125" style="18" customWidth="1"/>
    <col min="3350" max="3351" width="8.85546875" style="18" bestFit="1" customWidth="1"/>
    <col min="3352" max="3353" width="8" style="18" customWidth="1"/>
    <col min="3354" max="3354" width="8.140625" style="18" bestFit="1" customWidth="1"/>
    <col min="3355" max="3355" width="8.85546875" style="18" bestFit="1" customWidth="1"/>
    <col min="3356" max="3356" width="8.140625" style="18" bestFit="1" customWidth="1"/>
    <col min="3357" max="3595" width="8.140625" style="18"/>
    <col min="3596" max="3596" width="8.85546875" style="18" customWidth="1"/>
    <col min="3597" max="3597" width="9" style="18" customWidth="1"/>
    <col min="3598" max="3598" width="41.85546875" style="18" customWidth="1"/>
    <col min="3599" max="3599" width="8.85546875" style="18" customWidth="1"/>
    <col min="3600" max="3600" width="10.42578125" style="18" customWidth="1"/>
    <col min="3601" max="3601" width="8.5703125" style="18" customWidth="1"/>
    <col min="3602" max="3602" width="10.42578125" style="18" customWidth="1"/>
    <col min="3603" max="3603" width="13.140625" style="18" customWidth="1"/>
    <col min="3604" max="3604" width="7.85546875" style="18" customWidth="1"/>
    <col min="3605" max="3605" width="11.42578125" style="18" customWidth="1"/>
    <col min="3606" max="3607" width="8.85546875" style="18" bestFit="1" customWidth="1"/>
    <col min="3608" max="3609" width="8" style="18" customWidth="1"/>
    <col min="3610" max="3610" width="8.140625" style="18" bestFit="1" customWidth="1"/>
    <col min="3611" max="3611" width="8.85546875" style="18" bestFit="1" customWidth="1"/>
    <col min="3612" max="3612" width="8.140625" style="18" bestFit="1" customWidth="1"/>
    <col min="3613" max="3851" width="8.140625" style="18"/>
    <col min="3852" max="3852" width="8.85546875" style="18" customWidth="1"/>
    <col min="3853" max="3853" width="9" style="18" customWidth="1"/>
    <col min="3854" max="3854" width="41.85546875" style="18" customWidth="1"/>
    <col min="3855" max="3855" width="8.85546875" style="18" customWidth="1"/>
    <col min="3856" max="3856" width="10.42578125" style="18" customWidth="1"/>
    <col min="3857" max="3857" width="8.5703125" style="18" customWidth="1"/>
    <col min="3858" max="3858" width="10.42578125" style="18" customWidth="1"/>
    <col min="3859" max="3859" width="13.140625" style="18" customWidth="1"/>
    <col min="3860" max="3860" width="7.85546875" style="18" customWidth="1"/>
    <col min="3861" max="3861" width="11.42578125" style="18" customWidth="1"/>
    <col min="3862" max="3863" width="8.85546875" style="18" bestFit="1" customWidth="1"/>
    <col min="3864" max="3865" width="8" style="18" customWidth="1"/>
    <col min="3866" max="3866" width="8.140625" style="18" bestFit="1" customWidth="1"/>
    <col min="3867" max="3867" width="8.85546875" style="18" bestFit="1" customWidth="1"/>
    <col min="3868" max="3868" width="8.140625" style="18" bestFit="1" customWidth="1"/>
    <col min="3869" max="4107" width="8.140625" style="18"/>
    <col min="4108" max="4108" width="8.85546875" style="18" customWidth="1"/>
    <col min="4109" max="4109" width="9" style="18" customWidth="1"/>
    <col min="4110" max="4110" width="41.85546875" style="18" customWidth="1"/>
    <col min="4111" max="4111" width="8.85546875" style="18" customWidth="1"/>
    <col min="4112" max="4112" width="10.42578125" style="18" customWidth="1"/>
    <col min="4113" max="4113" width="8.5703125" style="18" customWidth="1"/>
    <col min="4114" max="4114" width="10.42578125" style="18" customWidth="1"/>
    <col min="4115" max="4115" width="13.140625" style="18" customWidth="1"/>
    <col min="4116" max="4116" width="7.85546875" style="18" customWidth="1"/>
    <col min="4117" max="4117" width="11.42578125" style="18" customWidth="1"/>
    <col min="4118" max="4119" width="8.85546875" style="18" bestFit="1" customWidth="1"/>
    <col min="4120" max="4121" width="8" style="18" customWidth="1"/>
    <col min="4122" max="4122" width="8.140625" style="18" bestFit="1" customWidth="1"/>
    <col min="4123" max="4123" width="8.85546875" style="18" bestFit="1" customWidth="1"/>
    <col min="4124" max="4124" width="8.140625" style="18" bestFit="1" customWidth="1"/>
    <col min="4125" max="4363" width="8.140625" style="18"/>
    <col min="4364" max="4364" width="8.85546875" style="18" customWidth="1"/>
    <col min="4365" max="4365" width="9" style="18" customWidth="1"/>
    <col min="4366" max="4366" width="41.85546875" style="18" customWidth="1"/>
    <col min="4367" max="4367" width="8.85546875" style="18" customWidth="1"/>
    <col min="4368" max="4368" width="10.42578125" style="18" customWidth="1"/>
    <col min="4369" max="4369" width="8.5703125" style="18" customWidth="1"/>
    <col min="4370" max="4370" width="10.42578125" style="18" customWidth="1"/>
    <col min="4371" max="4371" width="13.140625" style="18" customWidth="1"/>
    <col min="4372" max="4372" width="7.85546875" style="18" customWidth="1"/>
    <col min="4373" max="4373" width="11.42578125" style="18" customWidth="1"/>
    <col min="4374" max="4375" width="8.85546875" style="18" bestFit="1" customWidth="1"/>
    <col min="4376" max="4377" width="8" style="18" customWidth="1"/>
    <col min="4378" max="4378" width="8.140625" style="18" bestFit="1" customWidth="1"/>
    <col min="4379" max="4379" width="8.85546875" style="18" bestFit="1" customWidth="1"/>
    <col min="4380" max="4380" width="8.140625" style="18" bestFit="1" customWidth="1"/>
    <col min="4381" max="4619" width="8.140625" style="18"/>
    <col min="4620" max="4620" width="8.85546875" style="18" customWidth="1"/>
    <col min="4621" max="4621" width="9" style="18" customWidth="1"/>
    <col min="4622" max="4622" width="41.85546875" style="18" customWidth="1"/>
    <col min="4623" max="4623" width="8.85546875" style="18" customWidth="1"/>
    <col min="4624" max="4624" width="10.42578125" style="18" customWidth="1"/>
    <col min="4625" max="4625" width="8.5703125" style="18" customWidth="1"/>
    <col min="4626" max="4626" width="10.42578125" style="18" customWidth="1"/>
    <col min="4627" max="4627" width="13.140625" style="18" customWidth="1"/>
    <col min="4628" max="4628" width="7.85546875" style="18" customWidth="1"/>
    <col min="4629" max="4629" width="11.42578125" style="18" customWidth="1"/>
    <col min="4630" max="4631" width="8.85546875" style="18" bestFit="1" customWidth="1"/>
    <col min="4632" max="4633" width="8" style="18" customWidth="1"/>
    <col min="4634" max="4634" width="8.140625" style="18" bestFit="1" customWidth="1"/>
    <col min="4635" max="4635" width="8.85546875" style="18" bestFit="1" customWidth="1"/>
    <col min="4636" max="4636" width="8.140625" style="18" bestFit="1" customWidth="1"/>
    <col min="4637" max="4875" width="8.140625" style="18"/>
    <col min="4876" max="4876" width="8.85546875" style="18" customWidth="1"/>
    <col min="4877" max="4877" width="9" style="18" customWidth="1"/>
    <col min="4878" max="4878" width="41.85546875" style="18" customWidth="1"/>
    <col min="4879" max="4879" width="8.85546875" style="18" customWidth="1"/>
    <col min="4880" max="4880" width="10.42578125" style="18" customWidth="1"/>
    <col min="4881" max="4881" width="8.5703125" style="18" customWidth="1"/>
    <col min="4882" max="4882" width="10.42578125" style="18" customWidth="1"/>
    <col min="4883" max="4883" width="13.140625" style="18" customWidth="1"/>
    <col min="4884" max="4884" width="7.85546875" style="18" customWidth="1"/>
    <col min="4885" max="4885" width="11.42578125" style="18" customWidth="1"/>
    <col min="4886" max="4887" width="8.85546875" style="18" bestFit="1" customWidth="1"/>
    <col min="4888" max="4889" width="8" style="18" customWidth="1"/>
    <col min="4890" max="4890" width="8.140625" style="18" bestFit="1" customWidth="1"/>
    <col min="4891" max="4891" width="8.85546875" style="18" bestFit="1" customWidth="1"/>
    <col min="4892" max="4892" width="8.140625" style="18" bestFit="1" customWidth="1"/>
    <col min="4893" max="5131" width="8.140625" style="18"/>
    <col min="5132" max="5132" width="8.85546875" style="18" customWidth="1"/>
    <col min="5133" max="5133" width="9" style="18" customWidth="1"/>
    <col min="5134" max="5134" width="41.85546875" style="18" customWidth="1"/>
    <col min="5135" max="5135" width="8.85546875" style="18" customWidth="1"/>
    <col min="5136" max="5136" width="10.42578125" style="18" customWidth="1"/>
    <col min="5137" max="5137" width="8.5703125" style="18" customWidth="1"/>
    <col min="5138" max="5138" width="10.42578125" style="18" customWidth="1"/>
    <col min="5139" max="5139" width="13.140625" style="18" customWidth="1"/>
    <col min="5140" max="5140" width="7.85546875" style="18" customWidth="1"/>
    <col min="5141" max="5141" width="11.42578125" style="18" customWidth="1"/>
    <col min="5142" max="5143" width="8.85546875" style="18" bestFit="1" customWidth="1"/>
    <col min="5144" max="5145" width="8" style="18" customWidth="1"/>
    <col min="5146" max="5146" width="8.140625" style="18" bestFit="1" customWidth="1"/>
    <col min="5147" max="5147" width="8.85546875" style="18" bestFit="1" customWidth="1"/>
    <col min="5148" max="5148" width="8.140625" style="18" bestFit="1" customWidth="1"/>
    <col min="5149" max="5387" width="8.140625" style="18"/>
    <col min="5388" max="5388" width="8.85546875" style="18" customWidth="1"/>
    <col min="5389" max="5389" width="9" style="18" customWidth="1"/>
    <col min="5390" max="5390" width="41.85546875" style="18" customWidth="1"/>
    <col min="5391" max="5391" width="8.85546875" style="18" customWidth="1"/>
    <col min="5392" max="5392" width="10.42578125" style="18" customWidth="1"/>
    <col min="5393" max="5393" width="8.5703125" style="18" customWidth="1"/>
    <col min="5394" max="5394" width="10.42578125" style="18" customWidth="1"/>
    <col min="5395" max="5395" width="13.140625" style="18" customWidth="1"/>
    <col min="5396" max="5396" width="7.85546875" style="18" customWidth="1"/>
    <col min="5397" max="5397" width="11.42578125" style="18" customWidth="1"/>
    <col min="5398" max="5399" width="8.85546875" style="18" bestFit="1" customWidth="1"/>
    <col min="5400" max="5401" width="8" style="18" customWidth="1"/>
    <col min="5402" max="5402" width="8.140625" style="18" bestFit="1" customWidth="1"/>
    <col min="5403" max="5403" width="8.85546875" style="18" bestFit="1" customWidth="1"/>
    <col min="5404" max="5404" width="8.140625" style="18" bestFit="1" customWidth="1"/>
    <col min="5405" max="5643" width="8.140625" style="18"/>
    <col min="5644" max="5644" width="8.85546875" style="18" customWidth="1"/>
    <col min="5645" max="5645" width="9" style="18" customWidth="1"/>
    <col min="5646" max="5646" width="41.85546875" style="18" customWidth="1"/>
    <col min="5647" max="5647" width="8.85546875" style="18" customWidth="1"/>
    <col min="5648" max="5648" width="10.42578125" style="18" customWidth="1"/>
    <col min="5649" max="5649" width="8.5703125" style="18" customWidth="1"/>
    <col min="5650" max="5650" width="10.42578125" style="18" customWidth="1"/>
    <col min="5651" max="5651" width="13.140625" style="18" customWidth="1"/>
    <col min="5652" max="5652" width="7.85546875" style="18" customWidth="1"/>
    <col min="5653" max="5653" width="11.42578125" style="18" customWidth="1"/>
    <col min="5654" max="5655" width="8.85546875" style="18" bestFit="1" customWidth="1"/>
    <col min="5656" max="5657" width="8" style="18" customWidth="1"/>
    <col min="5658" max="5658" width="8.140625" style="18" bestFit="1" customWidth="1"/>
    <col min="5659" max="5659" width="8.85546875" style="18" bestFit="1" customWidth="1"/>
    <col min="5660" max="5660" width="8.140625" style="18" bestFit="1" customWidth="1"/>
    <col min="5661" max="5899" width="8.140625" style="18"/>
    <col min="5900" max="5900" width="8.85546875" style="18" customWidth="1"/>
    <col min="5901" max="5901" width="9" style="18" customWidth="1"/>
    <col min="5902" max="5902" width="41.85546875" style="18" customWidth="1"/>
    <col min="5903" max="5903" width="8.85546875" style="18" customWidth="1"/>
    <col min="5904" max="5904" width="10.42578125" style="18" customWidth="1"/>
    <col min="5905" max="5905" width="8.5703125" style="18" customWidth="1"/>
    <col min="5906" max="5906" width="10.42578125" style="18" customWidth="1"/>
    <col min="5907" max="5907" width="13.140625" style="18" customWidth="1"/>
    <col min="5908" max="5908" width="7.85546875" style="18" customWidth="1"/>
    <col min="5909" max="5909" width="11.42578125" style="18" customWidth="1"/>
    <col min="5910" max="5911" width="8.85546875" style="18" bestFit="1" customWidth="1"/>
    <col min="5912" max="5913" width="8" style="18" customWidth="1"/>
    <col min="5914" max="5914" width="8.140625" style="18" bestFit="1" customWidth="1"/>
    <col min="5915" max="5915" width="8.85546875" style="18" bestFit="1" customWidth="1"/>
    <col min="5916" max="5916" width="8.140625" style="18" bestFit="1" customWidth="1"/>
    <col min="5917" max="6155" width="8.140625" style="18"/>
    <col min="6156" max="6156" width="8.85546875" style="18" customWidth="1"/>
    <col min="6157" max="6157" width="9" style="18" customWidth="1"/>
    <col min="6158" max="6158" width="41.85546875" style="18" customWidth="1"/>
    <col min="6159" max="6159" width="8.85546875" style="18" customWidth="1"/>
    <col min="6160" max="6160" width="10.42578125" style="18" customWidth="1"/>
    <col min="6161" max="6161" width="8.5703125" style="18" customWidth="1"/>
    <col min="6162" max="6162" width="10.42578125" style="18" customWidth="1"/>
    <col min="6163" max="6163" width="13.140625" style="18" customWidth="1"/>
    <col min="6164" max="6164" width="7.85546875" style="18" customWidth="1"/>
    <col min="6165" max="6165" width="11.42578125" style="18" customWidth="1"/>
    <col min="6166" max="6167" width="8.85546875" style="18" bestFit="1" customWidth="1"/>
    <col min="6168" max="6169" width="8" style="18" customWidth="1"/>
    <col min="6170" max="6170" width="8.140625" style="18" bestFit="1" customWidth="1"/>
    <col min="6171" max="6171" width="8.85546875" style="18" bestFit="1" customWidth="1"/>
    <col min="6172" max="6172" width="8.140625" style="18" bestFit="1" customWidth="1"/>
    <col min="6173" max="6411" width="8.140625" style="18"/>
    <col min="6412" max="6412" width="8.85546875" style="18" customWidth="1"/>
    <col min="6413" max="6413" width="9" style="18" customWidth="1"/>
    <col min="6414" max="6414" width="41.85546875" style="18" customWidth="1"/>
    <col min="6415" max="6415" width="8.85546875" style="18" customWidth="1"/>
    <col min="6416" max="6416" width="10.42578125" style="18" customWidth="1"/>
    <col min="6417" max="6417" width="8.5703125" style="18" customWidth="1"/>
    <col min="6418" max="6418" width="10.42578125" style="18" customWidth="1"/>
    <col min="6419" max="6419" width="13.140625" style="18" customWidth="1"/>
    <col min="6420" max="6420" width="7.85546875" style="18" customWidth="1"/>
    <col min="6421" max="6421" width="11.42578125" style="18" customWidth="1"/>
    <col min="6422" max="6423" width="8.85546875" style="18" bestFit="1" customWidth="1"/>
    <col min="6424" max="6425" width="8" style="18" customWidth="1"/>
    <col min="6426" max="6426" width="8.140625" style="18" bestFit="1" customWidth="1"/>
    <col min="6427" max="6427" width="8.85546875" style="18" bestFit="1" customWidth="1"/>
    <col min="6428" max="6428" width="8.140625" style="18" bestFit="1" customWidth="1"/>
    <col min="6429" max="6667" width="8.140625" style="18"/>
    <col min="6668" max="6668" width="8.85546875" style="18" customWidth="1"/>
    <col min="6669" max="6669" width="9" style="18" customWidth="1"/>
    <col min="6670" max="6670" width="41.85546875" style="18" customWidth="1"/>
    <col min="6671" max="6671" width="8.85546875" style="18" customWidth="1"/>
    <col min="6672" max="6672" width="10.42578125" style="18" customWidth="1"/>
    <col min="6673" max="6673" width="8.5703125" style="18" customWidth="1"/>
    <col min="6674" max="6674" width="10.42578125" style="18" customWidth="1"/>
    <col min="6675" max="6675" width="13.140625" style="18" customWidth="1"/>
    <col min="6676" max="6676" width="7.85546875" style="18" customWidth="1"/>
    <col min="6677" max="6677" width="11.42578125" style="18" customWidth="1"/>
    <col min="6678" max="6679" width="8.85546875" style="18" bestFit="1" customWidth="1"/>
    <col min="6680" max="6681" width="8" style="18" customWidth="1"/>
    <col min="6682" max="6682" width="8.140625" style="18" bestFit="1" customWidth="1"/>
    <col min="6683" max="6683" width="8.85546875" style="18" bestFit="1" customWidth="1"/>
    <col min="6684" max="6684" width="8.140625" style="18" bestFit="1" customWidth="1"/>
    <col min="6685" max="6923" width="8.140625" style="18"/>
    <col min="6924" max="6924" width="8.85546875" style="18" customWidth="1"/>
    <col min="6925" max="6925" width="9" style="18" customWidth="1"/>
    <col min="6926" max="6926" width="41.85546875" style="18" customWidth="1"/>
    <col min="6927" max="6927" width="8.85546875" style="18" customWidth="1"/>
    <col min="6928" max="6928" width="10.42578125" style="18" customWidth="1"/>
    <col min="6929" max="6929" width="8.5703125" style="18" customWidth="1"/>
    <col min="6930" max="6930" width="10.42578125" style="18" customWidth="1"/>
    <col min="6931" max="6931" width="13.140625" style="18" customWidth="1"/>
    <col min="6932" max="6932" width="7.85546875" style="18" customWidth="1"/>
    <col min="6933" max="6933" width="11.42578125" style="18" customWidth="1"/>
    <col min="6934" max="6935" width="8.85546875" style="18" bestFit="1" customWidth="1"/>
    <col min="6936" max="6937" width="8" style="18" customWidth="1"/>
    <col min="6938" max="6938" width="8.140625" style="18" bestFit="1" customWidth="1"/>
    <col min="6939" max="6939" width="8.85546875" style="18" bestFit="1" customWidth="1"/>
    <col min="6940" max="6940" width="8.140625" style="18" bestFit="1" customWidth="1"/>
    <col min="6941" max="7179" width="8.140625" style="18"/>
    <col min="7180" max="7180" width="8.85546875" style="18" customWidth="1"/>
    <col min="7181" max="7181" width="9" style="18" customWidth="1"/>
    <col min="7182" max="7182" width="41.85546875" style="18" customWidth="1"/>
    <col min="7183" max="7183" width="8.85546875" style="18" customWidth="1"/>
    <col min="7184" max="7184" width="10.42578125" style="18" customWidth="1"/>
    <col min="7185" max="7185" width="8.5703125" style="18" customWidth="1"/>
    <col min="7186" max="7186" width="10.42578125" style="18" customWidth="1"/>
    <col min="7187" max="7187" width="13.140625" style="18" customWidth="1"/>
    <col min="7188" max="7188" width="7.85546875" style="18" customWidth="1"/>
    <col min="7189" max="7189" width="11.42578125" style="18" customWidth="1"/>
    <col min="7190" max="7191" width="8.85546875" style="18" bestFit="1" customWidth="1"/>
    <col min="7192" max="7193" width="8" style="18" customWidth="1"/>
    <col min="7194" max="7194" width="8.140625" style="18" bestFit="1" customWidth="1"/>
    <col min="7195" max="7195" width="8.85546875" style="18" bestFit="1" customWidth="1"/>
    <col min="7196" max="7196" width="8.140625" style="18" bestFit="1" customWidth="1"/>
    <col min="7197" max="7435" width="8.140625" style="18"/>
    <col min="7436" max="7436" width="8.85546875" style="18" customWidth="1"/>
    <col min="7437" max="7437" width="9" style="18" customWidth="1"/>
    <col min="7438" max="7438" width="41.85546875" style="18" customWidth="1"/>
    <col min="7439" max="7439" width="8.85546875" style="18" customWidth="1"/>
    <col min="7440" max="7440" width="10.42578125" style="18" customWidth="1"/>
    <col min="7441" max="7441" width="8.5703125" style="18" customWidth="1"/>
    <col min="7442" max="7442" width="10.42578125" style="18" customWidth="1"/>
    <col min="7443" max="7443" width="13.140625" style="18" customWidth="1"/>
    <col min="7444" max="7444" width="7.85546875" style="18" customWidth="1"/>
    <col min="7445" max="7445" width="11.42578125" style="18" customWidth="1"/>
    <col min="7446" max="7447" width="8.85546875" style="18" bestFit="1" customWidth="1"/>
    <col min="7448" max="7449" width="8" style="18" customWidth="1"/>
    <col min="7450" max="7450" width="8.140625" style="18" bestFit="1" customWidth="1"/>
    <col min="7451" max="7451" width="8.85546875" style="18" bestFit="1" customWidth="1"/>
    <col min="7452" max="7452" width="8.140625" style="18" bestFit="1" customWidth="1"/>
    <col min="7453" max="7691" width="8.140625" style="18"/>
    <col min="7692" max="7692" width="8.85546875" style="18" customWidth="1"/>
    <col min="7693" max="7693" width="9" style="18" customWidth="1"/>
    <col min="7694" max="7694" width="41.85546875" style="18" customWidth="1"/>
    <col min="7695" max="7695" width="8.85546875" style="18" customWidth="1"/>
    <col min="7696" max="7696" width="10.42578125" style="18" customWidth="1"/>
    <col min="7697" max="7697" width="8.5703125" style="18" customWidth="1"/>
    <col min="7698" max="7698" width="10.42578125" style="18" customWidth="1"/>
    <col min="7699" max="7699" width="13.140625" style="18" customWidth="1"/>
    <col min="7700" max="7700" width="7.85546875" style="18" customWidth="1"/>
    <col min="7701" max="7701" width="11.42578125" style="18" customWidth="1"/>
    <col min="7702" max="7703" width="8.85546875" style="18" bestFit="1" customWidth="1"/>
    <col min="7704" max="7705" width="8" style="18" customWidth="1"/>
    <col min="7706" max="7706" width="8.140625" style="18" bestFit="1" customWidth="1"/>
    <col min="7707" max="7707" width="8.85546875" style="18" bestFit="1" customWidth="1"/>
    <col min="7708" max="7708" width="8.140625" style="18" bestFit="1" customWidth="1"/>
    <col min="7709" max="7947" width="8.140625" style="18"/>
    <col min="7948" max="7948" width="8.85546875" style="18" customWidth="1"/>
    <col min="7949" max="7949" width="9" style="18" customWidth="1"/>
    <col min="7950" max="7950" width="41.85546875" style="18" customWidth="1"/>
    <col min="7951" max="7951" width="8.85546875" style="18" customWidth="1"/>
    <col min="7952" max="7952" width="10.42578125" style="18" customWidth="1"/>
    <col min="7953" max="7953" width="8.5703125" style="18" customWidth="1"/>
    <col min="7954" max="7954" width="10.42578125" style="18" customWidth="1"/>
    <col min="7955" max="7955" width="13.140625" style="18" customWidth="1"/>
    <col min="7956" max="7956" width="7.85546875" style="18" customWidth="1"/>
    <col min="7957" max="7957" width="11.42578125" style="18" customWidth="1"/>
    <col min="7958" max="7959" width="8.85546875" style="18" bestFit="1" customWidth="1"/>
    <col min="7960" max="7961" width="8" style="18" customWidth="1"/>
    <col min="7962" max="7962" width="8.140625" style="18" bestFit="1" customWidth="1"/>
    <col min="7963" max="7963" width="8.85546875" style="18" bestFit="1" customWidth="1"/>
    <col min="7964" max="7964" width="8.140625" style="18" bestFit="1" customWidth="1"/>
    <col min="7965" max="8203" width="8.140625" style="18"/>
    <col min="8204" max="8204" width="8.85546875" style="18" customWidth="1"/>
    <col min="8205" max="8205" width="9" style="18" customWidth="1"/>
    <col min="8206" max="8206" width="41.85546875" style="18" customWidth="1"/>
    <col min="8207" max="8207" width="8.85546875" style="18" customWidth="1"/>
    <col min="8208" max="8208" width="10.42578125" style="18" customWidth="1"/>
    <col min="8209" max="8209" width="8.5703125" style="18" customWidth="1"/>
    <col min="8210" max="8210" width="10.42578125" style="18" customWidth="1"/>
    <col min="8211" max="8211" width="13.140625" style="18" customWidth="1"/>
    <col min="8212" max="8212" width="7.85546875" style="18" customWidth="1"/>
    <col min="8213" max="8213" width="11.42578125" style="18" customWidth="1"/>
    <col min="8214" max="8215" width="8.85546875" style="18" bestFit="1" customWidth="1"/>
    <col min="8216" max="8217" width="8" style="18" customWidth="1"/>
    <col min="8218" max="8218" width="8.140625" style="18" bestFit="1" customWidth="1"/>
    <col min="8219" max="8219" width="8.85546875" style="18" bestFit="1" customWidth="1"/>
    <col min="8220" max="8220" width="8.140625" style="18" bestFit="1" customWidth="1"/>
    <col min="8221" max="8459" width="8.140625" style="18"/>
    <col min="8460" max="8460" width="8.85546875" style="18" customWidth="1"/>
    <col min="8461" max="8461" width="9" style="18" customWidth="1"/>
    <col min="8462" max="8462" width="41.85546875" style="18" customWidth="1"/>
    <col min="8463" max="8463" width="8.85546875" style="18" customWidth="1"/>
    <col min="8464" max="8464" width="10.42578125" style="18" customWidth="1"/>
    <col min="8465" max="8465" width="8.5703125" style="18" customWidth="1"/>
    <col min="8466" max="8466" width="10.42578125" style="18" customWidth="1"/>
    <col min="8467" max="8467" width="13.140625" style="18" customWidth="1"/>
    <col min="8468" max="8468" width="7.85546875" style="18" customWidth="1"/>
    <col min="8469" max="8469" width="11.42578125" style="18" customWidth="1"/>
    <col min="8470" max="8471" width="8.85546875" style="18" bestFit="1" customWidth="1"/>
    <col min="8472" max="8473" width="8" style="18" customWidth="1"/>
    <col min="8474" max="8474" width="8.140625" style="18" bestFit="1" customWidth="1"/>
    <col min="8475" max="8475" width="8.85546875" style="18" bestFit="1" customWidth="1"/>
    <col min="8476" max="8476" width="8.140625" style="18" bestFit="1" customWidth="1"/>
    <col min="8477" max="8715" width="8.140625" style="18"/>
    <col min="8716" max="8716" width="8.85546875" style="18" customWidth="1"/>
    <col min="8717" max="8717" width="9" style="18" customWidth="1"/>
    <col min="8718" max="8718" width="41.85546875" style="18" customWidth="1"/>
    <col min="8719" max="8719" width="8.85546875" style="18" customWidth="1"/>
    <col min="8720" max="8720" width="10.42578125" style="18" customWidth="1"/>
    <col min="8721" max="8721" width="8.5703125" style="18" customWidth="1"/>
    <col min="8722" max="8722" width="10.42578125" style="18" customWidth="1"/>
    <col min="8723" max="8723" width="13.140625" style="18" customWidth="1"/>
    <col min="8724" max="8724" width="7.85546875" style="18" customWidth="1"/>
    <col min="8725" max="8725" width="11.42578125" style="18" customWidth="1"/>
    <col min="8726" max="8727" width="8.85546875" style="18" bestFit="1" customWidth="1"/>
    <col min="8728" max="8729" width="8" style="18" customWidth="1"/>
    <col min="8730" max="8730" width="8.140625" style="18" bestFit="1" customWidth="1"/>
    <col min="8731" max="8731" width="8.85546875" style="18" bestFit="1" customWidth="1"/>
    <col min="8732" max="8732" width="8.140625" style="18" bestFit="1" customWidth="1"/>
    <col min="8733" max="8971" width="8.140625" style="18"/>
    <col min="8972" max="8972" width="8.85546875" style="18" customWidth="1"/>
    <col min="8973" max="8973" width="9" style="18" customWidth="1"/>
    <col min="8974" max="8974" width="41.85546875" style="18" customWidth="1"/>
    <col min="8975" max="8975" width="8.85546875" style="18" customWidth="1"/>
    <col min="8976" max="8976" width="10.42578125" style="18" customWidth="1"/>
    <col min="8977" max="8977" width="8.5703125" style="18" customWidth="1"/>
    <col min="8978" max="8978" width="10.42578125" style="18" customWidth="1"/>
    <col min="8979" max="8979" width="13.140625" style="18" customWidth="1"/>
    <col min="8980" max="8980" width="7.85546875" style="18" customWidth="1"/>
    <col min="8981" max="8981" width="11.42578125" style="18" customWidth="1"/>
    <col min="8982" max="8983" width="8.85546875" style="18" bestFit="1" customWidth="1"/>
    <col min="8984" max="8985" width="8" style="18" customWidth="1"/>
    <col min="8986" max="8986" width="8.140625" style="18" bestFit="1" customWidth="1"/>
    <col min="8987" max="8987" width="8.85546875" style="18" bestFit="1" customWidth="1"/>
    <col min="8988" max="8988" width="8.140625" style="18" bestFit="1" customWidth="1"/>
    <col min="8989" max="9227" width="8.140625" style="18"/>
    <col min="9228" max="9228" width="8.85546875" style="18" customWidth="1"/>
    <col min="9229" max="9229" width="9" style="18" customWidth="1"/>
    <col min="9230" max="9230" width="41.85546875" style="18" customWidth="1"/>
    <col min="9231" max="9231" width="8.85546875" style="18" customWidth="1"/>
    <col min="9232" max="9232" width="10.42578125" style="18" customWidth="1"/>
    <col min="9233" max="9233" width="8.5703125" style="18" customWidth="1"/>
    <col min="9234" max="9234" width="10.42578125" style="18" customWidth="1"/>
    <col min="9235" max="9235" width="13.140625" style="18" customWidth="1"/>
    <col min="9236" max="9236" width="7.85546875" style="18" customWidth="1"/>
    <col min="9237" max="9237" width="11.42578125" style="18" customWidth="1"/>
    <col min="9238" max="9239" width="8.85546875" style="18" bestFit="1" customWidth="1"/>
    <col min="9240" max="9241" width="8" style="18" customWidth="1"/>
    <col min="9242" max="9242" width="8.140625" style="18" bestFit="1" customWidth="1"/>
    <col min="9243" max="9243" width="8.85546875" style="18" bestFit="1" customWidth="1"/>
    <col min="9244" max="9244" width="8.140625" style="18" bestFit="1" customWidth="1"/>
    <col min="9245" max="9483" width="8.140625" style="18"/>
    <col min="9484" max="9484" width="8.85546875" style="18" customWidth="1"/>
    <col min="9485" max="9485" width="9" style="18" customWidth="1"/>
    <col min="9486" max="9486" width="41.85546875" style="18" customWidth="1"/>
    <col min="9487" max="9487" width="8.85546875" style="18" customWidth="1"/>
    <col min="9488" max="9488" width="10.42578125" style="18" customWidth="1"/>
    <col min="9489" max="9489" width="8.5703125" style="18" customWidth="1"/>
    <col min="9490" max="9490" width="10.42578125" style="18" customWidth="1"/>
    <col min="9491" max="9491" width="13.140625" style="18" customWidth="1"/>
    <col min="9492" max="9492" width="7.85546875" style="18" customWidth="1"/>
    <col min="9493" max="9493" width="11.42578125" style="18" customWidth="1"/>
    <col min="9494" max="9495" width="8.85546875" style="18" bestFit="1" customWidth="1"/>
    <col min="9496" max="9497" width="8" style="18" customWidth="1"/>
    <col min="9498" max="9498" width="8.140625" style="18" bestFit="1" customWidth="1"/>
    <col min="9499" max="9499" width="8.85546875" style="18" bestFit="1" customWidth="1"/>
    <col min="9500" max="9500" width="8.140625" style="18" bestFit="1" customWidth="1"/>
    <col min="9501" max="9739" width="8.140625" style="18"/>
    <col min="9740" max="9740" width="8.85546875" style="18" customWidth="1"/>
    <col min="9741" max="9741" width="9" style="18" customWidth="1"/>
    <col min="9742" max="9742" width="41.85546875" style="18" customWidth="1"/>
    <col min="9743" max="9743" width="8.85546875" style="18" customWidth="1"/>
    <col min="9744" max="9744" width="10.42578125" style="18" customWidth="1"/>
    <col min="9745" max="9745" width="8.5703125" style="18" customWidth="1"/>
    <col min="9746" max="9746" width="10.42578125" style="18" customWidth="1"/>
    <col min="9747" max="9747" width="13.140625" style="18" customWidth="1"/>
    <col min="9748" max="9748" width="7.85546875" style="18" customWidth="1"/>
    <col min="9749" max="9749" width="11.42578125" style="18" customWidth="1"/>
    <col min="9750" max="9751" width="8.85546875" style="18" bestFit="1" customWidth="1"/>
    <col min="9752" max="9753" width="8" style="18" customWidth="1"/>
    <col min="9754" max="9754" width="8.140625" style="18" bestFit="1" customWidth="1"/>
    <col min="9755" max="9755" width="8.85546875" style="18" bestFit="1" customWidth="1"/>
    <col min="9756" max="9756" width="8.140625" style="18" bestFit="1" customWidth="1"/>
    <col min="9757" max="9995" width="8.140625" style="18"/>
    <col min="9996" max="9996" width="8.85546875" style="18" customWidth="1"/>
    <col min="9997" max="9997" width="9" style="18" customWidth="1"/>
    <col min="9998" max="9998" width="41.85546875" style="18" customWidth="1"/>
    <col min="9999" max="9999" width="8.85546875" style="18" customWidth="1"/>
    <col min="10000" max="10000" width="10.42578125" style="18" customWidth="1"/>
    <col min="10001" max="10001" width="8.5703125" style="18" customWidth="1"/>
    <col min="10002" max="10002" width="10.42578125" style="18" customWidth="1"/>
    <col min="10003" max="10003" width="13.140625" style="18" customWidth="1"/>
    <col min="10004" max="10004" width="7.85546875" style="18" customWidth="1"/>
    <col min="10005" max="10005" width="11.42578125" style="18" customWidth="1"/>
    <col min="10006" max="10007" width="8.85546875" style="18" bestFit="1" customWidth="1"/>
    <col min="10008" max="10009" width="8" style="18" customWidth="1"/>
    <col min="10010" max="10010" width="8.140625" style="18" bestFit="1" customWidth="1"/>
    <col min="10011" max="10011" width="8.85546875" style="18" bestFit="1" customWidth="1"/>
    <col min="10012" max="10012" width="8.140625" style="18" bestFit="1" customWidth="1"/>
    <col min="10013" max="10251" width="8.140625" style="18"/>
    <col min="10252" max="10252" width="8.85546875" style="18" customWidth="1"/>
    <col min="10253" max="10253" width="9" style="18" customWidth="1"/>
    <col min="10254" max="10254" width="41.85546875" style="18" customWidth="1"/>
    <col min="10255" max="10255" width="8.85546875" style="18" customWidth="1"/>
    <col min="10256" max="10256" width="10.42578125" style="18" customWidth="1"/>
    <col min="10257" max="10257" width="8.5703125" style="18" customWidth="1"/>
    <col min="10258" max="10258" width="10.42578125" style="18" customWidth="1"/>
    <col min="10259" max="10259" width="13.140625" style="18" customWidth="1"/>
    <col min="10260" max="10260" width="7.85546875" style="18" customWidth="1"/>
    <col min="10261" max="10261" width="11.42578125" style="18" customWidth="1"/>
    <col min="10262" max="10263" width="8.85546875" style="18" bestFit="1" customWidth="1"/>
    <col min="10264" max="10265" width="8" style="18" customWidth="1"/>
    <col min="10266" max="10266" width="8.140625" style="18" bestFit="1" customWidth="1"/>
    <col min="10267" max="10267" width="8.85546875" style="18" bestFit="1" customWidth="1"/>
    <col min="10268" max="10268" width="8.140625" style="18" bestFit="1" customWidth="1"/>
    <col min="10269" max="10507" width="8.140625" style="18"/>
    <col min="10508" max="10508" width="8.85546875" style="18" customWidth="1"/>
    <col min="10509" max="10509" width="9" style="18" customWidth="1"/>
    <col min="10510" max="10510" width="41.85546875" style="18" customWidth="1"/>
    <col min="10511" max="10511" width="8.85546875" style="18" customWidth="1"/>
    <col min="10512" max="10512" width="10.42578125" style="18" customWidth="1"/>
    <col min="10513" max="10513" width="8.5703125" style="18" customWidth="1"/>
    <col min="10514" max="10514" width="10.42578125" style="18" customWidth="1"/>
    <col min="10515" max="10515" width="13.140625" style="18" customWidth="1"/>
    <col min="10516" max="10516" width="7.85546875" style="18" customWidth="1"/>
    <col min="10517" max="10517" width="11.42578125" style="18" customWidth="1"/>
    <col min="10518" max="10519" width="8.85546875" style="18" bestFit="1" customWidth="1"/>
    <col min="10520" max="10521" width="8" style="18" customWidth="1"/>
    <col min="10522" max="10522" width="8.140625" style="18" bestFit="1" customWidth="1"/>
    <col min="10523" max="10523" width="8.85546875" style="18" bestFit="1" customWidth="1"/>
    <col min="10524" max="10524" width="8.140625" style="18" bestFit="1" customWidth="1"/>
    <col min="10525" max="10763" width="8.140625" style="18"/>
    <col min="10764" max="10764" width="8.85546875" style="18" customWidth="1"/>
    <col min="10765" max="10765" width="9" style="18" customWidth="1"/>
    <col min="10766" max="10766" width="41.85546875" style="18" customWidth="1"/>
    <col min="10767" max="10767" width="8.85546875" style="18" customWidth="1"/>
    <col min="10768" max="10768" width="10.42578125" style="18" customWidth="1"/>
    <col min="10769" max="10769" width="8.5703125" style="18" customWidth="1"/>
    <col min="10770" max="10770" width="10.42578125" style="18" customWidth="1"/>
    <col min="10771" max="10771" width="13.140625" style="18" customWidth="1"/>
    <col min="10772" max="10772" width="7.85546875" style="18" customWidth="1"/>
    <col min="10773" max="10773" width="11.42578125" style="18" customWidth="1"/>
    <col min="10774" max="10775" width="8.85546875" style="18" bestFit="1" customWidth="1"/>
    <col min="10776" max="10777" width="8" style="18" customWidth="1"/>
    <col min="10778" max="10778" width="8.140625" style="18" bestFit="1" customWidth="1"/>
    <col min="10779" max="10779" width="8.85546875" style="18" bestFit="1" customWidth="1"/>
    <col min="10780" max="10780" width="8.140625" style="18" bestFit="1" customWidth="1"/>
    <col min="10781" max="11019" width="8.140625" style="18"/>
    <col min="11020" max="11020" width="8.85546875" style="18" customWidth="1"/>
    <col min="11021" max="11021" width="9" style="18" customWidth="1"/>
    <col min="11022" max="11022" width="41.85546875" style="18" customWidth="1"/>
    <col min="11023" max="11023" width="8.85546875" style="18" customWidth="1"/>
    <col min="11024" max="11024" width="10.42578125" style="18" customWidth="1"/>
    <col min="11025" max="11025" width="8.5703125" style="18" customWidth="1"/>
    <col min="11026" max="11026" width="10.42578125" style="18" customWidth="1"/>
    <col min="11027" max="11027" width="13.140625" style="18" customWidth="1"/>
    <col min="11028" max="11028" width="7.85546875" style="18" customWidth="1"/>
    <col min="11029" max="11029" width="11.42578125" style="18" customWidth="1"/>
    <col min="11030" max="11031" width="8.85546875" style="18" bestFit="1" customWidth="1"/>
    <col min="11032" max="11033" width="8" style="18" customWidth="1"/>
    <col min="11034" max="11034" width="8.140625" style="18" bestFit="1" customWidth="1"/>
    <col min="11035" max="11035" width="8.85546875" style="18" bestFit="1" customWidth="1"/>
    <col min="11036" max="11036" width="8.140625" style="18" bestFit="1" customWidth="1"/>
    <col min="11037" max="11275" width="8.140625" style="18"/>
    <col min="11276" max="11276" width="8.85546875" style="18" customWidth="1"/>
    <col min="11277" max="11277" width="9" style="18" customWidth="1"/>
    <col min="11278" max="11278" width="41.85546875" style="18" customWidth="1"/>
    <col min="11279" max="11279" width="8.85546875" style="18" customWidth="1"/>
    <col min="11280" max="11280" width="10.42578125" style="18" customWidth="1"/>
    <col min="11281" max="11281" width="8.5703125" style="18" customWidth="1"/>
    <col min="11282" max="11282" width="10.42578125" style="18" customWidth="1"/>
    <col min="11283" max="11283" width="13.140625" style="18" customWidth="1"/>
    <col min="11284" max="11284" width="7.85546875" style="18" customWidth="1"/>
    <col min="11285" max="11285" width="11.42578125" style="18" customWidth="1"/>
    <col min="11286" max="11287" width="8.85546875" style="18" bestFit="1" customWidth="1"/>
    <col min="11288" max="11289" width="8" style="18" customWidth="1"/>
    <col min="11290" max="11290" width="8.140625" style="18" bestFit="1" customWidth="1"/>
    <col min="11291" max="11291" width="8.85546875" style="18" bestFit="1" customWidth="1"/>
    <col min="11292" max="11292" width="8.140625" style="18" bestFit="1" customWidth="1"/>
    <col min="11293" max="11531" width="8.140625" style="18"/>
    <col min="11532" max="11532" width="8.85546875" style="18" customWidth="1"/>
    <col min="11533" max="11533" width="9" style="18" customWidth="1"/>
    <col min="11534" max="11534" width="41.85546875" style="18" customWidth="1"/>
    <col min="11535" max="11535" width="8.85546875" style="18" customWidth="1"/>
    <col min="11536" max="11536" width="10.42578125" style="18" customWidth="1"/>
    <col min="11537" max="11537" width="8.5703125" style="18" customWidth="1"/>
    <col min="11538" max="11538" width="10.42578125" style="18" customWidth="1"/>
    <col min="11539" max="11539" width="13.140625" style="18" customWidth="1"/>
    <col min="11540" max="11540" width="7.85546875" style="18" customWidth="1"/>
    <col min="11541" max="11541" width="11.42578125" style="18" customWidth="1"/>
    <col min="11542" max="11543" width="8.85546875" style="18" bestFit="1" customWidth="1"/>
    <col min="11544" max="11545" width="8" style="18" customWidth="1"/>
    <col min="11546" max="11546" width="8.140625" style="18" bestFit="1" customWidth="1"/>
    <col min="11547" max="11547" width="8.85546875" style="18" bestFit="1" customWidth="1"/>
    <col min="11548" max="11548" width="8.140625" style="18" bestFit="1" customWidth="1"/>
    <col min="11549" max="11787" width="8.140625" style="18"/>
    <col min="11788" max="11788" width="8.85546875" style="18" customWidth="1"/>
    <col min="11789" max="11789" width="9" style="18" customWidth="1"/>
    <col min="11790" max="11790" width="41.85546875" style="18" customWidth="1"/>
    <col min="11791" max="11791" width="8.85546875" style="18" customWidth="1"/>
    <col min="11792" max="11792" width="10.42578125" style="18" customWidth="1"/>
    <col min="11793" max="11793" width="8.5703125" style="18" customWidth="1"/>
    <col min="11794" max="11794" width="10.42578125" style="18" customWidth="1"/>
    <col min="11795" max="11795" width="13.140625" style="18" customWidth="1"/>
    <col min="11796" max="11796" width="7.85546875" style="18" customWidth="1"/>
    <col min="11797" max="11797" width="11.42578125" style="18" customWidth="1"/>
    <col min="11798" max="11799" width="8.85546875" style="18" bestFit="1" customWidth="1"/>
    <col min="11800" max="11801" width="8" style="18" customWidth="1"/>
    <col min="11802" max="11802" width="8.140625" style="18" bestFit="1" customWidth="1"/>
    <col min="11803" max="11803" width="8.85546875" style="18" bestFit="1" customWidth="1"/>
    <col min="11804" max="11804" width="8.140625" style="18" bestFit="1" customWidth="1"/>
    <col min="11805" max="12043" width="8.140625" style="18"/>
    <col min="12044" max="12044" width="8.85546875" style="18" customWidth="1"/>
    <col min="12045" max="12045" width="9" style="18" customWidth="1"/>
    <col min="12046" max="12046" width="41.85546875" style="18" customWidth="1"/>
    <col min="12047" max="12047" width="8.85546875" style="18" customWidth="1"/>
    <col min="12048" max="12048" width="10.42578125" style="18" customWidth="1"/>
    <col min="12049" max="12049" width="8.5703125" style="18" customWidth="1"/>
    <col min="12050" max="12050" width="10.42578125" style="18" customWidth="1"/>
    <col min="12051" max="12051" width="13.140625" style="18" customWidth="1"/>
    <col min="12052" max="12052" width="7.85546875" style="18" customWidth="1"/>
    <col min="12053" max="12053" width="11.42578125" style="18" customWidth="1"/>
    <col min="12054" max="12055" width="8.85546875" style="18" bestFit="1" customWidth="1"/>
    <col min="12056" max="12057" width="8" style="18" customWidth="1"/>
    <col min="12058" max="12058" width="8.140625" style="18" bestFit="1" customWidth="1"/>
    <col min="12059" max="12059" width="8.85546875" style="18" bestFit="1" customWidth="1"/>
    <col min="12060" max="12060" width="8.140625" style="18" bestFit="1" customWidth="1"/>
    <col min="12061" max="12299" width="8.140625" style="18"/>
    <col min="12300" max="12300" width="8.85546875" style="18" customWidth="1"/>
    <col min="12301" max="12301" width="9" style="18" customWidth="1"/>
    <col min="12302" max="12302" width="41.85546875" style="18" customWidth="1"/>
    <col min="12303" max="12303" width="8.85546875" style="18" customWidth="1"/>
    <col min="12304" max="12304" width="10.42578125" style="18" customWidth="1"/>
    <col min="12305" max="12305" width="8.5703125" style="18" customWidth="1"/>
    <col min="12306" max="12306" width="10.42578125" style="18" customWidth="1"/>
    <col min="12307" max="12307" width="13.140625" style="18" customWidth="1"/>
    <col min="12308" max="12308" width="7.85546875" style="18" customWidth="1"/>
    <col min="12309" max="12309" width="11.42578125" style="18" customWidth="1"/>
    <col min="12310" max="12311" width="8.85546875" style="18" bestFit="1" customWidth="1"/>
    <col min="12312" max="12313" width="8" style="18" customWidth="1"/>
    <col min="12314" max="12314" width="8.140625" style="18" bestFit="1" customWidth="1"/>
    <col min="12315" max="12315" width="8.85546875" style="18" bestFit="1" customWidth="1"/>
    <col min="12316" max="12316" width="8.140625" style="18" bestFit="1" customWidth="1"/>
    <col min="12317" max="12555" width="8.140625" style="18"/>
    <col min="12556" max="12556" width="8.85546875" style="18" customWidth="1"/>
    <col min="12557" max="12557" width="9" style="18" customWidth="1"/>
    <col min="12558" max="12558" width="41.85546875" style="18" customWidth="1"/>
    <col min="12559" max="12559" width="8.85546875" style="18" customWidth="1"/>
    <col min="12560" max="12560" width="10.42578125" style="18" customWidth="1"/>
    <col min="12561" max="12561" width="8.5703125" style="18" customWidth="1"/>
    <col min="12562" max="12562" width="10.42578125" style="18" customWidth="1"/>
    <col min="12563" max="12563" width="13.140625" style="18" customWidth="1"/>
    <col min="12564" max="12564" width="7.85546875" style="18" customWidth="1"/>
    <col min="12565" max="12565" width="11.42578125" style="18" customWidth="1"/>
    <col min="12566" max="12567" width="8.85546875" style="18" bestFit="1" customWidth="1"/>
    <col min="12568" max="12569" width="8" style="18" customWidth="1"/>
    <col min="12570" max="12570" width="8.140625" style="18" bestFit="1" customWidth="1"/>
    <col min="12571" max="12571" width="8.85546875" style="18" bestFit="1" customWidth="1"/>
    <col min="12572" max="12572" width="8.140625" style="18" bestFit="1" customWidth="1"/>
    <col min="12573" max="12811" width="8.140625" style="18"/>
    <col min="12812" max="12812" width="8.85546875" style="18" customWidth="1"/>
    <col min="12813" max="12813" width="9" style="18" customWidth="1"/>
    <col min="12814" max="12814" width="41.85546875" style="18" customWidth="1"/>
    <col min="12815" max="12815" width="8.85546875" style="18" customWidth="1"/>
    <col min="12816" max="12816" width="10.42578125" style="18" customWidth="1"/>
    <col min="12817" max="12817" width="8.5703125" style="18" customWidth="1"/>
    <col min="12818" max="12818" width="10.42578125" style="18" customWidth="1"/>
    <col min="12819" max="12819" width="13.140625" style="18" customWidth="1"/>
    <col min="12820" max="12820" width="7.85546875" style="18" customWidth="1"/>
    <col min="12821" max="12821" width="11.42578125" style="18" customWidth="1"/>
    <col min="12822" max="12823" width="8.85546875" style="18" bestFit="1" customWidth="1"/>
    <col min="12824" max="12825" width="8" style="18" customWidth="1"/>
    <col min="12826" max="12826" width="8.140625" style="18" bestFit="1" customWidth="1"/>
    <col min="12827" max="12827" width="8.85546875" style="18" bestFit="1" customWidth="1"/>
    <col min="12828" max="12828" width="8.140625" style="18" bestFit="1" customWidth="1"/>
    <col min="12829" max="13067" width="8.140625" style="18"/>
    <col min="13068" max="13068" width="8.85546875" style="18" customWidth="1"/>
    <col min="13069" max="13069" width="9" style="18" customWidth="1"/>
    <col min="13070" max="13070" width="41.85546875" style="18" customWidth="1"/>
    <col min="13071" max="13071" width="8.85546875" style="18" customWidth="1"/>
    <col min="13072" max="13072" width="10.42578125" style="18" customWidth="1"/>
    <col min="13073" max="13073" width="8.5703125" style="18" customWidth="1"/>
    <col min="13074" max="13074" width="10.42578125" style="18" customWidth="1"/>
    <col min="13075" max="13075" width="13.140625" style="18" customWidth="1"/>
    <col min="13076" max="13076" width="7.85546875" style="18" customWidth="1"/>
    <col min="13077" max="13077" width="11.42578125" style="18" customWidth="1"/>
    <col min="13078" max="13079" width="8.85546875" style="18" bestFit="1" customWidth="1"/>
    <col min="13080" max="13081" width="8" style="18" customWidth="1"/>
    <col min="13082" max="13082" width="8.140625" style="18" bestFit="1" customWidth="1"/>
    <col min="13083" max="13083" width="8.85546875" style="18" bestFit="1" customWidth="1"/>
    <col min="13084" max="13084" width="8.140625" style="18" bestFit="1" customWidth="1"/>
    <col min="13085" max="13323" width="8.140625" style="18"/>
    <col min="13324" max="13324" width="8.85546875" style="18" customWidth="1"/>
    <col min="13325" max="13325" width="9" style="18" customWidth="1"/>
    <col min="13326" max="13326" width="41.85546875" style="18" customWidth="1"/>
    <col min="13327" max="13327" width="8.85546875" style="18" customWidth="1"/>
    <col min="13328" max="13328" width="10.42578125" style="18" customWidth="1"/>
    <col min="13329" max="13329" width="8.5703125" style="18" customWidth="1"/>
    <col min="13330" max="13330" width="10.42578125" style="18" customWidth="1"/>
    <col min="13331" max="13331" width="13.140625" style="18" customWidth="1"/>
    <col min="13332" max="13332" width="7.85546875" style="18" customWidth="1"/>
    <col min="13333" max="13333" width="11.42578125" style="18" customWidth="1"/>
    <col min="13334" max="13335" width="8.85546875" style="18" bestFit="1" customWidth="1"/>
    <col min="13336" max="13337" width="8" style="18" customWidth="1"/>
    <col min="13338" max="13338" width="8.140625" style="18" bestFit="1" customWidth="1"/>
    <col min="13339" max="13339" width="8.85546875" style="18" bestFit="1" customWidth="1"/>
    <col min="13340" max="13340" width="8.140625" style="18" bestFit="1" customWidth="1"/>
    <col min="13341" max="13579" width="8.140625" style="18"/>
    <col min="13580" max="13580" width="8.85546875" style="18" customWidth="1"/>
    <col min="13581" max="13581" width="9" style="18" customWidth="1"/>
    <col min="13582" max="13582" width="41.85546875" style="18" customWidth="1"/>
    <col min="13583" max="13583" width="8.85546875" style="18" customWidth="1"/>
    <col min="13584" max="13584" width="10.42578125" style="18" customWidth="1"/>
    <col min="13585" max="13585" width="8.5703125" style="18" customWidth="1"/>
    <col min="13586" max="13586" width="10.42578125" style="18" customWidth="1"/>
    <col min="13587" max="13587" width="13.140625" style="18" customWidth="1"/>
    <col min="13588" max="13588" width="7.85546875" style="18" customWidth="1"/>
    <col min="13589" max="13589" width="11.42578125" style="18" customWidth="1"/>
    <col min="13590" max="13591" width="8.85546875" style="18" bestFit="1" customWidth="1"/>
    <col min="13592" max="13593" width="8" style="18" customWidth="1"/>
    <col min="13594" max="13594" width="8.140625" style="18" bestFit="1" customWidth="1"/>
    <col min="13595" max="13595" width="8.85546875" style="18" bestFit="1" customWidth="1"/>
    <col min="13596" max="13596" width="8.140625" style="18" bestFit="1" customWidth="1"/>
    <col min="13597" max="13835" width="8.140625" style="18"/>
    <col min="13836" max="13836" width="8.85546875" style="18" customWidth="1"/>
    <col min="13837" max="13837" width="9" style="18" customWidth="1"/>
    <col min="13838" max="13838" width="41.85546875" style="18" customWidth="1"/>
    <col min="13839" max="13839" width="8.85546875" style="18" customWidth="1"/>
    <col min="13840" max="13840" width="10.42578125" style="18" customWidth="1"/>
    <col min="13841" max="13841" width="8.5703125" style="18" customWidth="1"/>
    <col min="13842" max="13842" width="10.42578125" style="18" customWidth="1"/>
    <col min="13843" max="13843" width="13.140625" style="18" customWidth="1"/>
    <col min="13844" max="13844" width="7.85546875" style="18" customWidth="1"/>
    <col min="13845" max="13845" width="11.42578125" style="18" customWidth="1"/>
    <col min="13846" max="13847" width="8.85546875" style="18" bestFit="1" customWidth="1"/>
    <col min="13848" max="13849" width="8" style="18" customWidth="1"/>
    <col min="13850" max="13850" width="8.140625" style="18" bestFit="1" customWidth="1"/>
    <col min="13851" max="13851" width="8.85546875" style="18" bestFit="1" customWidth="1"/>
    <col min="13852" max="13852" width="8.140625" style="18" bestFit="1" customWidth="1"/>
    <col min="13853" max="14091" width="8.140625" style="18"/>
    <col min="14092" max="14092" width="8.85546875" style="18" customWidth="1"/>
    <col min="14093" max="14093" width="9" style="18" customWidth="1"/>
    <col min="14094" max="14094" width="41.85546875" style="18" customWidth="1"/>
    <col min="14095" max="14095" width="8.85546875" style="18" customWidth="1"/>
    <col min="14096" max="14096" width="10.42578125" style="18" customWidth="1"/>
    <col min="14097" max="14097" width="8.5703125" style="18" customWidth="1"/>
    <col min="14098" max="14098" width="10.42578125" style="18" customWidth="1"/>
    <col min="14099" max="14099" width="13.140625" style="18" customWidth="1"/>
    <col min="14100" max="14100" width="7.85546875" style="18" customWidth="1"/>
    <col min="14101" max="14101" width="11.42578125" style="18" customWidth="1"/>
    <col min="14102" max="14103" width="8.85546875" style="18" bestFit="1" customWidth="1"/>
    <col min="14104" max="14105" width="8" style="18" customWidth="1"/>
    <col min="14106" max="14106" width="8.140625" style="18" bestFit="1" customWidth="1"/>
    <col min="14107" max="14107" width="8.85546875" style="18" bestFit="1" customWidth="1"/>
    <col min="14108" max="14108" width="8.140625" style="18" bestFit="1" customWidth="1"/>
    <col min="14109" max="14347" width="8.140625" style="18"/>
    <col min="14348" max="14348" width="8.85546875" style="18" customWidth="1"/>
    <col min="14349" max="14349" width="9" style="18" customWidth="1"/>
    <col min="14350" max="14350" width="41.85546875" style="18" customWidth="1"/>
    <col min="14351" max="14351" width="8.85546875" style="18" customWidth="1"/>
    <col min="14352" max="14352" width="10.42578125" style="18" customWidth="1"/>
    <col min="14353" max="14353" width="8.5703125" style="18" customWidth="1"/>
    <col min="14354" max="14354" width="10.42578125" style="18" customWidth="1"/>
    <col min="14355" max="14355" width="13.140625" style="18" customWidth="1"/>
    <col min="14356" max="14356" width="7.85546875" style="18" customWidth="1"/>
    <col min="14357" max="14357" width="11.42578125" style="18" customWidth="1"/>
    <col min="14358" max="14359" width="8.85546875" style="18" bestFit="1" customWidth="1"/>
    <col min="14360" max="14361" width="8" style="18" customWidth="1"/>
    <col min="14362" max="14362" width="8.140625" style="18" bestFit="1" customWidth="1"/>
    <col min="14363" max="14363" width="8.85546875" style="18" bestFit="1" customWidth="1"/>
    <col min="14364" max="14364" width="8.140625" style="18" bestFit="1" customWidth="1"/>
    <col min="14365" max="14603" width="8.140625" style="18"/>
    <col min="14604" max="14604" width="8.85546875" style="18" customWidth="1"/>
    <col min="14605" max="14605" width="9" style="18" customWidth="1"/>
    <col min="14606" max="14606" width="41.85546875" style="18" customWidth="1"/>
    <col min="14607" max="14607" width="8.85546875" style="18" customWidth="1"/>
    <col min="14608" max="14608" width="10.42578125" style="18" customWidth="1"/>
    <col min="14609" max="14609" width="8.5703125" style="18" customWidth="1"/>
    <col min="14610" max="14610" width="10.42578125" style="18" customWidth="1"/>
    <col min="14611" max="14611" width="13.140625" style="18" customWidth="1"/>
    <col min="14612" max="14612" width="7.85546875" style="18" customWidth="1"/>
    <col min="14613" max="14613" width="11.42578125" style="18" customWidth="1"/>
    <col min="14614" max="14615" width="8.85546875" style="18" bestFit="1" customWidth="1"/>
    <col min="14616" max="14617" width="8" style="18" customWidth="1"/>
    <col min="14618" max="14618" width="8.140625" style="18" bestFit="1" customWidth="1"/>
    <col min="14619" max="14619" width="8.85546875" style="18" bestFit="1" customWidth="1"/>
    <col min="14620" max="14620" width="8.140625" style="18" bestFit="1" customWidth="1"/>
    <col min="14621" max="14859" width="8.140625" style="18"/>
    <col min="14860" max="14860" width="8.85546875" style="18" customWidth="1"/>
    <col min="14861" max="14861" width="9" style="18" customWidth="1"/>
    <col min="14862" max="14862" width="41.85546875" style="18" customWidth="1"/>
    <col min="14863" max="14863" width="8.85546875" style="18" customWidth="1"/>
    <col min="14864" max="14864" width="10.42578125" style="18" customWidth="1"/>
    <col min="14865" max="14865" width="8.5703125" style="18" customWidth="1"/>
    <col min="14866" max="14866" width="10.42578125" style="18" customWidth="1"/>
    <col min="14867" max="14867" width="13.140625" style="18" customWidth="1"/>
    <col min="14868" max="14868" width="7.85546875" style="18" customWidth="1"/>
    <col min="14869" max="14869" width="11.42578125" style="18" customWidth="1"/>
    <col min="14870" max="14871" width="8.85546875" style="18" bestFit="1" customWidth="1"/>
    <col min="14872" max="14873" width="8" style="18" customWidth="1"/>
    <col min="14874" max="14874" width="8.140625" style="18" bestFit="1" customWidth="1"/>
    <col min="14875" max="14875" width="8.85546875" style="18" bestFit="1" customWidth="1"/>
    <col min="14876" max="14876" width="8.140625" style="18" bestFit="1" customWidth="1"/>
    <col min="14877" max="15115" width="8.140625" style="18"/>
    <col min="15116" max="15116" width="8.85546875" style="18" customWidth="1"/>
    <col min="15117" max="15117" width="9" style="18" customWidth="1"/>
    <col min="15118" max="15118" width="41.85546875" style="18" customWidth="1"/>
    <col min="15119" max="15119" width="8.85546875" style="18" customWidth="1"/>
    <col min="15120" max="15120" width="10.42578125" style="18" customWidth="1"/>
    <col min="15121" max="15121" width="8.5703125" style="18" customWidth="1"/>
    <col min="15122" max="15122" width="10.42578125" style="18" customWidth="1"/>
    <col min="15123" max="15123" width="13.140625" style="18" customWidth="1"/>
    <col min="15124" max="15124" width="7.85546875" style="18" customWidth="1"/>
    <col min="15125" max="15125" width="11.42578125" style="18" customWidth="1"/>
    <col min="15126" max="15127" width="8.85546875" style="18" bestFit="1" customWidth="1"/>
    <col min="15128" max="15129" width="8" style="18" customWidth="1"/>
    <col min="15130" max="15130" width="8.140625" style="18" bestFit="1" customWidth="1"/>
    <col min="15131" max="15131" width="8.85546875" style="18" bestFit="1" customWidth="1"/>
    <col min="15132" max="15132" width="8.140625" style="18" bestFit="1" customWidth="1"/>
    <col min="15133" max="15371" width="8.140625" style="18"/>
    <col min="15372" max="15372" width="8.85546875" style="18" customWidth="1"/>
    <col min="15373" max="15373" width="9" style="18" customWidth="1"/>
    <col min="15374" max="15374" width="41.85546875" style="18" customWidth="1"/>
    <col min="15375" max="15375" width="8.85546875" style="18" customWidth="1"/>
    <col min="15376" max="15376" width="10.42578125" style="18" customWidth="1"/>
    <col min="15377" max="15377" width="8.5703125" style="18" customWidth="1"/>
    <col min="15378" max="15378" width="10.42578125" style="18" customWidth="1"/>
    <col min="15379" max="15379" width="13.140625" style="18" customWidth="1"/>
    <col min="15380" max="15380" width="7.85546875" style="18" customWidth="1"/>
    <col min="15381" max="15381" width="11.42578125" style="18" customWidth="1"/>
    <col min="15382" max="15383" width="8.85546875" style="18" bestFit="1" customWidth="1"/>
    <col min="15384" max="15385" width="8" style="18" customWidth="1"/>
    <col min="15386" max="15386" width="8.140625" style="18" bestFit="1" customWidth="1"/>
    <col min="15387" max="15387" width="8.85546875" style="18" bestFit="1" customWidth="1"/>
    <col min="15388" max="15388" width="8.140625" style="18" bestFit="1" customWidth="1"/>
    <col min="15389" max="15627" width="8.140625" style="18"/>
    <col min="15628" max="15628" width="8.85546875" style="18" customWidth="1"/>
    <col min="15629" max="15629" width="9" style="18" customWidth="1"/>
    <col min="15630" max="15630" width="41.85546875" style="18" customWidth="1"/>
    <col min="15631" max="15631" width="8.85546875" style="18" customWidth="1"/>
    <col min="15632" max="15632" width="10.42578125" style="18" customWidth="1"/>
    <col min="15633" max="15633" width="8.5703125" style="18" customWidth="1"/>
    <col min="15634" max="15634" width="10.42578125" style="18" customWidth="1"/>
    <col min="15635" max="15635" width="13.140625" style="18" customWidth="1"/>
    <col min="15636" max="15636" width="7.85546875" style="18" customWidth="1"/>
    <col min="15637" max="15637" width="11.42578125" style="18" customWidth="1"/>
    <col min="15638" max="15639" width="8.85546875" style="18" bestFit="1" customWidth="1"/>
    <col min="15640" max="15641" width="8" style="18" customWidth="1"/>
    <col min="15642" max="15642" width="8.140625" style="18" bestFit="1" customWidth="1"/>
    <col min="15643" max="15643" width="8.85546875" style="18" bestFit="1" customWidth="1"/>
    <col min="15644" max="15644" width="8.140625" style="18" bestFit="1" customWidth="1"/>
    <col min="15645" max="15883" width="8.140625" style="18"/>
    <col min="15884" max="15884" width="8.85546875" style="18" customWidth="1"/>
    <col min="15885" max="15885" width="9" style="18" customWidth="1"/>
    <col min="15886" max="15886" width="41.85546875" style="18" customWidth="1"/>
    <col min="15887" max="15887" width="8.85546875" style="18" customWidth="1"/>
    <col min="15888" max="15888" width="10.42578125" style="18" customWidth="1"/>
    <col min="15889" max="15889" width="8.5703125" style="18" customWidth="1"/>
    <col min="15890" max="15890" width="10.42578125" style="18" customWidth="1"/>
    <col min="15891" max="15891" width="13.140625" style="18" customWidth="1"/>
    <col min="15892" max="15892" width="7.85546875" style="18" customWidth="1"/>
    <col min="15893" max="15893" width="11.42578125" style="18" customWidth="1"/>
    <col min="15894" max="15895" width="8.85546875" style="18" bestFit="1" customWidth="1"/>
    <col min="15896" max="15897" width="8" style="18" customWidth="1"/>
    <col min="15898" max="15898" width="8.140625" style="18" bestFit="1" customWidth="1"/>
    <col min="15899" max="15899" width="8.85546875" style="18" bestFit="1" customWidth="1"/>
    <col min="15900" max="15900" width="8.140625" style="18" bestFit="1" customWidth="1"/>
    <col min="15901" max="16139" width="8.140625" style="18"/>
    <col min="16140" max="16140" width="8.85546875" style="18" customWidth="1"/>
    <col min="16141" max="16141" width="9" style="18" customWidth="1"/>
    <col min="16142" max="16142" width="41.85546875" style="18" customWidth="1"/>
    <col min="16143" max="16143" width="8.85546875" style="18" customWidth="1"/>
    <col min="16144" max="16144" width="10.42578125" style="18" customWidth="1"/>
    <col min="16145" max="16145" width="8.5703125" style="18" customWidth="1"/>
    <col min="16146" max="16146" width="10.42578125" style="18" customWidth="1"/>
    <col min="16147" max="16147" width="13.140625" style="18" customWidth="1"/>
    <col min="16148" max="16148" width="7.85546875" style="18" customWidth="1"/>
    <col min="16149" max="16149" width="11.42578125" style="18" customWidth="1"/>
    <col min="16150" max="16151" width="8.85546875" style="18" bestFit="1" customWidth="1"/>
    <col min="16152" max="16153" width="8" style="18" customWidth="1"/>
    <col min="16154" max="16154" width="8.140625" style="18" bestFit="1" customWidth="1"/>
    <col min="16155" max="16155" width="8.85546875" style="18" bestFit="1" customWidth="1"/>
    <col min="16156" max="16156" width="8.140625" style="18" bestFit="1" customWidth="1"/>
    <col min="16157" max="16384" width="8.140625" style="18"/>
  </cols>
  <sheetData>
    <row r="1" spans="1:51" ht="20.25" x14ac:dyDescent="0.3">
      <c r="A1" s="91" t="s">
        <v>0</v>
      </c>
      <c r="B1" s="330"/>
    </row>
    <row r="2" spans="1:51" ht="20.25" x14ac:dyDescent="0.3">
      <c r="A2" s="91" t="s">
        <v>412</v>
      </c>
      <c r="B2" s="330"/>
      <c r="C2" s="46"/>
      <c r="L2" s="86"/>
      <c r="M2" s="86"/>
      <c r="N2" s="86"/>
      <c r="O2" s="86"/>
      <c r="P2" s="86"/>
      <c r="Q2" s="86"/>
      <c r="R2" s="86"/>
      <c r="S2" s="86"/>
      <c r="T2" s="524"/>
      <c r="U2" s="524"/>
      <c r="V2" s="524"/>
      <c r="W2" s="524"/>
      <c r="X2" s="524"/>
      <c r="Y2" s="524"/>
      <c r="Z2" s="86"/>
      <c r="AA2" s="86"/>
      <c r="AB2" s="86"/>
      <c r="AL2" s="86"/>
    </row>
    <row r="3" spans="1:51" x14ac:dyDescent="0.25">
      <c r="A3" s="320"/>
      <c r="B3" s="47"/>
      <c r="C3" s="292"/>
      <c r="D3" s="11"/>
      <c r="E3" s="11"/>
      <c r="F3" s="11"/>
      <c r="G3" s="11"/>
      <c r="H3" s="49"/>
      <c r="I3" s="49"/>
      <c r="J3" s="246"/>
      <c r="K3" s="246"/>
      <c r="L3" s="246"/>
      <c r="M3" s="246"/>
      <c r="N3" s="246"/>
      <c r="O3" s="246"/>
      <c r="P3" s="246"/>
      <c r="Q3" s="246"/>
      <c r="R3" s="246"/>
      <c r="S3" s="246"/>
      <c r="T3" s="524"/>
      <c r="U3" s="524"/>
      <c r="V3" s="524"/>
      <c r="W3" s="524"/>
      <c r="X3" s="524"/>
      <c r="Y3" s="524"/>
      <c r="Z3" s="86"/>
      <c r="AA3" s="86"/>
      <c r="AB3" s="86"/>
      <c r="AL3" s="86"/>
    </row>
    <row r="4" spans="1:51" x14ac:dyDescent="0.25">
      <c r="A4" s="320"/>
      <c r="B4" s="50" t="s">
        <v>1</v>
      </c>
      <c r="C4" s="292"/>
      <c r="D4" s="11"/>
      <c r="E4" s="11"/>
      <c r="F4" s="11"/>
      <c r="G4" s="11"/>
      <c r="H4" s="49"/>
      <c r="I4" s="49"/>
      <c r="J4" s="246"/>
      <c r="K4" s="535"/>
      <c r="L4" s="535"/>
      <c r="M4" s="535"/>
      <c r="N4" s="535"/>
      <c r="O4" s="535"/>
      <c r="P4" s="535"/>
      <c r="Q4" s="535"/>
      <c r="R4" s="535"/>
      <c r="S4" s="535"/>
      <c r="AC4" s="515"/>
      <c r="AD4" s="515"/>
      <c r="AE4" s="515"/>
      <c r="AF4" s="515"/>
      <c r="AG4" s="515"/>
      <c r="AH4" s="515"/>
      <c r="AI4" s="515"/>
      <c r="AJ4" s="515"/>
      <c r="AK4" s="515"/>
      <c r="AU4" s="515"/>
      <c r="AV4" s="515"/>
      <c r="AW4" s="515"/>
      <c r="AX4" s="515"/>
      <c r="AY4" s="515"/>
    </row>
    <row r="5" spans="1:51" x14ac:dyDescent="0.25">
      <c r="A5" s="425" t="s">
        <v>2</v>
      </c>
      <c r="B5" s="838" t="s">
        <v>442</v>
      </c>
      <c r="C5" s="838"/>
      <c r="D5" s="838"/>
      <c r="E5" s="838"/>
      <c r="F5" s="838"/>
      <c r="G5" s="838"/>
      <c r="H5" s="838"/>
      <c r="I5" s="49"/>
      <c r="J5" s="246"/>
      <c r="K5" s="535"/>
      <c r="L5" s="535"/>
      <c r="M5" s="535"/>
      <c r="N5" s="535"/>
      <c r="O5" s="535"/>
      <c r="P5" s="535"/>
      <c r="Q5" s="535"/>
      <c r="R5" s="535"/>
      <c r="S5" s="535"/>
      <c r="AC5" s="515"/>
      <c r="AD5" s="515"/>
      <c r="AE5" s="515"/>
      <c r="AF5" s="515"/>
      <c r="AG5" s="515"/>
      <c r="AH5" s="515"/>
      <c r="AI5" s="515"/>
      <c r="AJ5" s="515"/>
      <c r="AK5" s="515"/>
      <c r="AU5" s="515"/>
      <c r="AV5" s="515"/>
      <c r="AW5" s="515"/>
      <c r="AX5" s="515"/>
      <c r="AY5" s="515"/>
    </row>
    <row r="6" spans="1:51" x14ac:dyDescent="0.25">
      <c r="A6" s="425" t="s">
        <v>3</v>
      </c>
      <c r="B6" s="838" t="s">
        <v>443</v>
      </c>
      <c r="C6" s="838"/>
      <c r="D6" s="838"/>
      <c r="E6" s="838"/>
      <c r="F6" s="838"/>
      <c r="G6" s="838"/>
      <c r="H6" s="553"/>
      <c r="I6" s="49"/>
      <c r="J6" s="246"/>
      <c r="K6" s="535"/>
      <c r="L6" s="535"/>
      <c r="M6" s="535"/>
      <c r="N6" s="535"/>
      <c r="O6" s="535"/>
      <c r="P6" s="535"/>
      <c r="Q6" s="535"/>
      <c r="R6" s="535"/>
      <c r="S6" s="535"/>
      <c r="AC6" s="515"/>
      <c r="AD6" s="515"/>
      <c r="AE6" s="515"/>
      <c r="AF6" s="515"/>
      <c r="AG6" s="515"/>
      <c r="AH6" s="515"/>
      <c r="AI6" s="515"/>
      <c r="AJ6" s="515"/>
      <c r="AK6" s="515"/>
      <c r="AU6" s="515"/>
      <c r="AV6" s="515"/>
      <c r="AW6" s="515"/>
      <c r="AX6" s="515"/>
      <c r="AY6" s="515"/>
    </row>
    <row r="7" spans="1:51" x14ac:dyDescent="0.25">
      <c r="A7" s="425" t="s">
        <v>4</v>
      </c>
      <c r="B7" s="838" t="s">
        <v>444</v>
      </c>
      <c r="C7" s="838"/>
      <c r="D7" s="838"/>
      <c r="E7" s="838"/>
      <c r="F7" s="838"/>
      <c r="G7" s="838"/>
      <c r="H7" s="553"/>
      <c r="I7" s="49"/>
      <c r="J7" s="246"/>
      <c r="K7" s="535"/>
      <c r="L7" s="535"/>
      <c r="M7" s="535"/>
      <c r="N7" s="535"/>
      <c r="O7" s="535"/>
      <c r="P7" s="535"/>
      <c r="Q7" s="535"/>
      <c r="R7" s="535"/>
      <c r="S7" s="535"/>
      <c r="AC7" s="515"/>
      <c r="AD7" s="515"/>
      <c r="AE7" s="515"/>
      <c r="AF7" s="515"/>
      <c r="AG7" s="515"/>
      <c r="AH7" s="515"/>
      <c r="AI7" s="515"/>
      <c r="AJ7" s="515"/>
      <c r="AK7" s="515"/>
      <c r="AU7" s="515"/>
      <c r="AV7" s="515"/>
      <c r="AW7" s="515"/>
      <c r="AX7" s="515"/>
      <c r="AY7" s="515"/>
    </row>
    <row r="8" spans="1:51" x14ac:dyDescent="0.25">
      <c r="A8" s="425" t="s">
        <v>5</v>
      </c>
      <c r="B8" s="838" t="s">
        <v>445</v>
      </c>
      <c r="C8" s="838"/>
      <c r="D8" s="838"/>
      <c r="E8" s="838"/>
      <c r="F8" s="838"/>
      <c r="G8" s="838"/>
      <c r="H8" s="553"/>
      <c r="I8" s="49"/>
      <c r="J8" s="246"/>
      <c r="K8" s="535"/>
      <c r="L8" s="535"/>
      <c r="M8" s="535"/>
      <c r="N8" s="535"/>
      <c r="O8" s="535"/>
      <c r="P8" s="535"/>
      <c r="Q8" s="535"/>
      <c r="R8" s="535"/>
      <c r="S8" s="535"/>
      <c r="AC8" s="515"/>
      <c r="AD8" s="515"/>
      <c r="AE8" s="515"/>
      <c r="AF8" s="515"/>
      <c r="AG8" s="515"/>
      <c r="AH8" s="515"/>
      <c r="AI8" s="515"/>
      <c r="AJ8" s="515"/>
      <c r="AK8" s="515"/>
      <c r="AU8" s="515"/>
      <c r="AV8" s="515"/>
      <c r="AW8" s="515"/>
      <c r="AX8" s="515"/>
      <c r="AY8" s="515"/>
    </row>
    <row r="9" spans="1:51" x14ac:dyDescent="0.25">
      <c r="A9" s="425" t="s">
        <v>6</v>
      </c>
      <c r="B9" s="838" t="s">
        <v>446</v>
      </c>
      <c r="C9" s="838"/>
      <c r="D9" s="838"/>
      <c r="E9" s="838"/>
      <c r="F9" s="838"/>
      <c r="G9" s="838"/>
      <c r="H9" s="838"/>
      <c r="I9" s="49"/>
      <c r="J9" s="246"/>
      <c r="K9" s="535"/>
      <c r="L9" s="535"/>
      <c r="M9" s="535"/>
      <c r="N9" s="535"/>
      <c r="O9" s="535"/>
      <c r="P9" s="535"/>
      <c r="Q9" s="535"/>
      <c r="R9" s="535"/>
      <c r="S9" s="535"/>
      <c r="AC9" s="515"/>
      <c r="AD9" s="515"/>
      <c r="AE9" s="515"/>
      <c r="AF9" s="515"/>
      <c r="AG9" s="515"/>
      <c r="AH9" s="515"/>
      <c r="AI9" s="515"/>
      <c r="AJ9" s="515"/>
      <c r="AK9" s="515"/>
      <c r="AU9" s="515"/>
      <c r="AV9" s="515"/>
      <c r="AW9" s="515"/>
      <c r="AX9" s="515"/>
      <c r="AY9" s="515"/>
    </row>
    <row r="10" spans="1:51" x14ac:dyDescent="0.25">
      <c r="A10" s="320"/>
      <c r="B10" s="50"/>
      <c r="C10" s="292"/>
      <c r="D10" s="11"/>
      <c r="E10" s="11"/>
      <c r="F10" s="11"/>
      <c r="G10" s="11"/>
      <c r="H10" s="49"/>
      <c r="I10" s="49"/>
      <c r="J10" s="246"/>
      <c r="K10" s="535"/>
      <c r="L10" s="535"/>
      <c r="M10" s="535"/>
      <c r="N10" s="535"/>
      <c r="O10" s="535"/>
      <c r="P10" s="535"/>
      <c r="Q10" s="535"/>
      <c r="R10" s="535"/>
      <c r="S10" s="535"/>
      <c r="AC10" s="515"/>
      <c r="AD10" s="515"/>
      <c r="AE10" s="515"/>
      <c r="AF10" s="515"/>
      <c r="AG10" s="515"/>
      <c r="AH10" s="515"/>
      <c r="AI10" s="515"/>
      <c r="AJ10" s="515"/>
      <c r="AK10" s="515"/>
      <c r="AU10" s="515"/>
      <c r="AV10" s="515"/>
      <c r="AW10" s="515"/>
      <c r="AX10" s="515"/>
      <c r="AY10" s="515"/>
    </row>
    <row r="11" spans="1:51" x14ac:dyDescent="0.25">
      <c r="A11" s="320"/>
      <c r="B11" s="50"/>
      <c r="F11" s="11"/>
      <c r="G11" s="11"/>
      <c r="H11" s="49"/>
      <c r="I11" s="49"/>
      <c r="J11" s="246"/>
      <c r="K11" s="535"/>
      <c r="L11" s="535"/>
      <c r="M11" s="535"/>
      <c r="N11" s="535"/>
      <c r="O11" s="535"/>
      <c r="P11" s="535"/>
      <c r="Q11" s="535"/>
      <c r="R11" s="535"/>
      <c r="S11" s="535"/>
      <c r="T11" s="535"/>
      <c r="U11" s="535"/>
      <c r="V11" s="535"/>
      <c r="W11" s="535"/>
      <c r="X11" s="535"/>
      <c r="Y11" s="535"/>
      <c r="AC11" s="515"/>
      <c r="AD11" s="515"/>
      <c r="AE11" s="515"/>
      <c r="AF11" s="515"/>
      <c r="AG11" s="515"/>
      <c r="AH11" s="515"/>
      <c r="AI11" s="515"/>
      <c r="AJ11" s="515"/>
      <c r="AK11" s="515"/>
      <c r="AU11" s="515"/>
      <c r="AV11" s="515"/>
      <c r="AW11" s="515"/>
      <c r="AX11" s="515"/>
      <c r="AY11" s="515"/>
    </row>
    <row r="12" spans="1:51" hidden="1" x14ac:dyDescent="0.25">
      <c r="A12" s="320"/>
      <c r="B12" s="331"/>
      <c r="C12" s="292"/>
      <c r="D12" s="11"/>
      <c r="E12" s="11"/>
      <c r="F12" s="11"/>
      <c r="G12" s="11"/>
      <c r="H12" s="49"/>
      <c r="I12" s="49"/>
      <c r="J12" s="246"/>
      <c r="K12" s="535"/>
      <c r="L12" s="535"/>
      <c r="M12" s="535"/>
      <c r="N12" s="535"/>
      <c r="O12" s="535"/>
      <c r="P12" s="535"/>
      <c r="Q12" s="535"/>
      <c r="R12" s="535"/>
      <c r="S12" s="535"/>
      <c r="T12" s="535"/>
      <c r="U12" s="535"/>
      <c r="V12" s="535"/>
      <c r="W12" s="535"/>
      <c r="X12" s="535"/>
      <c r="Y12" s="535"/>
      <c r="AC12" s="515"/>
      <c r="AD12" s="515"/>
      <c r="AE12" s="515"/>
      <c r="AF12" s="515"/>
      <c r="AG12" s="515"/>
      <c r="AH12" s="515"/>
      <c r="AI12" s="515"/>
      <c r="AJ12" s="515"/>
      <c r="AK12" s="515"/>
      <c r="AU12" s="515"/>
      <c r="AV12" s="515"/>
      <c r="AW12" s="515"/>
      <c r="AX12" s="515"/>
      <c r="AY12" s="515"/>
    </row>
    <row r="13" spans="1:51" hidden="1" x14ac:dyDescent="0.25">
      <c r="A13" s="320"/>
      <c r="B13" s="331"/>
      <c r="C13" s="292"/>
      <c r="D13" s="11"/>
      <c r="E13" s="11"/>
      <c r="F13" s="11"/>
      <c r="G13" s="11"/>
      <c r="H13" s="49"/>
      <c r="I13" s="49"/>
      <c r="J13" s="246"/>
      <c r="K13" s="535"/>
      <c r="L13" s="535"/>
      <c r="M13" s="535"/>
      <c r="N13" s="535"/>
      <c r="O13" s="535"/>
      <c r="P13" s="535"/>
      <c r="Q13" s="535"/>
      <c r="R13" s="535"/>
      <c r="S13" s="535"/>
      <c r="T13" s="535"/>
      <c r="U13" s="535"/>
      <c r="V13" s="535"/>
      <c r="W13" s="535"/>
      <c r="X13" s="535"/>
      <c r="Y13" s="535"/>
      <c r="AC13" s="515"/>
      <c r="AD13" s="515"/>
      <c r="AE13" s="515"/>
      <c r="AF13" s="515"/>
      <c r="AG13" s="515"/>
      <c r="AH13" s="515"/>
      <c r="AI13" s="515"/>
      <c r="AJ13" s="515"/>
      <c r="AK13" s="515"/>
      <c r="AU13" s="515"/>
      <c r="AV13" s="515"/>
      <c r="AW13" s="515"/>
      <c r="AX13" s="515"/>
      <c r="AY13" s="515"/>
    </row>
    <row r="14" spans="1:51" hidden="1" x14ac:dyDescent="0.25">
      <c r="A14" s="320"/>
      <c r="B14" s="331"/>
      <c r="C14" s="292"/>
      <c r="D14" s="11"/>
      <c r="E14" s="11"/>
      <c r="F14" s="11"/>
      <c r="G14" s="11"/>
      <c r="H14" s="49"/>
      <c r="I14" s="49"/>
      <c r="J14" s="246"/>
      <c r="K14" s="535"/>
      <c r="L14" s="535"/>
      <c r="M14" s="535"/>
      <c r="N14" s="535"/>
      <c r="O14" s="535"/>
      <c r="P14" s="535"/>
      <c r="Q14" s="535"/>
      <c r="R14" s="535"/>
      <c r="S14" s="535"/>
      <c r="T14" s="535"/>
      <c r="U14" s="535"/>
      <c r="V14" s="535"/>
      <c r="W14" s="535"/>
      <c r="X14" s="535"/>
      <c r="Y14" s="535"/>
      <c r="AC14" s="515"/>
      <c r="AD14" s="515"/>
      <c r="AE14" s="515"/>
      <c r="AF14" s="515"/>
      <c r="AG14" s="515"/>
      <c r="AH14" s="515"/>
      <c r="AI14" s="515"/>
      <c r="AJ14" s="515"/>
      <c r="AK14" s="515"/>
      <c r="AU14" s="515"/>
      <c r="AV14" s="515"/>
      <c r="AW14" s="515"/>
      <c r="AX14" s="515"/>
      <c r="AY14" s="515"/>
    </row>
    <row r="15" spans="1:51" hidden="1" x14ac:dyDescent="0.25">
      <c r="A15" s="320"/>
      <c r="B15" s="331"/>
      <c r="C15" s="292"/>
      <c r="D15" s="11"/>
      <c r="E15" s="11"/>
      <c r="F15" s="11"/>
      <c r="G15" s="11"/>
      <c r="H15" s="49"/>
      <c r="I15" s="49"/>
      <c r="J15" s="246"/>
      <c r="K15" s="535"/>
      <c r="L15" s="535"/>
      <c r="M15" s="535"/>
      <c r="N15" s="535"/>
      <c r="O15" s="535"/>
      <c r="P15" s="535"/>
      <c r="Q15" s="535"/>
      <c r="R15" s="535"/>
      <c r="S15" s="535"/>
      <c r="T15" s="535"/>
      <c r="U15" s="535"/>
      <c r="V15" s="535"/>
      <c r="W15" s="535"/>
      <c r="X15" s="535"/>
      <c r="Y15" s="535"/>
      <c r="AC15" s="515"/>
      <c r="AD15" s="515"/>
      <c r="AE15" s="515"/>
      <c r="AF15" s="515"/>
      <c r="AG15" s="515"/>
      <c r="AH15" s="515"/>
      <c r="AI15" s="515"/>
      <c r="AJ15" s="515"/>
      <c r="AK15" s="515"/>
      <c r="AU15" s="515"/>
      <c r="AV15" s="515"/>
      <c r="AW15" s="515"/>
      <c r="AX15" s="515"/>
      <c r="AY15" s="515"/>
    </row>
    <row r="16" spans="1:51" hidden="1" x14ac:dyDescent="0.25">
      <c r="A16" s="320"/>
      <c r="B16" s="331"/>
      <c r="C16" s="292"/>
      <c r="D16" s="11"/>
      <c r="E16" s="11"/>
      <c r="F16" s="11"/>
      <c r="G16" s="11"/>
      <c r="H16" s="49"/>
      <c r="I16" s="49"/>
      <c r="J16" s="246"/>
      <c r="K16" s="535"/>
      <c r="L16" s="535"/>
      <c r="M16" s="535"/>
      <c r="N16" s="535"/>
      <c r="O16" s="535"/>
      <c r="P16" s="535"/>
      <c r="Q16" s="535"/>
      <c r="R16" s="535"/>
      <c r="S16" s="535"/>
      <c r="T16" s="535"/>
      <c r="U16" s="535"/>
      <c r="V16" s="535"/>
      <c r="W16" s="535"/>
      <c r="X16" s="535"/>
      <c r="Y16" s="535"/>
      <c r="AC16" s="515"/>
      <c r="AD16" s="515"/>
      <c r="AE16" s="515"/>
      <c r="AF16" s="515"/>
      <c r="AG16" s="515"/>
      <c r="AH16" s="515"/>
      <c r="AI16" s="515"/>
      <c r="AJ16" s="515"/>
      <c r="AK16" s="515"/>
      <c r="AU16" s="515"/>
      <c r="AV16" s="515"/>
      <c r="AW16" s="515"/>
      <c r="AX16" s="515"/>
      <c r="AY16" s="515"/>
    </row>
    <row r="17" spans="1:51" hidden="1" x14ac:dyDescent="0.25">
      <c r="A17" s="320"/>
      <c r="B17" s="331"/>
      <c r="C17" s="292"/>
      <c r="D17" s="11"/>
      <c r="E17" s="11"/>
      <c r="F17" s="11"/>
      <c r="G17" s="11"/>
      <c r="H17" s="49"/>
      <c r="I17" s="49"/>
      <c r="J17" s="246"/>
      <c r="K17" s="535"/>
      <c r="L17" s="535"/>
      <c r="M17" s="535"/>
      <c r="N17" s="535"/>
      <c r="O17" s="535"/>
      <c r="P17" s="535"/>
      <c r="Q17" s="535"/>
      <c r="R17" s="535"/>
      <c r="S17" s="535"/>
      <c r="T17" s="535"/>
      <c r="U17" s="535"/>
      <c r="V17" s="535"/>
      <c r="W17" s="535"/>
      <c r="X17" s="535"/>
      <c r="Y17" s="535"/>
      <c r="AC17" s="515"/>
      <c r="AD17" s="515"/>
      <c r="AE17" s="515"/>
      <c r="AF17" s="515"/>
      <c r="AG17" s="515"/>
      <c r="AH17" s="515"/>
      <c r="AI17" s="515"/>
      <c r="AJ17" s="515"/>
      <c r="AK17" s="515"/>
      <c r="AU17" s="515"/>
      <c r="AV17" s="515"/>
      <c r="AW17" s="515"/>
      <c r="AX17" s="515"/>
      <c r="AY17" s="515"/>
    </row>
    <row r="18" spans="1:51" hidden="1" x14ac:dyDescent="0.25">
      <c r="A18" s="320"/>
      <c r="B18" s="51"/>
      <c r="C18" s="48"/>
      <c r="D18" s="47"/>
      <c r="E18" s="47"/>
      <c r="F18" s="47"/>
      <c r="G18" s="47"/>
      <c r="H18" s="47"/>
      <c r="I18" s="47"/>
      <c r="J18" s="525"/>
      <c r="K18" s="728"/>
      <c r="L18" s="728"/>
      <c r="M18" s="728"/>
      <c r="N18" s="728"/>
      <c r="O18" s="728"/>
      <c r="P18" s="728"/>
      <c r="Q18" s="728"/>
      <c r="R18" s="728"/>
      <c r="S18" s="728"/>
      <c r="T18" s="535"/>
      <c r="U18" s="535"/>
      <c r="V18" s="535"/>
      <c r="W18" s="535"/>
      <c r="X18" s="535"/>
      <c r="Y18" s="535"/>
      <c r="AC18" s="515"/>
      <c r="AD18" s="515"/>
      <c r="AE18" s="515"/>
      <c r="AF18" s="515"/>
      <c r="AG18" s="515"/>
      <c r="AH18" s="515"/>
      <c r="AI18" s="515"/>
      <c r="AJ18" s="515"/>
      <c r="AK18" s="515"/>
      <c r="AU18" s="515"/>
      <c r="AV18" s="515"/>
      <c r="AW18" s="515"/>
      <c r="AX18" s="515"/>
      <c r="AY18" s="515"/>
    </row>
    <row r="19" spans="1:51" ht="21" hidden="1" x14ac:dyDescent="0.35">
      <c r="A19" s="320"/>
      <c r="B19" s="51"/>
      <c r="C19" s="529"/>
      <c r="D19" s="530"/>
      <c r="E19" s="11"/>
      <c r="F19" s="11"/>
      <c r="G19" s="11"/>
      <c r="H19" s="49"/>
      <c r="I19" s="49"/>
      <c r="J19" s="246"/>
      <c r="K19" s="535"/>
      <c r="L19" s="535"/>
      <c r="M19" s="535"/>
      <c r="N19" s="535"/>
      <c r="O19" s="729" t="s">
        <v>283</v>
      </c>
      <c r="P19" s="535"/>
      <c r="Q19" s="535"/>
      <c r="R19" s="535"/>
      <c r="S19" s="535"/>
      <c r="T19" s="535"/>
      <c r="U19" s="515"/>
      <c r="V19" s="515"/>
      <c r="W19" s="535"/>
      <c r="X19" s="535"/>
      <c r="Y19" s="535"/>
      <c r="AC19" s="515"/>
      <c r="AD19" s="515"/>
      <c r="AE19" s="515"/>
      <c r="AF19" s="515"/>
      <c r="AG19" s="515"/>
      <c r="AH19" s="515"/>
      <c r="AI19" s="515"/>
      <c r="AJ19" s="515"/>
      <c r="AK19" s="515"/>
      <c r="AU19" s="515"/>
      <c r="AV19" s="515"/>
      <c r="AW19" s="515"/>
      <c r="AX19" s="515"/>
      <c r="AY19" s="515"/>
    </row>
    <row r="20" spans="1:51" x14ac:dyDescent="0.25">
      <c r="A20" s="321" t="s">
        <v>7</v>
      </c>
      <c r="B20" s="531" t="s">
        <v>8</v>
      </c>
      <c r="C20" s="549" t="s">
        <v>9</v>
      </c>
      <c r="D20" s="530"/>
      <c r="E20" s="435"/>
      <c r="F20" s="435"/>
      <c r="G20" s="435"/>
      <c r="H20" s="436"/>
      <c r="I20" s="436"/>
      <c r="K20" s="515"/>
      <c r="L20" s="535"/>
      <c r="M20" s="535"/>
      <c r="N20" s="535"/>
      <c r="O20" s="535"/>
      <c r="P20" s="535"/>
      <c r="Q20" s="535"/>
      <c r="R20" s="535"/>
      <c r="S20" s="535"/>
      <c r="T20" s="535"/>
      <c r="U20" s="535" t="s">
        <v>45</v>
      </c>
      <c r="V20" s="535"/>
      <c r="W20" s="535" t="s">
        <v>326</v>
      </c>
      <c r="X20" s="535"/>
      <c r="Y20" s="535"/>
      <c r="AC20" s="515"/>
      <c r="AD20" s="515"/>
      <c r="AE20" s="515"/>
      <c r="AF20" s="515"/>
      <c r="AG20" s="515"/>
      <c r="AH20" s="515"/>
      <c r="AI20" s="515"/>
      <c r="AJ20" s="515"/>
      <c r="AK20" s="515"/>
      <c r="AU20" s="515"/>
      <c r="AV20" s="515"/>
      <c r="AW20" s="515"/>
      <c r="AX20" s="515"/>
      <c r="AY20" s="515"/>
    </row>
    <row r="21" spans="1:51" x14ac:dyDescent="0.25">
      <c r="A21" s="321" t="s">
        <v>442</v>
      </c>
      <c r="B21" s="332"/>
      <c r="C21" s="529"/>
      <c r="D21" s="435"/>
      <c r="E21" s="435"/>
      <c r="F21" s="435"/>
      <c r="G21" s="435"/>
      <c r="H21" s="436"/>
      <c r="I21" s="436"/>
      <c r="K21" s="515"/>
      <c r="L21" s="535"/>
      <c r="M21" s="535"/>
      <c r="N21" s="535"/>
      <c r="O21" s="535"/>
      <c r="P21" s="535"/>
      <c r="Q21" s="535"/>
      <c r="R21" s="535"/>
      <c r="S21" s="535"/>
      <c r="T21" s="535"/>
      <c r="U21" s="535" t="s">
        <v>317</v>
      </c>
      <c r="V21" s="535"/>
      <c r="W21" s="535"/>
      <c r="X21" s="535"/>
      <c r="Y21" s="535"/>
      <c r="AC21" s="515"/>
      <c r="AD21" s="515"/>
      <c r="AE21" s="515"/>
      <c r="AF21" s="515"/>
      <c r="AG21" s="515"/>
      <c r="AH21" s="515"/>
      <c r="AI21" s="515"/>
      <c r="AJ21" s="515"/>
      <c r="AK21" s="515"/>
      <c r="AU21" s="515"/>
      <c r="AV21" s="515"/>
      <c r="AW21" s="515"/>
      <c r="AX21" s="515"/>
      <c r="AY21" s="515"/>
    </row>
    <row r="22" spans="1:51" s="30" customFormat="1" ht="29.25" customHeight="1" x14ac:dyDescent="0.25">
      <c r="A22" s="686" t="s">
        <v>422</v>
      </c>
      <c r="B22" s="686" t="s">
        <v>351</v>
      </c>
      <c r="C22" s="687"/>
      <c r="D22" s="688">
        <v>2020</v>
      </c>
      <c r="E22" s="689" t="s">
        <v>352</v>
      </c>
      <c r="F22" s="689">
        <v>2021</v>
      </c>
      <c r="G22" s="689" t="s">
        <v>421</v>
      </c>
      <c r="H22" s="690" t="s">
        <v>10</v>
      </c>
      <c r="I22" s="521"/>
      <c r="J22" s="86"/>
      <c r="K22" s="730"/>
      <c r="L22" s="730"/>
      <c r="M22" s="730"/>
      <c r="N22" s="730"/>
      <c r="O22" s="535"/>
      <c r="P22" s="535"/>
      <c r="Q22" s="535"/>
      <c r="R22" s="730"/>
      <c r="S22" s="517"/>
      <c r="T22" s="535" t="s">
        <v>332</v>
      </c>
      <c r="U22" s="731">
        <v>2019</v>
      </c>
      <c r="V22" s="732" t="s">
        <v>300</v>
      </c>
      <c r="W22" s="732"/>
      <c r="X22" s="731">
        <v>2020</v>
      </c>
      <c r="Y22" s="732" t="s">
        <v>352</v>
      </c>
      <c r="Z22" s="517" t="s">
        <v>133</v>
      </c>
      <c r="AA22" s="517"/>
      <c r="AB22" s="517"/>
      <c r="AC22" s="517"/>
      <c r="AD22" s="517"/>
      <c r="AE22" s="517"/>
      <c r="AF22" s="517"/>
      <c r="AG22" s="517"/>
      <c r="AH22" s="517"/>
      <c r="AI22" s="517"/>
      <c r="AJ22" s="517"/>
      <c r="AK22" s="517"/>
      <c r="AL22" s="517"/>
      <c r="AM22" s="517"/>
      <c r="AN22" s="517"/>
      <c r="AO22" s="517"/>
      <c r="AP22" s="517"/>
      <c r="AQ22" s="517"/>
      <c r="AR22" s="517"/>
      <c r="AS22" s="517"/>
      <c r="AT22" s="517"/>
      <c r="AU22" s="517"/>
      <c r="AV22" s="517"/>
      <c r="AW22" s="517"/>
      <c r="AX22" s="517"/>
      <c r="AY22" s="517"/>
    </row>
    <row r="23" spans="1:51" s="11" customFormat="1" ht="12.75" customHeight="1" x14ac:dyDescent="0.25">
      <c r="A23" s="568">
        <v>1</v>
      </c>
      <c r="B23" s="691">
        <v>1</v>
      </c>
      <c r="C23" s="697" t="s">
        <v>466</v>
      </c>
      <c r="D23" s="569">
        <v>45561.59</v>
      </c>
      <c r="E23" s="570">
        <f>D23/$D35</f>
        <v>0.59717256261370433</v>
      </c>
      <c r="F23" s="569">
        <f>DatabyRegion!D64</f>
        <v>56674.46</v>
      </c>
      <c r="G23" s="570">
        <f>F23/F$35</f>
        <v>0.56564741612283387</v>
      </c>
      <c r="H23" s="571">
        <f>F23/D23-1</f>
        <v>0.2439087397959554</v>
      </c>
      <c r="I23" s="43"/>
      <c r="J23" s="86"/>
      <c r="K23" s="733"/>
      <c r="L23" s="733"/>
      <c r="M23" s="730"/>
      <c r="N23" s="733"/>
      <c r="O23" s="535"/>
      <c r="P23" s="535"/>
      <c r="Q23" s="535"/>
      <c r="R23" s="733"/>
      <c r="S23" s="734">
        <v>1</v>
      </c>
      <c r="T23" s="735" t="s">
        <v>20</v>
      </c>
      <c r="U23" s="736">
        <v>34598.68</v>
      </c>
      <c r="V23" s="733">
        <v>0.55529024009675898</v>
      </c>
      <c r="W23" s="736" t="str">
        <f>DatabyRegion!C64</f>
        <v>TSMC</v>
      </c>
      <c r="X23" s="736">
        <f>DatabyRegion!D64</f>
        <v>56674.46</v>
      </c>
      <c r="Y23" s="733">
        <f t="shared" ref="Y23:Y33" si="0">X23/X$37</f>
        <v>0.56564741612283387</v>
      </c>
      <c r="Z23" s="737">
        <f>X23/U23-1</f>
        <v>0.63805266559302254</v>
      </c>
      <c r="AA23" s="518"/>
      <c r="AB23" s="518"/>
      <c r="AC23" s="518"/>
      <c r="AD23" s="518"/>
      <c r="AE23" s="518"/>
      <c r="AF23" s="518"/>
      <c r="AG23" s="518"/>
      <c r="AH23" s="518"/>
      <c r="AI23" s="518"/>
      <c r="AJ23" s="518"/>
      <c r="AK23" s="518"/>
      <c r="AL23" s="518"/>
      <c r="AM23" s="518"/>
      <c r="AN23" s="518"/>
      <c r="AO23" s="518"/>
      <c r="AP23" s="518"/>
      <c r="AQ23" s="518"/>
      <c r="AR23" s="518"/>
      <c r="AS23" s="518"/>
      <c r="AT23" s="518"/>
      <c r="AU23" s="518"/>
      <c r="AV23" s="518"/>
      <c r="AW23" s="518"/>
      <c r="AX23" s="518"/>
      <c r="AY23" s="518"/>
    </row>
    <row r="24" spans="1:51" x14ac:dyDescent="0.25">
      <c r="A24" s="572">
        <v>2</v>
      </c>
      <c r="B24" s="692">
        <v>3</v>
      </c>
      <c r="C24" s="698" t="s">
        <v>469</v>
      </c>
      <c r="D24" s="573">
        <v>5150</v>
      </c>
      <c r="E24" s="1">
        <f t="shared" ref="E24:E34" si="1">D24/$D$35</f>
        <v>6.7500688572558101E-2</v>
      </c>
      <c r="F24" s="573">
        <f>DatabyRegion!D67</f>
        <v>8537</v>
      </c>
      <c r="G24" s="1">
        <f>F24/F$35</f>
        <v>8.5204728751551106E-2</v>
      </c>
      <c r="H24" s="574">
        <f>F24/D24-1</f>
        <v>0.6576699029126214</v>
      </c>
      <c r="J24" s="527"/>
      <c r="K24" s="733"/>
      <c r="L24" s="733"/>
      <c r="M24" s="730"/>
      <c r="N24" s="733"/>
      <c r="O24" s="535"/>
      <c r="P24" s="535"/>
      <c r="Q24" s="535"/>
      <c r="R24" s="733"/>
      <c r="S24" s="734">
        <v>2</v>
      </c>
      <c r="T24" s="738" t="s">
        <v>460</v>
      </c>
      <c r="U24" s="736">
        <v>5380</v>
      </c>
      <c r="V24" s="733">
        <v>8.6346111808906112E-2</v>
      </c>
      <c r="W24" s="736" t="str">
        <f>DatabyRegion!C65</f>
        <v>UMC</v>
      </c>
      <c r="X24" s="736">
        <f>DatabyRegion!D65</f>
        <v>7605.99</v>
      </c>
      <c r="Y24" s="733">
        <f t="shared" si="0"/>
        <v>7.5912652552068666E-2</v>
      </c>
      <c r="Z24" s="737">
        <f t="shared" ref="Z24:Z33" si="2">X24/U24-1</f>
        <v>0.41375278810408922</v>
      </c>
      <c r="AC24" s="515"/>
      <c r="AD24" s="515"/>
      <c r="AE24" s="515"/>
      <c r="AF24" s="515"/>
      <c r="AG24" s="515"/>
      <c r="AH24" s="515"/>
      <c r="AI24" s="515"/>
      <c r="AJ24" s="515"/>
      <c r="AK24" s="515"/>
      <c r="AU24" s="515"/>
      <c r="AV24" s="515"/>
      <c r="AW24" s="515"/>
      <c r="AX24" s="515"/>
      <c r="AY24" s="515"/>
    </row>
    <row r="25" spans="1:51" ht="14.1" customHeight="1" x14ac:dyDescent="0.25">
      <c r="A25" s="572">
        <v>3</v>
      </c>
      <c r="B25" s="692">
        <v>2</v>
      </c>
      <c r="C25" s="698" t="s">
        <v>11</v>
      </c>
      <c r="D25" s="573">
        <v>6009</v>
      </c>
      <c r="E25" s="1">
        <f t="shared" si="1"/>
        <v>7.8759541287864401E-2</v>
      </c>
      <c r="F25" s="573">
        <f>DatabyRegion!D65</f>
        <v>7605.99</v>
      </c>
      <c r="G25" s="1">
        <f>F25/F$35</f>
        <v>7.5912652552068666E-2</v>
      </c>
      <c r="H25" s="574">
        <f>F25/D25-1</f>
        <v>0.26576635047428843</v>
      </c>
      <c r="J25" s="527"/>
      <c r="K25" s="733"/>
      <c r="L25" s="733"/>
      <c r="M25" s="730"/>
      <c r="N25" s="733"/>
      <c r="O25" s="535"/>
      <c r="P25" s="535"/>
      <c r="Q25" s="535"/>
      <c r="R25" s="733"/>
      <c r="S25" s="734">
        <v>3</v>
      </c>
      <c r="T25" s="739" t="s">
        <v>11</v>
      </c>
      <c r="U25" s="736">
        <v>4791.8100000000004</v>
      </c>
      <c r="V25" s="733">
        <v>7.6905978071939482E-2</v>
      </c>
      <c r="W25" s="736" t="str">
        <f>DatabyRegion!C66</f>
        <v>GLOBALFOUNDRIES</v>
      </c>
      <c r="X25" s="736">
        <f>DatabyRegion!D66</f>
        <v>6585</v>
      </c>
      <c r="Y25" s="733">
        <f t="shared" si="0"/>
        <v>6.5722518311932071E-2</v>
      </c>
      <c r="Z25" s="737">
        <f t="shared" si="2"/>
        <v>0.37421976246971389</v>
      </c>
      <c r="AA25" s="733"/>
      <c r="AB25" s="733"/>
      <c r="AC25" s="515"/>
      <c r="AD25" s="515"/>
      <c r="AE25" s="515"/>
      <c r="AF25" s="515"/>
      <c r="AG25" s="515"/>
      <c r="AH25" s="515"/>
      <c r="AI25" s="515"/>
      <c r="AJ25" s="515"/>
      <c r="AK25" s="515"/>
      <c r="AU25" s="515"/>
      <c r="AV25" s="515"/>
      <c r="AW25" s="515"/>
      <c r="AX25" s="515"/>
      <c r="AY25" s="515"/>
    </row>
    <row r="26" spans="1:51" x14ac:dyDescent="0.25">
      <c r="A26" s="572">
        <v>4</v>
      </c>
      <c r="B26" s="692">
        <v>4</v>
      </c>
      <c r="C26" s="698" t="s">
        <v>440</v>
      </c>
      <c r="D26" s="573">
        <v>4850</v>
      </c>
      <c r="E26" s="1">
        <f t="shared" si="1"/>
        <v>6.3568609626583852E-2</v>
      </c>
      <c r="F26" s="573">
        <f>DatabyRegion!D66</f>
        <v>6585</v>
      </c>
      <c r="G26" s="1">
        <f t="shared" ref="G26:G34" si="3">F26/F$35</f>
        <v>6.5722518311932071E-2</v>
      </c>
      <c r="H26" s="574">
        <f t="shared" ref="H26:H28" si="4">F26/D26-1</f>
        <v>0.35773195876288666</v>
      </c>
      <c r="J26" s="527"/>
      <c r="K26" s="733"/>
      <c r="L26" s="733"/>
      <c r="M26" s="730"/>
      <c r="N26" s="733"/>
      <c r="O26" s="535"/>
      <c r="P26" s="535"/>
      <c r="Q26" s="535"/>
      <c r="R26" s="733"/>
      <c r="S26" s="734">
        <v>5</v>
      </c>
      <c r="T26" s="740" t="s">
        <v>12</v>
      </c>
      <c r="U26" s="736">
        <v>3115.79</v>
      </c>
      <c r="V26" s="733">
        <v>5.0006756823990993E-2</v>
      </c>
      <c r="W26" s="736" t="str">
        <f>DatabyRegion!C68</f>
        <v>SMIC</v>
      </c>
      <c r="X26" s="736">
        <f>DatabyRegion!D68</f>
        <v>5443.4</v>
      </c>
      <c r="Y26" s="733">
        <f t="shared" si="0"/>
        <v>5.4328619009745026E-2</v>
      </c>
      <c r="Z26" s="737">
        <f t="shared" si="2"/>
        <v>0.74703686705458328</v>
      </c>
      <c r="AA26" s="733"/>
      <c r="AB26" s="733"/>
      <c r="AC26" s="515"/>
      <c r="AD26" s="515"/>
      <c r="AE26" s="515"/>
      <c r="AF26" s="515"/>
      <c r="AG26" s="515"/>
      <c r="AH26" s="515"/>
      <c r="AI26" s="515"/>
      <c r="AJ26" s="515"/>
      <c r="AK26" s="515"/>
      <c r="AU26" s="515"/>
      <c r="AV26" s="515"/>
      <c r="AW26" s="515"/>
      <c r="AX26" s="515"/>
      <c r="AY26" s="515"/>
    </row>
    <row r="27" spans="1:51" x14ac:dyDescent="0.25">
      <c r="A27" s="572">
        <v>5</v>
      </c>
      <c r="B27" s="692">
        <v>5</v>
      </c>
      <c r="C27" s="698" t="s">
        <v>12</v>
      </c>
      <c r="D27" s="573">
        <v>3906.5</v>
      </c>
      <c r="E27" s="1">
        <f t="shared" si="1"/>
        <v>5.1202221341494804E-2</v>
      </c>
      <c r="F27" s="573">
        <f>DatabyRegion!D68</f>
        <v>5443.4</v>
      </c>
      <c r="G27" s="1">
        <f t="shared" si="3"/>
        <v>5.4328619009745026E-2</v>
      </c>
      <c r="H27" s="574">
        <f t="shared" si="4"/>
        <v>0.39342122104185329</v>
      </c>
      <c r="J27" s="527"/>
      <c r="K27" s="733"/>
      <c r="L27" s="733"/>
      <c r="M27" s="730"/>
      <c r="N27" s="733"/>
      <c r="O27" s="535"/>
      <c r="P27" s="535"/>
      <c r="Q27" s="535"/>
      <c r="R27" s="733"/>
      <c r="S27" s="734">
        <v>6</v>
      </c>
      <c r="T27" s="739" t="s">
        <v>13</v>
      </c>
      <c r="U27" s="736">
        <v>1234</v>
      </c>
      <c r="V27" s="733">
        <v>1.9805037541299281E-2</v>
      </c>
      <c r="W27" s="736" t="str">
        <f>DatabyRegion!C69</f>
        <v>PSMC</v>
      </c>
      <c r="X27" s="736">
        <f>DatabyRegion!D69</f>
        <v>2340</v>
      </c>
      <c r="Y27" s="733">
        <f t="shared" si="0"/>
        <v>2.3354698990117089E-2</v>
      </c>
      <c r="Z27" s="737">
        <f t="shared" si="2"/>
        <v>0.89627228525121549</v>
      </c>
      <c r="AA27" s="733"/>
      <c r="AB27" s="733"/>
      <c r="AC27" s="515"/>
      <c r="AD27" s="515"/>
      <c r="AE27" s="515"/>
      <c r="AF27" s="515"/>
      <c r="AG27" s="515"/>
      <c r="AH27" s="515"/>
      <c r="AI27" s="515"/>
      <c r="AJ27" s="515"/>
      <c r="AK27" s="515"/>
      <c r="AU27" s="515"/>
      <c r="AV27" s="515"/>
      <c r="AW27" s="515"/>
      <c r="AX27" s="515"/>
      <c r="AY27" s="515"/>
    </row>
    <row r="28" spans="1:51" ht="27.4" customHeight="1" x14ac:dyDescent="0.25">
      <c r="A28" s="572">
        <v>6</v>
      </c>
      <c r="B28" s="692">
        <v>6</v>
      </c>
      <c r="C28" s="698" t="s">
        <v>462</v>
      </c>
      <c r="D28" s="573">
        <v>1344.8</v>
      </c>
      <c r="E28" s="1">
        <f t="shared" si="1"/>
        <v>1.7626199221820609E-2</v>
      </c>
      <c r="F28" s="573">
        <f>DatabyRegion!D69</f>
        <v>2340</v>
      </c>
      <c r="G28" s="1">
        <f t="shared" si="3"/>
        <v>2.3354698990117089E-2</v>
      </c>
      <c r="H28" s="574">
        <f t="shared" si="4"/>
        <v>0.74003569303985728</v>
      </c>
      <c r="J28" s="527"/>
      <c r="K28" s="733"/>
      <c r="L28" s="733"/>
      <c r="M28" s="730"/>
      <c r="N28" s="733"/>
      <c r="O28" s="535"/>
      <c r="P28" s="535"/>
      <c r="Q28" s="535"/>
      <c r="R28" s="733"/>
      <c r="S28" s="734">
        <v>7</v>
      </c>
      <c r="T28" s="738" t="s">
        <v>461</v>
      </c>
      <c r="U28" s="736">
        <v>994</v>
      </c>
      <c r="V28" s="733">
        <v>1.5953166382537669E-2</v>
      </c>
      <c r="W28" s="736" t="str">
        <f>DatabyRegion!C70</f>
        <v>Tower Semiconductor</v>
      </c>
      <c r="X28" s="736">
        <f>DatabyRegion!D70</f>
        <v>1508.3519999999999</v>
      </c>
      <c r="Y28" s="733">
        <f t="shared" si="0"/>
        <v>1.5054319201342346E-2</v>
      </c>
      <c r="Z28" s="737">
        <f t="shared" si="2"/>
        <v>0.51745674044265577</v>
      </c>
      <c r="AA28" s="733"/>
      <c r="AB28" s="733"/>
      <c r="AC28" s="515"/>
      <c r="AD28" s="515"/>
      <c r="AE28" s="515"/>
      <c r="AF28" s="515"/>
      <c r="AG28" s="515"/>
      <c r="AH28" s="515"/>
      <c r="AI28" s="515"/>
      <c r="AJ28" s="515"/>
      <c r="AK28" s="515"/>
      <c r="AU28" s="515"/>
      <c r="AV28" s="515"/>
      <c r="AW28" s="515"/>
      <c r="AX28" s="515"/>
      <c r="AY28" s="515"/>
    </row>
    <row r="29" spans="1:51" ht="13.5" customHeight="1" x14ac:dyDescent="0.25">
      <c r="A29" s="572">
        <v>7</v>
      </c>
      <c r="B29" s="692">
        <v>9</v>
      </c>
      <c r="C29" s="699" t="s">
        <v>16</v>
      </c>
      <c r="D29" s="575">
        <v>961</v>
      </c>
      <c r="E29" s="1">
        <f t="shared" si="1"/>
        <v>1.2595759556937541E-2</v>
      </c>
      <c r="F29" s="573">
        <f>DatabyRegion!D72</f>
        <v>1631</v>
      </c>
      <c r="G29" s="1">
        <f t="shared" si="3"/>
        <v>1.6278424808923494E-2</v>
      </c>
      <c r="H29" s="574">
        <f t="shared" ref="H29:H35" si="5">F29/D29-1</f>
        <v>0.69719042663891773</v>
      </c>
      <c r="J29" s="527"/>
      <c r="K29" s="733"/>
      <c r="L29" s="733"/>
      <c r="M29" s="730"/>
      <c r="N29" s="733"/>
      <c r="O29" s="535"/>
      <c r="P29" s="535"/>
      <c r="Q29" s="535"/>
      <c r="R29" s="733"/>
      <c r="S29" s="734">
        <v>8</v>
      </c>
      <c r="T29" s="738" t="s">
        <v>15</v>
      </c>
      <c r="U29" s="736">
        <v>932.78</v>
      </c>
      <c r="V29" s="733">
        <v>1.4970618247790229E-2</v>
      </c>
      <c r="W29" s="736" t="str">
        <f>DatabyRegion!C71</f>
        <v>VIS</v>
      </c>
      <c r="X29" s="736">
        <f>DatabyRegion!D71</f>
        <v>1569.7929064426071</v>
      </c>
      <c r="Y29" s="733">
        <f t="shared" si="0"/>
        <v>1.5667538806319714E-2</v>
      </c>
      <c r="Z29" s="737">
        <f>X29/U29-1</f>
        <v>0.6829187015615763</v>
      </c>
      <c r="AA29" s="733"/>
      <c r="AB29" s="733"/>
      <c r="AC29" s="515"/>
      <c r="AD29" s="515"/>
      <c r="AE29" s="515"/>
      <c r="AF29" s="515"/>
      <c r="AG29" s="515"/>
      <c r="AH29" s="515"/>
      <c r="AI29" s="515"/>
      <c r="AJ29" s="515"/>
      <c r="AK29" s="515"/>
      <c r="AU29" s="515"/>
      <c r="AV29" s="515"/>
      <c r="AW29" s="515"/>
      <c r="AX29" s="515"/>
      <c r="AY29" s="515"/>
    </row>
    <row r="30" spans="1:51" ht="13.5" customHeight="1" x14ac:dyDescent="0.25">
      <c r="A30" s="572">
        <v>8</v>
      </c>
      <c r="B30" s="692">
        <v>8</v>
      </c>
      <c r="C30" s="700" t="s">
        <v>15</v>
      </c>
      <c r="D30" s="573">
        <v>1126.4000000000001</v>
      </c>
      <c r="E30" s="1">
        <f t="shared" si="1"/>
        <v>1.4763645749151351E-2</v>
      </c>
      <c r="F30" s="573">
        <f>DatabyRegion!D71</f>
        <v>1569.7929064426071</v>
      </c>
      <c r="G30" s="1">
        <f t="shared" si="3"/>
        <v>1.5667538806319714E-2</v>
      </c>
      <c r="H30" s="574">
        <f t="shared" si="5"/>
        <v>0.39363716836168949</v>
      </c>
      <c r="J30" s="527"/>
      <c r="K30" s="733"/>
      <c r="L30" s="733"/>
      <c r="M30" s="730"/>
      <c r="N30" s="733"/>
      <c r="O30" s="535"/>
      <c r="P30" s="535"/>
      <c r="Q30" s="535"/>
      <c r="R30" s="733"/>
      <c r="S30" s="734">
        <v>9</v>
      </c>
      <c r="T30" s="738" t="s">
        <v>16</v>
      </c>
      <c r="U30" s="736">
        <v>914.09</v>
      </c>
      <c r="V30" s="733">
        <v>1.467065378130167E-2</v>
      </c>
      <c r="W30" s="736" t="str">
        <f>DatabyRegion!C72</f>
        <v>Shanghai Huahong Grace Semiconductor Manufacturing</v>
      </c>
      <c r="X30" s="736">
        <f>DatabyRegion!D72</f>
        <v>1631</v>
      </c>
      <c r="Y30" s="733">
        <f t="shared" si="0"/>
        <v>1.6278424808923494E-2</v>
      </c>
      <c r="Z30" s="737">
        <f>X30/U30-1</f>
        <v>0.78428819919263959</v>
      </c>
      <c r="AA30" s="733"/>
      <c r="AB30" s="733"/>
      <c r="AC30" s="515"/>
      <c r="AD30" s="515"/>
      <c r="AE30" s="515"/>
      <c r="AF30" s="515"/>
      <c r="AG30" s="515"/>
      <c r="AH30" s="515"/>
      <c r="AI30" s="515"/>
      <c r="AJ30" s="515"/>
      <c r="AK30" s="515"/>
      <c r="AU30" s="515"/>
      <c r="AV30" s="515"/>
      <c r="AW30" s="515"/>
      <c r="AX30" s="515"/>
      <c r="AY30" s="515"/>
    </row>
    <row r="31" spans="1:51" ht="18" customHeight="1" x14ac:dyDescent="0.25">
      <c r="A31" s="572">
        <v>9</v>
      </c>
      <c r="B31" s="692">
        <v>7</v>
      </c>
      <c r="C31" s="698" t="s">
        <v>367</v>
      </c>
      <c r="D31" s="573">
        <v>1265.5999999999999</v>
      </c>
      <c r="E31" s="1">
        <f t="shared" si="1"/>
        <v>1.6588130380083405E-2</v>
      </c>
      <c r="F31" s="573">
        <f>DatabyRegion!D70</f>
        <v>1508.3519999999999</v>
      </c>
      <c r="G31" s="1">
        <f t="shared" si="3"/>
        <v>1.5054319201342346E-2</v>
      </c>
      <c r="H31" s="574">
        <f t="shared" si="5"/>
        <v>0.19180783817951963</v>
      </c>
      <c r="J31" s="527"/>
      <c r="K31" s="733"/>
      <c r="L31" s="733"/>
      <c r="M31" s="730"/>
      <c r="N31" s="733"/>
      <c r="O31" s="535"/>
      <c r="P31" s="535"/>
      <c r="Q31" s="535"/>
      <c r="R31" s="733"/>
      <c r="S31" s="734">
        <v>10</v>
      </c>
      <c r="T31" s="741" t="s">
        <v>266</v>
      </c>
      <c r="U31" s="736">
        <v>697.94</v>
      </c>
      <c r="V31" s="733">
        <v>1.1201562318941994E-2</v>
      </c>
      <c r="W31" s="736" t="str">
        <f>DatabyRegion!C73</f>
        <v>Shanghai Huali Microelectronics HLMC</v>
      </c>
      <c r="X31" s="736">
        <f>DatabyRegion!D73</f>
        <v>1298</v>
      </c>
      <c r="Y31" s="733">
        <f t="shared" si="0"/>
        <v>1.2954871491099139E-2</v>
      </c>
      <c r="Z31" s="742">
        <f>X31/U31-1</f>
        <v>0.85975871851448527</v>
      </c>
      <c r="AA31" s="733"/>
      <c r="AB31" s="733"/>
      <c r="AC31" s="515"/>
      <c r="AD31" s="515"/>
      <c r="AE31" s="515"/>
      <c r="AF31" s="515"/>
      <c r="AG31" s="515"/>
      <c r="AH31" s="515"/>
      <c r="AI31" s="515"/>
      <c r="AJ31" s="515"/>
      <c r="AK31" s="515"/>
      <c r="AU31" s="515"/>
      <c r="AV31" s="515"/>
      <c r="AW31" s="515"/>
      <c r="AX31" s="515"/>
      <c r="AY31" s="515"/>
    </row>
    <row r="32" spans="1:51" s="30" customFormat="1" ht="12" customHeight="1" x14ac:dyDescent="0.25">
      <c r="A32" s="572">
        <v>10</v>
      </c>
      <c r="B32" s="692">
        <v>10</v>
      </c>
      <c r="C32" s="699" t="s">
        <v>275</v>
      </c>
      <c r="D32" s="575">
        <v>942</v>
      </c>
      <c r="E32" s="1">
        <f t="shared" si="1"/>
        <v>1.2346727890359172E-2</v>
      </c>
      <c r="F32" s="573">
        <f>DatabyRegion!D73</f>
        <v>1298</v>
      </c>
      <c r="G32" s="1">
        <f t="shared" si="3"/>
        <v>1.2954871491099139E-2</v>
      </c>
      <c r="H32" s="574">
        <f t="shared" si="5"/>
        <v>0.37791932059447975</v>
      </c>
      <c r="J32" s="527"/>
      <c r="K32" s="733"/>
      <c r="L32" s="733"/>
      <c r="M32" s="730"/>
      <c r="N32" s="733"/>
      <c r="O32" s="743">
        <f>SUM(D23:D32)-D33</f>
        <v>0</v>
      </c>
      <c r="P32" s="743">
        <f>SUM(F23:F32)-F33</f>
        <v>0</v>
      </c>
      <c r="Q32" s="535"/>
      <c r="R32" s="733"/>
      <c r="S32" s="734"/>
      <c r="T32" s="738" t="s">
        <v>171</v>
      </c>
      <c r="U32" s="736">
        <v>56301.149999999994</v>
      </c>
      <c r="V32" s="733">
        <v>0.90360323287546351</v>
      </c>
      <c r="W32" s="738" t="s">
        <v>374</v>
      </c>
      <c r="X32" s="736">
        <f>SUM(X23:X30)</f>
        <v>83357.994906442604</v>
      </c>
      <c r="Y32" s="733">
        <f t="shared" si="0"/>
        <v>0.83196618780328235</v>
      </c>
      <c r="Z32" s="737">
        <f t="shared" si="2"/>
        <v>0.48057357454408334</v>
      </c>
      <c r="AA32" s="744"/>
      <c r="AB32" s="744"/>
      <c r="AC32" s="517"/>
      <c r="AD32" s="517"/>
      <c r="AE32" s="517"/>
      <c r="AF32" s="517"/>
      <c r="AG32" s="517"/>
      <c r="AH32" s="517"/>
      <c r="AI32" s="517"/>
      <c r="AJ32" s="517"/>
      <c r="AK32" s="517"/>
      <c r="AL32" s="517"/>
      <c r="AM32" s="517"/>
      <c r="AN32" s="517"/>
      <c r="AO32" s="517"/>
      <c r="AP32" s="517"/>
      <c r="AQ32" s="517"/>
      <c r="AR32" s="517"/>
      <c r="AS32" s="517"/>
      <c r="AT32" s="517"/>
      <c r="AU32" s="517"/>
      <c r="AV32" s="517"/>
      <c r="AW32" s="517"/>
      <c r="AX32" s="517"/>
      <c r="AY32" s="517"/>
    </row>
    <row r="33" spans="1:51" x14ac:dyDescent="0.25">
      <c r="A33" s="576"/>
      <c r="B33" s="694"/>
      <c r="C33" s="698" t="s">
        <v>279</v>
      </c>
      <c r="D33" s="573">
        <f>SUM(D23:D32)</f>
        <v>71116.89</v>
      </c>
      <c r="E33" s="1">
        <f t="shared" si="1"/>
        <v>0.93212408624055765</v>
      </c>
      <c r="F33" s="573">
        <f>SUM(F23:F32)</f>
        <v>93192.994906442604</v>
      </c>
      <c r="G33" s="1">
        <f t="shared" si="3"/>
        <v>0.9301257880459326</v>
      </c>
      <c r="H33" s="574">
        <f t="shared" si="5"/>
        <v>0.31041999877163651</v>
      </c>
      <c r="J33" s="527"/>
      <c r="K33" s="733"/>
      <c r="L33" s="733"/>
      <c r="M33" s="730"/>
      <c r="N33" s="733"/>
      <c r="O33" s="535"/>
      <c r="P33" s="535"/>
      <c r="Q33" s="535"/>
      <c r="R33" s="733"/>
      <c r="S33" s="734"/>
      <c r="T33" s="745" t="s">
        <v>17</v>
      </c>
      <c r="U33" s="736">
        <v>6006.2300000000032</v>
      </c>
      <c r="V33" s="733">
        <v>9.63967671245365E-2</v>
      </c>
      <c r="W33" s="745" t="s">
        <v>17</v>
      </c>
      <c r="X33" s="736">
        <f>X37-X32</f>
        <v>16835.97466645611</v>
      </c>
      <c r="Y33" s="733">
        <f t="shared" si="0"/>
        <v>0.1680338121967177</v>
      </c>
      <c r="Z33" s="737">
        <f t="shared" si="2"/>
        <v>1.8030852409008813</v>
      </c>
      <c r="AA33" s="733"/>
      <c r="AB33" s="733"/>
      <c r="AC33" s="515"/>
      <c r="AD33" s="515"/>
      <c r="AE33" s="515"/>
      <c r="AF33" s="515"/>
      <c r="AG33" s="515"/>
      <c r="AH33" s="515"/>
      <c r="AI33" s="515"/>
      <c r="AJ33" s="515"/>
      <c r="AK33" s="515"/>
      <c r="AU33" s="515"/>
      <c r="AV33" s="515"/>
      <c r="AW33" s="515"/>
      <c r="AX33" s="515"/>
      <c r="AY33" s="515"/>
    </row>
    <row r="34" spans="1:51" s="30" customFormat="1" x14ac:dyDescent="0.25">
      <c r="A34" s="577"/>
      <c r="B34" s="695"/>
      <c r="C34" s="698" t="s">
        <v>17</v>
      </c>
      <c r="D34" s="573">
        <f>D35-D33</f>
        <v>5178.6279999999824</v>
      </c>
      <c r="E34" s="1">
        <f t="shared" si="1"/>
        <v>6.787591375944238E-2</v>
      </c>
      <c r="F34" s="573">
        <f>F35-F33</f>
        <v>7000.9746664561098</v>
      </c>
      <c r="G34" s="1">
        <f t="shared" si="3"/>
        <v>6.9874211954067456E-2</v>
      </c>
      <c r="H34" s="574">
        <f t="shared" si="5"/>
        <v>0.35189758106898839</v>
      </c>
      <c r="J34" s="527"/>
      <c r="K34" s="744"/>
      <c r="L34" s="744"/>
      <c r="M34" s="744"/>
      <c r="N34" s="744"/>
      <c r="O34" s="535"/>
      <c r="P34" s="535"/>
      <c r="Q34" s="535"/>
      <c r="R34" s="744"/>
      <c r="S34" s="734">
        <v>8</v>
      </c>
      <c r="T34" s="738" t="s">
        <v>14</v>
      </c>
      <c r="U34" s="736">
        <v>454.2</v>
      </c>
      <c r="V34" s="733">
        <v>7.2896661679563478E-3</v>
      </c>
      <c r="W34" s="738" t="s">
        <v>45</v>
      </c>
      <c r="X34" s="736" t="s">
        <v>45</v>
      </c>
      <c r="Y34" s="733" t="s">
        <v>45</v>
      </c>
      <c r="Z34" s="737" t="s">
        <v>45</v>
      </c>
      <c r="AA34" s="517"/>
      <c r="AB34" s="744"/>
      <c r="AC34" s="517"/>
      <c r="AD34" s="517"/>
      <c r="AE34" s="517"/>
      <c r="AF34" s="517"/>
      <c r="AG34" s="517"/>
      <c r="AH34" s="517"/>
      <c r="AI34" s="517"/>
      <c r="AJ34" s="517"/>
      <c r="AK34" s="517"/>
      <c r="AL34" s="517"/>
      <c r="AM34" s="517"/>
      <c r="AN34" s="517"/>
      <c r="AO34" s="517"/>
      <c r="AP34" s="517"/>
      <c r="AQ34" s="517"/>
      <c r="AR34" s="517"/>
      <c r="AS34" s="517"/>
      <c r="AT34" s="517"/>
      <c r="AU34" s="517"/>
      <c r="AV34" s="517"/>
      <c r="AW34" s="517"/>
      <c r="AX34" s="517"/>
      <c r="AY34" s="517"/>
    </row>
    <row r="35" spans="1:51" s="30" customFormat="1" x14ac:dyDescent="0.25">
      <c r="A35" s="578"/>
      <c r="B35" s="696"/>
      <c r="C35" s="701" t="s">
        <v>18</v>
      </c>
      <c r="D35" s="579">
        <v>76295.517999999982</v>
      </c>
      <c r="E35" s="580">
        <v>1</v>
      </c>
      <c r="F35" s="579">
        <f>Historic!F63</f>
        <v>100193.96957289871</v>
      </c>
      <c r="G35" s="580">
        <v>1</v>
      </c>
      <c r="H35" s="581">
        <f t="shared" si="5"/>
        <v>0.31323532757060168</v>
      </c>
      <c r="J35" s="527"/>
      <c r="K35" s="744">
        <v>76295.517999999982</v>
      </c>
      <c r="L35" s="744"/>
      <c r="M35" s="744"/>
      <c r="N35" s="744"/>
      <c r="O35" s="744"/>
      <c r="P35" s="744"/>
      <c r="Q35" s="744"/>
      <c r="R35" s="744"/>
      <c r="S35" s="737"/>
      <c r="T35" s="517" t="s">
        <v>45</v>
      </c>
      <c r="U35" s="517" t="s">
        <v>45</v>
      </c>
      <c r="V35" s="517"/>
      <c r="W35" s="517"/>
      <c r="X35" s="517"/>
      <c r="Y35" s="517"/>
      <c r="Z35" s="517"/>
      <c r="AA35" s="744"/>
      <c r="AB35" s="744"/>
      <c r="AC35" s="517"/>
      <c r="AD35" s="517"/>
      <c r="AE35" s="517"/>
      <c r="AF35" s="517"/>
      <c r="AG35" s="517"/>
      <c r="AH35" s="517"/>
      <c r="AI35" s="517"/>
      <c r="AJ35" s="517"/>
      <c r="AK35" s="517"/>
      <c r="AL35" s="517"/>
      <c r="AM35" s="517"/>
      <c r="AN35" s="517"/>
      <c r="AO35" s="517"/>
      <c r="AP35" s="517"/>
      <c r="AQ35" s="517"/>
      <c r="AR35" s="517"/>
      <c r="AS35" s="517"/>
      <c r="AT35" s="517"/>
      <c r="AU35" s="517"/>
      <c r="AV35" s="517"/>
      <c r="AW35" s="517"/>
      <c r="AX35" s="517"/>
      <c r="AY35" s="517"/>
    </row>
    <row r="36" spans="1:51" s="30" customFormat="1" x14ac:dyDescent="0.25">
      <c r="A36" s="438" t="s">
        <v>375</v>
      </c>
      <c r="B36" s="439"/>
      <c r="C36" s="440"/>
      <c r="D36" s="832" t="s">
        <v>45</v>
      </c>
      <c r="E36" s="829"/>
      <c r="F36" s="832" t="s">
        <v>45</v>
      </c>
      <c r="G36" s="829"/>
      <c r="H36" s="744"/>
      <c r="I36" s="517"/>
      <c r="J36" s="780"/>
      <c r="K36" s="744"/>
      <c r="L36" s="744"/>
      <c r="M36" s="744"/>
      <c r="N36" s="744"/>
      <c r="O36" s="746">
        <v>2019</v>
      </c>
      <c r="P36" s="747">
        <v>2020</v>
      </c>
      <c r="Q36" s="744"/>
      <c r="R36" s="744"/>
      <c r="S36" s="737"/>
      <c r="T36" s="535"/>
      <c r="U36" s="535"/>
      <c r="V36" s="535"/>
      <c r="W36" s="535"/>
      <c r="X36" s="535"/>
      <c r="Y36" s="535"/>
      <c r="Z36" s="744"/>
      <c r="AA36" s="744"/>
      <c r="AB36" s="744"/>
      <c r="AC36" s="517"/>
      <c r="AD36" s="517"/>
      <c r="AE36" s="517"/>
      <c r="AF36" s="517"/>
      <c r="AG36" s="517"/>
      <c r="AH36" s="517"/>
      <c r="AI36" s="517"/>
      <c r="AJ36" s="517"/>
      <c r="AK36" s="517"/>
      <c r="AL36" s="517"/>
      <c r="AM36" s="517"/>
      <c r="AN36" s="517"/>
      <c r="AO36" s="517"/>
      <c r="AP36" s="517"/>
      <c r="AQ36" s="517"/>
      <c r="AR36" s="517"/>
      <c r="AS36" s="517"/>
      <c r="AT36" s="517"/>
      <c r="AU36" s="517"/>
      <c r="AV36" s="517"/>
      <c r="AW36" s="517"/>
      <c r="AX36" s="517"/>
      <c r="AY36" s="517"/>
    </row>
    <row r="37" spans="1:51" s="30" customFormat="1" x14ac:dyDescent="0.25">
      <c r="A37" s="441" t="s">
        <v>470</v>
      </c>
      <c r="B37" s="439"/>
      <c r="C37" s="440"/>
      <c r="D37" s="826"/>
      <c r="E37" s="827"/>
      <c r="F37" s="828" t="s">
        <v>45</v>
      </c>
      <c r="G37" s="827"/>
      <c r="H37" s="827" t="s">
        <v>45</v>
      </c>
      <c r="I37" s="517"/>
      <c r="J37" s="780"/>
      <c r="K37" s="744"/>
      <c r="L37" s="744"/>
      <c r="M37" s="744"/>
      <c r="N37" s="744"/>
      <c r="O37" s="748">
        <f>D35</f>
        <v>76295.517999999982</v>
      </c>
      <c r="P37" s="748">
        <f>F35</f>
        <v>100193.96957289871</v>
      </c>
      <c r="Q37" s="744"/>
      <c r="R37" s="744"/>
      <c r="S37" s="733"/>
      <c r="T37" s="535"/>
      <c r="U37" s="749">
        <v>62307.38</v>
      </c>
      <c r="V37" s="744">
        <v>1</v>
      </c>
      <c r="W37" s="750" t="s">
        <v>18</v>
      </c>
      <c r="X37" s="749">
        <f>DatabyRegion!F59</f>
        <v>100193.96957289871</v>
      </c>
      <c r="Y37" s="744">
        <f>SUM(Y23:Y30)+Y33</f>
        <v>1</v>
      </c>
      <c r="Z37" s="737">
        <f>X37/U37-1</f>
        <v>0.60805942366536225</v>
      </c>
      <c r="AA37" s="744"/>
      <c r="AB37" s="744"/>
      <c r="AC37" s="517"/>
      <c r="AD37" s="517"/>
      <c r="AE37" s="517"/>
      <c r="AF37" s="517"/>
      <c r="AG37" s="517"/>
      <c r="AH37" s="517"/>
      <c r="AI37" s="517"/>
      <c r="AJ37" s="517"/>
      <c r="AK37" s="517"/>
      <c r="AL37" s="517"/>
      <c r="AM37" s="517"/>
      <c r="AN37" s="517"/>
      <c r="AO37" s="517"/>
      <c r="AP37" s="517"/>
      <c r="AQ37" s="517"/>
      <c r="AR37" s="517"/>
      <c r="AS37" s="517"/>
      <c r="AT37" s="517"/>
      <c r="AU37" s="517"/>
      <c r="AV37" s="517"/>
      <c r="AW37" s="517"/>
      <c r="AX37" s="517"/>
      <c r="AY37" s="517"/>
    </row>
    <row r="38" spans="1:51" s="30" customFormat="1" x14ac:dyDescent="0.25">
      <c r="A38" s="442" t="s">
        <v>19</v>
      </c>
      <c r="B38" s="439"/>
      <c r="C38" s="440"/>
      <c r="D38" s="826"/>
      <c r="E38" s="829" t="s">
        <v>45</v>
      </c>
      <c r="F38" s="253" t="s">
        <v>45</v>
      </c>
      <c r="G38" s="829"/>
      <c r="H38" s="238"/>
      <c r="I38" s="517"/>
      <c r="J38" s="780"/>
      <c r="K38" s="744"/>
      <c r="L38" s="744"/>
      <c r="M38" s="744"/>
      <c r="N38" s="744"/>
      <c r="O38" s="748">
        <f>D56</f>
        <v>39386.431531599999</v>
      </c>
      <c r="P38" s="748">
        <f>F56</f>
        <v>53850.78177312453</v>
      </c>
      <c r="Q38" s="744"/>
      <c r="R38" s="744"/>
      <c r="S38" s="737"/>
      <c r="T38" s="535"/>
      <c r="U38" s="535"/>
      <c r="V38" s="535"/>
      <c r="W38" s="535"/>
      <c r="X38" s="535"/>
      <c r="Y38" s="535"/>
      <c r="Z38" s="744"/>
      <c r="AA38" s="744"/>
      <c r="AB38" s="744"/>
      <c r="AC38" s="517"/>
      <c r="AD38" s="517"/>
      <c r="AE38" s="517"/>
      <c r="AF38" s="517"/>
      <c r="AG38" s="517"/>
      <c r="AH38" s="517"/>
      <c r="AI38" s="517"/>
      <c r="AJ38" s="517"/>
      <c r="AK38" s="517"/>
      <c r="AL38" s="517"/>
      <c r="AM38" s="517"/>
      <c r="AN38" s="517"/>
      <c r="AO38" s="517"/>
      <c r="AP38" s="517"/>
      <c r="AQ38" s="517"/>
      <c r="AR38" s="517"/>
      <c r="AS38" s="517"/>
      <c r="AT38" s="517"/>
      <c r="AU38" s="517"/>
      <c r="AV38" s="517"/>
      <c r="AW38" s="517"/>
      <c r="AX38" s="517"/>
      <c r="AY38" s="517"/>
    </row>
    <row r="39" spans="1:51" s="30" customFormat="1" x14ac:dyDescent="0.25">
      <c r="A39" s="441" t="str">
        <f>A58</f>
        <v>Source: Gartner (March 2022)</v>
      </c>
      <c r="B39" s="443"/>
      <c r="C39" s="444"/>
      <c r="D39" s="830" t="s">
        <v>45</v>
      </c>
      <c r="E39" s="829"/>
      <c r="F39" s="831" t="s">
        <v>45</v>
      </c>
      <c r="G39" s="829" t="s">
        <v>45</v>
      </c>
      <c r="H39" s="238" t="s">
        <v>45</v>
      </c>
      <c r="I39" s="517">
        <v>103</v>
      </c>
      <c r="J39" s="780"/>
      <c r="K39" s="744"/>
      <c r="L39" s="744"/>
      <c r="M39" s="744"/>
      <c r="N39" s="744"/>
      <c r="O39" s="748">
        <f>D78</f>
        <v>4251.9201411000004</v>
      </c>
      <c r="P39" s="748">
        <f>F78</f>
        <v>5343.7441168310561</v>
      </c>
      <c r="Q39" s="744"/>
      <c r="R39" s="744"/>
      <c r="S39" s="737"/>
      <c r="T39" s="535"/>
      <c r="U39" s="535"/>
      <c r="V39" s="535"/>
      <c r="W39" s="535"/>
      <c r="X39" s="535"/>
      <c r="Y39" s="535"/>
      <c r="Z39" s="744"/>
      <c r="AA39" s="744"/>
      <c r="AB39" s="744"/>
      <c r="AC39" s="517"/>
      <c r="AD39" s="517"/>
      <c r="AE39" s="517"/>
      <c r="AF39" s="517"/>
      <c r="AG39" s="517"/>
      <c r="AH39" s="517"/>
      <c r="AI39" s="517"/>
      <c r="AJ39" s="517"/>
      <c r="AK39" s="517"/>
      <c r="AL39" s="517"/>
      <c r="AM39" s="517"/>
      <c r="AN39" s="517"/>
      <c r="AO39" s="517"/>
      <c r="AP39" s="517"/>
      <c r="AQ39" s="517"/>
      <c r="AR39" s="517"/>
      <c r="AS39" s="517"/>
      <c r="AT39" s="517"/>
      <c r="AU39" s="517"/>
      <c r="AV39" s="517"/>
      <c r="AW39" s="517"/>
      <c r="AX39" s="517"/>
      <c r="AY39" s="517"/>
    </row>
    <row r="40" spans="1:51" s="30" customFormat="1" x14ac:dyDescent="0.25">
      <c r="B40" s="58"/>
      <c r="C40" s="440"/>
      <c r="D40" s="830"/>
      <c r="E40" s="829"/>
      <c r="F40" s="830" t="s">
        <v>45</v>
      </c>
      <c r="G40" s="829" t="s">
        <v>45</v>
      </c>
      <c r="H40" s="238" t="s">
        <v>45</v>
      </c>
      <c r="I40" s="517">
        <v>4265.3406410999996</v>
      </c>
      <c r="J40" s="780"/>
      <c r="K40" s="744"/>
      <c r="L40" s="744"/>
      <c r="M40" s="744"/>
      <c r="N40" s="744"/>
      <c r="O40" s="748"/>
      <c r="P40" s="748"/>
      <c r="Q40" s="744"/>
      <c r="R40" s="744"/>
      <c r="S40" s="737"/>
      <c r="T40" s="535"/>
      <c r="U40" s="535"/>
      <c r="V40" s="535"/>
      <c r="W40" s="535"/>
      <c r="X40" s="535"/>
      <c r="Y40" s="535"/>
      <c r="Z40" s="744"/>
      <c r="AA40" s="744"/>
      <c r="AB40" s="744"/>
      <c r="AC40" s="517"/>
      <c r="AD40" s="517"/>
      <c r="AE40" s="517"/>
      <c r="AF40" s="517"/>
      <c r="AG40" s="517"/>
      <c r="AH40" s="517"/>
      <c r="AI40" s="517"/>
      <c r="AJ40" s="517"/>
      <c r="AK40" s="517"/>
      <c r="AL40" s="517"/>
      <c r="AM40" s="517"/>
      <c r="AN40" s="517"/>
      <c r="AO40" s="517"/>
      <c r="AP40" s="517"/>
      <c r="AQ40" s="517"/>
      <c r="AR40" s="517"/>
      <c r="AS40" s="517"/>
      <c r="AT40" s="517"/>
      <c r="AU40" s="517"/>
      <c r="AV40" s="517"/>
      <c r="AW40" s="517"/>
      <c r="AX40" s="517"/>
      <c r="AY40" s="517"/>
    </row>
    <row r="41" spans="1:51" x14ac:dyDescent="0.25">
      <c r="A41" s="325" t="s">
        <v>437</v>
      </c>
      <c r="I41" s="64"/>
      <c r="J41" s="527"/>
      <c r="K41" s="536"/>
      <c r="L41" s="536"/>
      <c r="M41" s="536"/>
      <c r="N41" s="536"/>
      <c r="O41" s="751">
        <f>SUM(O38:O39)</f>
        <v>43638.351672700002</v>
      </c>
      <c r="P41" s="751">
        <f>SUM(P38:P39)</f>
        <v>59194.525889955585</v>
      </c>
      <c r="Q41" s="536"/>
      <c r="R41" s="536"/>
      <c r="S41" s="535"/>
      <c r="T41" s="535"/>
      <c r="U41" s="535"/>
      <c r="V41" s="535"/>
      <c r="W41" s="535"/>
      <c r="X41" s="535"/>
      <c r="Y41" s="535"/>
      <c r="AC41" s="515"/>
      <c r="AD41" s="515"/>
      <c r="AE41" s="515"/>
      <c r="AF41" s="515"/>
      <c r="AG41" s="515"/>
      <c r="AH41" s="515"/>
      <c r="AI41" s="515"/>
      <c r="AJ41" s="515"/>
      <c r="AK41" s="515"/>
      <c r="AU41" s="515"/>
      <c r="AV41" s="515"/>
      <c r="AW41" s="515"/>
      <c r="AX41" s="515"/>
      <c r="AY41" s="515"/>
    </row>
    <row r="42" spans="1:51" ht="18.75" x14ac:dyDescent="0.3">
      <c r="A42" s="329" t="s">
        <v>443</v>
      </c>
      <c r="B42" s="436"/>
      <c r="C42" s="448"/>
      <c r="D42" s="449"/>
      <c r="E42" s="445"/>
      <c r="F42" s="446"/>
      <c r="G42" s="450"/>
      <c r="H42" s="447"/>
      <c r="I42" s="447"/>
      <c r="J42" s="527"/>
      <c r="K42" s="752"/>
      <c r="L42" s="753" t="s">
        <v>276</v>
      </c>
      <c r="M42" s="753"/>
      <c r="N42" s="753"/>
      <c r="O42" s="754">
        <f>O37-O41</f>
        <v>32657.166327299979</v>
      </c>
      <c r="P42" s="754">
        <f>P37-P41</f>
        <v>40999.443682943129</v>
      </c>
      <c r="Q42" s="536"/>
      <c r="R42" s="536"/>
      <c r="S42" s="535"/>
      <c r="T42" s="535"/>
      <c r="U42" s="535"/>
      <c r="V42" s="535"/>
      <c r="W42" s="535"/>
      <c r="X42" s="535"/>
      <c r="Y42" s="535"/>
      <c r="AC42" s="515"/>
      <c r="AD42" s="515"/>
      <c r="AE42" s="515"/>
      <c r="AF42" s="515"/>
      <c r="AG42" s="515"/>
      <c r="AH42" s="515"/>
      <c r="AI42" s="515"/>
      <c r="AJ42" s="515"/>
      <c r="AK42" s="515"/>
      <c r="AU42" s="515"/>
      <c r="AV42" s="515"/>
      <c r="AW42" s="515"/>
      <c r="AX42" s="515"/>
      <c r="AY42" s="515"/>
    </row>
    <row r="43" spans="1:51" s="30" customFormat="1" ht="36.75" x14ac:dyDescent="0.25">
      <c r="A43" s="685" t="s">
        <v>423</v>
      </c>
      <c r="B43" s="429" t="s">
        <v>353</v>
      </c>
      <c r="C43" s="430"/>
      <c r="D43" s="725">
        <v>2020</v>
      </c>
      <c r="E43" s="726" t="s">
        <v>352</v>
      </c>
      <c r="F43" s="725">
        <v>2021</v>
      </c>
      <c r="G43" s="726" t="s">
        <v>421</v>
      </c>
      <c r="H43" s="727" t="s">
        <v>10</v>
      </c>
      <c r="I43" s="447"/>
      <c r="J43" s="527"/>
      <c r="K43" s="752"/>
      <c r="L43" s="536"/>
      <c r="M43" s="536"/>
      <c r="N43" s="536"/>
      <c r="O43" s="536"/>
      <c r="P43" s="536"/>
      <c r="Q43" s="536"/>
      <c r="R43" s="536"/>
      <c r="S43" s="517"/>
      <c r="T43" s="535"/>
      <c r="U43" s="535"/>
      <c r="V43" s="535"/>
      <c r="W43" s="535" t="s">
        <v>313</v>
      </c>
      <c r="X43" s="535" t="s">
        <v>325</v>
      </c>
      <c r="Y43" s="535"/>
      <c r="Z43" s="517"/>
      <c r="AA43" s="517"/>
      <c r="AB43" s="517"/>
      <c r="AC43" s="517"/>
      <c r="AD43" s="517"/>
      <c r="AE43" s="517"/>
      <c r="AF43" s="517"/>
      <c r="AG43" s="517"/>
      <c r="AH43" s="517"/>
      <c r="AI43" s="517"/>
      <c r="AJ43" s="517"/>
      <c r="AK43" s="517"/>
      <c r="AL43" s="517"/>
      <c r="AM43" s="517"/>
      <c r="AN43" s="517"/>
      <c r="AO43" s="517"/>
      <c r="AP43" s="517"/>
      <c r="AQ43" s="517"/>
      <c r="AR43" s="517"/>
      <c r="AS43" s="517"/>
      <c r="AT43" s="517"/>
      <c r="AU43" s="517"/>
      <c r="AV43" s="517"/>
      <c r="AW43" s="517"/>
      <c r="AX43" s="517"/>
      <c r="AY43" s="517"/>
    </row>
    <row r="44" spans="1:51" s="30" customFormat="1" ht="26.25" customHeight="1" x14ac:dyDescent="0.25">
      <c r="A44" s="679">
        <v>1</v>
      </c>
      <c r="B44" s="682">
        <v>1</v>
      </c>
      <c r="C44" s="717" t="s">
        <v>20</v>
      </c>
      <c r="D44" s="819">
        <v>27302.327191599998</v>
      </c>
      <c r="E44" s="570">
        <f t="shared" ref="E44:E53" si="6">D44/D$56</f>
        <v>0.69319118614985864</v>
      </c>
      <c r="F44" s="569">
        <f>DatabyRegion!I64</f>
        <v>36838.398999999998</v>
      </c>
      <c r="G44" s="570">
        <f t="shared" ref="G44:G53" si="7">F44/F$56</f>
        <v>0.68408290069402566</v>
      </c>
      <c r="H44" s="571">
        <f t="shared" ref="H44:H50" si="8">F44/D44-1</f>
        <v>0.34927688550058567</v>
      </c>
      <c r="I44" s="521"/>
      <c r="J44" s="527"/>
      <c r="K44" s="755" t="s">
        <v>20</v>
      </c>
      <c r="L44" s="730"/>
      <c r="M44" s="730"/>
      <c r="N44" s="730"/>
      <c r="O44" s="730" t="s">
        <v>251</v>
      </c>
      <c r="P44" s="732" t="s">
        <v>304</v>
      </c>
      <c r="Q44" s="730"/>
      <c r="R44" s="730"/>
      <c r="S44" s="517"/>
      <c r="T44" s="517">
        <v>2019</v>
      </c>
      <c r="U44" s="535">
        <v>2019</v>
      </c>
      <c r="V44" s="535" t="s">
        <v>252</v>
      </c>
      <c r="W44" s="535" t="s">
        <v>331</v>
      </c>
      <c r="X44" s="517">
        <v>2020</v>
      </c>
      <c r="Y44" s="535" t="s">
        <v>252</v>
      </c>
      <c r="Z44" s="517" t="s">
        <v>138</v>
      </c>
      <c r="AA44" s="517"/>
      <c r="AB44" s="517"/>
      <c r="AC44" s="517"/>
      <c r="AD44" s="517"/>
      <c r="AE44" s="517"/>
      <c r="AF44" s="517"/>
      <c r="AG44" s="517"/>
      <c r="AH44" s="517"/>
      <c r="AI44" s="517"/>
      <c r="AJ44" s="517"/>
      <c r="AK44" s="517"/>
      <c r="AL44" s="517"/>
      <c r="AM44" s="517"/>
      <c r="AN44" s="517"/>
      <c r="AO44" s="517"/>
      <c r="AP44" s="517"/>
      <c r="AQ44" s="517"/>
      <c r="AR44" s="517"/>
      <c r="AS44" s="517"/>
      <c r="AT44" s="517"/>
      <c r="AU44" s="517"/>
      <c r="AV44" s="517"/>
      <c r="AW44" s="517"/>
      <c r="AX44" s="517"/>
      <c r="AY44" s="517"/>
    </row>
    <row r="45" spans="1:51" x14ac:dyDescent="0.25">
      <c r="A45" s="681">
        <v>2</v>
      </c>
      <c r="B45" s="328">
        <v>2</v>
      </c>
      <c r="C45" s="718" t="s">
        <v>281</v>
      </c>
      <c r="D45" s="715">
        <v>3605</v>
      </c>
      <c r="E45" s="1">
        <f t="shared" si="6"/>
        <v>9.1528982439236323E-2</v>
      </c>
      <c r="F45" s="573">
        <f>DatabyRegion!I65</f>
        <v>5975.9</v>
      </c>
      <c r="G45" s="1">
        <f t="shared" si="7"/>
        <v>0.11097146231185097</v>
      </c>
      <c r="H45" s="574">
        <f t="shared" si="8"/>
        <v>0.65766990291262117</v>
      </c>
      <c r="I45" s="43"/>
      <c r="J45" s="527"/>
      <c r="K45" s="756" t="s">
        <v>281</v>
      </c>
      <c r="L45" s="757">
        <v>2019</v>
      </c>
      <c r="M45" s="757"/>
      <c r="N45" s="757"/>
      <c r="O45" s="733" t="s">
        <v>20</v>
      </c>
      <c r="P45" s="733" t="s">
        <v>247</v>
      </c>
      <c r="Q45" s="733" t="s">
        <v>11</v>
      </c>
      <c r="R45" s="733" t="s">
        <v>248</v>
      </c>
      <c r="S45" s="758" t="s">
        <v>12</v>
      </c>
      <c r="T45" s="759" t="s">
        <v>86</v>
      </c>
      <c r="U45" s="760">
        <v>20732.913003199999</v>
      </c>
      <c r="V45" s="733">
        <v>0.64675487393306341</v>
      </c>
      <c r="W45" s="759" t="e">
        <f>DatabyRegion!#REF!</f>
        <v>#REF!</v>
      </c>
      <c r="X45" s="760" t="e">
        <f>DatabyRegion!#REF!</f>
        <v>#REF!</v>
      </c>
      <c r="Y45" s="759" t="e">
        <f t="shared" ref="Y45:Y52" si="9">X45/X$57</f>
        <v>#REF!</v>
      </c>
      <c r="Z45" s="759" t="e">
        <f>X45/U45-1</f>
        <v>#REF!</v>
      </c>
      <c r="AA45" s="517"/>
      <c r="AB45" s="518"/>
      <c r="AC45" s="515"/>
      <c r="AD45" s="515"/>
      <c r="AE45" s="515"/>
      <c r="AF45" s="515"/>
      <c r="AG45" s="515"/>
      <c r="AH45" s="515"/>
      <c r="AI45" s="515"/>
      <c r="AJ45" s="515"/>
      <c r="AK45" s="515"/>
      <c r="AU45" s="515"/>
      <c r="AV45" s="515"/>
      <c r="AW45" s="515"/>
      <c r="AX45" s="515"/>
      <c r="AY45" s="515"/>
    </row>
    <row r="46" spans="1:51" x14ac:dyDescent="0.25">
      <c r="A46" s="681">
        <v>3</v>
      </c>
      <c r="B46" s="328">
        <v>3</v>
      </c>
      <c r="C46" s="720" t="s">
        <v>440</v>
      </c>
      <c r="D46" s="715">
        <v>3008.4549999999999</v>
      </c>
      <c r="E46" s="1">
        <f t="shared" si="6"/>
        <v>7.6383030475515312E-2</v>
      </c>
      <c r="F46" s="573">
        <f>DatabyRegion!I66</f>
        <v>4319.76</v>
      </c>
      <c r="G46" s="1">
        <f t="shared" si="7"/>
        <v>8.0217219839060452E-2</v>
      </c>
      <c r="H46" s="574">
        <f t="shared" si="8"/>
        <v>0.43587323061172611</v>
      </c>
      <c r="I46" s="43"/>
      <c r="J46" s="527"/>
      <c r="K46" s="756" t="s">
        <v>202</v>
      </c>
      <c r="L46" s="733" t="s">
        <v>161</v>
      </c>
      <c r="M46" s="733"/>
      <c r="N46" s="733"/>
      <c r="O46" s="761">
        <f>F44</f>
        <v>36838.398999999998</v>
      </c>
      <c r="P46" s="761">
        <f>F45</f>
        <v>5975.9</v>
      </c>
      <c r="Q46" s="761">
        <f>F47</f>
        <v>1673.3178</v>
      </c>
      <c r="R46" s="761">
        <f>F46</f>
        <v>4319.76</v>
      </c>
      <c r="S46" s="762">
        <f>F48</f>
        <v>1262.8688</v>
      </c>
      <c r="T46" s="759" t="s">
        <v>49</v>
      </c>
      <c r="U46" s="760">
        <v>3658.4</v>
      </c>
      <c r="V46" s="733">
        <v>0.11412231510504711</v>
      </c>
      <c r="W46" s="759" t="e">
        <f>DatabyRegion!#REF!</f>
        <v>#REF!</v>
      </c>
      <c r="X46" s="760" t="e">
        <f>DatabyRegion!#REF!</f>
        <v>#REF!</v>
      </c>
      <c r="Y46" s="759" t="e">
        <f t="shared" si="9"/>
        <v>#REF!</v>
      </c>
      <c r="Z46" s="759" t="e">
        <f t="shared" ref="Z46:Z57" si="10">X46/U46-1</f>
        <v>#REF!</v>
      </c>
      <c r="AA46" s="517"/>
      <c r="AB46" s="733"/>
      <c r="AC46" s="515"/>
      <c r="AD46" s="515"/>
      <c r="AE46" s="515"/>
      <c r="AF46" s="515"/>
      <c r="AG46" s="515"/>
      <c r="AH46" s="515"/>
      <c r="AI46" s="515"/>
      <c r="AJ46" s="515"/>
      <c r="AK46" s="515"/>
      <c r="AU46" s="515"/>
      <c r="AV46" s="515"/>
      <c r="AW46" s="515"/>
      <c r="AX46" s="515"/>
      <c r="AY46" s="515"/>
    </row>
    <row r="47" spans="1:51" x14ac:dyDescent="0.25">
      <c r="A47" s="681">
        <v>4</v>
      </c>
      <c r="B47" s="328">
        <v>4</v>
      </c>
      <c r="C47" s="718" t="s">
        <v>11</v>
      </c>
      <c r="D47" s="715">
        <v>1787.6775</v>
      </c>
      <c r="E47" s="1">
        <f t="shared" si="6"/>
        <v>4.5388156034540328E-2</v>
      </c>
      <c r="F47" s="573">
        <f>DatabyRegion!I67</f>
        <v>1673.3178</v>
      </c>
      <c r="G47" s="1">
        <f t="shared" si="7"/>
        <v>3.1073231342299803E-2</v>
      </c>
      <c r="H47" s="574">
        <f t="shared" si="8"/>
        <v>-6.3971102170274019E-2</v>
      </c>
      <c r="I47" s="43"/>
      <c r="J47" s="527"/>
      <c r="K47" s="756" t="s">
        <v>11</v>
      </c>
      <c r="L47" s="733" t="s">
        <v>140</v>
      </c>
      <c r="M47" s="733"/>
      <c r="N47" s="733"/>
      <c r="O47" s="761">
        <f>F66</f>
        <v>2833.723</v>
      </c>
      <c r="P47" s="761">
        <f>F68</f>
        <v>452.50559999999996</v>
      </c>
      <c r="Q47" s="761">
        <f>F71</f>
        <v>327.60000000000002</v>
      </c>
      <c r="R47" s="761">
        <f>F73</f>
        <v>44.28</v>
      </c>
      <c r="S47" s="762">
        <v>0</v>
      </c>
      <c r="T47" s="759" t="s">
        <v>79</v>
      </c>
      <c r="U47" s="760">
        <v>2604</v>
      </c>
      <c r="V47" s="733">
        <v>8.123073161314856E-2</v>
      </c>
      <c r="W47" s="759" t="e">
        <f>DatabyRegion!#REF!</f>
        <v>#REF!</v>
      </c>
      <c r="X47" s="760" t="e">
        <f>DatabyRegion!#REF!</f>
        <v>#REF!</v>
      </c>
      <c r="Y47" s="759" t="e">
        <f t="shared" si="9"/>
        <v>#REF!</v>
      </c>
      <c r="Z47" s="759" t="e">
        <f t="shared" si="10"/>
        <v>#REF!</v>
      </c>
      <c r="AA47" s="517"/>
      <c r="AB47" s="733"/>
      <c r="AC47" s="515"/>
      <c r="AD47" s="515"/>
      <c r="AE47" s="515"/>
      <c r="AF47" s="515"/>
      <c r="AG47" s="515"/>
      <c r="AH47" s="515"/>
      <c r="AI47" s="515"/>
      <c r="AJ47" s="515"/>
      <c r="AK47" s="515"/>
      <c r="AU47" s="515"/>
      <c r="AV47" s="515"/>
      <c r="AW47" s="515"/>
      <c r="AX47" s="515"/>
      <c r="AY47" s="515"/>
    </row>
    <row r="48" spans="1:51" x14ac:dyDescent="0.25">
      <c r="A48" s="681">
        <v>5</v>
      </c>
      <c r="B48" s="328">
        <v>5</v>
      </c>
      <c r="C48" s="718" t="s">
        <v>12</v>
      </c>
      <c r="D48" s="715">
        <v>906.30799999999999</v>
      </c>
      <c r="E48" s="1">
        <f t="shared" si="6"/>
        <v>2.3010665469220357E-2</v>
      </c>
      <c r="F48" s="573">
        <f>DatabyRegion!I68</f>
        <v>1262.8688</v>
      </c>
      <c r="G48" s="1">
        <f t="shared" si="7"/>
        <v>2.3451262143612251E-2</v>
      </c>
      <c r="H48" s="574">
        <f t="shared" si="8"/>
        <v>0.39342122104185329</v>
      </c>
      <c r="I48" s="43"/>
      <c r="J48" s="527"/>
      <c r="K48" s="756" t="s">
        <v>12</v>
      </c>
      <c r="L48" s="733" t="s">
        <v>135</v>
      </c>
      <c r="M48" s="733"/>
      <c r="N48" s="733"/>
      <c r="O48" s="761">
        <f>F86</f>
        <v>3400.4675999999999</v>
      </c>
      <c r="P48" s="761">
        <f>F89</f>
        <v>506.23619999999994</v>
      </c>
      <c r="Q48" s="761">
        <f>F87</f>
        <v>724.35</v>
      </c>
      <c r="R48" s="761">
        <f>F91</f>
        <v>170.74</v>
      </c>
      <c r="S48" s="762">
        <f>F88</f>
        <v>532.41930000000002</v>
      </c>
      <c r="T48" s="759" t="s">
        <v>87</v>
      </c>
      <c r="U48" s="760">
        <v>1506.5450640000001</v>
      </c>
      <c r="V48" s="733">
        <v>4.699606672691925E-2</v>
      </c>
      <c r="W48" s="759" t="e">
        <f>DatabyRegion!#REF!</f>
        <v>#REF!</v>
      </c>
      <c r="X48" s="760" t="e">
        <f>DatabyRegion!#REF!</f>
        <v>#REF!</v>
      </c>
      <c r="Y48" s="759" t="e">
        <f t="shared" si="9"/>
        <v>#REF!</v>
      </c>
      <c r="Z48" s="759" t="e">
        <f t="shared" si="10"/>
        <v>#REF!</v>
      </c>
      <c r="AA48" s="517"/>
      <c r="AB48" s="733"/>
      <c r="AC48" s="515"/>
      <c r="AD48" s="515"/>
      <c r="AE48" s="515"/>
      <c r="AF48" s="515"/>
      <c r="AG48" s="515"/>
      <c r="AH48" s="515"/>
      <c r="AI48" s="515"/>
      <c r="AJ48" s="515"/>
      <c r="AK48" s="515"/>
      <c r="AU48" s="515"/>
      <c r="AV48" s="515"/>
      <c r="AW48" s="515"/>
      <c r="AX48" s="515"/>
      <c r="AY48" s="515"/>
    </row>
    <row r="49" spans="1:51" x14ac:dyDescent="0.25">
      <c r="A49" s="681">
        <v>6</v>
      </c>
      <c r="B49" s="328">
        <v>6</v>
      </c>
      <c r="C49" s="718" t="s">
        <v>367</v>
      </c>
      <c r="D49" s="715">
        <v>696.08</v>
      </c>
      <c r="E49" s="1">
        <f t="shared" si="6"/>
        <v>1.7673091288849824E-2</v>
      </c>
      <c r="F49" s="573">
        <f>DatabyRegion!I69</f>
        <v>829.59360000000004</v>
      </c>
      <c r="G49" s="1">
        <f t="shared" si="7"/>
        <v>1.54054142332624E-2</v>
      </c>
      <c r="H49" s="574">
        <f t="shared" si="8"/>
        <v>0.19180783817951963</v>
      </c>
      <c r="I49" s="43"/>
      <c r="J49" s="527"/>
      <c r="K49" s="756" t="s">
        <v>367</v>
      </c>
      <c r="L49" s="733" t="s">
        <v>250</v>
      </c>
      <c r="M49" s="733"/>
      <c r="N49" s="733"/>
      <c r="O49" s="761">
        <f>F106</f>
        <v>13601.8704</v>
      </c>
      <c r="P49" s="761">
        <f>F109</f>
        <v>2048.88</v>
      </c>
      <c r="Q49" s="761">
        <f>F107</f>
        <v>4943.8935000000001</v>
      </c>
      <c r="R49" s="761">
        <f>F112</f>
        <v>1185.3</v>
      </c>
      <c r="S49" s="762">
        <f>F108</f>
        <v>3456.5589999999997</v>
      </c>
      <c r="T49" s="759" t="s">
        <v>85</v>
      </c>
      <c r="U49" s="760">
        <v>822.56856000000005</v>
      </c>
      <c r="V49" s="733">
        <v>2.5659695057900958E-2</v>
      </c>
      <c r="W49" s="759" t="e">
        <f>DatabyRegion!#REF!</f>
        <v>#REF!</v>
      </c>
      <c r="X49" s="760" t="e">
        <f>DatabyRegion!#REF!</f>
        <v>#REF!</v>
      </c>
      <c r="Y49" s="759" t="e">
        <f t="shared" si="9"/>
        <v>#REF!</v>
      </c>
      <c r="Z49" s="759" t="e">
        <f t="shared" si="10"/>
        <v>#REF!</v>
      </c>
      <c r="AA49" s="517"/>
      <c r="AB49" s="733"/>
      <c r="AC49" s="515"/>
      <c r="AD49" s="515"/>
      <c r="AE49" s="515"/>
      <c r="AF49" s="515"/>
      <c r="AG49" s="515"/>
      <c r="AH49" s="515"/>
      <c r="AI49" s="515"/>
      <c r="AJ49" s="515"/>
      <c r="AK49" s="515"/>
      <c r="AU49" s="515"/>
      <c r="AV49" s="515"/>
      <c r="AW49" s="515"/>
      <c r="AX49" s="515"/>
      <c r="AY49" s="515"/>
    </row>
    <row r="50" spans="1:51" ht="12" customHeight="1" x14ac:dyDescent="0.25">
      <c r="A50" s="681">
        <v>7</v>
      </c>
      <c r="B50" s="328">
        <v>8</v>
      </c>
      <c r="C50" s="718" t="s">
        <v>310</v>
      </c>
      <c r="D50" s="715">
        <v>268.95999999999998</v>
      </c>
      <c r="E50" s="1">
        <f t="shared" si="6"/>
        <v>6.8287476052307904E-3</v>
      </c>
      <c r="F50" s="573">
        <f>DatabyRegion!I70</f>
        <v>421.2</v>
      </c>
      <c r="G50" s="1">
        <f t="shared" si="7"/>
        <v>7.8216134683899707E-3</v>
      </c>
      <c r="H50" s="574">
        <f t="shared" si="8"/>
        <v>0.56603212373587164</v>
      </c>
      <c r="I50" s="43"/>
      <c r="J50" s="527"/>
      <c r="K50" s="756" t="s">
        <v>282</v>
      </c>
      <c r="L50" s="733" t="s">
        <v>174</v>
      </c>
      <c r="M50" s="733"/>
      <c r="N50" s="733"/>
      <c r="O50" s="761">
        <f>O51-SUM(O46:O49)</f>
        <v>0</v>
      </c>
      <c r="P50" s="761">
        <f t="shared" ref="P50" si="11">P51-SUM(P46:P49)</f>
        <v>-1377.5318000000007</v>
      </c>
      <c r="Q50" s="761">
        <f t="shared" ref="Q50" si="12">Q51-SUM(Q46:Q49)</f>
        <v>-1084.1612999999998</v>
      </c>
      <c r="R50" s="761">
        <f t="shared" ref="R50" si="13">R51-SUM(R46:R49)</f>
        <v>2816.92</v>
      </c>
      <c r="S50" s="761">
        <f t="shared" ref="S50" si="14">S51-SUM(S46:S49)</f>
        <v>191.55289999999968</v>
      </c>
      <c r="T50" s="759" t="s">
        <v>69</v>
      </c>
      <c r="U50" s="760">
        <v>555.30000000000007</v>
      </c>
      <c r="V50" s="733">
        <v>1.7322359932711751E-2</v>
      </c>
      <c r="W50" s="759" t="e">
        <f>DatabyRegion!#REF!</f>
        <v>#REF!</v>
      </c>
      <c r="X50" s="760" t="e">
        <f>DatabyRegion!#REF!</f>
        <v>#REF!</v>
      </c>
      <c r="Y50" s="759" t="e">
        <f t="shared" si="9"/>
        <v>#REF!</v>
      </c>
      <c r="Z50" s="759" t="e">
        <f t="shared" si="10"/>
        <v>#REF!</v>
      </c>
      <c r="AA50" s="517"/>
      <c r="AB50" s="733"/>
      <c r="AC50" s="515"/>
      <c r="AD50" s="515"/>
      <c r="AE50" s="515"/>
      <c r="AF50" s="515"/>
      <c r="AG50" s="515"/>
      <c r="AH50" s="515"/>
      <c r="AI50" s="515"/>
      <c r="AJ50" s="515"/>
      <c r="AK50" s="515"/>
      <c r="AU50" s="515"/>
      <c r="AV50" s="515"/>
      <c r="AW50" s="515"/>
      <c r="AX50" s="515"/>
      <c r="AY50" s="515"/>
    </row>
    <row r="51" spans="1:51" x14ac:dyDescent="0.25">
      <c r="A51" s="681">
        <v>8</v>
      </c>
      <c r="B51" s="328">
        <v>7</v>
      </c>
      <c r="C51" s="718" t="s">
        <v>275</v>
      </c>
      <c r="D51" s="715">
        <v>282.59999999999997</v>
      </c>
      <c r="E51" s="1">
        <f t="shared" si="6"/>
        <v>7.1750597607012981E-3</v>
      </c>
      <c r="F51" s="573">
        <f>DatabyRegion!I73</f>
        <v>311.52</v>
      </c>
      <c r="G51" s="1">
        <f t="shared" si="7"/>
        <v>5.7848742347408446E-3</v>
      </c>
      <c r="H51" s="574">
        <f>F51/D51-1</f>
        <v>0.10233545647558384</v>
      </c>
      <c r="I51" s="43"/>
      <c r="J51" s="527"/>
      <c r="K51" s="756" t="s">
        <v>310</v>
      </c>
      <c r="L51" s="733" t="s">
        <v>178</v>
      </c>
      <c r="M51" s="733"/>
      <c r="N51" s="733"/>
      <c r="O51" s="761">
        <f>F23</f>
        <v>56674.46</v>
      </c>
      <c r="P51" s="761">
        <f>F25</f>
        <v>7605.99</v>
      </c>
      <c r="Q51" s="761">
        <f>F26</f>
        <v>6585</v>
      </c>
      <c r="R51" s="761">
        <f>F24</f>
        <v>8537</v>
      </c>
      <c r="S51" s="762">
        <f>F27</f>
        <v>5443.4</v>
      </c>
      <c r="T51" s="759" t="s">
        <v>274</v>
      </c>
      <c r="U51" s="760">
        <v>348.97</v>
      </c>
      <c r="V51" s="733">
        <v>1.0885978652473293E-2</v>
      </c>
      <c r="W51" s="759" t="e">
        <f>DatabyRegion!#REF!</f>
        <v>#REF!</v>
      </c>
      <c r="X51" s="760" t="e">
        <f>DatabyRegion!#REF!</f>
        <v>#REF!</v>
      </c>
      <c r="Y51" s="759" t="e">
        <f t="shared" si="9"/>
        <v>#REF!</v>
      </c>
      <c r="Z51" s="759" t="e">
        <f t="shared" si="10"/>
        <v>#REF!</v>
      </c>
      <c r="AA51" s="517"/>
      <c r="AB51" s="733"/>
      <c r="AC51" s="515"/>
      <c r="AD51" s="515"/>
      <c r="AE51" s="515"/>
      <c r="AF51" s="515"/>
      <c r="AG51" s="515"/>
      <c r="AH51" s="515"/>
      <c r="AI51" s="515"/>
      <c r="AJ51" s="515"/>
      <c r="AK51" s="515"/>
      <c r="AU51" s="515"/>
      <c r="AV51" s="515"/>
      <c r="AW51" s="515"/>
      <c r="AX51" s="515"/>
      <c r="AY51" s="515"/>
    </row>
    <row r="52" spans="1:51" ht="24" x14ac:dyDescent="0.25">
      <c r="A52" s="681">
        <v>9</v>
      </c>
      <c r="B52" s="638">
        <v>12</v>
      </c>
      <c r="C52" s="816" t="s">
        <v>16</v>
      </c>
      <c r="D52" s="820">
        <v>139</v>
      </c>
      <c r="E52" s="1">
        <f t="shared" si="6"/>
        <v>3.5291341356598746E-3</v>
      </c>
      <c r="F52" s="582">
        <f>DatabyRegion!I71</f>
        <v>260.95999999999998</v>
      </c>
      <c r="G52" s="1">
        <f t="shared" si="7"/>
        <v>4.8459835012133112E-3</v>
      </c>
      <c r="H52" s="574">
        <f>F52/D52-1</f>
        <v>0.8774100719424458</v>
      </c>
      <c r="I52" s="43"/>
      <c r="J52" s="527"/>
      <c r="K52" s="756" t="s">
        <v>459</v>
      </c>
      <c r="L52" s="733"/>
      <c r="M52" s="733"/>
      <c r="N52" s="733"/>
      <c r="O52" s="761">
        <f>F23</f>
        <v>56674.46</v>
      </c>
      <c r="P52" s="761">
        <f>F25</f>
        <v>7605.99</v>
      </c>
      <c r="Q52" s="761">
        <f>F26</f>
        <v>6585</v>
      </c>
      <c r="R52" s="761">
        <f>F24</f>
        <v>8537</v>
      </c>
      <c r="S52" s="762">
        <f>F27</f>
        <v>5443.4</v>
      </c>
      <c r="T52" s="759" t="s">
        <v>309</v>
      </c>
      <c r="U52" s="760">
        <v>198.8</v>
      </c>
      <c r="V52" s="733">
        <v>6.2014859618640299E-3</v>
      </c>
      <c r="W52" s="759" t="e">
        <f>DatabyRegion!#REF!</f>
        <v>#REF!</v>
      </c>
      <c r="X52" s="760" t="e">
        <f>DatabyRegion!#REF!</f>
        <v>#REF!</v>
      </c>
      <c r="Y52" s="759" t="e">
        <f t="shared" si="9"/>
        <v>#REF!</v>
      </c>
      <c r="Z52" s="759" t="e">
        <f t="shared" si="10"/>
        <v>#REF!</v>
      </c>
      <c r="AA52" s="517"/>
      <c r="AB52" s="733"/>
      <c r="AC52" s="515"/>
      <c r="AD52" s="515"/>
      <c r="AE52" s="515"/>
      <c r="AF52" s="515"/>
      <c r="AG52" s="515"/>
      <c r="AH52" s="515"/>
      <c r="AI52" s="515"/>
      <c r="AJ52" s="515"/>
      <c r="AK52" s="515"/>
      <c r="AU52" s="515"/>
      <c r="AV52" s="515"/>
      <c r="AW52" s="515"/>
      <c r="AX52" s="515"/>
      <c r="AY52" s="515"/>
    </row>
    <row r="53" spans="1:51" x14ac:dyDescent="0.25">
      <c r="A53" s="681">
        <v>10</v>
      </c>
      <c r="B53" s="683">
        <v>9</v>
      </c>
      <c r="C53" s="718" t="s">
        <v>15</v>
      </c>
      <c r="D53" s="820">
        <v>180.22399999999999</v>
      </c>
      <c r="E53" s="1">
        <f t="shared" si="6"/>
        <v>4.5757889961522682E-3</v>
      </c>
      <c r="F53" s="573">
        <f>DatabyRegion!I72</f>
        <v>251.16686503081715</v>
      </c>
      <c r="G53" s="1">
        <f t="shared" si="7"/>
        <v>4.6641266247348656E-3</v>
      </c>
      <c r="H53" s="574">
        <f t="shared" ref="H53" si="15">F53/D53-1</f>
        <v>0.39363716836168972</v>
      </c>
      <c r="I53" s="43"/>
      <c r="J53" s="527"/>
      <c r="K53" s="756" t="s">
        <v>15</v>
      </c>
      <c r="L53" s="733"/>
      <c r="M53" s="733"/>
      <c r="N53" s="733"/>
      <c r="O53" s="761"/>
      <c r="P53" s="761"/>
      <c r="Q53" s="761"/>
      <c r="R53" s="761"/>
      <c r="S53" s="762"/>
      <c r="T53" s="759"/>
      <c r="U53" s="760"/>
      <c r="V53" s="733"/>
      <c r="W53" s="759"/>
      <c r="X53" s="760"/>
      <c r="Y53" s="759"/>
      <c r="Z53" s="759"/>
      <c r="AA53" s="517"/>
      <c r="AB53" s="733"/>
      <c r="AC53" s="515"/>
      <c r="AD53" s="515"/>
      <c r="AE53" s="515"/>
      <c r="AF53" s="515"/>
      <c r="AG53" s="515"/>
      <c r="AH53" s="515"/>
      <c r="AI53" s="515"/>
      <c r="AJ53" s="515"/>
      <c r="AK53" s="515"/>
      <c r="AU53" s="515"/>
      <c r="AV53" s="515"/>
      <c r="AW53" s="515"/>
      <c r="AX53" s="515"/>
      <c r="AY53" s="515"/>
    </row>
    <row r="54" spans="1:51" x14ac:dyDescent="0.25">
      <c r="A54" s="681"/>
      <c r="B54" s="638"/>
      <c r="C54" s="817" t="s">
        <v>279</v>
      </c>
      <c r="D54" s="715">
        <f>SUM(D44:D53)</f>
        <v>38176.631691599992</v>
      </c>
      <c r="E54" s="1">
        <f>SUM(E44:E53)</f>
        <v>0.96928384235496523</v>
      </c>
      <c r="F54" s="573">
        <f>SUM(F44:F53)</f>
        <v>52144.686065030808</v>
      </c>
      <c r="G54" s="639">
        <f>SUM(G44:G53)</f>
        <v>0.96831808839319056</v>
      </c>
      <c r="H54" s="574">
        <f>F54/D54-1</f>
        <v>0.36587969536621556</v>
      </c>
      <c r="I54" s="43"/>
      <c r="J54" s="527"/>
      <c r="K54" s="739" t="s">
        <v>279</v>
      </c>
      <c r="L54" s="763" t="s">
        <v>276</v>
      </c>
      <c r="M54" s="763"/>
      <c r="N54" s="763"/>
      <c r="O54" s="764">
        <f>O51-O52</f>
        <v>0</v>
      </c>
      <c r="P54" s="764">
        <f t="shared" ref="P54:S54" si="16">P51-P52</f>
        <v>0</v>
      </c>
      <c r="Q54" s="764">
        <f t="shared" si="16"/>
        <v>0</v>
      </c>
      <c r="R54" s="764">
        <f t="shared" si="16"/>
        <v>0</v>
      </c>
      <c r="S54" s="764">
        <f t="shared" si="16"/>
        <v>0</v>
      </c>
      <c r="T54" s="759" t="s">
        <v>253</v>
      </c>
      <c r="U54" s="760">
        <v>189</v>
      </c>
      <c r="V54" s="733">
        <v>5.8957789074059437E-3</v>
      </c>
      <c r="W54" s="759" t="e">
        <f>DatabyRegion!#REF!</f>
        <v>#REF!</v>
      </c>
      <c r="X54" s="760" t="e">
        <f>DatabyRegion!#REF!</f>
        <v>#REF!</v>
      </c>
      <c r="Y54" s="759" t="e">
        <f>X54/X$57</f>
        <v>#REF!</v>
      </c>
      <c r="Z54" s="759" t="e">
        <f t="shared" si="10"/>
        <v>#REF!</v>
      </c>
      <c r="AA54" s="517"/>
      <c r="AB54" s="733"/>
      <c r="AC54" s="515"/>
      <c r="AD54" s="515"/>
      <c r="AE54" s="515"/>
      <c r="AF54" s="515"/>
      <c r="AG54" s="515"/>
      <c r="AH54" s="515"/>
      <c r="AI54" s="515"/>
      <c r="AJ54" s="515"/>
      <c r="AK54" s="515"/>
      <c r="AU54" s="515"/>
      <c r="AV54" s="515"/>
      <c r="AW54" s="515"/>
      <c r="AX54" s="515"/>
      <c r="AY54" s="515"/>
    </row>
    <row r="55" spans="1:51" s="30" customFormat="1" ht="12.75" customHeight="1" x14ac:dyDescent="0.25">
      <c r="A55" s="681"/>
      <c r="B55" s="638"/>
      <c r="C55" s="818" t="s">
        <v>17</v>
      </c>
      <c r="D55" s="715">
        <v>1226.3998400000055</v>
      </c>
      <c r="E55" s="1">
        <f t="shared" ref="E55:G55" si="17">E56-E54</f>
        <v>3.071615764503477E-2</v>
      </c>
      <c r="F55" s="573">
        <f t="shared" si="17"/>
        <v>1706.0957080937224</v>
      </c>
      <c r="G55" s="1">
        <f t="shared" si="17"/>
        <v>3.1681911606809443E-2</v>
      </c>
      <c r="H55" s="574">
        <f>F55/D55-1</f>
        <v>0.39114149598528547</v>
      </c>
      <c r="I55" s="43"/>
      <c r="J55" s="527"/>
      <c r="K55" s="541" t="s">
        <v>17</v>
      </c>
      <c r="L55" s="733"/>
      <c r="M55" s="733"/>
      <c r="N55" s="733"/>
      <c r="O55" s="733">
        <f>SUM(D44:D53)-D54</f>
        <v>0</v>
      </c>
      <c r="P55" s="733">
        <f>SUM(F44:F53)-F54</f>
        <v>0</v>
      </c>
      <c r="Q55" s="733"/>
      <c r="R55" s="733"/>
      <c r="S55" s="737"/>
      <c r="T55" s="759" t="s">
        <v>26</v>
      </c>
      <c r="U55" s="760">
        <v>30762.751027200004</v>
      </c>
      <c r="V55" s="733">
        <v>0.95963163301558896</v>
      </c>
      <c r="W55" s="759" t="s">
        <v>26</v>
      </c>
      <c r="X55" s="760" t="e">
        <f>SUM(X45:X54)</f>
        <v>#REF!</v>
      </c>
      <c r="Y55" s="759" t="e">
        <f>X55/X$57</f>
        <v>#REF!</v>
      </c>
      <c r="Z55" s="759" t="e">
        <f t="shared" si="10"/>
        <v>#REF!</v>
      </c>
      <c r="AA55" s="517"/>
      <c r="AB55" s="744"/>
      <c r="AC55" s="517"/>
      <c r="AD55" s="517"/>
      <c r="AE55" s="517"/>
      <c r="AF55" s="517"/>
      <c r="AG55" s="517"/>
      <c r="AH55" s="517"/>
      <c r="AI55" s="517"/>
      <c r="AJ55" s="517"/>
      <c r="AK55" s="517"/>
      <c r="AL55" s="517"/>
      <c r="AM55" s="517"/>
      <c r="AN55" s="517"/>
      <c r="AO55" s="517"/>
      <c r="AP55" s="517"/>
      <c r="AQ55" s="517"/>
      <c r="AR55" s="517"/>
      <c r="AS55" s="517"/>
      <c r="AT55" s="517"/>
      <c r="AU55" s="517"/>
      <c r="AV55" s="517"/>
      <c r="AW55" s="517"/>
      <c r="AX55" s="517"/>
      <c r="AY55" s="517"/>
    </row>
    <row r="56" spans="1:51" x14ac:dyDescent="0.25">
      <c r="A56" s="680"/>
      <c r="B56" s="684"/>
      <c r="C56" s="724" t="s">
        <v>18</v>
      </c>
      <c r="D56" s="821">
        <v>39386.431531599999</v>
      </c>
      <c r="E56" s="580">
        <v>1</v>
      </c>
      <c r="F56" s="579">
        <f>DatabyRegion!M58</f>
        <v>53850.78177312453</v>
      </c>
      <c r="G56" s="580">
        <v>1</v>
      </c>
      <c r="H56" s="581">
        <f>F56/D56-1</f>
        <v>0.36724195818348471</v>
      </c>
      <c r="I56" s="43"/>
      <c r="J56" s="527"/>
      <c r="K56" s="765" t="s">
        <v>18</v>
      </c>
      <c r="L56" s="733"/>
      <c r="M56" s="733"/>
      <c r="N56" s="733"/>
      <c r="O56" s="761"/>
      <c r="P56" s="733"/>
      <c r="Q56" s="733"/>
      <c r="R56" s="733"/>
      <c r="S56" s="737"/>
      <c r="T56" s="759"/>
      <c r="U56" s="760">
        <v>1294.0819999999985</v>
      </c>
      <c r="V56" s="733">
        <v>4.0368366984411055E-2</v>
      </c>
      <c r="W56" s="759"/>
      <c r="X56" s="766" t="e">
        <f>X57-X55</f>
        <v>#REF!</v>
      </c>
      <c r="Y56" s="759" t="e">
        <f>X56/X$57</f>
        <v>#REF!</v>
      </c>
      <c r="Z56" s="759" t="e">
        <f t="shared" si="10"/>
        <v>#REF!</v>
      </c>
      <c r="AA56" s="517"/>
      <c r="AB56" s="733"/>
      <c r="AC56" s="515"/>
      <c r="AD56" s="515"/>
      <c r="AE56" s="515"/>
      <c r="AF56" s="515"/>
      <c r="AG56" s="515"/>
      <c r="AH56" s="515"/>
      <c r="AI56" s="515"/>
      <c r="AJ56" s="515"/>
      <c r="AK56" s="515"/>
      <c r="AU56" s="515"/>
      <c r="AV56" s="515"/>
      <c r="AW56" s="515"/>
      <c r="AX56" s="515"/>
      <c r="AY56" s="515"/>
    </row>
    <row r="57" spans="1:51" s="30" customFormat="1" x14ac:dyDescent="0.25">
      <c r="A57" s="441" t="s">
        <v>19</v>
      </c>
      <c r="B57" s="82"/>
      <c r="C57" s="66"/>
      <c r="D57" s="66"/>
      <c r="E57" s="44"/>
      <c r="F57" s="66"/>
      <c r="G57" s="44"/>
      <c r="H57" s="44"/>
      <c r="I57" s="44"/>
      <c r="J57" s="527"/>
      <c r="K57" s="744"/>
      <c r="L57" s="744"/>
      <c r="M57" s="744"/>
      <c r="N57" s="744"/>
      <c r="O57" s="761"/>
      <c r="P57" s="744"/>
      <c r="Q57" s="744"/>
      <c r="R57" s="744"/>
      <c r="S57" s="737"/>
      <c r="T57" s="750"/>
      <c r="U57" s="760">
        <v>32056.833027200002</v>
      </c>
      <c r="V57" s="733">
        <v>1</v>
      </c>
      <c r="W57" s="759"/>
      <c r="X57" s="760">
        <f>DatabyRegion!M58</f>
        <v>53850.78177312453</v>
      </c>
      <c r="Y57" s="759">
        <f>X57/X$57</f>
        <v>1</v>
      </c>
      <c r="Z57" s="759">
        <f t="shared" si="10"/>
        <v>0.67985345674766173</v>
      </c>
      <c r="AA57" s="517"/>
      <c r="AB57" s="733"/>
      <c r="AC57" s="517"/>
      <c r="AD57" s="517"/>
      <c r="AE57" s="517"/>
      <c r="AF57" s="517"/>
      <c r="AG57" s="517"/>
      <c r="AH57" s="517"/>
      <c r="AI57" s="517"/>
      <c r="AJ57" s="517"/>
      <c r="AK57" s="517"/>
      <c r="AL57" s="517"/>
      <c r="AM57" s="517"/>
      <c r="AN57" s="517"/>
      <c r="AO57" s="517"/>
      <c r="AP57" s="517"/>
      <c r="AQ57" s="517"/>
      <c r="AR57" s="517"/>
      <c r="AS57" s="517"/>
      <c r="AT57" s="517"/>
      <c r="AU57" s="517"/>
      <c r="AV57" s="517"/>
      <c r="AW57" s="517"/>
      <c r="AX57" s="517"/>
      <c r="AY57" s="517"/>
    </row>
    <row r="58" spans="1:51" s="30" customFormat="1" x14ac:dyDescent="0.25">
      <c r="A58" s="441" t="str">
        <f>A80</f>
        <v>Source: Gartner (March 2022)</v>
      </c>
      <c r="B58" s="47"/>
      <c r="C58" s="336"/>
      <c r="D58" s="61"/>
      <c r="E58" s="62"/>
      <c r="F58" s="63"/>
      <c r="G58" s="62"/>
      <c r="H58" s="64"/>
      <c r="I58" s="44"/>
      <c r="J58" s="527"/>
      <c r="K58" s="744"/>
      <c r="L58" s="744"/>
      <c r="M58" s="744"/>
      <c r="N58" s="744"/>
      <c r="O58" s="761"/>
      <c r="P58" s="744"/>
      <c r="Q58" s="744"/>
      <c r="R58" s="744"/>
      <c r="S58" s="744"/>
      <c r="T58" s="767" t="s">
        <v>15</v>
      </c>
      <c r="U58" s="760" t="s">
        <v>45</v>
      </c>
      <c r="V58" s="733" t="s">
        <v>45</v>
      </c>
      <c r="W58" s="535"/>
      <c r="X58" s="535"/>
      <c r="Y58" s="535"/>
      <c r="Z58" s="744"/>
      <c r="AA58" s="517"/>
      <c r="AB58" s="744"/>
      <c r="AC58" s="517"/>
      <c r="AD58" s="517"/>
      <c r="AE58" s="517"/>
      <c r="AF58" s="517"/>
      <c r="AG58" s="517"/>
      <c r="AH58" s="517"/>
      <c r="AI58" s="517"/>
      <c r="AJ58" s="517"/>
      <c r="AK58" s="517"/>
      <c r="AL58" s="517"/>
      <c r="AM58" s="517"/>
      <c r="AN58" s="517"/>
      <c r="AO58" s="517"/>
      <c r="AP58" s="517"/>
      <c r="AQ58" s="517"/>
      <c r="AR58" s="517"/>
      <c r="AS58" s="517"/>
      <c r="AT58" s="517"/>
      <c r="AU58" s="517"/>
      <c r="AV58" s="517"/>
      <c r="AW58" s="517"/>
      <c r="AX58" s="517"/>
      <c r="AY58" s="517"/>
    </row>
    <row r="59" spans="1:51" x14ac:dyDescent="0.25">
      <c r="I59" s="64"/>
      <c r="J59" s="527"/>
      <c r="K59" s="536"/>
      <c r="L59" s="536"/>
      <c r="M59" s="536"/>
      <c r="N59" s="536"/>
      <c r="O59" s="761"/>
      <c r="P59" s="536"/>
      <c r="Q59" s="536"/>
      <c r="R59" s="536"/>
      <c r="S59" s="535"/>
      <c r="T59" s="535"/>
      <c r="U59" s="535"/>
      <c r="V59" s="535"/>
      <c r="W59" s="759" t="e">
        <f>DatabyRegion!#REF!</f>
        <v>#REF!</v>
      </c>
      <c r="X59" s="760" t="e">
        <f>DatabyRegion!#REF!</f>
        <v>#REF!</v>
      </c>
      <c r="Y59" s="759" t="e">
        <f>X59/X$57</f>
        <v>#REF!</v>
      </c>
      <c r="Z59" s="759" t="e">
        <f>X59/U52-1</f>
        <v>#REF!</v>
      </c>
      <c r="AA59" s="517"/>
      <c r="AB59" s="733"/>
      <c r="AC59" s="515"/>
      <c r="AD59" s="515"/>
      <c r="AE59" s="515"/>
      <c r="AF59" s="515"/>
      <c r="AG59" s="515"/>
      <c r="AH59" s="515"/>
      <c r="AI59" s="515"/>
      <c r="AJ59" s="515"/>
      <c r="AK59" s="515"/>
      <c r="AU59" s="515"/>
      <c r="AV59" s="515"/>
      <c r="AW59" s="515"/>
      <c r="AX59" s="515"/>
      <c r="AY59" s="515"/>
    </row>
    <row r="60" spans="1:51" hidden="1" x14ac:dyDescent="0.25">
      <c r="I60" s="64"/>
      <c r="J60" s="527"/>
      <c r="K60" s="536"/>
      <c r="L60" s="734">
        <v>2018</v>
      </c>
      <c r="M60" s="734"/>
      <c r="N60" s="734"/>
      <c r="O60" s="768" t="s">
        <v>335</v>
      </c>
      <c r="P60" s="536"/>
      <c r="Q60" s="536"/>
      <c r="R60" s="536"/>
      <c r="S60" s="535"/>
      <c r="T60" s="535"/>
      <c r="U60" s="535"/>
      <c r="V60" s="535"/>
      <c r="W60" s="535"/>
      <c r="X60" s="535"/>
      <c r="Y60" s="535"/>
      <c r="AC60" s="515"/>
      <c r="AD60" s="515"/>
      <c r="AE60" s="515"/>
      <c r="AF60" s="515"/>
      <c r="AG60" s="515"/>
      <c r="AH60" s="515"/>
      <c r="AI60" s="515"/>
      <c r="AJ60" s="515"/>
      <c r="AK60" s="515"/>
      <c r="AU60" s="515"/>
      <c r="AV60" s="515"/>
      <c r="AW60" s="515"/>
      <c r="AX60" s="515"/>
      <c r="AY60" s="515"/>
    </row>
    <row r="61" spans="1:51" x14ac:dyDescent="0.25">
      <c r="I61" s="64"/>
      <c r="J61" s="527"/>
      <c r="K61" s="536"/>
      <c r="M61" s="536"/>
      <c r="N61" s="536" t="s">
        <v>137</v>
      </c>
      <c r="O61" s="769">
        <f>D44</f>
        <v>27302.327191599998</v>
      </c>
      <c r="P61" s="769">
        <f>D46</f>
        <v>3008.4549999999999</v>
      </c>
      <c r="Q61" s="769">
        <f>D47</f>
        <v>1787.6775</v>
      </c>
      <c r="R61" s="769">
        <f>D45</f>
        <v>3605</v>
      </c>
      <c r="S61" s="760">
        <f>D48</f>
        <v>906.30799999999999</v>
      </c>
      <c r="T61" s="535"/>
      <c r="U61" s="535"/>
      <c r="V61" s="535"/>
      <c r="W61" s="535"/>
      <c r="X61" s="535"/>
      <c r="Y61" s="535"/>
      <c r="AC61" s="515"/>
      <c r="AD61" s="515"/>
      <c r="AE61" s="515"/>
      <c r="AF61" s="515"/>
      <c r="AG61" s="515"/>
      <c r="AH61" s="515"/>
      <c r="AI61" s="515"/>
      <c r="AJ61" s="515"/>
      <c r="AK61" s="515"/>
      <c r="AU61" s="515"/>
      <c r="AV61" s="515"/>
      <c r="AW61" s="515"/>
      <c r="AX61" s="515"/>
      <c r="AY61" s="515"/>
    </row>
    <row r="62" spans="1:51" x14ac:dyDescent="0.25">
      <c r="I62" s="447"/>
      <c r="J62" s="527"/>
      <c r="K62" s="752"/>
      <c r="M62" s="536"/>
      <c r="N62" s="536" t="s">
        <v>177</v>
      </c>
      <c r="O62" s="769">
        <f>D66</f>
        <v>2473.5387210999997</v>
      </c>
      <c r="P62" s="769">
        <f>D69</f>
        <v>216.01900000000001</v>
      </c>
      <c r="Q62" s="537">
        <f>D67</f>
        <v>445.86779999999999</v>
      </c>
      <c r="R62" s="769">
        <f>D72</f>
        <v>103</v>
      </c>
      <c r="S62" s="760">
        <v>25</v>
      </c>
      <c r="T62" s="535"/>
      <c r="U62" s="535"/>
      <c r="V62" s="535"/>
      <c r="W62" s="535"/>
      <c r="X62" s="535"/>
      <c r="Y62" s="535"/>
      <c r="Z62" s="535"/>
      <c r="AA62" s="516"/>
      <c r="AB62" s="516"/>
      <c r="AC62" s="516"/>
      <c r="AD62" s="516"/>
      <c r="AE62" s="515"/>
      <c r="AF62" s="515"/>
      <c r="AG62" s="515"/>
      <c r="AH62" s="515"/>
      <c r="AI62" s="515"/>
      <c r="AJ62" s="515"/>
      <c r="AK62" s="515"/>
      <c r="AU62" s="515"/>
      <c r="AV62" s="515"/>
      <c r="AW62" s="515"/>
      <c r="AX62" s="515"/>
      <c r="AY62" s="515"/>
    </row>
    <row r="63" spans="1:51" s="30" customFormat="1" x14ac:dyDescent="0.25">
      <c r="A63" s="321" t="s">
        <v>23</v>
      </c>
      <c r="B63" s="531" t="s">
        <v>8</v>
      </c>
      <c r="C63" s="549" t="s">
        <v>9</v>
      </c>
      <c r="D63" s="530"/>
      <c r="E63" s="445"/>
      <c r="F63" s="446"/>
      <c r="G63" s="445"/>
      <c r="H63" s="447"/>
      <c r="I63" s="70"/>
      <c r="J63" s="527"/>
      <c r="K63" s="770"/>
      <c r="L63" s="517"/>
      <c r="M63" s="770"/>
      <c r="N63" s="770" t="s">
        <v>135</v>
      </c>
      <c r="O63" s="771">
        <f>D86</f>
        <v>2827.0966595</v>
      </c>
      <c r="P63" s="771">
        <f>D87</f>
        <v>264.66449999999998</v>
      </c>
      <c r="Q63" s="771">
        <f>D88</f>
        <v>329.89409999999998</v>
      </c>
      <c r="R63" s="771">
        <f>D91</f>
        <v>103</v>
      </c>
      <c r="S63" s="772">
        <f>D89</f>
        <v>363.30450000000002</v>
      </c>
      <c r="T63" s="535"/>
      <c r="U63" s="535" t="s">
        <v>134</v>
      </c>
      <c r="V63" s="535"/>
      <c r="W63" s="535"/>
      <c r="X63" s="535" t="s">
        <v>45</v>
      </c>
      <c r="Y63" s="535"/>
      <c r="Z63" s="535"/>
      <c r="AA63" s="516"/>
      <c r="AB63" s="516"/>
      <c r="AC63" s="516"/>
      <c r="AD63" s="516"/>
      <c r="AE63" s="517"/>
      <c r="AF63" s="517"/>
      <c r="AG63" s="517"/>
      <c r="AH63" s="517"/>
      <c r="AI63" s="517"/>
      <c r="AJ63" s="517"/>
      <c r="AK63" s="517"/>
      <c r="AL63" s="517"/>
      <c r="AM63" s="517"/>
      <c r="AN63" s="517"/>
      <c r="AO63" s="517"/>
      <c r="AP63" s="517"/>
      <c r="AQ63" s="517"/>
      <c r="AR63" s="517"/>
      <c r="AS63" s="517"/>
      <c r="AT63" s="517"/>
      <c r="AU63" s="517"/>
      <c r="AV63" s="517"/>
      <c r="AW63" s="517"/>
      <c r="AX63" s="517"/>
      <c r="AY63" s="517"/>
    </row>
    <row r="64" spans="1:51" s="30" customFormat="1" ht="26.45" customHeight="1" x14ac:dyDescent="0.25">
      <c r="A64" s="322" t="s">
        <v>444</v>
      </c>
      <c r="B64" s="333"/>
      <c r="C64" s="68"/>
      <c r="D64" s="56"/>
      <c r="E64" s="29"/>
      <c r="F64" s="69"/>
      <c r="G64" s="29"/>
      <c r="H64" s="70"/>
      <c r="I64" s="521"/>
      <c r="J64" s="527"/>
      <c r="K64" s="730"/>
      <c r="L64" s="517"/>
      <c r="M64" s="730"/>
      <c r="N64" s="730" t="s">
        <v>250</v>
      </c>
      <c r="O64" s="773">
        <f>D106</f>
        <v>12958.6274278</v>
      </c>
      <c r="P64" s="773">
        <f>D112</f>
        <v>1360.8615</v>
      </c>
      <c r="Q64" s="773">
        <f>D107</f>
        <v>3445.5606000000002</v>
      </c>
      <c r="R64" s="773">
        <f>D109</f>
        <v>1339</v>
      </c>
      <c r="S64" s="772">
        <f>D108-25</f>
        <v>2455.6275000000001</v>
      </c>
      <c r="T64" s="517"/>
      <c r="U64" s="774">
        <v>2019</v>
      </c>
      <c r="V64" s="774"/>
      <c r="W64" s="535"/>
      <c r="X64" s="535">
        <v>2020</v>
      </c>
      <c r="Y64" s="517"/>
      <c r="Z64" s="518" t="s">
        <v>133</v>
      </c>
      <c r="AA64" s="517"/>
      <c r="AB64" s="517"/>
      <c r="AC64" s="517"/>
      <c r="AD64" s="517"/>
      <c r="AE64" s="517"/>
      <c r="AF64" s="517"/>
      <c r="AG64" s="517"/>
      <c r="AH64" s="517"/>
      <c r="AI64" s="517"/>
      <c r="AJ64" s="517"/>
      <c r="AK64" s="517"/>
      <c r="AL64" s="517"/>
      <c r="AM64" s="517"/>
      <c r="AN64" s="517"/>
      <c r="AO64" s="517"/>
      <c r="AP64" s="517"/>
      <c r="AQ64" s="517"/>
      <c r="AR64" s="517"/>
      <c r="AS64" s="517"/>
      <c r="AT64" s="517"/>
      <c r="AU64" s="517"/>
      <c r="AV64" s="517"/>
      <c r="AW64" s="517"/>
      <c r="AX64" s="517"/>
      <c r="AY64" s="517"/>
    </row>
    <row r="65" spans="1:51" s="30" customFormat="1" ht="36.75" x14ac:dyDescent="0.25">
      <c r="A65" s="429" t="s">
        <v>423</v>
      </c>
      <c r="B65" s="429" t="s">
        <v>353</v>
      </c>
      <c r="C65" s="430"/>
      <c r="D65" s="431">
        <v>2020</v>
      </c>
      <c r="E65" s="451" t="s">
        <v>352</v>
      </c>
      <c r="F65" s="431">
        <v>2021</v>
      </c>
      <c r="G65" s="451" t="s">
        <v>421</v>
      </c>
      <c r="H65" s="432" t="s">
        <v>10</v>
      </c>
      <c r="I65" s="43"/>
      <c r="J65" s="527"/>
      <c r="K65" s="733"/>
      <c r="L65" s="517"/>
      <c r="M65" s="733"/>
      <c r="N65" s="733" t="s">
        <v>174</v>
      </c>
      <c r="O65" s="761">
        <f>O66-SUM(O61:O64)</f>
        <v>0</v>
      </c>
      <c r="P65" s="761">
        <f t="shared" ref="P65:S65" si="18">P66-SUM(P61:P64)</f>
        <v>0</v>
      </c>
      <c r="Q65" s="761">
        <f t="shared" si="18"/>
        <v>0</v>
      </c>
      <c r="R65" s="761">
        <f t="shared" si="18"/>
        <v>0</v>
      </c>
      <c r="S65" s="761">
        <f t="shared" si="18"/>
        <v>156.26000000000022</v>
      </c>
      <c r="T65" s="535" t="s">
        <v>86</v>
      </c>
      <c r="U65" s="774">
        <v>1878.3623372</v>
      </c>
      <c r="V65" s="733">
        <v>0.49781288546524105</v>
      </c>
      <c r="W65" s="535" t="str">
        <f>DatabyRegion!T64</f>
        <v xml:space="preserve">         TSMC</v>
      </c>
      <c r="X65" s="535">
        <f>DatabyRegion!U64</f>
        <v>0</v>
      </c>
      <c r="Y65" s="742">
        <f>X65/X$77</f>
        <v>0</v>
      </c>
      <c r="Z65" s="759">
        <f>X65/U65-1</f>
        <v>-1</v>
      </c>
      <c r="AA65" s="516"/>
      <c r="AB65" s="516"/>
      <c r="AC65" s="516"/>
      <c r="AD65" s="516"/>
      <c r="AE65" s="517"/>
      <c r="AF65" s="517"/>
      <c r="AG65" s="517"/>
      <c r="AH65" s="517"/>
      <c r="AI65" s="517"/>
      <c r="AJ65" s="517"/>
      <c r="AK65" s="517"/>
      <c r="AL65" s="517"/>
      <c r="AM65" s="517"/>
      <c r="AN65" s="517"/>
      <c r="AO65" s="517"/>
      <c r="AP65" s="517"/>
      <c r="AQ65" s="517"/>
      <c r="AR65" s="517"/>
      <c r="AS65" s="517"/>
      <c r="AT65" s="517"/>
      <c r="AU65" s="517"/>
      <c r="AV65" s="517"/>
      <c r="AW65" s="517"/>
      <c r="AX65" s="517"/>
      <c r="AY65" s="517"/>
    </row>
    <row r="66" spans="1:51" s="25" customFormat="1" x14ac:dyDescent="0.25">
      <c r="A66" s="455">
        <v>1</v>
      </c>
      <c r="B66" s="455">
        <v>1</v>
      </c>
      <c r="C66" s="702" t="s">
        <v>20</v>
      </c>
      <c r="D66" s="569">
        <v>2473.5387210999997</v>
      </c>
      <c r="E66" s="570">
        <f t="shared" ref="E66:E75" si="19">D66/D$78</f>
        <v>0.58174627909640808</v>
      </c>
      <c r="F66" s="569">
        <f>DatabyRegion!V64</f>
        <v>2833.723</v>
      </c>
      <c r="G66" s="570">
        <f t="shared" ref="G66:G77" si="20">F66/F$78</f>
        <v>0.53028792884649811</v>
      </c>
      <c r="H66" s="571">
        <f t="shared" ref="H66:H68" si="21">F66/D66-1</f>
        <v>0.14561497494562103</v>
      </c>
      <c r="I66" s="43"/>
      <c r="J66" s="527"/>
      <c r="K66" s="733"/>
      <c r="L66" s="517"/>
      <c r="M66" s="733"/>
      <c r="N66" s="733" t="s">
        <v>178</v>
      </c>
      <c r="O66" s="761">
        <f>D23</f>
        <v>45561.59</v>
      </c>
      <c r="P66" s="761">
        <f>D26</f>
        <v>4850</v>
      </c>
      <c r="Q66" s="761">
        <f>D25</f>
        <v>6009</v>
      </c>
      <c r="R66" s="761">
        <f>D24</f>
        <v>5150</v>
      </c>
      <c r="S66" s="769">
        <f>D27</f>
        <v>3906.5</v>
      </c>
      <c r="T66" s="535" t="s">
        <v>69</v>
      </c>
      <c r="U66" s="774">
        <v>493.6</v>
      </c>
      <c r="V66" s="733">
        <v>0.13081631557409135</v>
      </c>
      <c r="W66" s="535" t="str">
        <f>DatabyRegion!T65</f>
        <v xml:space="preserve">         UMC</v>
      </c>
      <c r="X66" s="535">
        <f>DatabyRegion!U65</f>
        <v>0</v>
      </c>
      <c r="Y66" s="742">
        <f t="shared" ref="Y66:Y77" si="22">X66/X$77</f>
        <v>0</v>
      </c>
      <c r="Z66" s="759">
        <f t="shared" ref="Z66:Z68" si="23">X66/U66-1</f>
        <v>-1</v>
      </c>
      <c r="AA66" s="516"/>
      <c r="AB66" s="516"/>
      <c r="AC66" s="516"/>
      <c r="AD66" s="516"/>
      <c r="AE66" s="519"/>
      <c r="AF66" s="519"/>
      <c r="AG66" s="519"/>
      <c r="AH66" s="519"/>
      <c r="AI66" s="519"/>
      <c r="AJ66" s="519"/>
      <c r="AK66" s="519"/>
      <c r="AL66" s="519"/>
      <c r="AM66" s="519"/>
      <c r="AN66" s="519"/>
      <c r="AO66" s="519"/>
      <c r="AP66" s="519"/>
      <c r="AQ66" s="519"/>
      <c r="AR66" s="519"/>
      <c r="AS66" s="519"/>
      <c r="AT66" s="519"/>
      <c r="AU66" s="519"/>
      <c r="AV66" s="519"/>
      <c r="AW66" s="519"/>
      <c r="AX66" s="519"/>
      <c r="AY66" s="519"/>
    </row>
    <row r="67" spans="1:51" x14ac:dyDescent="0.25">
      <c r="A67" s="456">
        <v>2</v>
      </c>
      <c r="B67" s="456">
        <v>2</v>
      </c>
      <c r="C67" s="693" t="s">
        <v>11</v>
      </c>
      <c r="D67" s="573">
        <v>445.86779999999999</v>
      </c>
      <c r="E67" s="1">
        <f t="shared" si="19"/>
        <v>0.10486269384275194</v>
      </c>
      <c r="F67" s="573">
        <f>DatabyRegion!V65</f>
        <v>456.35939999999999</v>
      </c>
      <c r="G67" s="1">
        <f t="shared" si="20"/>
        <v>8.5400683495045412E-2</v>
      </c>
      <c r="H67" s="574">
        <f t="shared" si="21"/>
        <v>2.3530741623413842E-2</v>
      </c>
      <c r="I67" s="43"/>
      <c r="J67" s="527"/>
      <c r="K67" s="733"/>
      <c r="L67" s="517"/>
      <c r="M67" s="733"/>
      <c r="N67" s="733"/>
      <c r="O67" s="761">
        <f>D23</f>
        <v>45561.59</v>
      </c>
      <c r="P67" s="761">
        <f>D26</f>
        <v>4850</v>
      </c>
      <c r="Q67" s="761">
        <f>D25</f>
        <v>6009</v>
      </c>
      <c r="R67" s="761">
        <f>D24</f>
        <v>5150</v>
      </c>
      <c r="S67" s="761">
        <f>D27</f>
        <v>3906.5</v>
      </c>
      <c r="T67" s="775" t="s">
        <v>354</v>
      </c>
      <c r="U67" s="774">
        <v>430.40000000000003</v>
      </c>
      <c r="V67" s="733">
        <v>0.11406673870155778</v>
      </c>
      <c r="W67" s="535" t="str">
        <f>DatabyRegion!T66</f>
        <v xml:space="preserve">          TowerJazz</v>
      </c>
      <c r="X67" s="535">
        <f>DatabyRegion!U66</f>
        <v>0</v>
      </c>
      <c r="Y67" s="742">
        <f t="shared" si="22"/>
        <v>0</v>
      </c>
      <c r="Z67" s="759">
        <f t="shared" si="23"/>
        <v>-1</v>
      </c>
      <c r="AA67" s="516"/>
      <c r="AB67" s="516"/>
      <c r="AC67" s="516"/>
      <c r="AD67" s="516"/>
      <c r="AE67" s="515"/>
      <c r="AF67" s="515"/>
      <c r="AG67" s="515"/>
      <c r="AH67" s="515"/>
      <c r="AI67" s="515"/>
      <c r="AJ67" s="515"/>
      <c r="AK67" s="515"/>
      <c r="AU67" s="515"/>
      <c r="AV67" s="515"/>
      <c r="AW67" s="515"/>
      <c r="AX67" s="515"/>
      <c r="AY67" s="515"/>
    </row>
    <row r="68" spans="1:51" ht="18.75" x14ac:dyDescent="0.3">
      <c r="A68" s="456">
        <v>3</v>
      </c>
      <c r="B68" s="456">
        <v>3</v>
      </c>
      <c r="C68" s="703" t="s">
        <v>366</v>
      </c>
      <c r="D68" s="573">
        <v>379.67999999999995</v>
      </c>
      <c r="E68" s="1">
        <f t="shared" si="19"/>
        <v>8.9296126785150337E-2</v>
      </c>
      <c r="F68" s="573">
        <f>DatabyRegion!V66</f>
        <v>452.50559999999996</v>
      </c>
      <c r="G68" s="1">
        <f t="shared" si="20"/>
        <v>8.4679503753698551E-2</v>
      </c>
      <c r="H68" s="574">
        <f t="shared" si="21"/>
        <v>0.19180783817951963</v>
      </c>
      <c r="I68" s="43"/>
      <c r="J68" s="527"/>
      <c r="K68" s="733"/>
      <c r="L68" s="517"/>
      <c r="M68" s="763"/>
      <c r="N68" s="763" t="s">
        <v>276</v>
      </c>
      <c r="O68" s="776">
        <f>O66-O67</f>
        <v>0</v>
      </c>
      <c r="P68" s="776">
        <f t="shared" ref="P68:S68" si="24">P66-P67</f>
        <v>0</v>
      </c>
      <c r="Q68" s="776">
        <f t="shared" si="24"/>
        <v>0</v>
      </c>
      <c r="R68" s="776">
        <f t="shared" si="24"/>
        <v>0</v>
      </c>
      <c r="S68" s="776">
        <f t="shared" si="24"/>
        <v>0</v>
      </c>
      <c r="T68" s="535" t="s">
        <v>57</v>
      </c>
      <c r="U68" s="774">
        <v>327.024</v>
      </c>
      <c r="V68" s="733">
        <v>8.6669519417142724E-2</v>
      </c>
      <c r="W68" s="535" t="str">
        <f>DatabyRegion!T67</f>
        <v xml:space="preserve">          GLOBALFOUNDRIES</v>
      </c>
      <c r="X68" s="535">
        <f>DatabyRegion!U67</f>
        <v>0</v>
      </c>
      <c r="Y68" s="742">
        <f t="shared" si="22"/>
        <v>0</v>
      </c>
      <c r="Z68" s="759">
        <f t="shared" si="23"/>
        <v>-1</v>
      </c>
      <c r="AA68" s="516"/>
      <c r="AB68" s="516"/>
      <c r="AC68" s="516"/>
      <c r="AD68" s="516"/>
      <c r="AE68" s="515"/>
      <c r="AF68" s="515"/>
      <c r="AG68" s="515"/>
      <c r="AH68" s="515"/>
      <c r="AI68" s="515"/>
      <c r="AJ68" s="515"/>
      <c r="AK68" s="515"/>
      <c r="AU68" s="515"/>
      <c r="AV68" s="515"/>
      <c r="AW68" s="515"/>
      <c r="AX68" s="515"/>
      <c r="AY68" s="515"/>
    </row>
    <row r="69" spans="1:51" x14ac:dyDescent="0.25">
      <c r="A69" s="456">
        <v>4</v>
      </c>
      <c r="B69" s="456">
        <v>4</v>
      </c>
      <c r="C69" s="698" t="s">
        <v>440</v>
      </c>
      <c r="D69" s="573">
        <v>216.01900000000001</v>
      </c>
      <c r="E69" s="1">
        <f t="shared" si="19"/>
        <v>5.0805046386434349E-2</v>
      </c>
      <c r="F69" s="573">
        <f>DatabyRegion!V67</f>
        <v>355.59</v>
      </c>
      <c r="G69" s="1">
        <f t="shared" si="20"/>
        <v>6.6543231155100996E-2</v>
      </c>
      <c r="H69" s="574">
        <f>F69/D69-1</f>
        <v>0.64610520370893276</v>
      </c>
      <c r="I69" s="43"/>
      <c r="J69" s="527"/>
      <c r="K69" s="733"/>
      <c r="L69" s="517"/>
      <c r="M69" s="733"/>
      <c r="N69" s="733"/>
      <c r="O69" s="733"/>
      <c r="P69" s="733"/>
      <c r="Q69" s="733"/>
      <c r="R69" s="733"/>
      <c r="S69" s="733"/>
      <c r="T69" s="535" t="s">
        <v>87</v>
      </c>
      <c r="U69" s="774">
        <v>224.25670800000003</v>
      </c>
      <c r="V69" s="733">
        <v>5.943362294030563E-2</v>
      </c>
      <c r="W69" s="535" t="str">
        <f>DatabyRegion!T68</f>
        <v xml:space="preserve">         PSMC</v>
      </c>
      <c r="X69" s="535">
        <f>DatabyRegion!U68</f>
        <v>0</v>
      </c>
      <c r="Y69" s="742">
        <f t="shared" si="22"/>
        <v>0</v>
      </c>
      <c r="Z69" s="759">
        <f t="shared" ref="Z69:Z77" si="25">X69/U69-1</f>
        <v>-1</v>
      </c>
      <c r="AA69" s="516"/>
      <c r="AB69" s="516"/>
      <c r="AC69" s="516"/>
      <c r="AD69" s="516"/>
      <c r="AE69" s="515"/>
      <c r="AF69" s="515"/>
      <c r="AG69" s="515"/>
      <c r="AH69" s="515"/>
      <c r="AI69" s="515"/>
      <c r="AJ69" s="515"/>
      <c r="AK69" s="515"/>
      <c r="AU69" s="515"/>
      <c r="AV69" s="515"/>
      <c r="AW69" s="515"/>
      <c r="AX69" s="515"/>
      <c r="AY69" s="515"/>
    </row>
    <row r="70" spans="1:51" x14ac:dyDescent="0.25">
      <c r="A70" s="457">
        <v>5</v>
      </c>
      <c r="B70" s="457">
        <v>7</v>
      </c>
      <c r="C70" s="703" t="s">
        <v>162</v>
      </c>
      <c r="D70" s="573">
        <v>46.44</v>
      </c>
      <c r="E70" s="1">
        <f t="shared" si="19"/>
        <v>1.0922124230674206E-2</v>
      </c>
      <c r="F70" s="573">
        <f>DatabyRegion!V70</f>
        <v>341.48</v>
      </c>
      <c r="G70" s="1">
        <f t="shared" si="20"/>
        <v>6.3902760411833542E-2</v>
      </c>
      <c r="H70" s="574">
        <f>F70/D70-1</f>
        <v>6.3531438415159354</v>
      </c>
      <c r="I70" s="43"/>
      <c r="J70" s="527"/>
      <c r="K70" s="733"/>
      <c r="L70" s="517"/>
      <c r="M70" s="733"/>
      <c r="N70" s="733"/>
      <c r="O70" s="733"/>
      <c r="Q70" s="733"/>
      <c r="R70" s="733"/>
      <c r="T70" s="535" t="s">
        <v>309</v>
      </c>
      <c r="U70" s="774">
        <v>99.4</v>
      </c>
      <c r="V70" s="733">
        <v>2.6343480081168318E-2</v>
      </c>
      <c r="W70" s="535" t="str">
        <f>DatabyRegion!T69</f>
        <v xml:space="preserve">         SMIC</v>
      </c>
      <c r="X70" s="535">
        <f>DatabyRegion!U69</f>
        <v>0</v>
      </c>
      <c r="Y70" s="742">
        <f t="shared" si="22"/>
        <v>0</v>
      </c>
      <c r="Z70" s="759">
        <f t="shared" si="25"/>
        <v>-1</v>
      </c>
      <c r="AA70" s="516"/>
      <c r="AB70" s="516"/>
      <c r="AC70" s="516"/>
      <c r="AD70" s="516"/>
      <c r="AE70" s="515"/>
      <c r="AF70" s="515"/>
      <c r="AG70" s="515"/>
      <c r="AH70" s="515"/>
      <c r="AI70" s="515"/>
      <c r="AJ70" s="515"/>
      <c r="AK70" s="515"/>
      <c r="AU70" s="515"/>
      <c r="AV70" s="515"/>
      <c r="AW70" s="515"/>
      <c r="AX70" s="515"/>
      <c r="AY70" s="515"/>
    </row>
    <row r="71" spans="1:51" x14ac:dyDescent="0.25">
      <c r="A71" s="456">
        <v>6</v>
      </c>
      <c r="B71" s="456">
        <v>5</v>
      </c>
      <c r="C71" s="693" t="s">
        <v>310</v>
      </c>
      <c r="D71" s="573">
        <v>134.47999999999999</v>
      </c>
      <c r="E71" s="1">
        <f t="shared" si="19"/>
        <v>3.1628063448343388E-2</v>
      </c>
      <c r="F71" s="573">
        <f>DatabyRegion!V68</f>
        <v>327.60000000000002</v>
      </c>
      <c r="G71" s="1">
        <f t="shared" si="20"/>
        <v>6.1305330651624308E-2</v>
      </c>
      <c r="H71" s="574">
        <f>F71/D71-1</f>
        <v>1.4360499702558003</v>
      </c>
      <c r="I71" s="43"/>
      <c r="J71" s="527"/>
      <c r="K71" s="733"/>
      <c r="L71" s="517"/>
      <c r="M71" s="733"/>
      <c r="N71" s="733"/>
      <c r="O71" s="733"/>
      <c r="P71" s="733"/>
      <c r="Q71" s="733"/>
      <c r="R71" s="733"/>
      <c r="S71" s="733"/>
      <c r="T71" s="535" t="s">
        <v>81</v>
      </c>
      <c r="U71" s="535">
        <v>55.966799999999999</v>
      </c>
      <c r="V71" s="733">
        <v>1.4832598400470128E-2</v>
      </c>
      <c r="W71" s="535" t="str">
        <f>DatabyRegion!T70</f>
        <v xml:space="preserve">         Samsung Electronics</v>
      </c>
      <c r="X71" s="535">
        <f>DatabyRegion!U70</f>
        <v>0</v>
      </c>
      <c r="Y71" s="742">
        <f t="shared" si="22"/>
        <v>0</v>
      </c>
      <c r="Z71" s="759">
        <f t="shared" si="25"/>
        <v>-1</v>
      </c>
      <c r="AA71" s="516"/>
      <c r="AB71" s="516"/>
      <c r="AC71" s="516"/>
      <c r="AD71" s="516"/>
      <c r="AE71" s="515"/>
      <c r="AF71" s="515"/>
      <c r="AG71" s="515"/>
      <c r="AH71" s="515"/>
      <c r="AI71" s="515"/>
      <c r="AJ71" s="515"/>
      <c r="AK71" s="515"/>
      <c r="AU71" s="515"/>
      <c r="AV71" s="515"/>
      <c r="AW71" s="515"/>
      <c r="AX71" s="515"/>
      <c r="AY71" s="515"/>
    </row>
    <row r="72" spans="1:51" x14ac:dyDescent="0.25">
      <c r="A72" s="456">
        <v>7</v>
      </c>
      <c r="B72" s="456">
        <v>6</v>
      </c>
      <c r="C72" s="693" t="s">
        <v>281</v>
      </c>
      <c r="D72" s="573">
        <v>103</v>
      </c>
      <c r="E72" s="1">
        <f t="shared" si="19"/>
        <v>2.4224349607223153E-2</v>
      </c>
      <c r="F72" s="573">
        <f>DatabyRegion!V69</f>
        <v>217.73599999999999</v>
      </c>
      <c r="G72" s="1">
        <f t="shared" si="20"/>
        <v>4.0745962987674203E-2</v>
      </c>
      <c r="H72" s="574">
        <f>F72/D72-1</f>
        <v>1.1139417475728153</v>
      </c>
      <c r="I72" s="43"/>
      <c r="J72" s="527"/>
      <c r="K72" s="733"/>
      <c r="L72" s="517"/>
      <c r="M72" s="733"/>
      <c r="N72" s="733"/>
      <c r="O72" s="733"/>
      <c r="P72" s="733"/>
      <c r="Q72" s="733"/>
      <c r="R72" s="733"/>
      <c r="S72" s="733"/>
      <c r="T72" s="535" t="s">
        <v>79</v>
      </c>
      <c r="U72" s="774">
        <v>43.4</v>
      </c>
      <c r="V72" s="733">
        <v>1.1502082852341096E-2</v>
      </c>
      <c r="W72" s="535" t="str">
        <f>DatabyRegion!T71</f>
        <v xml:space="preserve">          Seiko Epson</v>
      </c>
      <c r="X72" s="535">
        <f>DatabyRegion!U71</f>
        <v>0</v>
      </c>
      <c r="Y72" s="742">
        <f t="shared" si="22"/>
        <v>0</v>
      </c>
      <c r="Z72" s="759">
        <f t="shared" si="25"/>
        <v>-1</v>
      </c>
      <c r="AA72" s="516"/>
      <c r="AB72" s="516"/>
      <c r="AC72" s="516"/>
      <c r="AD72" s="516"/>
      <c r="AE72" s="515"/>
      <c r="AF72" s="515"/>
      <c r="AG72" s="515"/>
      <c r="AH72" s="515"/>
      <c r="AI72" s="515"/>
      <c r="AJ72" s="515"/>
      <c r="AK72" s="515"/>
      <c r="AU72" s="515"/>
      <c r="AV72" s="515"/>
      <c r="AW72" s="515"/>
      <c r="AX72" s="515"/>
      <c r="AY72" s="515"/>
    </row>
    <row r="73" spans="1:51" ht="24" x14ac:dyDescent="0.25">
      <c r="A73" s="456">
        <v>8</v>
      </c>
      <c r="B73" s="456">
        <v>8</v>
      </c>
      <c r="C73" s="705" t="s">
        <v>16</v>
      </c>
      <c r="D73" s="582">
        <v>38.44</v>
      </c>
      <c r="E73" s="1">
        <f t="shared" si="19"/>
        <v>9.0406213485597856E-3</v>
      </c>
      <c r="F73" s="573">
        <f>DatabyRegion!V71</f>
        <v>44.28</v>
      </c>
      <c r="G73" s="1">
        <f t="shared" si="20"/>
        <v>8.286324912252516E-3</v>
      </c>
      <c r="H73" s="574">
        <f>F73/D73-1</f>
        <v>0.15192507804370448</v>
      </c>
      <c r="I73" s="43"/>
      <c r="J73" s="527"/>
      <c r="K73" s="733"/>
      <c r="L73" s="517"/>
      <c r="M73" s="733"/>
      <c r="N73" s="733"/>
      <c r="O73" s="733"/>
      <c r="P73" s="733"/>
      <c r="Q73" s="733"/>
      <c r="R73" s="733"/>
      <c r="S73" s="733"/>
      <c r="T73" s="535" t="s">
        <v>61</v>
      </c>
      <c r="U73" s="535">
        <v>34.335000000000001</v>
      </c>
      <c r="V73" s="733">
        <v>9.0996316759246899E-3</v>
      </c>
      <c r="W73" s="535" t="str">
        <f>DatabyRegion!T72</f>
        <v xml:space="preserve">          Phenitec Semiconductor</v>
      </c>
      <c r="X73" s="535">
        <f>DatabyRegion!U72</f>
        <v>0</v>
      </c>
      <c r="Y73" s="742">
        <f t="shared" si="22"/>
        <v>0</v>
      </c>
      <c r="Z73" s="759">
        <f>X73/U73-1</f>
        <v>-1</v>
      </c>
      <c r="AA73" s="516"/>
      <c r="AB73" s="516"/>
      <c r="AC73" s="516"/>
      <c r="AD73" s="516"/>
      <c r="AE73" s="515"/>
      <c r="AF73" s="515"/>
      <c r="AG73" s="515"/>
      <c r="AH73" s="515"/>
      <c r="AI73" s="515"/>
      <c r="AJ73" s="515"/>
      <c r="AK73" s="515"/>
      <c r="AU73" s="515"/>
      <c r="AV73" s="515"/>
      <c r="AW73" s="515"/>
      <c r="AX73" s="515"/>
      <c r="AY73" s="515"/>
    </row>
    <row r="74" spans="1:51" x14ac:dyDescent="0.25">
      <c r="A74" s="328">
        <v>9</v>
      </c>
      <c r="B74" s="456">
        <v>10</v>
      </c>
      <c r="C74" s="703" t="s">
        <v>25</v>
      </c>
      <c r="D74" s="573">
        <v>31.634999999999998</v>
      </c>
      <c r="E74" s="1">
        <f t="shared" si="19"/>
        <v>7.4401679594612068E-3</v>
      </c>
      <c r="F74" s="573">
        <f>DatabyRegion!V74</f>
        <v>35.774999999999999</v>
      </c>
      <c r="G74" s="1">
        <f t="shared" si="20"/>
        <v>6.6947442126430385E-3</v>
      </c>
      <c r="H74" s="574">
        <f t="shared" ref="H74" si="26">F74/D74-1</f>
        <v>0.13086770981507834</v>
      </c>
      <c r="J74" s="527"/>
      <c r="K74" s="733"/>
      <c r="L74" s="517"/>
      <c r="M74" s="733"/>
      <c r="N74" s="733"/>
      <c r="O74" s="763"/>
      <c r="P74" s="763" t="s">
        <v>298</v>
      </c>
      <c r="Q74" s="733"/>
      <c r="R74" s="733"/>
      <c r="S74" s="733"/>
      <c r="T74" s="535" t="s">
        <v>62</v>
      </c>
      <c r="U74" s="535">
        <v>30.240000000000002</v>
      </c>
      <c r="V74" s="733">
        <v>8.0143545035666983E-3</v>
      </c>
      <c r="W74" s="535" t="str">
        <f>DatabyRegion!T73</f>
        <v xml:space="preserve">         DB HiTek</v>
      </c>
      <c r="X74" s="535">
        <f>DatabyRegion!U73</f>
        <v>0</v>
      </c>
      <c r="Y74" s="742">
        <f t="shared" si="22"/>
        <v>0</v>
      </c>
      <c r="Z74" s="759">
        <f>X74/32-1</f>
        <v>-1</v>
      </c>
      <c r="AA74" s="516"/>
      <c r="AB74" s="516"/>
      <c r="AC74" s="516"/>
      <c r="AD74" s="516"/>
      <c r="AE74" s="515"/>
      <c r="AF74" s="515"/>
      <c r="AG74" s="515"/>
      <c r="AH74" s="515"/>
      <c r="AI74" s="515"/>
      <c r="AJ74" s="515"/>
      <c r="AK74" s="515"/>
      <c r="AU74" s="515"/>
      <c r="AV74" s="515"/>
      <c r="AW74" s="515"/>
      <c r="AX74" s="515"/>
      <c r="AY74" s="515"/>
    </row>
    <row r="75" spans="1:51" s="30" customFormat="1" ht="12" customHeight="1" x14ac:dyDescent="0.25">
      <c r="A75" s="456">
        <v>10</v>
      </c>
      <c r="B75" s="456">
        <v>9</v>
      </c>
      <c r="C75" s="706" t="s">
        <v>386</v>
      </c>
      <c r="D75" s="573">
        <v>37.716000000000001</v>
      </c>
      <c r="E75" s="1">
        <f t="shared" si="19"/>
        <v>8.8703453377284303E-3</v>
      </c>
      <c r="F75" s="573">
        <f>DatabyRegion!V72</f>
        <v>34.229999999999997</v>
      </c>
      <c r="G75" s="1">
        <f t="shared" si="20"/>
        <v>6.4056210873171546E-3</v>
      </c>
      <c r="H75" s="574">
        <f>F75/D75-1</f>
        <v>-9.2427616926503475E-2</v>
      </c>
      <c r="I75" s="43"/>
      <c r="J75" s="527"/>
      <c r="K75" s="733"/>
      <c r="L75" s="733"/>
      <c r="M75" s="733"/>
      <c r="N75" s="733"/>
      <c r="O75" s="763">
        <f>SUM(D66:D75)-D76</f>
        <v>0</v>
      </c>
      <c r="P75" s="763">
        <f>SUM(F66:F75)-F76</f>
        <v>0</v>
      </c>
      <c r="Q75" s="733"/>
      <c r="R75" s="733"/>
      <c r="S75" s="769" t="s">
        <v>45</v>
      </c>
      <c r="T75" s="535" t="s">
        <v>26</v>
      </c>
      <c r="U75" s="774">
        <v>3616.9848452000001</v>
      </c>
      <c r="V75" s="733">
        <v>0.95859122961180954</v>
      </c>
      <c r="W75" s="535" t="s">
        <v>26</v>
      </c>
      <c r="X75" s="777">
        <f>SUM(X65:X74)</f>
        <v>0</v>
      </c>
      <c r="Y75" s="742">
        <f t="shared" si="22"/>
        <v>0</v>
      </c>
      <c r="Z75" s="759">
        <f t="shared" si="25"/>
        <v>-1</v>
      </c>
      <c r="AA75" s="744"/>
      <c r="AB75" s="744"/>
      <c r="AC75" s="517"/>
      <c r="AD75" s="517"/>
      <c r="AE75" s="517"/>
      <c r="AF75" s="517"/>
      <c r="AG75" s="517"/>
      <c r="AH75" s="517"/>
      <c r="AI75" s="517"/>
      <c r="AJ75" s="517"/>
      <c r="AK75" s="517"/>
      <c r="AL75" s="517"/>
      <c r="AM75" s="517"/>
      <c r="AN75" s="517"/>
      <c r="AO75" s="517"/>
      <c r="AP75" s="517"/>
      <c r="AQ75" s="517"/>
      <c r="AR75" s="517"/>
      <c r="AS75" s="517"/>
      <c r="AT75" s="517"/>
      <c r="AU75" s="517"/>
      <c r="AV75" s="517"/>
      <c r="AW75" s="517"/>
      <c r="AX75" s="517"/>
      <c r="AY75" s="517"/>
    </row>
    <row r="76" spans="1:51" x14ac:dyDescent="0.25">
      <c r="A76" s="437"/>
      <c r="B76" s="437"/>
      <c r="C76" s="707" t="s">
        <v>26</v>
      </c>
      <c r="D76" s="573">
        <v>3906.8165210999996</v>
      </c>
      <c r="E76" s="1">
        <f>SUM(E66:E75)</f>
        <v>0.91883581804273484</v>
      </c>
      <c r="F76" s="573">
        <f>SUM(F66:F75)</f>
        <v>5099.2789999999986</v>
      </c>
      <c r="G76" s="1">
        <f t="shared" si="20"/>
        <v>0.95425209151368762</v>
      </c>
      <c r="H76" s="574">
        <f>F76/D76-1</f>
        <v>0.30522612783572711</v>
      </c>
      <c r="I76" s="43"/>
      <c r="J76" s="527"/>
      <c r="K76" s="733"/>
      <c r="L76" s="733"/>
      <c r="M76" s="733"/>
      <c r="N76" s="733"/>
      <c r="O76" s="733"/>
      <c r="P76" s="733"/>
      <c r="Q76" s="733"/>
      <c r="R76" s="733"/>
      <c r="S76" s="769" t="s">
        <v>45</v>
      </c>
      <c r="T76" s="535"/>
      <c r="U76" s="774">
        <v>156.2448000000004</v>
      </c>
      <c r="V76" s="733">
        <v>4.1408770388190519E-2</v>
      </c>
      <c r="W76" s="535"/>
      <c r="X76" s="777">
        <f>X77-X75</f>
        <v>5343.7441168310561</v>
      </c>
      <c r="Y76" s="742">
        <f t="shared" si="22"/>
        <v>1</v>
      </c>
      <c r="Z76" s="759" t="s">
        <v>45</v>
      </c>
      <c r="AA76" s="516"/>
      <c r="AB76" s="516"/>
      <c r="AC76" s="516"/>
      <c r="AD76" s="516"/>
      <c r="AE76" s="515"/>
      <c r="AF76" s="515"/>
      <c r="AG76" s="515"/>
      <c r="AH76" s="515"/>
      <c r="AI76" s="515"/>
      <c r="AJ76" s="515"/>
      <c r="AK76" s="515"/>
      <c r="AU76" s="515"/>
      <c r="AV76" s="515"/>
      <c r="AW76" s="515"/>
      <c r="AX76" s="515"/>
      <c r="AY76" s="515"/>
    </row>
    <row r="77" spans="1:51" s="30" customFormat="1" x14ac:dyDescent="0.25">
      <c r="A77" s="437"/>
      <c r="B77" s="437"/>
      <c r="C77" s="708" t="s">
        <v>17</v>
      </c>
      <c r="D77" s="573">
        <v>345.10362000000077</v>
      </c>
      <c r="E77" s="1">
        <f t="shared" ref="E77" si="27">E78-E76</f>
        <v>8.1164181957265158E-2</v>
      </c>
      <c r="F77" s="573">
        <f>F78-F76</f>
        <v>244.46511683105746</v>
      </c>
      <c r="G77" s="1">
        <f t="shared" si="20"/>
        <v>4.5747908486312404E-2</v>
      </c>
      <c r="H77" s="574">
        <f>F77/D77-1</f>
        <v>-0.29161821938855081</v>
      </c>
      <c r="I77" s="43"/>
      <c r="J77" s="527"/>
      <c r="K77" s="744"/>
      <c r="L77" s="744"/>
      <c r="M77" s="744"/>
      <c r="N77" s="744"/>
      <c r="O77" s="744"/>
      <c r="P77" s="744"/>
      <c r="Q77" s="744"/>
      <c r="R77" s="744"/>
      <c r="S77" s="744"/>
      <c r="T77" s="517"/>
      <c r="U77" s="774">
        <v>3773.2296452000005</v>
      </c>
      <c r="V77" s="733">
        <v>1</v>
      </c>
      <c r="W77" s="517"/>
      <c r="X77" s="777">
        <f>DatabyRegion!O58</f>
        <v>5343.7441168310561</v>
      </c>
      <c r="Y77" s="742">
        <f t="shared" si="22"/>
        <v>1</v>
      </c>
      <c r="Z77" s="759">
        <f t="shared" si="25"/>
        <v>0.41622552012675351</v>
      </c>
      <c r="AA77" s="778"/>
      <c r="AB77" s="778"/>
      <c r="AC77" s="778"/>
      <c r="AD77" s="778"/>
      <c r="AE77" s="517"/>
      <c r="AF77" s="517"/>
      <c r="AG77" s="517"/>
      <c r="AH77" s="517"/>
      <c r="AI77" s="517"/>
      <c r="AJ77" s="517"/>
      <c r="AK77" s="517"/>
      <c r="AL77" s="517"/>
      <c r="AM77" s="517"/>
      <c r="AN77" s="517"/>
      <c r="AO77" s="517"/>
      <c r="AP77" s="517"/>
      <c r="AQ77" s="517"/>
      <c r="AR77" s="517"/>
      <c r="AS77" s="517"/>
      <c r="AT77" s="517"/>
      <c r="AU77" s="517"/>
      <c r="AV77" s="517"/>
      <c r="AW77" s="517"/>
      <c r="AX77" s="517"/>
      <c r="AY77" s="517"/>
    </row>
    <row r="78" spans="1:51" s="30" customFormat="1" x14ac:dyDescent="0.25">
      <c r="A78" s="433"/>
      <c r="B78" s="433"/>
      <c r="C78" s="704" t="s">
        <v>18</v>
      </c>
      <c r="D78" s="579">
        <v>4251.9201411000004</v>
      </c>
      <c r="E78" s="580">
        <v>1</v>
      </c>
      <c r="F78" s="579">
        <f>DatabyRegion!O58</f>
        <v>5343.7441168310561</v>
      </c>
      <c r="G78" s="580">
        <v>1</v>
      </c>
      <c r="H78" s="581">
        <f>F78/D78-1</f>
        <v>0.25678374463745057</v>
      </c>
      <c r="I78" s="44"/>
      <c r="J78" s="527"/>
      <c r="K78" s="744"/>
      <c r="L78" s="744"/>
      <c r="M78" s="744"/>
      <c r="N78" s="744"/>
      <c r="O78" s="744"/>
      <c r="P78" s="744"/>
      <c r="Q78" s="744"/>
      <c r="R78" s="744"/>
      <c r="S78" s="744"/>
      <c r="T78" s="535"/>
      <c r="U78" s="774" t="s">
        <v>45</v>
      </c>
      <c r="V78" s="759" t="s">
        <v>45</v>
      </c>
      <c r="W78" s="535"/>
      <c r="X78" s="535"/>
      <c r="Y78" s="535"/>
      <c r="Z78" s="517"/>
      <c r="AA78" s="778"/>
      <c r="AB78" s="778"/>
      <c r="AC78" s="778"/>
      <c r="AD78" s="778"/>
      <c r="AE78" s="517"/>
      <c r="AF78" s="517"/>
      <c r="AG78" s="517"/>
      <c r="AH78" s="517"/>
      <c r="AI78" s="517"/>
      <c r="AJ78" s="517"/>
      <c r="AK78" s="517"/>
      <c r="AL78" s="517"/>
      <c r="AM78" s="517"/>
      <c r="AN78" s="517"/>
      <c r="AO78" s="517"/>
      <c r="AP78" s="517"/>
      <c r="AQ78" s="517"/>
      <c r="AR78" s="517"/>
      <c r="AS78" s="517"/>
      <c r="AT78" s="517"/>
      <c r="AU78" s="517"/>
      <c r="AV78" s="517"/>
      <c r="AW78" s="517"/>
      <c r="AX78" s="517"/>
      <c r="AY78" s="517"/>
    </row>
    <row r="79" spans="1:51" ht="8.25" customHeight="1" x14ac:dyDescent="0.25">
      <c r="A79" s="439" t="s">
        <v>19</v>
      </c>
      <c r="B79" s="439"/>
      <c r="C79" s="57"/>
      <c r="D79" s="66"/>
      <c r="E79" s="44"/>
      <c r="F79" s="66"/>
      <c r="G79" s="44"/>
      <c r="H79" s="44"/>
      <c r="I79" s="44"/>
      <c r="J79" s="527"/>
      <c r="K79" s="536"/>
      <c r="L79" s="536"/>
      <c r="M79" s="536"/>
      <c r="N79" s="536"/>
      <c r="O79" s="536"/>
      <c r="P79" s="536"/>
      <c r="Q79" s="536"/>
      <c r="R79" s="536"/>
      <c r="S79" s="779"/>
      <c r="T79" s="535"/>
      <c r="U79" s="774" t="s">
        <v>45</v>
      </c>
      <c r="V79" s="759" t="s">
        <v>45</v>
      </c>
      <c r="W79" s="535"/>
      <c r="X79" s="535"/>
      <c r="Y79" s="535"/>
      <c r="Z79" s="535"/>
      <c r="AA79" s="516"/>
      <c r="AB79" s="516"/>
      <c r="AC79" s="516"/>
      <c r="AD79" s="516"/>
      <c r="AE79" s="515"/>
      <c r="AF79" s="515"/>
      <c r="AG79" s="515"/>
      <c r="AH79" s="515"/>
      <c r="AI79" s="515"/>
      <c r="AJ79" s="515"/>
      <c r="AK79" s="515"/>
      <c r="AU79" s="515"/>
      <c r="AV79" s="515"/>
      <c r="AW79" s="515"/>
      <c r="AX79" s="515"/>
      <c r="AY79" s="515"/>
    </row>
    <row r="80" spans="1:51" ht="14.85" customHeight="1" x14ac:dyDescent="0.25">
      <c r="A80" s="441" t="str">
        <f>A100</f>
        <v>Source: Gartner (March 2022)</v>
      </c>
      <c r="C80" s="50"/>
      <c r="D80" s="69"/>
      <c r="E80" s="62"/>
      <c r="F80" s="63"/>
      <c r="G80" s="29"/>
      <c r="H80" s="64"/>
      <c r="I80" s="64"/>
      <c r="J80" s="527"/>
      <c r="K80" s="536"/>
      <c r="L80" s="536"/>
      <c r="M80" s="536"/>
      <c r="N80" s="536"/>
      <c r="O80" s="536"/>
      <c r="P80" s="536"/>
      <c r="Q80" s="536"/>
      <c r="R80" s="536"/>
      <c r="S80" s="535"/>
      <c r="T80" s="535" t="s">
        <v>162</v>
      </c>
      <c r="U80" s="535">
        <v>34.200000000000003</v>
      </c>
      <c r="V80" s="535"/>
      <c r="W80" s="535"/>
      <c r="X80" s="535"/>
      <c r="Y80" s="535"/>
      <c r="Z80" s="535"/>
      <c r="AA80" s="516"/>
      <c r="AB80" s="516"/>
      <c r="AC80" s="516"/>
      <c r="AD80" s="516"/>
      <c r="AE80" s="515"/>
      <c r="AF80" s="515"/>
      <c r="AG80" s="515"/>
      <c r="AH80" s="515"/>
      <c r="AI80" s="515"/>
      <c r="AJ80" s="515"/>
      <c r="AK80" s="515"/>
      <c r="AU80" s="515"/>
      <c r="AV80" s="515"/>
      <c r="AW80" s="515"/>
      <c r="AX80" s="515"/>
      <c r="AY80" s="515"/>
    </row>
    <row r="81" spans="1:51" x14ac:dyDescent="0.25">
      <c r="I81" s="64"/>
      <c r="J81" s="527"/>
      <c r="K81" s="536"/>
      <c r="L81" s="536"/>
      <c r="M81" s="536"/>
      <c r="N81" s="536"/>
      <c r="O81" s="536"/>
      <c r="P81" s="536"/>
      <c r="Q81" s="536"/>
      <c r="R81" s="536"/>
      <c r="S81" s="535"/>
      <c r="T81" s="535"/>
      <c r="U81" s="535">
        <f>U74-U80</f>
        <v>-3.9600000000000009</v>
      </c>
      <c r="V81" s="535"/>
      <c r="W81" s="535"/>
      <c r="X81" s="535"/>
      <c r="Y81" s="535"/>
      <c r="Z81" s="535"/>
      <c r="AA81" s="516"/>
      <c r="AB81" s="516"/>
      <c r="AC81" s="516"/>
      <c r="AD81" s="516"/>
      <c r="AE81" s="515"/>
      <c r="AF81" s="515"/>
      <c r="AG81" s="515"/>
      <c r="AH81" s="515"/>
      <c r="AI81" s="515"/>
      <c r="AJ81" s="515"/>
      <c r="AK81" s="515"/>
      <c r="AU81" s="515"/>
      <c r="AV81" s="515"/>
      <c r="AW81" s="515"/>
      <c r="AX81" s="515"/>
      <c r="AY81" s="515"/>
    </row>
    <row r="82" spans="1:51" x14ac:dyDescent="0.25">
      <c r="I82" s="64"/>
      <c r="J82" s="527"/>
      <c r="K82" s="536"/>
      <c r="L82" s="536"/>
      <c r="M82" s="536"/>
      <c r="N82" s="536"/>
      <c r="O82" s="536"/>
      <c r="P82" s="536"/>
      <c r="Q82" s="536"/>
      <c r="R82" s="536"/>
      <c r="S82" s="535"/>
      <c r="T82" s="535"/>
      <c r="U82" s="535"/>
      <c r="V82" s="535"/>
      <c r="W82" s="535"/>
      <c r="X82" s="535"/>
      <c r="Y82" s="535"/>
      <c r="Z82" s="535"/>
      <c r="AA82" s="516"/>
      <c r="AB82" s="516"/>
      <c r="AC82" s="516"/>
      <c r="AD82" s="516"/>
      <c r="AE82" s="515"/>
      <c r="AF82" s="515"/>
      <c r="AG82" s="515"/>
      <c r="AH82" s="515"/>
      <c r="AI82" s="515"/>
      <c r="AJ82" s="515"/>
      <c r="AK82" s="515"/>
      <c r="AU82" s="515"/>
      <c r="AV82" s="515"/>
      <c r="AW82" s="515"/>
      <c r="AX82" s="515"/>
      <c r="AY82" s="515"/>
    </row>
    <row r="83" spans="1:51" x14ac:dyDescent="0.25">
      <c r="A83" s="321" t="s">
        <v>27</v>
      </c>
      <c r="B83" s="531" t="s">
        <v>8</v>
      </c>
      <c r="C83" s="549" t="s">
        <v>9</v>
      </c>
      <c r="D83" s="530"/>
      <c r="E83" s="445"/>
      <c r="F83" s="446"/>
      <c r="G83" s="73"/>
      <c r="H83" s="447"/>
      <c r="I83" s="447"/>
      <c r="J83" s="527"/>
      <c r="K83" s="752"/>
      <c r="L83" s="536"/>
      <c r="M83" s="536"/>
      <c r="N83" s="536"/>
      <c r="O83" s="536"/>
      <c r="P83" s="536"/>
      <c r="Q83" s="536"/>
      <c r="R83" s="536"/>
      <c r="S83" s="535"/>
      <c r="T83" s="535" t="s">
        <v>45</v>
      </c>
      <c r="U83" s="535" t="s">
        <v>45</v>
      </c>
      <c r="V83" s="535"/>
      <c r="W83" s="535"/>
      <c r="X83" s="535"/>
      <c r="Y83" s="535"/>
      <c r="Z83" s="535"/>
      <c r="AA83" s="516"/>
      <c r="AB83" s="516"/>
      <c r="AC83" s="516"/>
      <c r="AD83" s="516"/>
      <c r="AE83" s="515"/>
      <c r="AF83" s="515"/>
      <c r="AG83" s="515"/>
      <c r="AH83" s="515"/>
      <c r="AI83" s="515"/>
      <c r="AJ83" s="515"/>
      <c r="AK83" s="515"/>
      <c r="AU83" s="515"/>
      <c r="AV83" s="515"/>
      <c r="AW83" s="515"/>
      <c r="AX83" s="515"/>
      <c r="AY83" s="515"/>
    </row>
    <row r="84" spans="1:51" s="30" customFormat="1" x14ac:dyDescent="0.25">
      <c r="A84" s="323" t="s">
        <v>445</v>
      </c>
      <c r="B84" s="328"/>
      <c r="C84" s="72"/>
      <c r="D84" s="74"/>
      <c r="E84" s="445"/>
      <c r="F84" s="446"/>
      <c r="G84" s="75"/>
      <c r="H84" s="447"/>
      <c r="I84" s="447"/>
      <c r="J84" s="527"/>
      <c r="K84" s="752"/>
      <c r="L84" s="536"/>
      <c r="M84" s="536"/>
      <c r="N84" s="536"/>
      <c r="O84" s="536"/>
      <c r="P84" s="536"/>
      <c r="Q84" s="536"/>
      <c r="R84" s="536"/>
      <c r="S84" s="517"/>
      <c r="T84" s="517"/>
      <c r="U84" s="535"/>
      <c r="V84" s="535" t="s">
        <v>135</v>
      </c>
      <c r="W84" s="535" t="s">
        <v>327</v>
      </c>
      <c r="X84" s="535"/>
      <c r="Y84" s="535"/>
      <c r="Z84" s="535"/>
      <c r="AA84" s="516"/>
      <c r="AB84" s="516"/>
      <c r="AC84" s="516"/>
      <c r="AD84" s="516"/>
      <c r="AE84" s="517"/>
      <c r="AF84" s="517"/>
      <c r="AG84" s="517"/>
      <c r="AH84" s="517"/>
      <c r="AI84" s="517"/>
      <c r="AJ84" s="517"/>
      <c r="AK84" s="517"/>
      <c r="AL84" s="517"/>
      <c r="AM84" s="517"/>
      <c r="AN84" s="517"/>
      <c r="AO84" s="517"/>
      <c r="AP84" s="517"/>
      <c r="AQ84" s="517"/>
      <c r="AR84" s="517"/>
      <c r="AS84" s="517"/>
      <c r="AT84" s="517"/>
      <c r="AU84" s="517"/>
      <c r="AV84" s="517"/>
      <c r="AW84" s="517"/>
      <c r="AX84" s="517"/>
      <c r="AY84" s="517"/>
    </row>
    <row r="85" spans="1:51" s="30" customFormat="1" ht="27.75" customHeight="1" x14ac:dyDescent="0.25">
      <c r="A85" s="429" t="s">
        <v>423</v>
      </c>
      <c r="B85" s="429" t="s">
        <v>353</v>
      </c>
      <c r="C85" s="430"/>
      <c r="D85" s="431">
        <v>2020</v>
      </c>
      <c r="E85" s="451" t="s">
        <v>352</v>
      </c>
      <c r="F85" s="431">
        <v>2021</v>
      </c>
      <c r="G85" s="451" t="s">
        <v>421</v>
      </c>
      <c r="H85" s="432" t="s">
        <v>10</v>
      </c>
      <c r="I85" s="521"/>
      <c r="J85" s="527"/>
      <c r="K85" s="730"/>
      <c r="L85" s="730"/>
      <c r="M85" s="730"/>
      <c r="N85" s="730"/>
      <c r="O85" s="536"/>
      <c r="P85" s="730"/>
      <c r="Q85" s="730"/>
      <c r="R85" s="730"/>
      <c r="S85" s="517"/>
      <c r="T85" s="517"/>
      <c r="U85" s="517" t="s">
        <v>299</v>
      </c>
      <c r="V85" s="535" t="s">
        <v>301</v>
      </c>
      <c r="W85" s="535"/>
      <c r="X85" s="535" t="s">
        <v>299</v>
      </c>
      <c r="Y85" s="535" t="s">
        <v>301</v>
      </c>
      <c r="Z85" s="517"/>
      <c r="AA85" s="517"/>
      <c r="AB85" s="517"/>
      <c r="AC85" s="517"/>
      <c r="AD85" s="517"/>
      <c r="AE85" s="517"/>
      <c r="AF85" s="517"/>
      <c r="AG85" s="517"/>
      <c r="AH85" s="517"/>
      <c r="AI85" s="517"/>
      <c r="AJ85" s="517"/>
      <c r="AK85" s="517"/>
      <c r="AL85" s="517"/>
      <c r="AM85" s="517"/>
      <c r="AN85" s="517"/>
      <c r="AO85" s="517"/>
      <c r="AP85" s="517"/>
      <c r="AQ85" s="517"/>
      <c r="AR85" s="517"/>
      <c r="AS85" s="517"/>
      <c r="AT85" s="517"/>
      <c r="AU85" s="517"/>
      <c r="AV85" s="517"/>
      <c r="AW85" s="517"/>
      <c r="AX85" s="517"/>
      <c r="AY85" s="517"/>
    </row>
    <row r="86" spans="1:51" ht="11.25" customHeight="1" x14ac:dyDescent="0.25">
      <c r="A86" s="459">
        <v>1</v>
      </c>
      <c r="B86" s="459">
        <v>1</v>
      </c>
      <c r="C86" s="709" t="s">
        <v>20</v>
      </c>
      <c r="D86" s="52">
        <v>2827.0966595</v>
      </c>
      <c r="E86" s="570">
        <f t="shared" ref="E86:E97" si="28">D86/D$98</f>
        <v>0.62000311675459152</v>
      </c>
      <c r="F86" s="583">
        <f>DatabyRegion!Q64</f>
        <v>3400.4675999999999</v>
      </c>
      <c r="G86" s="570">
        <f t="shared" ref="G86:G97" si="29">F86/F$98</f>
        <v>0.55017825695774047</v>
      </c>
      <c r="H86" s="571">
        <f t="shared" ref="H86" si="30">F86/D86-1</f>
        <v>0.2028126412209077</v>
      </c>
      <c r="I86" s="458"/>
      <c r="J86" s="527"/>
      <c r="K86" s="780"/>
      <c r="L86" s="781"/>
      <c r="M86" s="774" t="s">
        <v>86</v>
      </c>
      <c r="N86" s="781"/>
      <c r="O86" s="536"/>
      <c r="P86" s="781"/>
      <c r="Q86" s="781"/>
      <c r="R86" s="781"/>
      <c r="S86" s="782">
        <v>1</v>
      </c>
      <c r="T86" s="774" t="s">
        <v>86</v>
      </c>
      <c r="U86" s="783">
        <v>2146.8480939999999</v>
      </c>
      <c r="V86" s="759">
        <v>0.51930929395740522</v>
      </c>
      <c r="W86" s="774" t="str">
        <f>DatabyRegion!P64</f>
        <v xml:space="preserve">         TSMC</v>
      </c>
      <c r="X86" s="774">
        <f>DatabyRegion!Q64</f>
        <v>3400.4675999999999</v>
      </c>
      <c r="Y86" s="784">
        <f>X86/X$98</f>
        <v>0.55017825695774047</v>
      </c>
      <c r="Z86" s="759">
        <f>X86/U86-1</f>
        <v>0.58393489017858746</v>
      </c>
      <c r="AA86" s="516"/>
      <c r="AB86" s="516"/>
      <c r="AC86" s="516"/>
      <c r="AD86" s="516"/>
      <c r="AE86" s="515"/>
      <c r="AF86" s="515"/>
      <c r="AG86" s="515"/>
      <c r="AH86" s="515"/>
      <c r="AI86" s="515"/>
      <c r="AJ86" s="515"/>
      <c r="AK86" s="515"/>
      <c r="AU86" s="515"/>
      <c r="AV86" s="515"/>
      <c r="AW86" s="515"/>
      <c r="AX86" s="515"/>
      <c r="AY86" s="515"/>
    </row>
    <row r="87" spans="1:51" x14ac:dyDescent="0.25">
      <c r="A87" s="437">
        <v>2</v>
      </c>
      <c r="B87" s="437">
        <v>4</v>
      </c>
      <c r="C87" s="698" t="s">
        <v>440</v>
      </c>
      <c r="D87" s="52">
        <v>264.66449999999998</v>
      </c>
      <c r="E87" s="1">
        <f t="shared" si="28"/>
        <v>5.8042873894278882E-2</v>
      </c>
      <c r="F87" s="583">
        <f>DatabyRegion!Q67</f>
        <v>724.35</v>
      </c>
      <c r="G87" s="1">
        <f t="shared" si="29"/>
        <v>0.11719612338824795</v>
      </c>
      <c r="H87" s="574">
        <f t="shared" ref="H87:H90" si="31">F87/D87-1</f>
        <v>1.73686119596697</v>
      </c>
      <c r="J87" s="527"/>
      <c r="K87" s="780"/>
      <c r="L87" s="781"/>
      <c r="M87" s="774" t="s">
        <v>381</v>
      </c>
      <c r="N87" s="781"/>
      <c r="O87" s="536"/>
      <c r="P87" s="781"/>
      <c r="Q87" s="781"/>
      <c r="R87" s="781"/>
      <c r="S87" s="782">
        <v>2</v>
      </c>
      <c r="T87" s="785" t="s">
        <v>49</v>
      </c>
      <c r="U87" s="785">
        <v>538</v>
      </c>
      <c r="V87" s="786">
        <v>0.13013887704953009</v>
      </c>
      <c r="W87" s="785" t="str">
        <f>DatabyRegion!P66</f>
        <v xml:space="preserve">          SMIC</v>
      </c>
      <c r="X87" s="785">
        <f>DatabyRegion!Q66</f>
        <v>506.23619999999994</v>
      </c>
      <c r="Y87" s="787">
        <f t="shared" ref="Y87:Y98" si="32">X87/X$98</f>
        <v>8.1906426670529095E-2</v>
      </c>
      <c r="Z87" s="786">
        <f t="shared" ref="Z87:Z98" si="33">X87/U87-1</f>
        <v>-5.9040520446096756E-2</v>
      </c>
      <c r="AA87" s="516"/>
      <c r="AB87" s="516"/>
      <c r="AC87" s="516"/>
      <c r="AD87" s="516"/>
      <c r="AE87" s="515"/>
      <c r="AF87" s="515"/>
      <c r="AG87" s="515"/>
      <c r="AH87" s="515"/>
      <c r="AI87" s="515"/>
      <c r="AJ87" s="515"/>
      <c r="AK87" s="515"/>
      <c r="AU87" s="515"/>
      <c r="AV87" s="515"/>
      <c r="AW87" s="515"/>
      <c r="AX87" s="515"/>
      <c r="AY87" s="515"/>
    </row>
    <row r="88" spans="1:51" s="25" customFormat="1" x14ac:dyDescent="0.25">
      <c r="A88" s="460">
        <v>3</v>
      </c>
      <c r="B88" s="460">
        <v>3</v>
      </c>
      <c r="C88" s="710" t="s">
        <v>11</v>
      </c>
      <c r="D88" s="52">
        <v>329.89409999999998</v>
      </c>
      <c r="E88" s="1">
        <f t="shared" si="28"/>
        <v>7.2348205538584232E-2</v>
      </c>
      <c r="F88" s="583">
        <f>DatabyRegion!Q65</f>
        <v>532.41930000000002</v>
      </c>
      <c r="G88" s="1">
        <f t="shared" si="29"/>
        <v>8.614271826752895E-2</v>
      </c>
      <c r="H88" s="574">
        <f t="shared" si="31"/>
        <v>0.61390973648816405</v>
      </c>
      <c r="I88" s="458"/>
      <c r="J88" s="527"/>
      <c r="K88" s="780"/>
      <c r="L88" s="781"/>
      <c r="M88" s="774" t="s">
        <v>87</v>
      </c>
      <c r="N88" s="781"/>
      <c r="O88" s="536"/>
      <c r="P88" s="781"/>
      <c r="Q88" s="781"/>
      <c r="R88" s="781"/>
      <c r="S88" s="782">
        <v>3</v>
      </c>
      <c r="T88" s="785" t="s">
        <v>85</v>
      </c>
      <c r="U88" s="785">
        <v>442.44217999999995</v>
      </c>
      <c r="V88" s="786">
        <v>0.10702403060324546</v>
      </c>
      <c r="W88" s="785" t="str">
        <f>DatabyRegion!P65</f>
        <v xml:space="preserve">         UMC</v>
      </c>
      <c r="X88" s="785">
        <f>DatabyRegion!Q65</f>
        <v>532.41930000000002</v>
      </c>
      <c r="Y88" s="787">
        <f t="shared" si="32"/>
        <v>8.614271826752895E-2</v>
      </c>
      <c r="Z88" s="786">
        <f t="shared" si="33"/>
        <v>0.2033646972808969</v>
      </c>
      <c r="AA88" s="516"/>
      <c r="AB88" s="516"/>
      <c r="AC88" s="516"/>
      <c r="AD88" s="516"/>
      <c r="AE88" s="519"/>
      <c r="AF88" s="519"/>
      <c r="AG88" s="519"/>
      <c r="AH88" s="519"/>
      <c r="AI88" s="519"/>
      <c r="AJ88" s="519"/>
      <c r="AK88" s="519"/>
      <c r="AL88" s="519"/>
      <c r="AM88" s="519"/>
      <c r="AN88" s="519"/>
      <c r="AO88" s="519"/>
      <c r="AP88" s="519"/>
      <c r="AQ88" s="519"/>
      <c r="AR88" s="519"/>
      <c r="AS88" s="519"/>
      <c r="AT88" s="519"/>
      <c r="AU88" s="519"/>
      <c r="AV88" s="519"/>
      <c r="AW88" s="519"/>
      <c r="AX88" s="519"/>
      <c r="AY88" s="519"/>
    </row>
    <row r="89" spans="1:51" x14ac:dyDescent="0.25">
      <c r="A89" s="459">
        <v>4</v>
      </c>
      <c r="B89" s="459">
        <v>2</v>
      </c>
      <c r="C89" s="710" t="s">
        <v>12</v>
      </c>
      <c r="D89" s="52">
        <v>363.30450000000002</v>
      </c>
      <c r="E89" s="1">
        <f t="shared" si="28"/>
        <v>7.9675352299700353E-2</v>
      </c>
      <c r="F89" s="583">
        <f>DatabyRegion!Q66</f>
        <v>506.23619999999994</v>
      </c>
      <c r="G89" s="1">
        <f t="shared" si="29"/>
        <v>8.1906426670529095E-2</v>
      </c>
      <c r="H89" s="574">
        <f t="shared" si="31"/>
        <v>0.39342122104185306</v>
      </c>
      <c r="I89" s="458"/>
      <c r="J89" s="527"/>
      <c r="K89" s="780"/>
      <c r="L89" s="781"/>
      <c r="M89" s="774" t="s">
        <v>269</v>
      </c>
      <c r="N89" s="781"/>
      <c r="O89" s="536"/>
      <c r="P89" s="781"/>
      <c r="Q89" s="781"/>
      <c r="R89" s="781"/>
      <c r="S89" s="782">
        <v>5</v>
      </c>
      <c r="T89" s="785" t="s">
        <v>269</v>
      </c>
      <c r="U89" s="785">
        <v>253.2</v>
      </c>
      <c r="V89" s="786">
        <v>6.1247516113273268E-2</v>
      </c>
      <c r="W89" s="785" t="str">
        <f>DatabyRegion!P68</f>
        <v xml:space="preserve">          X-Fab4</v>
      </c>
      <c r="X89" s="785">
        <f>DatabyRegion!Q68</f>
        <v>328.9</v>
      </c>
      <c r="Y89" s="787">
        <f>X89/X$98</f>
        <v>5.3214336967480839E-2</v>
      </c>
      <c r="Z89" s="786">
        <f>X89/U89-1</f>
        <v>0.29897314375987349</v>
      </c>
      <c r="AA89" s="516"/>
      <c r="AB89" s="516"/>
      <c r="AC89" s="516"/>
      <c r="AD89" s="516"/>
      <c r="AE89" s="515"/>
      <c r="AF89" s="515"/>
      <c r="AG89" s="515"/>
      <c r="AH89" s="515"/>
      <c r="AI89" s="515"/>
      <c r="AJ89" s="515"/>
      <c r="AK89" s="515"/>
      <c r="AU89" s="515"/>
      <c r="AV89" s="515"/>
      <c r="AW89" s="515"/>
      <c r="AX89" s="515"/>
      <c r="AY89" s="515"/>
    </row>
    <row r="90" spans="1:51" x14ac:dyDescent="0.25">
      <c r="A90" s="460">
        <v>5</v>
      </c>
      <c r="B90" s="460">
        <v>5</v>
      </c>
      <c r="C90" s="710" t="s">
        <v>205</v>
      </c>
      <c r="D90" s="52">
        <v>238.85</v>
      </c>
      <c r="E90" s="1">
        <f t="shared" si="28"/>
        <v>5.2381563940946035E-2</v>
      </c>
      <c r="F90" s="583">
        <f>DatabyRegion!Q68</f>
        <v>328.9</v>
      </c>
      <c r="G90" s="1">
        <f t="shared" si="29"/>
        <v>5.3214336967480839E-2</v>
      </c>
      <c r="H90" s="574">
        <f t="shared" si="31"/>
        <v>0.37701486288465569</v>
      </c>
      <c r="I90" s="458"/>
      <c r="J90" s="527"/>
      <c r="K90" s="780"/>
      <c r="L90" s="781"/>
      <c r="M90" s="774" t="s">
        <v>88</v>
      </c>
      <c r="N90" s="781"/>
      <c r="O90" s="536"/>
      <c r="P90" s="781"/>
      <c r="Q90" s="781"/>
      <c r="R90" s="781"/>
      <c r="S90" s="782">
        <v>6</v>
      </c>
      <c r="T90" s="785" t="s">
        <v>88</v>
      </c>
      <c r="U90" s="516">
        <v>91.409000000000006</v>
      </c>
      <c r="V90" s="786">
        <v>2.2111272513420998E-2</v>
      </c>
      <c r="W90" s="785" t="str">
        <f>DatabyRegion!P69</f>
        <v xml:space="preserve">         VIS</v>
      </c>
      <c r="X90" s="785">
        <f>DatabyRegion!Q69</f>
        <v>156.97929064426071</v>
      </c>
      <c r="Y90" s="787">
        <f>X90/X$98</f>
        <v>2.5398445938764981E-2</v>
      </c>
      <c r="Z90" s="786">
        <f>X90/U90-1</f>
        <v>0.71732860707655388</v>
      </c>
      <c r="AA90" s="516"/>
      <c r="AB90" s="516"/>
      <c r="AC90" s="516"/>
      <c r="AD90" s="516"/>
      <c r="AE90" s="515"/>
      <c r="AF90" s="515"/>
      <c r="AG90" s="515"/>
      <c r="AH90" s="515"/>
      <c r="AI90" s="515"/>
      <c r="AJ90" s="515"/>
      <c r="AK90" s="515"/>
      <c r="AU90" s="515"/>
      <c r="AV90" s="515"/>
      <c r="AW90" s="515"/>
      <c r="AX90" s="515"/>
      <c r="AY90" s="515"/>
    </row>
    <row r="91" spans="1:51" ht="11.25" customHeight="1" x14ac:dyDescent="0.25">
      <c r="A91" s="460">
        <v>6</v>
      </c>
      <c r="B91" s="460">
        <v>7</v>
      </c>
      <c r="C91" s="710" t="s">
        <v>281</v>
      </c>
      <c r="D91" s="52">
        <v>103</v>
      </c>
      <c r="E91" s="1">
        <f t="shared" si="28"/>
        <v>2.2588658513365886E-2</v>
      </c>
      <c r="F91" s="583">
        <f>DatabyRegion!Q70</f>
        <v>170.74</v>
      </c>
      <c r="G91" s="1">
        <f t="shared" si="29"/>
        <v>2.7624858296830888E-2</v>
      </c>
      <c r="H91" s="574">
        <f>F91/D91-1</f>
        <v>0.6576699029126214</v>
      </c>
      <c r="I91" s="458"/>
      <c r="J91" s="527"/>
      <c r="K91" s="780"/>
      <c r="L91" s="781"/>
      <c r="M91" s="774" t="s">
        <v>79</v>
      </c>
      <c r="N91" s="781"/>
      <c r="O91" s="536"/>
      <c r="P91" s="781"/>
      <c r="Q91" s="781"/>
      <c r="R91" s="781"/>
      <c r="S91" s="782">
        <v>7</v>
      </c>
      <c r="T91" s="785" t="s">
        <v>79</v>
      </c>
      <c r="U91" s="516">
        <v>86.8</v>
      </c>
      <c r="V91" s="786">
        <v>2.0996383880853554E-2</v>
      </c>
      <c r="W91" s="785" t="str">
        <f>DatabyRegion!P70</f>
        <v xml:space="preserve">         Samsung Electronics</v>
      </c>
      <c r="X91" s="785">
        <f>DatabyRegion!Q70</f>
        <v>170.74</v>
      </c>
      <c r="Y91" s="787">
        <f>X91/X$98</f>
        <v>2.7624858296830888E-2</v>
      </c>
      <c r="Z91" s="786">
        <f>X91/U91-1</f>
        <v>0.96705069124423981</v>
      </c>
      <c r="AA91" s="516"/>
      <c r="AB91" s="516"/>
      <c r="AC91" s="516"/>
      <c r="AD91" s="516"/>
      <c r="AE91" s="515"/>
      <c r="AF91" s="515"/>
      <c r="AG91" s="515"/>
      <c r="AH91" s="515"/>
      <c r="AI91" s="515"/>
      <c r="AJ91" s="515"/>
      <c r="AK91" s="515"/>
      <c r="AU91" s="515"/>
      <c r="AV91" s="515"/>
      <c r="AW91" s="515"/>
      <c r="AX91" s="515"/>
      <c r="AY91" s="515"/>
    </row>
    <row r="92" spans="1:51" x14ac:dyDescent="0.25">
      <c r="A92" s="437">
        <v>7</v>
      </c>
      <c r="B92" s="681">
        <v>6</v>
      </c>
      <c r="C92" s="710" t="s">
        <v>15</v>
      </c>
      <c r="D92" s="52">
        <v>112.64000000000001</v>
      </c>
      <c r="E92" s="1">
        <f t="shared" si="28"/>
        <v>2.4702781504325571E-2</v>
      </c>
      <c r="F92" s="583">
        <f>DatabyRegion!Q69</f>
        <v>156.97929064426071</v>
      </c>
      <c r="G92" s="1">
        <f t="shared" si="29"/>
        <v>2.5398445938764981E-2</v>
      </c>
      <c r="H92" s="574">
        <f>F92/D92-1</f>
        <v>0.39363716836168949</v>
      </c>
      <c r="I92" s="458"/>
      <c r="J92" s="527"/>
      <c r="K92" s="780"/>
      <c r="L92" s="781"/>
      <c r="M92" s="774" t="s">
        <v>81</v>
      </c>
      <c r="N92" s="781"/>
      <c r="O92" s="536"/>
      <c r="P92" s="781"/>
      <c r="Q92" s="781"/>
      <c r="R92" s="781"/>
      <c r="S92" s="782">
        <v>8</v>
      </c>
      <c r="T92" s="785" t="s">
        <v>81</v>
      </c>
      <c r="U92" s="785">
        <v>65.294600000000003</v>
      </c>
      <c r="V92" s="786">
        <v>1.579436044869563E-2</v>
      </c>
      <c r="W92" s="785" t="str">
        <f>DatabyRegion!P73</f>
        <v xml:space="preserve">         Shanghai Huahong Grace Semiconductor Manufacturing</v>
      </c>
      <c r="X92" s="785">
        <f>DatabyRegion!Q73</f>
        <v>81.550000000000011</v>
      </c>
      <c r="Y92" s="787">
        <f>X92/X$98</f>
        <v>1.3194372695950328E-2</v>
      </c>
      <c r="Z92" s="786">
        <f>X92/U92-1</f>
        <v>0.24895473745148933</v>
      </c>
      <c r="AA92" s="516"/>
      <c r="AB92" s="516"/>
      <c r="AC92" s="516"/>
      <c r="AD92" s="516"/>
      <c r="AE92" s="515"/>
      <c r="AF92" s="515"/>
      <c r="AG92" s="515"/>
      <c r="AH92" s="515"/>
      <c r="AI92" s="515"/>
      <c r="AJ92" s="515"/>
      <c r="AK92" s="515"/>
      <c r="AU92" s="515"/>
      <c r="AV92" s="515"/>
      <c r="AW92" s="515"/>
      <c r="AX92" s="515"/>
      <c r="AY92" s="515"/>
    </row>
    <row r="93" spans="1:51" ht="25.9" customHeight="1" x14ac:dyDescent="0.25">
      <c r="A93" s="812">
        <v>8</v>
      </c>
      <c r="B93" s="814">
        <v>8</v>
      </c>
      <c r="C93" s="711" t="s">
        <v>16</v>
      </c>
      <c r="D93" s="715">
        <v>52.854999999999997</v>
      </c>
      <c r="E93" s="1">
        <f t="shared" si="28"/>
        <v>1.1591490735184017E-2</v>
      </c>
      <c r="F93" s="583">
        <f>DatabyRegion!Q73</f>
        <v>81.550000000000011</v>
      </c>
      <c r="G93" s="1">
        <f t="shared" si="29"/>
        <v>1.3194372695950328E-2</v>
      </c>
      <c r="H93" s="574">
        <f>F93/D93-1</f>
        <v>0.54290038785356187</v>
      </c>
      <c r="I93" s="458"/>
      <c r="J93" s="527"/>
      <c r="K93" s="515"/>
      <c r="AC93" s="515"/>
      <c r="AD93" s="515"/>
      <c r="AE93" s="515"/>
      <c r="AF93" s="515"/>
      <c r="AG93" s="515"/>
      <c r="AH93" s="515"/>
      <c r="AI93" s="515"/>
      <c r="AJ93" s="515"/>
      <c r="AK93" s="515"/>
      <c r="AU93" s="515"/>
      <c r="AV93" s="515"/>
      <c r="AW93" s="515"/>
      <c r="AX93" s="515"/>
      <c r="AY93" s="515"/>
    </row>
    <row r="94" spans="1:51" x14ac:dyDescent="0.25">
      <c r="A94" s="813">
        <v>9</v>
      </c>
      <c r="B94" s="815">
        <v>9</v>
      </c>
      <c r="C94" s="712" t="s">
        <v>366</v>
      </c>
      <c r="D94" s="715">
        <v>50.623999999999995</v>
      </c>
      <c r="E94" s="1">
        <f t="shared" si="28"/>
        <v>1.1102216005637228E-2</v>
      </c>
      <c r="F94" s="583">
        <f>DatabyRegion!Q71</f>
        <v>60.334079999999993</v>
      </c>
      <c r="G94" s="1">
        <f t="shared" si="29"/>
        <v>9.7617454051168919E-3</v>
      </c>
      <c r="H94" s="574">
        <f>F94/D94-1</f>
        <v>0.19180783817951963</v>
      </c>
      <c r="J94" s="527"/>
      <c r="K94" s="780"/>
      <c r="L94" s="781"/>
      <c r="M94" s="774" t="s">
        <v>69</v>
      </c>
      <c r="N94" s="781"/>
      <c r="O94" s="536"/>
      <c r="P94" s="781"/>
      <c r="Q94" s="781"/>
      <c r="R94" s="781"/>
      <c r="S94" s="782">
        <v>9</v>
      </c>
      <c r="T94" s="785" t="s">
        <v>69</v>
      </c>
      <c r="U94" s="785">
        <v>49.36</v>
      </c>
      <c r="V94" s="786">
        <v>1.1939879128559119E-2</v>
      </c>
      <c r="W94" s="785" t="str">
        <f>DatabyRegion!P71</f>
        <v xml:space="preserve">          TowerJazz</v>
      </c>
      <c r="X94" s="785">
        <f>DatabyRegion!Q71</f>
        <v>60.334079999999993</v>
      </c>
      <c r="Y94" s="787">
        <f t="shared" si="32"/>
        <v>9.7617454051168919E-3</v>
      </c>
      <c r="Z94" s="786">
        <f t="shared" si="33"/>
        <v>0.22232739059967566</v>
      </c>
      <c r="AA94" s="516"/>
      <c r="AB94" s="516"/>
      <c r="AC94" s="516"/>
      <c r="AD94" s="516"/>
      <c r="AE94" s="515"/>
      <c r="AF94" s="515"/>
      <c r="AG94" s="515"/>
      <c r="AH94" s="515"/>
      <c r="AI94" s="515"/>
      <c r="AJ94" s="515"/>
      <c r="AK94" s="515"/>
      <c r="AU94" s="515"/>
      <c r="AV94" s="515"/>
      <c r="AW94" s="515"/>
      <c r="AX94" s="515"/>
      <c r="AY94" s="515"/>
    </row>
    <row r="95" spans="1:51" x14ac:dyDescent="0.25">
      <c r="A95" s="638">
        <v>10</v>
      </c>
      <c r="B95" s="695">
        <v>10</v>
      </c>
      <c r="C95" s="712" t="s">
        <v>387</v>
      </c>
      <c r="D95" s="715">
        <v>51.214800000000004</v>
      </c>
      <c r="E95" s="1">
        <f t="shared" si="28"/>
        <v>1.1231782796410983E-2</v>
      </c>
      <c r="F95" s="583">
        <f>DatabyRegion!Q72</f>
        <v>56.000000000000007</v>
      </c>
      <c r="G95" s="1">
        <f t="shared" si="29"/>
        <v>9.0605134392791956E-3</v>
      </c>
      <c r="H95" s="574">
        <f>F95/D95-1</f>
        <v>9.3433929254824744E-2</v>
      </c>
      <c r="I95" s="458"/>
      <c r="J95" s="527"/>
      <c r="K95" s="780"/>
      <c r="L95" s="781"/>
      <c r="M95" s="774" t="s">
        <v>305</v>
      </c>
      <c r="N95" s="781"/>
      <c r="O95" s="536"/>
      <c r="P95" s="781"/>
      <c r="Q95" s="781"/>
      <c r="R95" s="781"/>
      <c r="S95" s="782">
        <v>10</v>
      </c>
      <c r="T95" s="785" t="s">
        <v>305</v>
      </c>
      <c r="U95" s="785">
        <v>44.528400000000005</v>
      </c>
      <c r="V95" s="786">
        <v>1.0771144930877875E-2</v>
      </c>
      <c r="W95" s="785" t="str">
        <f>DatabyRegion!P72</f>
        <v xml:space="preserve">         GTA</v>
      </c>
      <c r="X95" s="785">
        <f>DatabyRegion!Q72</f>
        <v>56.000000000000007</v>
      </c>
      <c r="Y95" s="787">
        <f t="shared" si="32"/>
        <v>9.0605134392791956E-3</v>
      </c>
      <c r="Z95" s="786">
        <f t="shared" si="33"/>
        <v>0.25762434760736963</v>
      </c>
      <c r="AA95" s="516"/>
      <c r="AB95" s="516"/>
      <c r="AC95" s="516"/>
      <c r="AD95" s="516"/>
      <c r="AE95" s="515"/>
      <c r="AF95" s="515"/>
      <c r="AG95" s="515"/>
      <c r="AH95" s="515"/>
      <c r="AI95" s="515"/>
      <c r="AJ95" s="515"/>
      <c r="AK95" s="515"/>
      <c r="AU95" s="515"/>
      <c r="AV95" s="515"/>
      <c r="AW95" s="515"/>
      <c r="AX95" s="515"/>
      <c r="AY95" s="515"/>
    </row>
    <row r="96" spans="1:51" s="30" customFormat="1" ht="12.75" customHeight="1" x14ac:dyDescent="0.25">
      <c r="A96" s="437"/>
      <c r="B96" s="681"/>
      <c r="C96" s="710" t="s">
        <v>26</v>
      </c>
      <c r="D96" s="573">
        <f>SUM(D86:D95)</f>
        <v>4394.1435594999994</v>
      </c>
      <c r="E96" s="1">
        <f t="shared" si="28"/>
        <v>0.96366804198302469</v>
      </c>
      <c r="F96" s="573">
        <f>SUM(F86:F95)</f>
        <v>6017.9764706442602</v>
      </c>
      <c r="G96" s="1">
        <f t="shared" si="29"/>
        <v>0.97367779802746957</v>
      </c>
      <c r="H96" s="574">
        <f t="shared" ref="H96:H97" si="34">F96/D96-1</f>
        <v>0.3695448018837677</v>
      </c>
      <c r="I96" s="458"/>
      <c r="J96" s="527"/>
      <c r="K96" s="780"/>
      <c r="L96" s="781"/>
      <c r="M96" s="781"/>
      <c r="N96" s="781"/>
      <c r="O96" s="733">
        <f>SUM(D86:D95)-D96</f>
        <v>0</v>
      </c>
      <c r="P96" s="733">
        <f>SUM(F86:F95)-F96</f>
        <v>0</v>
      </c>
      <c r="Q96" s="781"/>
      <c r="R96" s="781"/>
      <c r="S96" s="782">
        <v>1</v>
      </c>
      <c r="T96" s="516" t="s">
        <v>173</v>
      </c>
      <c r="U96" s="785">
        <v>4027.4332000000004</v>
      </c>
      <c r="V96" s="786">
        <v>0.97421121568772417</v>
      </c>
      <c r="W96" s="516" t="s">
        <v>173</v>
      </c>
      <c r="X96" s="785">
        <f>SUM(X86:X95)</f>
        <v>5293.6264706442598</v>
      </c>
      <c r="Y96" s="787">
        <f t="shared" si="32"/>
        <v>0.85648167463922154</v>
      </c>
      <c r="Z96" s="786">
        <f t="shared" si="33"/>
        <v>0.31439212216958912</v>
      </c>
      <c r="AA96" s="744"/>
      <c r="AB96" s="744"/>
      <c r="AC96" s="517"/>
      <c r="AD96" s="517"/>
      <c r="AE96" s="517"/>
      <c r="AF96" s="517"/>
      <c r="AG96" s="517"/>
      <c r="AH96" s="517"/>
      <c r="AI96" s="517"/>
      <c r="AJ96" s="517"/>
      <c r="AK96" s="517"/>
      <c r="AL96" s="517"/>
      <c r="AM96" s="517"/>
      <c r="AN96" s="517"/>
      <c r="AO96" s="517"/>
      <c r="AP96" s="517"/>
      <c r="AQ96" s="517"/>
      <c r="AR96" s="517"/>
      <c r="AS96" s="517"/>
      <c r="AT96" s="517"/>
      <c r="AU96" s="517"/>
      <c r="AV96" s="517"/>
      <c r="AW96" s="517"/>
      <c r="AX96" s="517"/>
      <c r="AY96" s="517"/>
    </row>
    <row r="97" spans="1:51" x14ac:dyDescent="0.25">
      <c r="A97" s="437"/>
      <c r="B97" s="681"/>
      <c r="C97" s="710" t="s">
        <v>17</v>
      </c>
      <c r="D97" s="573">
        <f>D98-D96</f>
        <v>165.66684000000168</v>
      </c>
      <c r="E97" s="1">
        <f t="shared" si="28"/>
        <v>3.6331958016975363E-2</v>
      </c>
      <c r="F97" s="573">
        <f>F98-F96</f>
        <v>162.688717404405</v>
      </c>
      <c r="G97" s="1">
        <f t="shared" si="29"/>
        <v>2.6322201972530473E-2</v>
      </c>
      <c r="H97" s="574">
        <f t="shared" si="34"/>
        <v>-1.7976576335956285E-2</v>
      </c>
      <c r="I97" s="458"/>
      <c r="J97" s="527" t="s">
        <v>45</v>
      </c>
      <c r="K97" s="780"/>
      <c r="L97" s="781"/>
      <c r="M97" s="781"/>
      <c r="N97" s="781"/>
      <c r="O97" s="536"/>
      <c r="P97" s="781"/>
      <c r="Q97" s="781"/>
      <c r="R97" s="781"/>
      <c r="S97" s="782">
        <v>1</v>
      </c>
      <c r="T97" s="516" t="s">
        <v>174</v>
      </c>
      <c r="U97" s="785">
        <v>106.61199999999917</v>
      </c>
      <c r="V97" s="786">
        <v>2.5788784312275825E-2</v>
      </c>
      <c r="W97" s="516" t="s">
        <v>174</v>
      </c>
      <c r="X97" s="785">
        <f>X98-X96</f>
        <v>887.03871740440536</v>
      </c>
      <c r="Y97" s="787">
        <f t="shared" si="32"/>
        <v>0.14351832536077846</v>
      </c>
      <c r="Z97" s="786">
        <f t="shared" si="33"/>
        <v>7.3202521048701108</v>
      </c>
      <c r="AA97" s="516"/>
      <c r="AB97" s="516"/>
      <c r="AC97" s="516"/>
      <c r="AD97" s="516"/>
      <c r="AE97" s="515"/>
      <c r="AF97" s="515"/>
      <c r="AG97" s="515"/>
      <c r="AH97" s="515"/>
      <c r="AI97" s="515"/>
      <c r="AJ97" s="515"/>
      <c r="AK97" s="515"/>
      <c r="AU97" s="515"/>
      <c r="AV97" s="515"/>
      <c r="AW97" s="515"/>
      <c r="AX97" s="515"/>
      <c r="AY97" s="515"/>
    </row>
    <row r="98" spans="1:51" x14ac:dyDescent="0.25">
      <c r="A98" s="433"/>
      <c r="B98" s="433"/>
      <c r="C98" s="704" t="s">
        <v>18</v>
      </c>
      <c r="D98" s="434">
        <v>4559.810399500001</v>
      </c>
      <c r="E98" s="580">
        <v>1</v>
      </c>
      <c r="F98" s="579">
        <f>DatabyRegion!N58</f>
        <v>6180.6651880486652</v>
      </c>
      <c r="G98" s="580">
        <v>1</v>
      </c>
      <c r="H98" s="581">
        <f>F98/D98-1</f>
        <v>0.3554653914396082</v>
      </c>
      <c r="I98" s="458"/>
      <c r="J98" s="527"/>
      <c r="K98" s="788"/>
      <c r="L98" s="789"/>
      <c r="M98" s="789"/>
      <c r="N98" s="789"/>
      <c r="O98" s="536"/>
      <c r="P98" s="789"/>
      <c r="Q98" s="789"/>
      <c r="R98" s="789"/>
      <c r="S98" s="782">
        <v>1</v>
      </c>
      <c r="T98" s="516" t="s">
        <v>175</v>
      </c>
      <c r="U98" s="785">
        <v>4134.0451999999996</v>
      </c>
      <c r="V98" s="786">
        <v>1</v>
      </c>
      <c r="W98" s="516" t="s">
        <v>175</v>
      </c>
      <c r="X98" s="785">
        <f>DatabyRegion!N58</f>
        <v>6180.6651880486652</v>
      </c>
      <c r="Y98" s="787">
        <f t="shared" si="32"/>
        <v>1</v>
      </c>
      <c r="Z98" s="786">
        <f t="shared" si="33"/>
        <v>0.49506473418545727</v>
      </c>
      <c r="AA98" s="516"/>
      <c r="AB98" s="516"/>
      <c r="AC98" s="516"/>
      <c r="AD98" s="516"/>
      <c r="AE98" s="515"/>
      <c r="AF98" s="515"/>
      <c r="AG98" s="515"/>
      <c r="AH98" s="515"/>
      <c r="AI98" s="515"/>
      <c r="AJ98" s="515"/>
      <c r="AK98" s="515"/>
      <c r="AU98" s="515"/>
      <c r="AV98" s="515"/>
      <c r="AW98" s="515"/>
      <c r="AX98" s="515"/>
      <c r="AY98" s="515"/>
    </row>
    <row r="99" spans="1:51" s="30" customFormat="1" ht="12" customHeight="1" x14ac:dyDescent="0.25">
      <c r="A99" s="441" t="s">
        <v>19</v>
      </c>
      <c r="B99" s="328"/>
      <c r="C99" s="16"/>
      <c r="D99" s="66"/>
      <c r="E99" s="44"/>
      <c r="F99" s="66"/>
      <c r="G99" s="44"/>
      <c r="H99" s="44"/>
      <c r="I99" s="522"/>
      <c r="J99" s="528"/>
      <c r="K99" s="744"/>
      <c r="L99" s="744"/>
      <c r="M99" s="744"/>
      <c r="N99" s="744"/>
      <c r="O99" s="536"/>
      <c r="P99" s="744"/>
      <c r="Q99" s="744"/>
      <c r="R99" s="744"/>
      <c r="S99" s="744"/>
      <c r="T99" s="740" t="s">
        <v>172</v>
      </c>
      <c r="U99" s="516" t="s">
        <v>45</v>
      </c>
      <c r="V99" s="786" t="s">
        <v>45</v>
      </c>
      <c r="W99" s="516"/>
      <c r="X99" s="516"/>
      <c r="Y99" s="516"/>
      <c r="Z99" s="744"/>
      <c r="AA99" s="744"/>
      <c r="AB99" s="744"/>
      <c r="AC99" s="517"/>
      <c r="AD99" s="517"/>
      <c r="AE99" s="517"/>
      <c r="AF99" s="517"/>
      <c r="AG99" s="517"/>
      <c r="AH99" s="517"/>
      <c r="AI99" s="517"/>
      <c r="AJ99" s="517"/>
      <c r="AK99" s="517"/>
      <c r="AL99" s="517"/>
      <c r="AM99" s="517"/>
      <c r="AN99" s="517"/>
      <c r="AO99" s="517"/>
      <c r="AP99" s="517"/>
      <c r="AQ99" s="517"/>
      <c r="AR99" s="517"/>
      <c r="AS99" s="517"/>
      <c r="AT99" s="517"/>
      <c r="AU99" s="517"/>
      <c r="AV99" s="517"/>
      <c r="AW99" s="517"/>
      <c r="AX99" s="517"/>
      <c r="AY99" s="517"/>
    </row>
    <row r="100" spans="1:51" x14ac:dyDescent="0.25">
      <c r="A100" s="441" t="str">
        <f>A120</f>
        <v>Source: Gartner (March 2022)</v>
      </c>
      <c r="B100" s="47"/>
      <c r="C100" s="48"/>
      <c r="D100" s="63"/>
      <c r="E100" s="62"/>
      <c r="F100" s="63"/>
      <c r="G100" s="64"/>
      <c r="H100" s="64"/>
      <c r="I100" s="44"/>
      <c r="J100" s="238"/>
      <c r="K100" s="536"/>
      <c r="L100" s="536"/>
      <c r="M100" s="536"/>
      <c r="N100" s="536"/>
      <c r="O100" s="536"/>
      <c r="P100" s="536"/>
      <c r="Q100" s="536"/>
      <c r="R100" s="536"/>
      <c r="S100" s="535"/>
      <c r="T100" s="516" t="s">
        <v>323</v>
      </c>
      <c r="U100" s="516">
        <v>48</v>
      </c>
      <c r="Z100" s="516"/>
      <c r="AA100" s="516"/>
      <c r="AB100" s="516"/>
      <c r="AC100" s="516"/>
      <c r="AD100" s="516"/>
      <c r="AE100" s="515"/>
      <c r="AF100" s="515"/>
      <c r="AG100" s="515"/>
      <c r="AH100" s="515"/>
      <c r="AI100" s="515"/>
      <c r="AJ100" s="515"/>
      <c r="AK100" s="515"/>
      <c r="AU100" s="515"/>
      <c r="AV100" s="515"/>
      <c r="AW100" s="515"/>
      <c r="AX100" s="515"/>
      <c r="AY100" s="515"/>
    </row>
    <row r="101" spans="1:51" x14ac:dyDescent="0.25">
      <c r="I101" s="64"/>
      <c r="J101" s="526"/>
      <c r="K101" s="536"/>
      <c r="L101" s="536"/>
      <c r="M101" s="536"/>
      <c r="N101" s="536"/>
      <c r="O101" s="536"/>
      <c r="P101" s="536"/>
      <c r="Q101" s="536"/>
      <c r="R101" s="536"/>
      <c r="S101" s="535"/>
      <c r="Z101" s="516"/>
      <c r="AA101" s="516"/>
      <c r="AB101" s="516"/>
      <c r="AC101" s="516"/>
      <c r="AD101" s="516"/>
      <c r="AE101" s="515"/>
      <c r="AF101" s="515"/>
      <c r="AG101" s="515"/>
      <c r="AH101" s="515"/>
      <c r="AI101" s="515"/>
      <c r="AJ101" s="515"/>
      <c r="AK101" s="515"/>
      <c r="AU101" s="515"/>
      <c r="AV101" s="515"/>
      <c r="AW101" s="515"/>
      <c r="AX101" s="515"/>
      <c r="AY101" s="515"/>
    </row>
    <row r="102" spans="1:51" x14ac:dyDescent="0.25">
      <c r="A102" s="441"/>
      <c r="B102" s="47"/>
      <c r="C102" s="48"/>
      <c r="D102" s="63"/>
      <c r="E102" s="62"/>
      <c r="F102" s="63"/>
      <c r="G102" s="64"/>
      <c r="H102" s="64"/>
      <c r="I102" s="64"/>
      <c r="J102" s="526"/>
      <c r="K102" s="536"/>
      <c r="L102" s="536"/>
      <c r="M102" s="536"/>
      <c r="N102" s="536"/>
      <c r="O102" s="536"/>
      <c r="P102" s="536"/>
      <c r="Q102" s="536"/>
      <c r="R102" s="536"/>
      <c r="S102" s="535"/>
      <c r="Z102" s="516"/>
      <c r="AA102" s="516"/>
      <c r="AB102" s="516"/>
      <c r="AC102" s="516"/>
      <c r="AD102" s="516"/>
      <c r="AE102" s="515"/>
      <c r="AF102" s="515"/>
      <c r="AG102" s="515"/>
      <c r="AH102" s="515"/>
      <c r="AI102" s="515"/>
      <c r="AJ102" s="515"/>
      <c r="AK102" s="515"/>
      <c r="AU102" s="515"/>
      <c r="AV102" s="515"/>
      <c r="AW102" s="515"/>
      <c r="AX102" s="515"/>
      <c r="AY102" s="515"/>
    </row>
    <row r="103" spans="1:51" x14ac:dyDescent="0.25">
      <c r="A103" s="321" t="s">
        <v>30</v>
      </c>
      <c r="B103" s="531" t="s">
        <v>8</v>
      </c>
      <c r="C103" s="549" t="s">
        <v>9</v>
      </c>
      <c r="D103" s="530"/>
      <c r="E103" s="445"/>
      <c r="F103" s="446"/>
      <c r="G103" s="447"/>
      <c r="H103" s="447"/>
      <c r="I103" s="447"/>
      <c r="J103" s="526"/>
      <c r="K103" s="752"/>
      <c r="L103" s="536"/>
      <c r="M103" s="536"/>
      <c r="N103" s="536"/>
      <c r="O103" s="536"/>
      <c r="P103" s="536"/>
      <c r="Q103" s="536"/>
      <c r="R103" s="536"/>
      <c r="S103" s="535"/>
      <c r="X103" s="516" t="s">
        <v>322</v>
      </c>
      <c r="Z103" s="516"/>
      <c r="AA103" s="516"/>
      <c r="AB103" s="516"/>
      <c r="AC103" s="516"/>
      <c r="AD103" s="516"/>
      <c r="AE103" s="515"/>
      <c r="AF103" s="515"/>
      <c r="AG103" s="515"/>
      <c r="AH103" s="515"/>
      <c r="AI103" s="515"/>
      <c r="AJ103" s="515"/>
      <c r="AK103" s="515"/>
      <c r="AU103" s="515"/>
      <c r="AV103" s="515"/>
      <c r="AW103" s="515"/>
      <c r="AX103" s="515"/>
      <c r="AY103" s="515"/>
    </row>
    <row r="104" spans="1:51" s="30" customFormat="1" ht="11.45" customHeight="1" x14ac:dyDescent="0.25">
      <c r="A104" s="324" t="s">
        <v>446</v>
      </c>
      <c r="B104" s="325"/>
      <c r="C104" s="50"/>
      <c r="D104" s="56"/>
      <c r="E104" s="445"/>
      <c r="F104" s="446"/>
      <c r="G104" s="29"/>
      <c r="H104" s="447"/>
      <c r="I104" s="447"/>
      <c r="J104" s="526"/>
      <c r="K104" s="752"/>
      <c r="L104" s="536"/>
      <c r="M104" s="536"/>
      <c r="N104" s="536"/>
      <c r="O104" s="536"/>
      <c r="P104" s="536"/>
      <c r="Q104" s="536"/>
      <c r="R104" s="536"/>
      <c r="S104" s="517"/>
      <c r="T104" s="517"/>
      <c r="U104" s="516"/>
      <c r="V104" s="516" t="s">
        <v>136</v>
      </c>
      <c r="W104" s="516"/>
      <c r="X104" s="516"/>
      <c r="Y104" s="516"/>
      <c r="Z104" s="516"/>
      <c r="AA104" s="516"/>
      <c r="AB104" s="516"/>
      <c r="AC104" s="516"/>
      <c r="AD104" s="516"/>
      <c r="AE104" s="517"/>
      <c r="AF104" s="517"/>
      <c r="AG104" s="517"/>
      <c r="AH104" s="517"/>
      <c r="AI104" s="517"/>
      <c r="AJ104" s="517"/>
      <c r="AK104" s="517"/>
      <c r="AL104" s="517"/>
      <c r="AM104" s="517"/>
      <c r="AN104" s="517"/>
      <c r="AO104" s="517"/>
      <c r="AP104" s="517"/>
      <c r="AQ104" s="517"/>
      <c r="AR104" s="517"/>
      <c r="AS104" s="517"/>
      <c r="AT104" s="517"/>
      <c r="AU104" s="517"/>
      <c r="AV104" s="517"/>
      <c r="AW104" s="517"/>
      <c r="AX104" s="517"/>
      <c r="AY104" s="517"/>
    </row>
    <row r="105" spans="1:51" s="30" customFormat="1" ht="24.75" customHeight="1" x14ac:dyDescent="0.25">
      <c r="A105" s="429" t="s">
        <v>423</v>
      </c>
      <c r="B105" s="429" t="s">
        <v>353</v>
      </c>
      <c r="C105" s="430"/>
      <c r="D105" s="725">
        <v>2020</v>
      </c>
      <c r="E105" s="726" t="s">
        <v>352</v>
      </c>
      <c r="F105" s="725">
        <v>2021</v>
      </c>
      <c r="G105" s="726" t="s">
        <v>421</v>
      </c>
      <c r="H105" s="727" t="s">
        <v>10</v>
      </c>
      <c r="I105" s="521"/>
      <c r="J105" s="526"/>
      <c r="K105" s="730"/>
      <c r="L105" s="730"/>
      <c r="M105" s="730"/>
      <c r="N105" s="730"/>
      <c r="O105" s="536"/>
      <c r="P105" s="730"/>
      <c r="Q105" s="730"/>
      <c r="R105" s="730"/>
      <c r="S105" s="517"/>
      <c r="T105" s="517"/>
      <c r="U105" s="517">
        <v>2019</v>
      </c>
      <c r="V105" s="516" t="s">
        <v>300</v>
      </c>
      <c r="W105" s="516"/>
      <c r="X105" s="516">
        <v>2020</v>
      </c>
      <c r="Y105" s="516">
        <v>2020</v>
      </c>
      <c r="Z105" s="517"/>
      <c r="AA105" s="517"/>
      <c r="AB105" s="517"/>
      <c r="AC105" s="517"/>
      <c r="AD105" s="517"/>
      <c r="AE105" s="517"/>
      <c r="AF105" s="517"/>
      <c r="AG105" s="517"/>
      <c r="AH105" s="517"/>
      <c r="AI105" s="517"/>
      <c r="AJ105" s="517"/>
      <c r="AK105" s="517"/>
      <c r="AL105" s="517"/>
      <c r="AM105" s="517"/>
      <c r="AN105" s="517"/>
      <c r="AO105" s="517"/>
      <c r="AP105" s="517"/>
      <c r="AQ105" s="517"/>
      <c r="AR105" s="517"/>
      <c r="AS105" s="517"/>
      <c r="AT105" s="517"/>
      <c r="AU105" s="517"/>
      <c r="AV105" s="517"/>
      <c r="AW105" s="517"/>
      <c r="AX105" s="517"/>
      <c r="AY105" s="517"/>
    </row>
    <row r="106" spans="1:51" ht="11.45" customHeight="1" x14ac:dyDescent="0.25">
      <c r="A106" s="452">
        <v>1</v>
      </c>
      <c r="B106" s="459">
        <v>1</v>
      </c>
      <c r="C106" s="717" t="s">
        <v>20</v>
      </c>
      <c r="D106" s="713">
        <v>12958.6274278</v>
      </c>
      <c r="E106" s="570">
        <f t="shared" ref="E106:E117" si="35">D106/D$118</f>
        <v>0.46120451551024816</v>
      </c>
      <c r="F106" s="569">
        <f>DatabyRegion!M64</f>
        <v>13601.8704</v>
      </c>
      <c r="G106" s="570">
        <f t="shared" ref="G106:G117" si="36">F106/F$118</f>
        <v>0.39064754675395835</v>
      </c>
      <c r="H106" s="571">
        <f>F106/D106-1</f>
        <v>4.9638202485863481E-2</v>
      </c>
      <c r="I106" s="43"/>
      <c r="J106" s="526"/>
      <c r="K106" s="733"/>
      <c r="L106" s="733"/>
      <c r="M106" s="730"/>
      <c r="N106" s="733"/>
      <c r="O106" s="536"/>
      <c r="P106" s="733"/>
      <c r="Q106" s="733"/>
      <c r="R106" s="733"/>
      <c r="S106" s="734">
        <v>1</v>
      </c>
      <c r="T106" s="785" t="s">
        <v>86</v>
      </c>
      <c r="U106" s="785">
        <v>9840.5565655999999</v>
      </c>
      <c r="V106" s="786">
        <v>0.44042593714124106</v>
      </c>
      <c r="W106" s="785" t="str">
        <f>DatabyRegion!L64</f>
        <v xml:space="preserve">         TSMC</v>
      </c>
      <c r="X106" s="785">
        <f>DatabyRegion!M64</f>
        <v>13601.8704</v>
      </c>
      <c r="Y106" s="787">
        <f>X106/X$118</f>
        <v>0.39064754675395835</v>
      </c>
      <c r="Z106" s="786">
        <f>X106/U106-1</f>
        <v>0.38222572161706436</v>
      </c>
      <c r="AA106" s="516"/>
      <c r="AB106" s="516"/>
      <c r="AC106" s="516"/>
      <c r="AD106" s="516"/>
      <c r="AE106" s="515"/>
      <c r="AF106" s="515"/>
      <c r="AG106" s="515"/>
      <c r="AH106" s="515"/>
      <c r="AI106" s="515"/>
      <c r="AJ106" s="515"/>
      <c r="AK106" s="515"/>
      <c r="AU106" s="515"/>
      <c r="AV106" s="515"/>
      <c r="AW106" s="515"/>
      <c r="AX106" s="515"/>
      <c r="AY106" s="515"/>
    </row>
    <row r="107" spans="1:51" x14ac:dyDescent="0.25">
      <c r="A107" s="437">
        <v>2</v>
      </c>
      <c r="B107" s="459">
        <v>2</v>
      </c>
      <c r="C107" s="718" t="s">
        <v>11</v>
      </c>
      <c r="D107" s="714">
        <v>3445.5606000000002</v>
      </c>
      <c r="E107" s="1">
        <f t="shared" si="35"/>
        <v>0.12262935376744485</v>
      </c>
      <c r="F107" s="573">
        <f>DatabyRegion!M65</f>
        <v>4943.8935000000001</v>
      </c>
      <c r="G107" s="1">
        <f t="shared" si="36"/>
        <v>0.14198928606082298</v>
      </c>
      <c r="H107" s="574">
        <f>F107/D107-1</f>
        <v>0.43485896025163506</v>
      </c>
      <c r="I107" s="43"/>
      <c r="J107" s="526"/>
      <c r="K107" s="733"/>
      <c r="L107" s="733"/>
      <c r="M107" s="730"/>
      <c r="N107" s="733"/>
      <c r="O107" s="536"/>
      <c r="P107" s="733"/>
      <c r="Q107" s="733"/>
      <c r="R107" s="733"/>
      <c r="S107" s="734">
        <v>2</v>
      </c>
      <c r="T107" s="785" t="s">
        <v>87</v>
      </c>
      <c r="U107" s="785">
        <v>2751.4573020000003</v>
      </c>
      <c r="V107" s="786">
        <v>0.12314477871847627</v>
      </c>
      <c r="W107" s="785" t="str">
        <f>DatabyRegion!L65</f>
        <v xml:space="preserve">         UMC</v>
      </c>
      <c r="X107" s="785">
        <f>DatabyRegion!M65</f>
        <v>4943.8935000000001</v>
      </c>
      <c r="Y107" s="787">
        <f t="shared" ref="Y107:Y118" si="37">X107/X$118</f>
        <v>0.14198928606082298</v>
      </c>
      <c r="Z107" s="786">
        <f t="shared" ref="Z107:Z118" si="38">X107/U107-1</f>
        <v>0.79682726546632043</v>
      </c>
      <c r="AA107" s="516"/>
      <c r="AB107" s="516"/>
      <c r="AC107" s="516"/>
      <c r="AD107" s="516"/>
      <c r="AE107" s="515"/>
      <c r="AF107" s="515"/>
      <c r="AG107" s="515"/>
      <c r="AH107" s="515"/>
      <c r="AI107" s="515"/>
      <c r="AJ107" s="515"/>
      <c r="AK107" s="515"/>
      <c r="AU107" s="515"/>
      <c r="AV107" s="515"/>
      <c r="AW107" s="515"/>
      <c r="AX107" s="515"/>
      <c r="AY107" s="515"/>
    </row>
    <row r="108" spans="1:51" x14ac:dyDescent="0.25">
      <c r="A108" s="437">
        <v>3</v>
      </c>
      <c r="B108" s="460">
        <v>3</v>
      </c>
      <c r="C108" s="718" t="s">
        <v>12</v>
      </c>
      <c r="D108" s="714">
        <v>2480.6275000000001</v>
      </c>
      <c r="E108" s="1">
        <f t="shared" si="35"/>
        <v>8.8286866080008075E-2</v>
      </c>
      <c r="F108" s="573">
        <f>DatabyRegion!M66</f>
        <v>3456.5589999999997</v>
      </c>
      <c r="G108" s="1">
        <f t="shared" si="36"/>
        <v>9.9272839238367938E-2</v>
      </c>
      <c r="H108" s="574">
        <f t="shared" ref="H108" si="39">F108/D108-1</f>
        <v>0.39342122104185329</v>
      </c>
      <c r="I108" s="43"/>
      <c r="J108" s="526"/>
      <c r="K108" s="733"/>
      <c r="L108" s="733"/>
      <c r="M108" s="730"/>
      <c r="N108" s="733"/>
      <c r="O108" s="536"/>
      <c r="P108" s="733"/>
      <c r="Q108" s="733"/>
      <c r="R108" s="733"/>
      <c r="S108" s="734">
        <v>3</v>
      </c>
      <c r="T108" s="785" t="s">
        <v>85</v>
      </c>
      <c r="U108" s="785">
        <v>1850.7792599999998</v>
      </c>
      <c r="V108" s="786">
        <v>8.2833850361325803E-2</v>
      </c>
      <c r="W108" s="785" t="str">
        <f>DatabyRegion!L66</f>
        <v xml:space="preserve">         SMIC</v>
      </c>
      <c r="X108" s="785">
        <f>DatabyRegion!M66</f>
        <v>3456.5589999999997</v>
      </c>
      <c r="Y108" s="787">
        <f t="shared" si="37"/>
        <v>9.9272839238367938E-2</v>
      </c>
      <c r="Z108" s="786">
        <f t="shared" si="38"/>
        <v>0.86762358683444507</v>
      </c>
      <c r="AA108" s="516"/>
      <c r="AB108" s="516"/>
      <c r="AC108" s="516"/>
      <c r="AD108" s="516"/>
      <c r="AE108" s="515"/>
      <c r="AF108" s="515"/>
      <c r="AG108" s="515"/>
      <c r="AH108" s="515"/>
      <c r="AI108" s="515"/>
      <c r="AJ108" s="515"/>
      <c r="AK108" s="515"/>
      <c r="AU108" s="515"/>
      <c r="AV108" s="515"/>
      <c r="AW108" s="515"/>
      <c r="AX108" s="515"/>
      <c r="AY108" s="515"/>
    </row>
    <row r="109" spans="1:51" s="76" customFormat="1" x14ac:dyDescent="0.25">
      <c r="A109" s="437">
        <v>4</v>
      </c>
      <c r="B109" s="460">
        <v>5</v>
      </c>
      <c r="C109" s="718" t="s">
        <v>281</v>
      </c>
      <c r="D109" s="714">
        <v>1339</v>
      </c>
      <c r="E109" s="1">
        <f t="shared" si="35"/>
        <v>4.7655729722068635E-2</v>
      </c>
      <c r="F109" s="573">
        <f>DatabyRegion!M68</f>
        <v>2048.88</v>
      </c>
      <c r="G109" s="1">
        <f t="shared" si="36"/>
        <v>5.8844109086148198E-2</v>
      </c>
      <c r="H109" s="574">
        <f t="shared" ref="H109:H118" si="40">F109/D109-1</f>
        <v>0.5301568334578044</v>
      </c>
      <c r="I109" s="43"/>
      <c r="J109" s="526"/>
      <c r="K109" s="733"/>
      <c r="L109" s="733"/>
      <c r="M109" s="730"/>
      <c r="N109" s="733"/>
      <c r="O109" s="536"/>
      <c r="P109" s="733"/>
      <c r="Q109" s="733"/>
      <c r="R109" s="733"/>
      <c r="S109" s="734">
        <v>4</v>
      </c>
      <c r="T109" s="785" t="s">
        <v>79</v>
      </c>
      <c r="U109" s="785">
        <v>1605.8</v>
      </c>
      <c r="V109" s="786">
        <v>7.1869509122453087E-2</v>
      </c>
      <c r="W109" s="785" t="str">
        <f>DatabyRegion!L67</f>
        <v xml:space="preserve">         GLOBALFOUNDRIES</v>
      </c>
      <c r="X109" s="785">
        <f>DatabyRegion!M67</f>
        <v>1185.3</v>
      </c>
      <c r="Y109" s="787">
        <f t="shared" si="37"/>
        <v>3.4041975371818481E-2</v>
      </c>
      <c r="Z109" s="786">
        <f t="shared" si="38"/>
        <v>-0.26186324573421349</v>
      </c>
      <c r="AA109" s="516"/>
      <c r="AB109" s="516"/>
      <c r="AC109" s="516"/>
      <c r="AD109" s="516"/>
      <c r="AE109" s="520"/>
      <c r="AF109" s="520"/>
      <c r="AG109" s="520"/>
      <c r="AH109" s="520"/>
      <c r="AI109" s="520"/>
      <c r="AJ109" s="520"/>
      <c r="AK109" s="520"/>
      <c r="AL109" s="520"/>
      <c r="AM109" s="520"/>
      <c r="AN109" s="520"/>
      <c r="AO109" s="520"/>
      <c r="AP109" s="520"/>
      <c r="AQ109" s="520"/>
      <c r="AR109" s="520"/>
      <c r="AS109" s="520"/>
      <c r="AT109" s="520"/>
      <c r="AU109" s="520"/>
      <c r="AV109" s="520"/>
      <c r="AW109" s="520"/>
      <c r="AX109" s="520"/>
      <c r="AY109" s="520"/>
    </row>
    <row r="110" spans="1:51" x14ac:dyDescent="0.25">
      <c r="A110" s="437">
        <v>5</v>
      </c>
      <c r="B110" s="437">
        <v>6</v>
      </c>
      <c r="C110" s="718" t="s">
        <v>310</v>
      </c>
      <c r="D110" s="714">
        <v>941.3599999999999</v>
      </c>
      <c r="E110" s="1">
        <f t="shared" si="35"/>
        <v>3.3503508387727053E-2</v>
      </c>
      <c r="F110" s="573">
        <f>DatabyRegion!M69</f>
        <v>1591.2</v>
      </c>
      <c r="G110" s="1">
        <f t="shared" si="36"/>
        <v>4.5699477947892995E-2</v>
      </c>
      <c r="H110" s="574">
        <f t="shared" si="40"/>
        <v>0.69032038752443303</v>
      </c>
      <c r="I110" s="43"/>
      <c r="J110" s="526"/>
      <c r="K110" s="733"/>
      <c r="L110" s="733"/>
      <c r="M110" s="730"/>
      <c r="N110" s="733"/>
      <c r="O110" s="536"/>
      <c r="P110" s="733"/>
      <c r="Q110" s="733"/>
      <c r="R110" s="733"/>
      <c r="S110" s="734">
        <v>5</v>
      </c>
      <c r="T110" s="785" t="s">
        <v>49</v>
      </c>
      <c r="U110" s="785">
        <v>753.2</v>
      </c>
      <c r="V110" s="786">
        <v>3.3710371323347664E-2</v>
      </c>
      <c r="W110" s="785" t="str">
        <f>DatabyRegion!L68</f>
        <v xml:space="preserve">         Samsung Electronics</v>
      </c>
      <c r="X110" s="785">
        <f>DatabyRegion!M68</f>
        <v>2048.88</v>
      </c>
      <c r="Y110" s="787">
        <f t="shared" si="37"/>
        <v>5.8844109086148198E-2</v>
      </c>
      <c r="Z110" s="786">
        <f t="shared" si="38"/>
        <v>1.7202336696760487</v>
      </c>
      <c r="AA110" s="516"/>
      <c r="AB110" s="516"/>
      <c r="AC110" s="516"/>
      <c r="AD110" s="516"/>
      <c r="AE110" s="515"/>
      <c r="AF110" s="515"/>
      <c r="AG110" s="515"/>
      <c r="AH110" s="515"/>
      <c r="AI110" s="515"/>
      <c r="AJ110" s="515"/>
      <c r="AK110" s="515"/>
      <c r="AU110" s="515"/>
      <c r="AV110" s="515"/>
      <c r="AW110" s="515"/>
      <c r="AX110" s="515"/>
      <c r="AY110" s="515"/>
    </row>
    <row r="111" spans="1:51" ht="24" x14ac:dyDescent="0.25">
      <c r="A111" s="437">
        <v>6</v>
      </c>
      <c r="B111" s="460">
        <v>9</v>
      </c>
      <c r="C111" s="719" t="s">
        <v>16</v>
      </c>
      <c r="D111" s="714">
        <v>763.995</v>
      </c>
      <c r="E111" s="1">
        <f t="shared" si="35"/>
        <v>2.7190992702772091E-2</v>
      </c>
      <c r="F111" s="573">
        <f>DatabyRegion!M70</f>
        <v>1255.8700000000001</v>
      </c>
      <c r="G111" s="1">
        <f t="shared" si="36"/>
        <v>3.6068755260445187E-2</v>
      </c>
      <c r="H111" s="574">
        <f t="shared" si="40"/>
        <v>0.64381965850561862</v>
      </c>
      <c r="I111" s="43"/>
      <c r="J111" s="526"/>
      <c r="K111" s="733"/>
      <c r="L111" s="733"/>
      <c r="M111" s="730"/>
      <c r="N111" s="733"/>
      <c r="O111" s="536"/>
      <c r="P111" s="733"/>
      <c r="Q111" s="733"/>
      <c r="R111" s="733"/>
      <c r="S111" s="734">
        <v>6</v>
      </c>
      <c r="T111" s="785" t="s">
        <v>309</v>
      </c>
      <c r="U111" s="785">
        <v>695.8</v>
      </c>
      <c r="V111" s="786">
        <v>3.1141365330304434E-2</v>
      </c>
      <c r="W111" s="785" t="str">
        <f>DatabyRegion!L69</f>
        <v xml:space="preserve">         PSMC</v>
      </c>
      <c r="X111" s="785">
        <f>DatabyRegion!M69</f>
        <v>1591.2</v>
      </c>
      <c r="Y111" s="787">
        <f t="shared" si="37"/>
        <v>4.5699477947892995E-2</v>
      </c>
      <c r="Z111" s="786">
        <f t="shared" si="38"/>
        <v>1.2868640413912047</v>
      </c>
      <c r="AA111" s="516"/>
      <c r="AB111" s="516"/>
      <c r="AC111" s="516"/>
      <c r="AD111" s="516"/>
      <c r="AE111" s="515"/>
      <c r="AF111" s="515"/>
      <c r="AG111" s="515"/>
      <c r="AH111" s="515"/>
      <c r="AI111" s="515"/>
      <c r="AJ111" s="515"/>
      <c r="AK111" s="515"/>
      <c r="AU111" s="515"/>
      <c r="AV111" s="515"/>
      <c r="AW111" s="515"/>
      <c r="AX111" s="515"/>
      <c r="AY111" s="515"/>
    </row>
    <row r="112" spans="1:51" x14ac:dyDescent="0.25">
      <c r="A112" s="437">
        <v>7</v>
      </c>
      <c r="B112" s="437">
        <v>4</v>
      </c>
      <c r="C112" s="720" t="s">
        <v>440</v>
      </c>
      <c r="D112" s="714">
        <v>1360.8615</v>
      </c>
      <c r="E112" s="1">
        <f t="shared" si="35"/>
        <v>4.8433792257781112E-2</v>
      </c>
      <c r="F112" s="573">
        <f>DatabyRegion!M67</f>
        <v>1185.3</v>
      </c>
      <c r="G112" s="1">
        <f t="shared" si="36"/>
        <v>3.4041975371818481E-2</v>
      </c>
      <c r="H112" s="574">
        <f t="shared" si="40"/>
        <v>-0.12900761760105639</v>
      </c>
      <c r="I112" s="43"/>
      <c r="J112" s="526"/>
      <c r="K112" s="733"/>
      <c r="L112" s="733"/>
      <c r="M112" s="730"/>
      <c r="N112" s="733"/>
      <c r="O112" s="536"/>
      <c r="P112" s="733"/>
      <c r="Q112" s="733"/>
      <c r="R112" s="733"/>
      <c r="S112" s="734">
        <v>7</v>
      </c>
      <c r="T112" s="785" t="s">
        <v>81</v>
      </c>
      <c r="U112" s="785">
        <v>690.25720000000001</v>
      </c>
      <c r="V112" s="786">
        <v>3.0893290654028478E-2</v>
      </c>
      <c r="W112" s="785" t="str">
        <f>DatabyRegion!L71</f>
        <v xml:space="preserve">         VIS</v>
      </c>
      <c r="X112" s="785">
        <f>DatabyRegion!M71</f>
        <v>1130.250892638677</v>
      </c>
      <c r="Y112" s="787">
        <f t="shared" si="37"/>
        <v>3.246095760666641E-2</v>
      </c>
      <c r="Z112" s="786">
        <f t="shared" si="38"/>
        <v>0.63743441233018205</v>
      </c>
      <c r="AA112" s="516"/>
      <c r="AB112" s="516"/>
      <c r="AC112" s="516"/>
      <c r="AD112" s="516"/>
      <c r="AE112" s="515"/>
      <c r="AF112" s="515"/>
      <c r="AG112" s="515"/>
      <c r="AH112" s="515"/>
      <c r="AI112" s="515"/>
      <c r="AJ112" s="515"/>
      <c r="AK112" s="515"/>
      <c r="AU112" s="515"/>
      <c r="AV112" s="515"/>
      <c r="AW112" s="515"/>
      <c r="AX112" s="515"/>
      <c r="AY112" s="515"/>
    </row>
    <row r="113" spans="1:51" ht="13.5" customHeight="1" x14ac:dyDescent="0.25">
      <c r="A113" s="437">
        <v>8</v>
      </c>
      <c r="B113" s="460">
        <v>7</v>
      </c>
      <c r="C113" s="719" t="s">
        <v>15</v>
      </c>
      <c r="D113" s="714">
        <v>811.00800000000004</v>
      </c>
      <c r="E113" s="1">
        <f t="shared" si="35"/>
        <v>2.8864210642595551E-2</v>
      </c>
      <c r="F113" s="573">
        <f>DatabyRegion!M71</f>
        <v>1130.250892638677</v>
      </c>
      <c r="G113" s="1">
        <f t="shared" si="36"/>
        <v>3.246095760666641E-2</v>
      </c>
      <c r="H113" s="574">
        <f t="shared" si="40"/>
        <v>0.39363716836168927</v>
      </c>
      <c r="I113" s="43"/>
      <c r="J113" s="526"/>
      <c r="K113" s="733"/>
      <c r="L113" s="733"/>
      <c r="M113" s="730"/>
      <c r="N113" s="733"/>
      <c r="O113" s="536"/>
      <c r="P113" s="733"/>
      <c r="Q113" s="733"/>
      <c r="R113" s="733"/>
      <c r="S113" s="734">
        <v>8</v>
      </c>
      <c r="T113" s="785" t="s">
        <v>88</v>
      </c>
      <c r="U113" s="790">
        <v>658.14480000000003</v>
      </c>
      <c r="V113" s="786">
        <v>2.9456061593906509E-2</v>
      </c>
      <c r="W113" s="785" t="str">
        <f>DatabyRegion!L73</f>
        <v xml:space="preserve">         DB HiTek</v>
      </c>
      <c r="X113" s="785">
        <f>DatabyRegion!M73</f>
        <v>772.38</v>
      </c>
      <c r="Y113" s="787">
        <f t="shared" si="37"/>
        <v>2.2182857451856205E-2</v>
      </c>
      <c r="Z113" s="786">
        <f t="shared" si="38"/>
        <v>0.17357153015567395</v>
      </c>
      <c r="AA113" s="516"/>
      <c r="AB113" s="516"/>
      <c r="AC113" s="516"/>
      <c r="AD113" s="516"/>
      <c r="AE113" s="515"/>
      <c r="AF113" s="515"/>
      <c r="AG113" s="515"/>
      <c r="AH113" s="515"/>
      <c r="AI113" s="515"/>
      <c r="AJ113" s="515"/>
      <c r="AK113" s="515"/>
      <c r="AU113" s="515"/>
      <c r="AV113" s="515"/>
      <c r="AW113" s="515"/>
      <c r="AX113" s="515"/>
      <c r="AY113" s="515"/>
    </row>
    <row r="114" spans="1:51" ht="11.45" customHeight="1" x14ac:dyDescent="0.25">
      <c r="A114" s="437">
        <v>9</v>
      </c>
      <c r="B114" s="437">
        <v>10</v>
      </c>
      <c r="C114" s="721" t="s">
        <v>463</v>
      </c>
      <c r="D114" s="714">
        <v>659.4</v>
      </c>
      <c r="E114" s="1">
        <f t="shared" si="35"/>
        <v>2.3468400432212141E-2</v>
      </c>
      <c r="F114" s="573">
        <f>DatabyRegion!M72</f>
        <v>947.54</v>
      </c>
      <c r="G114" s="1">
        <f t="shared" si="36"/>
        <v>2.7213476203334922E-2</v>
      </c>
      <c r="H114" s="574">
        <f t="shared" si="40"/>
        <v>0.43697300576281473</v>
      </c>
      <c r="I114" s="43"/>
      <c r="J114" s="526"/>
      <c r="K114" s="733"/>
      <c r="L114" s="733"/>
      <c r="M114" s="730"/>
      <c r="N114" s="733"/>
      <c r="O114" s="536"/>
      <c r="P114" s="733"/>
      <c r="Q114" s="733"/>
      <c r="R114" s="733"/>
      <c r="S114" s="734">
        <v>9</v>
      </c>
      <c r="T114" s="785" t="s">
        <v>286</v>
      </c>
      <c r="U114" s="785">
        <v>610.45600000000002</v>
      </c>
      <c r="V114" s="786">
        <v>2.7321692029428465E-2</v>
      </c>
      <c r="W114" s="785" t="str">
        <f>DatabyRegion!L70</f>
        <v xml:space="preserve">         Shanghai Huahong Grace Semiconductor Manufacturing</v>
      </c>
      <c r="X114" s="785">
        <f>DatabyRegion!M70</f>
        <v>1255.8700000000001</v>
      </c>
      <c r="Y114" s="787">
        <f t="shared" si="37"/>
        <v>3.6068755260445187E-2</v>
      </c>
      <c r="Z114" s="786">
        <f t="shared" si="38"/>
        <v>1.0572653884964685</v>
      </c>
      <c r="AA114" s="516"/>
      <c r="AB114" s="516"/>
      <c r="AC114" s="516"/>
      <c r="AD114" s="516"/>
      <c r="AE114" s="515"/>
      <c r="AF114" s="515"/>
      <c r="AG114" s="515"/>
      <c r="AH114" s="515"/>
      <c r="AI114" s="515"/>
      <c r="AJ114" s="515"/>
      <c r="AK114" s="515"/>
      <c r="AU114" s="515"/>
      <c r="AV114" s="515"/>
      <c r="AW114" s="515"/>
      <c r="AX114" s="515"/>
      <c r="AY114" s="515"/>
    </row>
    <row r="115" spans="1:51" x14ac:dyDescent="0.25">
      <c r="A115" s="453">
        <v>10</v>
      </c>
      <c r="B115" s="461">
        <v>8</v>
      </c>
      <c r="C115" s="718" t="s">
        <v>287</v>
      </c>
      <c r="D115" s="714">
        <v>804.89119999999991</v>
      </c>
      <c r="E115" s="1">
        <f t="shared" si="35"/>
        <v>2.8646510442771837E-2</v>
      </c>
      <c r="F115" s="573">
        <f>DatabyRegion!M73</f>
        <v>772.38</v>
      </c>
      <c r="G115" s="1">
        <f t="shared" si="36"/>
        <v>2.2182857451856205E-2</v>
      </c>
      <c r="H115" s="574">
        <f t="shared" si="40"/>
        <v>-4.0392043048799509E-2</v>
      </c>
      <c r="I115" s="43"/>
      <c r="J115" s="526"/>
      <c r="K115" s="733"/>
      <c r="L115" s="733"/>
      <c r="M115" s="730"/>
      <c r="N115" s="733"/>
      <c r="O115" s="536"/>
      <c r="P115" s="733"/>
      <c r="Q115" s="733"/>
      <c r="R115" s="733"/>
      <c r="S115" s="734">
        <v>10</v>
      </c>
      <c r="T115" s="785" t="s">
        <v>84</v>
      </c>
      <c r="U115" s="785">
        <v>533.79000000000008</v>
      </c>
      <c r="V115" s="786">
        <v>2.3890413049242897E-2</v>
      </c>
      <c r="W115" s="785" t="str">
        <f>DatabyRegion!L72</f>
        <v xml:space="preserve">        Shanghai HuaLi Micoelectronics HLMC</v>
      </c>
      <c r="X115" s="785">
        <f>DatabyRegion!M72</f>
        <v>947.54</v>
      </c>
      <c r="Y115" s="787">
        <f t="shared" si="37"/>
        <v>2.7213476203334922E-2</v>
      </c>
      <c r="Z115" s="786">
        <f t="shared" si="38"/>
        <v>0.7751175555930232</v>
      </c>
      <c r="AA115" s="516"/>
      <c r="AB115" s="516"/>
      <c r="AC115" s="516"/>
      <c r="AD115" s="516"/>
      <c r="AE115" s="515"/>
      <c r="AF115" s="515"/>
      <c r="AG115" s="515"/>
      <c r="AH115" s="515"/>
      <c r="AI115" s="515"/>
      <c r="AJ115" s="515"/>
      <c r="AK115" s="515"/>
      <c r="AU115" s="515"/>
      <c r="AV115" s="515"/>
      <c r="AW115" s="515"/>
      <c r="AX115" s="515"/>
      <c r="AY115" s="515"/>
    </row>
    <row r="116" spans="1:51" s="30" customFormat="1" ht="13.5" customHeight="1" x14ac:dyDescent="0.25">
      <c r="A116" s="437"/>
      <c r="B116" s="437"/>
      <c r="C116" s="722" t="s">
        <v>279</v>
      </c>
      <c r="D116" s="715">
        <f>SUM(D106:D115)</f>
        <v>25565.331227799998</v>
      </c>
      <c r="E116" s="1">
        <f t="shared" si="35"/>
        <v>0.90988387994562947</v>
      </c>
      <c r="F116" s="573">
        <f>SUM(F106:F115)</f>
        <v>30933.743792638677</v>
      </c>
      <c r="G116" s="1">
        <f t="shared" si="36"/>
        <v>0.88842128098131168</v>
      </c>
      <c r="H116" s="574">
        <f t="shared" si="40"/>
        <v>0.20998799182390471</v>
      </c>
      <c r="I116" s="43"/>
      <c r="J116" s="54"/>
      <c r="K116" s="733"/>
      <c r="L116" s="733"/>
      <c r="M116" s="730"/>
      <c r="N116" s="733"/>
      <c r="O116" s="733">
        <f>SUM(D106:D115)-D116</f>
        <v>0</v>
      </c>
      <c r="P116" s="733">
        <f>SUM(F106:F115)-F116</f>
        <v>0</v>
      </c>
      <c r="Q116" s="733"/>
      <c r="R116" s="733"/>
      <c r="S116" s="737"/>
      <c r="T116" s="516"/>
      <c r="U116" s="785">
        <v>19990.241127599998</v>
      </c>
      <c r="V116" s="786">
        <v>0.89468726932375464</v>
      </c>
      <c r="W116" s="516"/>
      <c r="X116" s="785">
        <f>SUM(X106:X115)</f>
        <v>30933.743792638677</v>
      </c>
      <c r="Y116" s="787">
        <f t="shared" si="37"/>
        <v>0.88842128098131168</v>
      </c>
      <c r="Z116" s="786">
        <f t="shared" si="38"/>
        <v>0.54744225420719284</v>
      </c>
      <c r="AA116" s="744"/>
      <c r="AB116" s="744"/>
      <c r="AC116" s="517"/>
      <c r="AD116" s="517"/>
      <c r="AE116" s="517"/>
      <c r="AF116" s="517"/>
      <c r="AG116" s="517"/>
      <c r="AH116" s="517"/>
      <c r="AI116" s="517"/>
      <c r="AJ116" s="517"/>
      <c r="AK116" s="517"/>
      <c r="AL116" s="517"/>
      <c r="AM116" s="517"/>
      <c r="AN116" s="517"/>
      <c r="AO116" s="517"/>
      <c r="AP116" s="517"/>
      <c r="AQ116" s="517"/>
      <c r="AR116" s="517"/>
      <c r="AS116" s="517"/>
      <c r="AT116" s="517"/>
      <c r="AU116" s="517"/>
      <c r="AV116" s="517"/>
      <c r="AW116" s="517"/>
      <c r="AX116" s="517"/>
      <c r="AY116" s="517"/>
    </row>
    <row r="117" spans="1:51" x14ac:dyDescent="0.25">
      <c r="A117" s="437"/>
      <c r="B117" s="437"/>
      <c r="C117" s="723" t="s">
        <v>17</v>
      </c>
      <c r="D117" s="715">
        <f>D118-D116</f>
        <v>2532.0247000000054</v>
      </c>
      <c r="E117" s="1">
        <f t="shared" si="35"/>
        <v>9.0116120054370558E-2</v>
      </c>
      <c r="F117" s="573">
        <f>F118-F116</f>
        <v>3885.0347022557762</v>
      </c>
      <c r="G117" s="1">
        <f t="shared" si="36"/>
        <v>0.11157871901868834</v>
      </c>
      <c r="H117" s="574">
        <f t="shared" si="40"/>
        <v>0.53435892716835176</v>
      </c>
      <c r="I117" s="43"/>
      <c r="J117" s="54"/>
      <c r="K117" s="733"/>
      <c r="L117" s="733"/>
      <c r="M117" s="733"/>
      <c r="N117" s="733"/>
      <c r="O117" s="536"/>
      <c r="P117" s="733"/>
      <c r="Q117" s="733"/>
      <c r="R117" s="733"/>
      <c r="S117" s="737"/>
      <c r="U117" s="785">
        <v>2353.030999999999</v>
      </c>
      <c r="V117" s="786">
        <v>0.1053127306762454</v>
      </c>
      <c r="X117" s="785">
        <f>X118-X116</f>
        <v>3885.0347022557762</v>
      </c>
      <c r="Y117" s="787">
        <f t="shared" si="37"/>
        <v>0.11157871901868834</v>
      </c>
      <c r="Z117" s="786">
        <f t="shared" si="38"/>
        <v>0.65107671860497285</v>
      </c>
      <c r="AA117" s="516"/>
      <c r="AB117" s="516"/>
      <c r="AC117" s="516"/>
      <c r="AD117" s="516"/>
      <c r="AE117" s="515"/>
      <c r="AF117" s="515"/>
      <c r="AG117" s="515"/>
      <c r="AH117" s="515"/>
      <c r="AI117" s="515"/>
      <c r="AJ117" s="515"/>
      <c r="AK117" s="515"/>
      <c r="AU117" s="515"/>
      <c r="AV117" s="515"/>
      <c r="AW117" s="515"/>
      <c r="AX117" s="515"/>
      <c r="AY117" s="515"/>
    </row>
    <row r="118" spans="1:51" s="30" customFormat="1" x14ac:dyDescent="0.25">
      <c r="A118" s="433"/>
      <c r="B118" s="454"/>
      <c r="C118" s="724" t="s">
        <v>18</v>
      </c>
      <c r="D118" s="716">
        <v>28097.355927800003</v>
      </c>
      <c r="E118" s="55">
        <v>1</v>
      </c>
      <c r="F118" s="579">
        <f>DatabyRegion!P58</f>
        <v>34818.778494894454</v>
      </c>
      <c r="G118" s="580">
        <v>1</v>
      </c>
      <c r="H118" s="581">
        <f t="shared" si="40"/>
        <v>0.23921904197555333</v>
      </c>
      <c r="I118" s="44"/>
      <c r="J118" s="54"/>
      <c r="K118" s="744"/>
      <c r="L118" s="744"/>
      <c r="M118" s="744"/>
      <c r="N118" s="744"/>
      <c r="O118" s="536"/>
      <c r="P118" s="744"/>
      <c r="Q118" s="744"/>
      <c r="R118" s="744"/>
      <c r="S118" s="737"/>
      <c r="T118" s="516" t="s">
        <v>178</v>
      </c>
      <c r="U118" s="785">
        <v>22343.272127599997</v>
      </c>
      <c r="V118" s="786">
        <v>1</v>
      </c>
      <c r="W118" s="516" t="s">
        <v>178</v>
      </c>
      <c r="X118" s="516">
        <f>DatabyRegion!P58</f>
        <v>34818.778494894454</v>
      </c>
      <c r="Y118" s="787">
        <f t="shared" si="37"/>
        <v>1</v>
      </c>
      <c r="Z118" s="786">
        <f t="shared" si="38"/>
        <v>0.55835628264509318</v>
      </c>
      <c r="AA118" s="516"/>
      <c r="AB118" s="516"/>
      <c r="AC118" s="516"/>
      <c r="AD118" s="516"/>
      <c r="AE118" s="517"/>
      <c r="AF118" s="517"/>
      <c r="AG118" s="517"/>
      <c r="AH118" s="517"/>
      <c r="AI118" s="517"/>
      <c r="AJ118" s="517"/>
      <c r="AK118" s="517"/>
      <c r="AL118" s="517"/>
      <c r="AM118" s="517"/>
      <c r="AN118" s="517"/>
      <c r="AO118" s="517"/>
      <c r="AP118" s="517"/>
      <c r="AQ118" s="517"/>
      <c r="AR118" s="517"/>
      <c r="AS118" s="517"/>
      <c r="AT118" s="517"/>
      <c r="AU118" s="517"/>
      <c r="AV118" s="517"/>
      <c r="AW118" s="517"/>
      <c r="AX118" s="517"/>
      <c r="AY118" s="517"/>
    </row>
    <row r="119" spans="1:51" s="30" customFormat="1" x14ac:dyDescent="0.25">
      <c r="A119" s="441" t="s">
        <v>19</v>
      </c>
      <c r="B119" s="52"/>
      <c r="C119" s="52"/>
      <c r="D119" s="56"/>
      <c r="E119" s="56"/>
      <c r="F119" s="56"/>
      <c r="G119" s="44"/>
      <c r="H119" s="44"/>
      <c r="I119" s="44"/>
      <c r="J119" s="238"/>
      <c r="K119" s="744"/>
      <c r="L119" s="744"/>
      <c r="M119" s="744"/>
      <c r="N119" s="744"/>
      <c r="O119" s="536"/>
      <c r="P119" s="744"/>
      <c r="Q119" s="744"/>
      <c r="R119" s="744"/>
      <c r="S119" s="737"/>
      <c r="T119" s="516" t="s">
        <v>328</v>
      </c>
      <c r="U119" s="516">
        <v>121</v>
      </c>
      <c r="V119" s="516"/>
      <c r="W119" s="516"/>
      <c r="X119" s="516"/>
      <c r="Y119" s="516"/>
      <c r="Z119" s="516"/>
      <c r="AA119" s="516"/>
      <c r="AB119" s="516"/>
      <c r="AC119" s="516"/>
      <c r="AD119" s="516"/>
      <c r="AE119" s="517"/>
      <c r="AF119" s="517"/>
      <c r="AG119" s="517"/>
      <c r="AH119" s="517"/>
      <c r="AI119" s="517"/>
      <c r="AJ119" s="517"/>
      <c r="AK119" s="517"/>
      <c r="AL119" s="517"/>
      <c r="AM119" s="517"/>
      <c r="AN119" s="517"/>
      <c r="AO119" s="517"/>
      <c r="AP119" s="517"/>
      <c r="AQ119" s="517"/>
      <c r="AR119" s="517"/>
      <c r="AS119" s="517"/>
      <c r="AT119" s="517"/>
      <c r="AU119" s="517"/>
      <c r="AV119" s="517"/>
      <c r="AW119" s="517"/>
      <c r="AX119" s="517"/>
      <c r="AY119" s="517"/>
    </row>
    <row r="120" spans="1:51" ht="12" customHeight="1" x14ac:dyDescent="0.35">
      <c r="A120" s="441" t="s">
        <v>457</v>
      </c>
      <c r="B120" s="47"/>
      <c r="I120" s="64"/>
      <c r="J120" s="526"/>
      <c r="K120" s="536"/>
      <c r="L120" s="536"/>
      <c r="M120" s="536"/>
      <c r="N120" s="536"/>
      <c r="O120" s="536"/>
      <c r="P120" s="536"/>
      <c r="Q120" s="536"/>
      <c r="R120" s="536"/>
      <c r="S120" s="535"/>
      <c r="T120" s="791" t="s">
        <v>232</v>
      </c>
      <c r="U120" s="792">
        <f>U118+U98+U77+U57-U37</f>
        <v>0</v>
      </c>
      <c r="V120" s="792" t="s">
        <v>45</v>
      </c>
      <c r="W120" s="792" t="s">
        <v>45</v>
      </c>
      <c r="X120" s="792">
        <f>X118+X98+X77+X57-X37</f>
        <v>0</v>
      </c>
      <c r="Y120" s="793" t="s">
        <v>45</v>
      </c>
      <c r="Z120" s="793" t="s">
        <v>45</v>
      </c>
      <c r="AA120" s="793" t="s">
        <v>45</v>
      </c>
      <c r="AB120" s="516"/>
      <c r="AC120" s="516"/>
      <c r="AD120" s="516"/>
      <c r="AE120" s="515"/>
      <c r="AF120" s="515"/>
      <c r="AG120" s="515"/>
      <c r="AH120" s="515"/>
      <c r="AI120" s="515"/>
      <c r="AJ120" s="515"/>
      <c r="AK120" s="515"/>
      <c r="AU120" s="515"/>
      <c r="AV120" s="515"/>
      <c r="AW120" s="515"/>
      <c r="AX120" s="515"/>
      <c r="AY120" s="515"/>
    </row>
    <row r="121" spans="1:51" s="30" customFormat="1" x14ac:dyDescent="0.25">
      <c r="C121" s="462"/>
      <c r="D121" s="77"/>
      <c r="E121" s="77"/>
      <c r="F121" s="77"/>
      <c r="G121" s="64"/>
      <c r="H121" s="64"/>
      <c r="I121" s="64"/>
      <c r="J121" s="526"/>
      <c r="K121" s="536"/>
      <c r="L121" s="536"/>
      <c r="M121" s="536"/>
      <c r="N121" s="536"/>
      <c r="O121" s="536"/>
      <c r="P121" s="536"/>
      <c r="Q121" s="536"/>
      <c r="R121" s="536"/>
      <c r="S121" s="517"/>
      <c r="T121" s="516"/>
      <c r="U121" s="516"/>
      <c r="V121" s="516"/>
      <c r="W121" s="516"/>
      <c r="X121" s="516"/>
      <c r="Y121" s="516"/>
      <c r="Z121" s="516"/>
      <c r="AA121" s="516"/>
      <c r="AB121" s="516"/>
      <c r="AC121" s="516"/>
      <c r="AD121" s="516"/>
      <c r="AE121" s="517"/>
      <c r="AF121" s="517"/>
      <c r="AG121" s="517"/>
      <c r="AH121" s="517"/>
      <c r="AI121" s="517"/>
      <c r="AJ121" s="517"/>
      <c r="AK121" s="517"/>
      <c r="AL121" s="517"/>
      <c r="AM121" s="517"/>
      <c r="AN121" s="517"/>
      <c r="AO121" s="517"/>
      <c r="AP121" s="517"/>
      <c r="AQ121" s="517"/>
      <c r="AR121" s="517"/>
      <c r="AS121" s="517"/>
      <c r="AT121" s="517"/>
      <c r="AU121" s="517"/>
      <c r="AV121" s="517"/>
      <c r="AW121" s="517"/>
      <c r="AX121" s="517"/>
      <c r="AY121" s="517"/>
    </row>
    <row r="122" spans="1:51" x14ac:dyDescent="0.25">
      <c r="I122" s="64"/>
      <c r="J122" s="526"/>
      <c r="K122" s="536"/>
      <c r="L122" s="536"/>
      <c r="M122" s="536"/>
      <c r="N122" s="536"/>
      <c r="O122" s="536"/>
      <c r="P122" s="536"/>
      <c r="Q122" s="536"/>
      <c r="R122" s="536"/>
      <c r="S122" s="535"/>
      <c r="Z122" s="516"/>
      <c r="AA122" s="516"/>
      <c r="AB122" s="516"/>
      <c r="AC122" s="516"/>
      <c r="AD122" s="516"/>
      <c r="AE122" s="515"/>
      <c r="AF122" s="515"/>
      <c r="AG122" s="515"/>
      <c r="AH122" s="515"/>
      <c r="AI122" s="515"/>
      <c r="AJ122" s="515"/>
      <c r="AK122" s="515"/>
      <c r="AU122" s="515"/>
      <c r="AV122" s="515"/>
      <c r="AW122" s="515"/>
      <c r="AX122" s="515"/>
      <c r="AY122" s="515"/>
    </row>
    <row r="123" spans="1:51" s="30" customFormat="1" x14ac:dyDescent="0.25">
      <c r="A123" s="319"/>
      <c r="B123" s="319"/>
      <c r="C123" s="335"/>
      <c r="D123" s="77"/>
      <c r="E123" s="77"/>
      <c r="F123" s="77"/>
      <c r="G123" s="64"/>
      <c r="H123" s="64"/>
      <c r="I123" s="64"/>
      <c r="J123" s="526"/>
      <c r="K123" s="536"/>
      <c r="L123" s="536"/>
      <c r="M123" s="536"/>
      <c r="N123" s="536"/>
      <c r="O123" s="536"/>
      <c r="P123" s="536"/>
      <c r="Q123" s="536"/>
      <c r="R123" s="536"/>
      <c r="S123" s="517"/>
      <c r="T123" s="516"/>
      <c r="U123" s="516"/>
      <c r="V123" s="516"/>
      <c r="W123" s="516"/>
      <c r="X123" s="516"/>
      <c r="Y123" s="516"/>
      <c r="Z123" s="516"/>
      <c r="AA123" s="516"/>
      <c r="AB123" s="516"/>
      <c r="AC123" s="516"/>
      <c r="AD123" s="516"/>
      <c r="AE123" s="517"/>
      <c r="AF123" s="517"/>
      <c r="AG123" s="517"/>
      <c r="AH123" s="517"/>
      <c r="AI123" s="517"/>
      <c r="AJ123" s="517"/>
      <c r="AK123" s="517"/>
      <c r="AL123" s="517"/>
      <c r="AM123" s="517"/>
      <c r="AN123" s="517"/>
      <c r="AO123" s="517"/>
      <c r="AP123" s="517"/>
      <c r="AQ123" s="517"/>
      <c r="AR123" s="517"/>
      <c r="AS123" s="517"/>
      <c r="AT123" s="517"/>
      <c r="AU123" s="517"/>
      <c r="AV123" s="517"/>
      <c r="AW123" s="517"/>
      <c r="AX123" s="517"/>
      <c r="AY123" s="517"/>
    </row>
    <row r="124" spans="1:51" s="30" customFormat="1" x14ac:dyDescent="0.25">
      <c r="A124" s="326"/>
      <c r="B124" s="59"/>
      <c r="C124" s="60"/>
      <c r="D124" s="61"/>
      <c r="E124" s="62"/>
      <c r="F124" s="78"/>
      <c r="G124" s="29"/>
      <c r="H124" s="64"/>
      <c r="I124" s="64"/>
      <c r="J124" s="526"/>
      <c r="K124" s="536"/>
      <c r="L124" s="536"/>
      <c r="M124" s="536"/>
      <c r="N124" s="536"/>
      <c r="O124" s="536"/>
      <c r="P124" s="536"/>
      <c r="Q124" s="536"/>
      <c r="R124" s="536"/>
      <c r="S124" s="517"/>
      <c r="T124" s="516"/>
      <c r="U124" s="516"/>
      <c r="V124" s="516"/>
      <c r="W124" s="516"/>
      <c r="X124" s="516"/>
      <c r="Y124" s="516"/>
      <c r="Z124" s="516"/>
      <c r="AA124" s="516"/>
      <c r="AB124" s="516"/>
      <c r="AC124" s="516"/>
      <c r="AD124" s="516"/>
      <c r="AE124" s="517"/>
      <c r="AF124" s="517"/>
      <c r="AG124" s="517"/>
      <c r="AH124" s="517"/>
      <c r="AI124" s="517"/>
      <c r="AJ124" s="517"/>
      <c r="AK124" s="517"/>
      <c r="AL124" s="517"/>
      <c r="AM124" s="517"/>
      <c r="AN124" s="517"/>
      <c r="AO124" s="517"/>
      <c r="AP124" s="517"/>
      <c r="AQ124" s="517"/>
      <c r="AR124" s="517"/>
      <c r="AS124" s="517"/>
      <c r="AT124" s="517"/>
      <c r="AU124" s="517"/>
      <c r="AV124" s="517"/>
      <c r="AW124" s="517"/>
      <c r="AX124" s="517"/>
      <c r="AY124" s="517"/>
    </row>
    <row r="125" spans="1:51" x14ac:dyDescent="0.25">
      <c r="A125" s="320"/>
      <c r="B125" s="59"/>
      <c r="C125" s="60"/>
      <c r="D125" s="80"/>
      <c r="E125" s="62"/>
      <c r="F125" s="78"/>
      <c r="G125" s="29"/>
      <c r="H125" s="64"/>
      <c r="I125" s="64"/>
      <c r="J125" s="526"/>
      <c r="K125" s="536"/>
      <c r="L125" s="536"/>
      <c r="M125" s="536"/>
      <c r="N125" s="536"/>
      <c r="O125" s="536"/>
      <c r="P125" s="536"/>
      <c r="Q125" s="536"/>
      <c r="R125" s="536"/>
      <c r="S125" s="535"/>
      <c r="Z125" s="516"/>
      <c r="AA125" s="516"/>
      <c r="AB125" s="516"/>
      <c r="AC125" s="516"/>
      <c r="AD125" s="516"/>
      <c r="AE125" s="515"/>
      <c r="AF125" s="515"/>
      <c r="AG125" s="515"/>
      <c r="AH125" s="515"/>
      <c r="AI125" s="515"/>
      <c r="AJ125" s="515"/>
      <c r="AK125" s="515"/>
      <c r="AU125" s="515"/>
      <c r="AV125" s="515"/>
      <c r="AW125" s="515"/>
      <c r="AX125" s="515"/>
      <c r="AY125" s="515"/>
    </row>
    <row r="126" spans="1:51" x14ac:dyDescent="0.25">
      <c r="A126" s="327"/>
      <c r="B126" s="59"/>
      <c r="C126" s="60"/>
      <c r="D126" s="80"/>
      <c r="E126" s="62"/>
      <c r="F126" s="78"/>
      <c r="G126" s="62"/>
      <c r="H126" s="64"/>
      <c r="I126" s="64"/>
      <c r="J126" s="526"/>
      <c r="K126" s="536"/>
      <c r="L126" s="536"/>
      <c r="M126" s="536"/>
      <c r="N126" s="536"/>
      <c r="O126" s="536"/>
      <c r="P126" s="536"/>
      <c r="Q126" s="536"/>
      <c r="R126" s="536"/>
      <c r="S126" s="535"/>
      <c r="Z126" s="516"/>
      <c r="AA126" s="516"/>
      <c r="AB126" s="516"/>
      <c r="AC126" s="516"/>
      <c r="AD126" s="516"/>
      <c r="AE126" s="515"/>
      <c r="AF126" s="515"/>
      <c r="AG126" s="515"/>
      <c r="AH126" s="515"/>
      <c r="AI126" s="515"/>
      <c r="AJ126" s="515"/>
      <c r="AK126" s="515"/>
      <c r="AU126" s="515"/>
      <c r="AV126" s="515"/>
      <c r="AW126" s="515"/>
      <c r="AX126" s="515"/>
      <c r="AY126" s="515"/>
    </row>
    <row r="127" spans="1:51" x14ac:dyDescent="0.25">
      <c r="A127" s="327"/>
      <c r="B127" s="59"/>
      <c r="C127" s="60"/>
      <c r="D127" s="81"/>
      <c r="E127" s="62"/>
      <c r="F127" s="78"/>
      <c r="G127" s="81"/>
      <c r="H127" s="64"/>
      <c r="I127" s="64"/>
      <c r="J127" s="526"/>
      <c r="K127" s="536"/>
      <c r="L127" s="536"/>
      <c r="M127" s="536"/>
      <c r="N127" s="536"/>
      <c r="O127" s="536"/>
      <c r="P127" s="536"/>
      <c r="Q127" s="536"/>
      <c r="R127" s="536"/>
      <c r="S127" s="535"/>
      <c r="AC127" s="515"/>
      <c r="AD127" s="515"/>
      <c r="AE127" s="515"/>
      <c r="AF127" s="515"/>
      <c r="AG127" s="515"/>
      <c r="AH127" s="515"/>
      <c r="AI127" s="515"/>
      <c r="AJ127" s="515"/>
      <c r="AK127" s="515"/>
      <c r="AU127" s="515"/>
      <c r="AV127" s="515"/>
      <c r="AW127" s="515"/>
      <c r="AX127" s="515"/>
      <c r="AY127" s="515"/>
    </row>
    <row r="128" spans="1:51" x14ac:dyDescent="0.25">
      <c r="A128" s="327"/>
      <c r="B128" s="59"/>
      <c r="C128" s="60"/>
      <c r="D128" s="81"/>
      <c r="E128" s="62"/>
      <c r="F128" s="78"/>
      <c r="G128" s="81"/>
      <c r="H128" s="64"/>
      <c r="I128" s="64"/>
      <c r="J128" s="526"/>
      <c r="K128" s="536"/>
      <c r="L128" s="536"/>
      <c r="M128" s="536"/>
      <c r="N128" s="536"/>
      <c r="O128" s="536"/>
      <c r="P128" s="536"/>
      <c r="Q128" s="536"/>
      <c r="R128" s="536"/>
      <c r="S128" s="535"/>
      <c r="AC128" s="515"/>
      <c r="AD128" s="515"/>
      <c r="AE128" s="515"/>
      <c r="AF128" s="515"/>
      <c r="AG128" s="515"/>
      <c r="AH128" s="515"/>
      <c r="AI128" s="515"/>
      <c r="AJ128" s="515"/>
      <c r="AK128" s="515"/>
      <c r="AU128" s="515"/>
      <c r="AV128" s="515"/>
      <c r="AW128" s="515"/>
      <c r="AX128" s="515"/>
      <c r="AY128" s="515"/>
    </row>
    <row r="129" spans="1:51" x14ac:dyDescent="0.25">
      <c r="A129" s="327"/>
      <c r="B129" s="59"/>
      <c r="C129" s="60"/>
      <c r="D129" s="81"/>
      <c r="E129" s="62"/>
      <c r="F129" s="78"/>
      <c r="G129" s="81"/>
      <c r="H129" s="64"/>
      <c r="I129" s="64"/>
      <c r="J129" s="526"/>
      <c r="K129" s="536"/>
      <c r="L129" s="536"/>
      <c r="M129" s="536"/>
      <c r="N129" s="536"/>
      <c r="O129" s="536"/>
      <c r="P129" s="536"/>
      <c r="Q129" s="536"/>
      <c r="R129" s="536"/>
      <c r="S129" s="535"/>
      <c r="AC129" s="515"/>
      <c r="AD129" s="515"/>
      <c r="AE129" s="515"/>
      <c r="AF129" s="515"/>
      <c r="AG129" s="515"/>
      <c r="AH129" s="515"/>
      <c r="AI129" s="515"/>
      <c r="AJ129" s="515"/>
      <c r="AK129" s="515"/>
      <c r="AU129" s="515"/>
      <c r="AV129" s="515"/>
      <c r="AW129" s="515"/>
      <c r="AX129" s="515"/>
      <c r="AY129" s="515"/>
    </row>
    <row r="130" spans="1:51" x14ac:dyDescent="0.25">
      <c r="A130" s="327"/>
      <c r="B130" s="59"/>
      <c r="C130" s="60"/>
      <c r="D130" s="81"/>
      <c r="E130" s="62"/>
      <c r="F130" s="78"/>
      <c r="G130" s="81"/>
      <c r="H130" s="64"/>
      <c r="I130" s="64"/>
      <c r="J130" s="526"/>
      <c r="K130" s="536"/>
      <c r="L130" s="536"/>
      <c r="M130" s="536"/>
      <c r="N130" s="536"/>
      <c r="O130" s="536"/>
      <c r="P130" s="536"/>
      <c r="Q130" s="536"/>
      <c r="R130" s="536"/>
      <c r="S130" s="535"/>
      <c r="AC130" s="515"/>
      <c r="AD130" s="515"/>
      <c r="AE130" s="515"/>
      <c r="AF130" s="515"/>
      <c r="AG130" s="515"/>
      <c r="AH130" s="515"/>
      <c r="AI130" s="515"/>
      <c r="AJ130" s="515"/>
      <c r="AK130" s="515"/>
      <c r="AU130" s="515"/>
      <c r="AV130" s="515"/>
      <c r="AW130" s="515"/>
      <c r="AX130" s="515"/>
      <c r="AY130" s="515"/>
    </row>
    <row r="131" spans="1:51" x14ac:dyDescent="0.25">
      <c r="A131" s="327"/>
      <c r="B131" s="59"/>
      <c r="C131" s="60"/>
      <c r="D131" s="81"/>
      <c r="E131" s="62"/>
      <c r="F131" s="78"/>
      <c r="G131" s="81"/>
      <c r="H131" s="64"/>
      <c r="I131" s="64"/>
      <c r="J131" s="526"/>
      <c r="K131" s="536"/>
      <c r="L131" s="536"/>
      <c r="M131" s="536"/>
      <c r="N131" s="536"/>
      <c r="O131" s="536"/>
      <c r="P131" s="536"/>
      <c r="Q131" s="536"/>
      <c r="R131" s="536"/>
      <c r="S131" s="535"/>
      <c r="AC131" s="515"/>
      <c r="AD131" s="515"/>
      <c r="AE131" s="515"/>
      <c r="AF131" s="515"/>
      <c r="AG131" s="515"/>
      <c r="AH131" s="515"/>
      <c r="AI131" s="515"/>
      <c r="AJ131" s="515"/>
      <c r="AK131" s="515"/>
      <c r="AU131" s="515"/>
      <c r="AV131" s="515"/>
      <c r="AW131" s="515"/>
      <c r="AX131" s="515"/>
      <c r="AY131" s="515"/>
    </row>
    <row r="132" spans="1:51" x14ac:dyDescent="0.25">
      <c r="A132" s="327"/>
      <c r="B132" s="59"/>
      <c r="C132" s="60"/>
      <c r="D132" s="81"/>
      <c r="E132" s="62"/>
      <c r="F132" s="78"/>
      <c r="G132" s="81"/>
      <c r="H132" s="64"/>
      <c r="I132" s="64"/>
      <c r="J132" s="526"/>
      <c r="K132" s="536"/>
      <c r="L132" s="536"/>
      <c r="M132" s="536"/>
      <c r="N132" s="536"/>
      <c r="O132" s="536"/>
      <c r="P132" s="536"/>
      <c r="Q132" s="536"/>
      <c r="R132" s="536"/>
      <c r="S132" s="535"/>
      <c r="AC132" s="515"/>
      <c r="AD132" s="515"/>
      <c r="AE132" s="515"/>
      <c r="AF132" s="515"/>
      <c r="AG132" s="515"/>
      <c r="AH132" s="515"/>
      <c r="AI132" s="515"/>
      <c r="AJ132" s="515"/>
      <c r="AK132" s="515"/>
      <c r="AU132" s="515"/>
      <c r="AV132" s="515"/>
      <c r="AW132" s="515"/>
      <c r="AX132" s="515"/>
      <c r="AY132" s="515"/>
    </row>
    <row r="133" spans="1:51" x14ac:dyDescent="0.25">
      <c r="A133" s="327"/>
      <c r="B133" s="59"/>
      <c r="C133" s="60"/>
      <c r="D133" s="81"/>
      <c r="E133" s="62"/>
      <c r="F133" s="78"/>
      <c r="G133" s="81"/>
      <c r="H133" s="64"/>
      <c r="I133" s="64"/>
      <c r="J133" s="526"/>
      <c r="K133" s="536"/>
      <c r="L133" s="536"/>
      <c r="M133" s="536"/>
      <c r="N133" s="536"/>
      <c r="O133" s="536"/>
      <c r="P133" s="536"/>
      <c r="Q133" s="536"/>
      <c r="R133" s="536"/>
      <c r="S133" s="535"/>
      <c r="AC133" s="515"/>
      <c r="AD133" s="515"/>
      <c r="AE133" s="515"/>
      <c r="AF133" s="515"/>
      <c r="AG133" s="515"/>
      <c r="AH133" s="515"/>
      <c r="AI133" s="515"/>
      <c r="AJ133" s="515"/>
      <c r="AK133" s="515"/>
      <c r="AU133" s="515"/>
      <c r="AV133" s="515"/>
      <c r="AW133" s="515"/>
      <c r="AX133" s="515"/>
      <c r="AY133" s="515"/>
    </row>
    <row r="134" spans="1:51" x14ac:dyDescent="0.25">
      <c r="A134" s="327"/>
      <c r="B134" s="59"/>
      <c r="C134" s="60"/>
      <c r="D134" s="81"/>
      <c r="E134" s="62"/>
      <c r="F134" s="78"/>
      <c r="G134" s="81"/>
      <c r="H134" s="64"/>
      <c r="I134" s="64"/>
      <c r="J134" s="526"/>
      <c r="K134" s="536"/>
      <c r="L134" s="536"/>
      <c r="M134" s="536"/>
      <c r="N134" s="536"/>
      <c r="O134" s="536"/>
      <c r="P134" s="536"/>
      <c r="Q134" s="536"/>
      <c r="R134" s="536"/>
      <c r="S134" s="535"/>
      <c r="AC134" s="515"/>
      <c r="AD134" s="515"/>
      <c r="AE134" s="515"/>
      <c r="AF134" s="515"/>
      <c r="AG134" s="515"/>
      <c r="AH134" s="515"/>
      <c r="AI134" s="515"/>
      <c r="AJ134" s="515"/>
      <c r="AK134" s="515"/>
      <c r="AU134" s="515"/>
      <c r="AV134" s="515"/>
      <c r="AW134" s="515"/>
      <c r="AX134" s="515"/>
      <c r="AY134" s="515"/>
    </row>
    <row r="135" spans="1:51" x14ac:dyDescent="0.25">
      <c r="A135" s="327"/>
      <c r="B135" s="59"/>
      <c r="C135" s="60"/>
      <c r="D135" s="81"/>
      <c r="E135" s="62"/>
      <c r="F135" s="78"/>
      <c r="G135" s="81"/>
      <c r="H135" s="64"/>
      <c r="I135" s="64"/>
      <c r="J135" s="526"/>
      <c r="K135" s="536"/>
      <c r="L135" s="536"/>
      <c r="M135" s="536"/>
      <c r="N135" s="536"/>
      <c r="O135" s="536"/>
      <c r="P135" s="536"/>
      <c r="Q135" s="536"/>
      <c r="R135" s="536"/>
      <c r="S135" s="535"/>
      <c r="AC135" s="515"/>
      <c r="AD135" s="515"/>
      <c r="AE135" s="515"/>
      <c r="AF135" s="515"/>
      <c r="AG135" s="515"/>
      <c r="AH135" s="515"/>
      <c r="AI135" s="515"/>
      <c r="AJ135" s="515"/>
      <c r="AK135" s="515"/>
      <c r="AU135" s="515"/>
      <c r="AV135" s="515"/>
      <c r="AW135" s="515"/>
      <c r="AX135" s="515"/>
      <c r="AY135" s="515"/>
    </row>
    <row r="136" spans="1:51" x14ac:dyDescent="0.25">
      <c r="A136" s="327"/>
      <c r="B136" s="59"/>
      <c r="C136" s="60"/>
      <c r="D136" s="81"/>
      <c r="E136" s="62"/>
      <c r="F136" s="78"/>
      <c r="G136" s="81"/>
      <c r="H136" s="64"/>
      <c r="I136" s="64"/>
      <c r="J136" s="526"/>
      <c r="K136" s="536"/>
      <c r="L136" s="536"/>
      <c r="M136" s="536"/>
      <c r="N136" s="536"/>
      <c r="O136" s="536"/>
      <c r="P136" s="536"/>
      <c r="Q136" s="536"/>
      <c r="R136" s="536"/>
      <c r="S136" s="535"/>
      <c r="AC136" s="515"/>
      <c r="AD136" s="515"/>
      <c r="AE136" s="515"/>
      <c r="AF136" s="515"/>
      <c r="AG136" s="515"/>
      <c r="AH136" s="515"/>
      <c r="AI136" s="515"/>
      <c r="AJ136" s="515"/>
      <c r="AK136" s="515"/>
      <c r="AU136" s="515"/>
      <c r="AV136" s="515"/>
      <c r="AW136" s="515"/>
      <c r="AX136" s="515"/>
      <c r="AY136" s="515"/>
    </row>
    <row r="137" spans="1:51" x14ac:dyDescent="0.25">
      <c r="A137" s="327"/>
      <c r="B137" s="59"/>
      <c r="C137" s="60"/>
      <c r="D137" s="81"/>
      <c r="E137" s="62"/>
      <c r="F137" s="78"/>
      <c r="G137" s="81"/>
      <c r="H137" s="64"/>
      <c r="I137" s="64"/>
      <c r="J137" s="526"/>
      <c r="K137" s="536"/>
      <c r="L137" s="536"/>
      <c r="M137" s="536"/>
      <c r="N137" s="536"/>
      <c r="O137" s="536"/>
      <c r="P137" s="536"/>
      <c r="Q137" s="536"/>
      <c r="R137" s="536"/>
      <c r="S137" s="535"/>
      <c r="AC137" s="515"/>
      <c r="AD137" s="515"/>
      <c r="AE137" s="515"/>
      <c r="AF137" s="515"/>
      <c r="AG137" s="515"/>
      <c r="AH137" s="515"/>
      <c r="AI137" s="515"/>
      <c r="AJ137" s="515"/>
      <c r="AK137" s="515"/>
      <c r="AU137" s="515"/>
      <c r="AV137" s="515"/>
      <c r="AW137" s="515"/>
      <c r="AX137" s="515"/>
      <c r="AY137" s="515"/>
    </row>
    <row r="138" spans="1:51" x14ac:dyDescent="0.25">
      <c r="A138" s="327"/>
      <c r="B138" s="59"/>
      <c r="C138" s="60"/>
      <c r="D138" s="81"/>
      <c r="E138" s="62"/>
      <c r="F138" s="78"/>
      <c r="G138" s="81"/>
      <c r="H138" s="64"/>
      <c r="I138" s="64"/>
      <c r="J138" s="526"/>
      <c r="K138" s="536"/>
      <c r="L138" s="536"/>
      <c r="M138" s="536"/>
      <c r="N138" s="536"/>
      <c r="O138" s="536"/>
      <c r="P138" s="536"/>
      <c r="Q138" s="536"/>
      <c r="R138" s="536"/>
      <c r="S138" s="535"/>
      <c r="AC138" s="515"/>
      <c r="AD138" s="515"/>
      <c r="AE138" s="515"/>
      <c r="AF138" s="515"/>
      <c r="AG138" s="515"/>
      <c r="AH138" s="515"/>
      <c r="AI138" s="515"/>
      <c r="AJ138" s="515"/>
      <c r="AK138" s="515"/>
      <c r="AU138" s="515"/>
      <c r="AV138" s="515"/>
      <c r="AW138" s="515"/>
      <c r="AX138" s="515"/>
      <c r="AY138" s="515"/>
    </row>
    <row r="139" spans="1:51" x14ac:dyDescent="0.25">
      <c r="A139" s="327"/>
      <c r="B139" s="59"/>
      <c r="C139" s="60"/>
      <c r="D139" s="81"/>
      <c r="E139" s="62"/>
      <c r="F139" s="78"/>
      <c r="G139" s="81"/>
      <c r="H139" s="64"/>
      <c r="I139" s="64"/>
      <c r="J139" s="526"/>
      <c r="K139" s="536"/>
      <c r="L139" s="536"/>
      <c r="M139" s="536"/>
      <c r="N139" s="536"/>
      <c r="O139" s="536"/>
      <c r="P139" s="536"/>
      <c r="Q139" s="536"/>
      <c r="R139" s="536"/>
      <c r="S139" s="535"/>
      <c r="AC139" s="515"/>
      <c r="AD139" s="515"/>
      <c r="AE139" s="515"/>
      <c r="AF139" s="515"/>
      <c r="AG139" s="515"/>
      <c r="AH139" s="515"/>
      <c r="AI139" s="515"/>
      <c r="AJ139" s="515"/>
      <c r="AK139" s="515"/>
      <c r="AU139" s="515"/>
      <c r="AV139" s="515"/>
      <c r="AW139" s="515"/>
      <c r="AX139" s="515"/>
      <c r="AY139" s="515"/>
    </row>
    <row r="140" spans="1:51" x14ac:dyDescent="0.25">
      <c r="A140" s="327"/>
      <c r="B140" s="59"/>
      <c r="C140" s="60"/>
      <c r="D140" s="81"/>
      <c r="E140" s="62"/>
      <c r="F140" s="78"/>
      <c r="G140" s="81"/>
      <c r="H140" s="64"/>
      <c r="I140" s="64"/>
      <c r="J140" s="526"/>
      <c r="K140" s="536"/>
      <c r="L140" s="536"/>
      <c r="M140" s="536"/>
      <c r="N140" s="536"/>
      <c r="O140" s="536"/>
      <c r="P140" s="536"/>
      <c r="Q140" s="536"/>
      <c r="R140" s="536"/>
      <c r="S140" s="535"/>
      <c r="AC140" s="515"/>
      <c r="AD140" s="515"/>
      <c r="AE140" s="515"/>
      <c r="AF140" s="515"/>
      <c r="AG140" s="515"/>
      <c r="AH140" s="515"/>
      <c r="AI140" s="515"/>
      <c r="AJ140" s="515"/>
      <c r="AK140" s="515"/>
      <c r="AU140" s="515"/>
      <c r="AV140" s="515"/>
      <c r="AW140" s="515"/>
      <c r="AX140" s="515"/>
      <c r="AY140" s="515"/>
    </row>
    <row r="141" spans="1:51" x14ac:dyDescent="0.25">
      <c r="A141" s="327"/>
      <c r="B141" s="59"/>
      <c r="C141" s="60"/>
      <c r="D141" s="81"/>
      <c r="E141" s="62"/>
      <c r="F141" s="78"/>
      <c r="G141" s="81"/>
      <c r="H141" s="64"/>
      <c r="I141" s="64"/>
      <c r="J141" s="526"/>
      <c r="K141" s="536"/>
      <c r="L141" s="536"/>
      <c r="M141" s="536"/>
      <c r="N141" s="536"/>
      <c r="O141" s="536"/>
      <c r="P141" s="536"/>
      <c r="Q141" s="536"/>
      <c r="R141" s="536"/>
      <c r="S141" s="535"/>
      <c r="AC141" s="515"/>
      <c r="AD141" s="515"/>
      <c r="AE141" s="515"/>
      <c r="AF141" s="515"/>
      <c r="AG141" s="515"/>
      <c r="AH141" s="515"/>
      <c r="AI141" s="515"/>
      <c r="AJ141" s="515"/>
      <c r="AK141" s="515"/>
      <c r="AU141" s="515"/>
      <c r="AV141" s="515"/>
      <c r="AW141" s="515"/>
      <c r="AX141" s="515"/>
      <c r="AY141" s="515"/>
    </row>
    <row r="142" spans="1:51" x14ac:dyDescent="0.25">
      <c r="A142" s="327"/>
      <c r="B142" s="59"/>
      <c r="C142" s="60"/>
      <c r="D142" s="81"/>
      <c r="E142" s="62"/>
      <c r="F142" s="78"/>
      <c r="G142" s="81"/>
      <c r="H142" s="64"/>
      <c r="I142" s="64"/>
      <c r="J142" s="526"/>
      <c r="K142" s="536"/>
      <c r="L142" s="536"/>
      <c r="M142" s="536"/>
      <c r="N142" s="536"/>
      <c r="O142" s="536"/>
      <c r="P142" s="536"/>
      <c r="Q142" s="536"/>
      <c r="R142" s="536"/>
      <c r="S142" s="535"/>
      <c r="AC142" s="515"/>
      <c r="AD142" s="515"/>
      <c r="AE142" s="515"/>
      <c r="AF142" s="515"/>
      <c r="AG142" s="515"/>
      <c r="AH142" s="515"/>
      <c r="AI142" s="515"/>
      <c r="AJ142" s="515"/>
      <c r="AK142" s="515"/>
      <c r="AU142" s="515"/>
      <c r="AV142" s="515"/>
      <c r="AW142" s="515"/>
      <c r="AX142" s="515"/>
      <c r="AY142" s="515"/>
    </row>
    <row r="143" spans="1:51" x14ac:dyDescent="0.25">
      <c r="A143" s="327"/>
      <c r="B143" s="59"/>
      <c r="C143" s="60"/>
      <c r="D143" s="81"/>
      <c r="E143" s="62"/>
      <c r="F143" s="78"/>
      <c r="G143" s="81"/>
      <c r="H143" s="64"/>
      <c r="I143" s="64"/>
      <c r="J143" s="526"/>
      <c r="K143" s="536"/>
      <c r="L143" s="536"/>
      <c r="M143" s="536"/>
      <c r="N143" s="536"/>
      <c r="O143" s="536"/>
      <c r="P143" s="536"/>
      <c r="Q143" s="536"/>
      <c r="R143" s="536"/>
      <c r="S143" s="535"/>
      <c r="AC143" s="515"/>
      <c r="AD143" s="515"/>
      <c r="AE143" s="515"/>
      <c r="AF143" s="515"/>
      <c r="AG143" s="515"/>
      <c r="AH143" s="515"/>
      <c r="AI143" s="515"/>
      <c r="AJ143" s="515"/>
      <c r="AK143" s="515"/>
      <c r="AU143" s="515"/>
      <c r="AV143" s="515"/>
      <c r="AW143" s="515"/>
      <c r="AX143" s="515"/>
      <c r="AY143" s="515"/>
    </row>
    <row r="144" spans="1:51" x14ac:dyDescent="0.25">
      <c r="A144" s="320"/>
      <c r="B144" s="47"/>
      <c r="C144" s="48"/>
      <c r="D144" s="11"/>
      <c r="E144" s="62"/>
      <c r="F144" s="78"/>
      <c r="G144" s="11"/>
      <c r="H144" s="64"/>
      <c r="I144" s="64"/>
      <c r="J144" s="526"/>
      <c r="K144" s="536"/>
      <c r="L144" s="536"/>
      <c r="M144" s="536"/>
      <c r="N144" s="536"/>
      <c r="O144" s="536"/>
      <c r="P144" s="536"/>
      <c r="Q144" s="536"/>
      <c r="R144" s="536"/>
      <c r="S144" s="535"/>
      <c r="AC144" s="515"/>
      <c r="AD144" s="515"/>
      <c r="AE144" s="515"/>
      <c r="AF144" s="515"/>
      <c r="AG144" s="515"/>
      <c r="AH144" s="515"/>
      <c r="AI144" s="515"/>
      <c r="AJ144" s="515"/>
      <c r="AK144" s="515"/>
      <c r="AU144" s="515"/>
      <c r="AV144" s="515"/>
      <c r="AW144" s="515"/>
      <c r="AX144" s="515"/>
      <c r="AY144" s="515"/>
    </row>
    <row r="145" spans="1:51" x14ac:dyDescent="0.25">
      <c r="A145" s="320"/>
      <c r="B145" s="47"/>
      <c r="C145" s="48"/>
      <c r="D145" s="11"/>
      <c r="E145" s="62"/>
      <c r="F145" s="78"/>
      <c r="G145" s="11"/>
      <c r="H145" s="64"/>
      <c r="I145" s="64"/>
      <c r="J145" s="526"/>
      <c r="K145" s="536"/>
      <c r="L145" s="536"/>
      <c r="M145" s="536"/>
      <c r="N145" s="536"/>
      <c r="O145" s="536"/>
      <c r="P145" s="536"/>
      <c r="Q145" s="536"/>
      <c r="R145" s="536"/>
      <c r="S145" s="535"/>
      <c r="AC145" s="515"/>
      <c r="AD145" s="515"/>
      <c r="AE145" s="515"/>
      <c r="AF145" s="515"/>
      <c r="AG145" s="515"/>
      <c r="AH145" s="515"/>
      <c r="AI145" s="515"/>
      <c r="AJ145" s="515"/>
      <c r="AK145" s="515"/>
      <c r="AU145" s="515"/>
      <c r="AV145" s="515"/>
      <c r="AW145" s="515"/>
      <c r="AX145" s="515"/>
      <c r="AY145" s="515"/>
    </row>
    <row r="146" spans="1:51" x14ac:dyDescent="0.25">
      <c r="A146" s="320"/>
      <c r="B146" s="47"/>
      <c r="C146" s="48"/>
      <c r="D146" s="11"/>
      <c r="E146" s="62"/>
      <c r="F146" s="78"/>
      <c r="G146" s="11"/>
      <c r="H146" s="49"/>
      <c r="I146" s="49"/>
      <c r="J146" s="246"/>
      <c r="K146" s="535"/>
      <c r="L146" s="535"/>
      <c r="M146" s="535"/>
      <c r="N146" s="535"/>
      <c r="O146" s="535"/>
      <c r="P146" s="535"/>
      <c r="Q146" s="535"/>
      <c r="R146" s="535"/>
      <c r="S146" s="535"/>
      <c r="AC146" s="515"/>
      <c r="AD146" s="515"/>
      <c r="AE146" s="515"/>
      <c r="AF146" s="515"/>
      <c r="AG146" s="515"/>
      <c r="AH146" s="515"/>
      <c r="AI146" s="515"/>
      <c r="AJ146" s="515"/>
      <c r="AK146" s="515"/>
      <c r="AU146" s="515"/>
      <c r="AV146" s="515"/>
      <c r="AW146" s="515"/>
      <c r="AX146" s="515"/>
      <c r="AY146" s="515"/>
    </row>
    <row r="147" spans="1:51" x14ac:dyDescent="0.25">
      <c r="A147" s="320"/>
      <c r="B147" s="47"/>
      <c r="C147" s="48"/>
      <c r="D147" s="11"/>
      <c r="E147" s="62"/>
      <c r="F147" s="78"/>
      <c r="G147" s="11"/>
      <c r="H147" s="49"/>
      <c r="I147" s="49"/>
      <c r="J147" s="246"/>
      <c r="K147" s="535"/>
      <c r="L147" s="535"/>
      <c r="M147" s="535"/>
      <c r="N147" s="535"/>
      <c r="O147" s="535"/>
      <c r="P147" s="535"/>
      <c r="Q147" s="535"/>
      <c r="R147" s="535"/>
      <c r="S147" s="535"/>
      <c r="AC147" s="515"/>
      <c r="AD147" s="515"/>
      <c r="AE147" s="515"/>
      <c r="AF147" s="515"/>
      <c r="AG147" s="515"/>
      <c r="AH147" s="515"/>
      <c r="AI147" s="515"/>
      <c r="AJ147" s="515"/>
      <c r="AK147" s="515"/>
      <c r="AU147" s="515"/>
      <c r="AV147" s="515"/>
      <c r="AW147" s="515"/>
      <c r="AX147" s="515"/>
      <c r="AY147" s="515"/>
    </row>
    <row r="148" spans="1:51" x14ac:dyDescent="0.25">
      <c r="A148" s="320"/>
      <c r="B148" s="47"/>
      <c r="C148" s="48"/>
      <c r="D148" s="11"/>
      <c r="E148" s="62"/>
      <c r="F148" s="78"/>
      <c r="G148" s="11"/>
      <c r="H148" s="49"/>
      <c r="I148" s="49"/>
      <c r="J148" s="246"/>
      <c r="K148" s="535"/>
      <c r="L148" s="535"/>
      <c r="M148" s="535"/>
      <c r="N148" s="535"/>
      <c r="O148" s="535"/>
      <c r="P148" s="535"/>
      <c r="Q148" s="535"/>
      <c r="R148" s="535"/>
      <c r="S148" s="535"/>
      <c r="AC148" s="515"/>
      <c r="AD148" s="515"/>
      <c r="AE148" s="515"/>
      <c r="AF148" s="515"/>
      <c r="AG148" s="515"/>
      <c r="AH148" s="515"/>
      <c r="AI148" s="515"/>
      <c r="AJ148" s="515"/>
      <c r="AK148" s="515"/>
      <c r="AU148" s="515"/>
      <c r="AV148" s="515"/>
      <c r="AW148" s="515"/>
      <c r="AX148" s="515"/>
      <c r="AY148" s="515"/>
    </row>
    <row r="149" spans="1:51" x14ac:dyDescent="0.25">
      <c r="A149" s="320"/>
      <c r="B149" s="47"/>
      <c r="C149" s="48"/>
      <c r="D149" s="11"/>
      <c r="E149" s="62"/>
      <c r="F149" s="78"/>
      <c r="G149" s="11"/>
      <c r="H149" s="49"/>
      <c r="I149" s="49"/>
      <c r="J149" s="246"/>
      <c r="K149" s="535"/>
      <c r="L149" s="535"/>
      <c r="M149" s="535"/>
      <c r="N149" s="535"/>
      <c r="O149" s="535"/>
      <c r="P149" s="535"/>
      <c r="Q149" s="535"/>
      <c r="R149" s="535"/>
      <c r="S149" s="535"/>
      <c r="AC149" s="515"/>
      <c r="AD149" s="515"/>
      <c r="AE149" s="515"/>
      <c r="AF149" s="515"/>
      <c r="AG149" s="515"/>
      <c r="AH149" s="515"/>
      <c r="AI149" s="515"/>
      <c r="AJ149" s="515"/>
      <c r="AK149" s="515"/>
      <c r="AU149" s="515"/>
      <c r="AV149" s="515"/>
      <c r="AW149" s="515"/>
      <c r="AX149" s="515"/>
      <c r="AY149" s="515"/>
    </row>
    <row r="150" spans="1:51" x14ac:dyDescent="0.25">
      <c r="A150" s="320"/>
      <c r="B150" s="47"/>
      <c r="C150" s="48"/>
      <c r="D150" s="11"/>
      <c r="E150" s="62"/>
      <c r="F150" s="78"/>
      <c r="G150" s="11"/>
      <c r="H150" s="49"/>
      <c r="I150" s="49"/>
      <c r="J150" s="246"/>
      <c r="K150" s="535"/>
      <c r="L150" s="535"/>
      <c r="M150" s="535"/>
      <c r="N150" s="535"/>
      <c r="O150" s="535"/>
      <c r="P150" s="535"/>
      <c r="Q150" s="535"/>
      <c r="R150" s="535"/>
      <c r="S150" s="535"/>
      <c r="AC150" s="515"/>
      <c r="AD150" s="515"/>
      <c r="AE150" s="515"/>
      <c r="AF150" s="515"/>
      <c r="AG150" s="515"/>
      <c r="AH150" s="515"/>
      <c r="AI150" s="515"/>
      <c r="AJ150" s="515"/>
      <c r="AK150" s="515"/>
      <c r="AU150" s="515"/>
      <c r="AV150" s="515"/>
      <c r="AW150" s="515"/>
      <c r="AX150" s="515"/>
      <c r="AY150" s="515"/>
    </row>
    <row r="151" spans="1:51" x14ac:dyDescent="0.25">
      <c r="A151" s="320"/>
      <c r="B151" s="47"/>
      <c r="C151" s="48"/>
      <c r="D151" s="11"/>
      <c r="E151" s="62"/>
      <c r="F151" s="78"/>
      <c r="G151" s="11"/>
      <c r="H151" s="49"/>
      <c r="I151" s="49"/>
      <c r="J151" s="246"/>
      <c r="K151" s="535"/>
      <c r="L151" s="535"/>
      <c r="M151" s="535"/>
      <c r="N151" s="535"/>
      <c r="O151" s="535"/>
      <c r="P151" s="535"/>
      <c r="Q151" s="535"/>
      <c r="R151" s="535"/>
      <c r="S151" s="535"/>
      <c r="AC151" s="515"/>
      <c r="AD151" s="515"/>
      <c r="AE151" s="515"/>
      <c r="AF151" s="515"/>
      <c r="AG151" s="515"/>
      <c r="AH151" s="515"/>
      <c r="AI151" s="515"/>
      <c r="AJ151" s="515"/>
      <c r="AK151" s="515"/>
      <c r="AU151" s="515"/>
      <c r="AV151" s="515"/>
      <c r="AW151" s="515"/>
      <c r="AX151" s="515"/>
      <c r="AY151" s="515"/>
    </row>
    <row r="152" spans="1:51" x14ac:dyDescent="0.25">
      <c r="A152" s="320"/>
      <c r="B152" s="47"/>
      <c r="C152" s="48"/>
      <c r="D152" s="11"/>
      <c r="E152" s="62"/>
      <c r="F152" s="78"/>
      <c r="G152" s="11"/>
      <c r="H152" s="49"/>
      <c r="I152" s="49"/>
      <c r="J152" s="246"/>
      <c r="K152" s="535"/>
      <c r="L152" s="535"/>
      <c r="M152" s="535"/>
      <c r="N152" s="535"/>
      <c r="O152" s="535"/>
      <c r="P152" s="535"/>
      <c r="Q152" s="535"/>
      <c r="R152" s="535"/>
      <c r="S152" s="535"/>
      <c r="AC152" s="515"/>
      <c r="AD152" s="515"/>
      <c r="AE152" s="515"/>
      <c r="AF152" s="515"/>
      <c r="AG152" s="515"/>
      <c r="AH152" s="515"/>
      <c r="AI152" s="515"/>
      <c r="AJ152" s="515"/>
      <c r="AK152" s="515"/>
      <c r="AU152" s="515"/>
      <c r="AV152" s="515"/>
      <c r="AW152" s="515"/>
      <c r="AX152" s="515"/>
      <c r="AY152" s="515"/>
    </row>
    <row r="153" spans="1:51" x14ac:dyDescent="0.25">
      <c r="A153" s="320"/>
      <c r="B153" s="47"/>
      <c r="C153" s="48"/>
      <c r="D153" s="11"/>
      <c r="E153" s="62"/>
      <c r="F153" s="78"/>
      <c r="G153" s="11"/>
      <c r="H153" s="49"/>
      <c r="I153" s="49"/>
      <c r="J153" s="246"/>
      <c r="K153" s="535"/>
      <c r="L153" s="535"/>
      <c r="M153" s="535"/>
      <c r="N153" s="535"/>
      <c r="O153" s="535"/>
      <c r="P153" s="535"/>
      <c r="Q153" s="535"/>
      <c r="R153" s="535"/>
      <c r="S153" s="535"/>
      <c r="AC153" s="515"/>
      <c r="AD153" s="515"/>
      <c r="AE153" s="515"/>
      <c r="AF153" s="515"/>
      <c r="AG153" s="515"/>
      <c r="AH153" s="515"/>
      <c r="AI153" s="515"/>
      <c r="AJ153" s="515"/>
      <c r="AK153" s="515"/>
      <c r="AU153" s="515"/>
      <c r="AV153" s="515"/>
      <c r="AW153" s="515"/>
      <c r="AX153" s="515"/>
      <c r="AY153" s="515"/>
    </row>
    <row r="154" spans="1:51" x14ac:dyDescent="0.25">
      <c r="A154" s="320"/>
      <c r="B154" s="47"/>
      <c r="C154" s="48"/>
      <c r="D154" s="11"/>
      <c r="E154" s="62"/>
      <c r="F154" s="78"/>
      <c r="G154" s="11"/>
      <c r="H154" s="49"/>
      <c r="I154" s="49"/>
      <c r="J154" s="246"/>
      <c r="K154" s="535"/>
      <c r="L154" s="535"/>
      <c r="M154" s="535"/>
      <c r="N154" s="535"/>
      <c r="O154" s="535"/>
      <c r="P154" s="535"/>
      <c r="Q154" s="535"/>
      <c r="R154" s="535"/>
      <c r="S154" s="535"/>
      <c r="AC154" s="515"/>
      <c r="AD154" s="515"/>
      <c r="AE154" s="515"/>
      <c r="AF154" s="515"/>
      <c r="AG154" s="515"/>
      <c r="AH154" s="515"/>
      <c r="AI154" s="515"/>
      <c r="AJ154" s="515"/>
      <c r="AK154" s="515"/>
      <c r="AU154" s="515"/>
      <c r="AV154" s="515"/>
      <c r="AW154" s="515"/>
      <c r="AX154" s="515"/>
      <c r="AY154" s="515"/>
    </row>
    <row r="155" spans="1:51" x14ac:dyDescent="0.25">
      <c r="A155" s="320"/>
      <c r="B155" s="47"/>
      <c r="C155" s="48"/>
      <c r="D155" s="11"/>
      <c r="E155" s="62"/>
      <c r="F155" s="78"/>
      <c r="G155" s="11"/>
      <c r="H155" s="49"/>
      <c r="I155" s="49"/>
      <c r="J155" s="246"/>
      <c r="K155" s="535"/>
      <c r="L155" s="535"/>
      <c r="M155" s="535"/>
      <c r="N155" s="535"/>
      <c r="O155" s="535"/>
      <c r="P155" s="535"/>
      <c r="Q155" s="535"/>
      <c r="R155" s="535"/>
      <c r="S155" s="535"/>
      <c r="AC155" s="515"/>
      <c r="AD155" s="515"/>
      <c r="AE155" s="515"/>
      <c r="AF155" s="515"/>
      <c r="AG155" s="515"/>
      <c r="AH155" s="515"/>
      <c r="AI155" s="515"/>
      <c r="AJ155" s="515"/>
      <c r="AK155" s="515"/>
      <c r="AU155" s="515"/>
      <c r="AV155" s="515"/>
      <c r="AW155" s="515"/>
      <c r="AX155" s="515"/>
      <c r="AY155" s="515"/>
    </row>
    <row r="156" spans="1:51" x14ac:dyDescent="0.25">
      <c r="A156" s="320"/>
      <c r="B156" s="47"/>
      <c r="C156" s="48"/>
      <c r="D156" s="11"/>
      <c r="E156" s="62"/>
      <c r="F156" s="78"/>
      <c r="G156" s="11"/>
      <c r="H156" s="49"/>
      <c r="I156" s="49"/>
      <c r="J156" s="246"/>
      <c r="K156" s="535"/>
      <c r="L156" s="535"/>
      <c r="M156" s="535"/>
      <c r="N156" s="535"/>
      <c r="O156" s="535"/>
      <c r="P156" s="535"/>
      <c r="Q156" s="535"/>
      <c r="R156" s="535"/>
      <c r="S156" s="535"/>
      <c r="AC156" s="515"/>
      <c r="AD156" s="515"/>
      <c r="AE156" s="515"/>
      <c r="AF156" s="515"/>
      <c r="AG156" s="515"/>
      <c r="AH156" s="515"/>
      <c r="AI156" s="515"/>
      <c r="AJ156" s="515"/>
      <c r="AK156" s="515"/>
      <c r="AU156" s="515"/>
      <c r="AV156" s="515"/>
      <c r="AW156" s="515"/>
      <c r="AX156" s="515"/>
      <c r="AY156" s="515"/>
    </row>
    <row r="157" spans="1:51" x14ac:dyDescent="0.25">
      <c r="A157" s="320"/>
      <c r="B157" s="47"/>
      <c r="C157" s="48"/>
      <c r="D157" s="11"/>
      <c r="E157" s="62"/>
      <c r="F157" s="78"/>
      <c r="G157" s="11"/>
      <c r="H157" s="49"/>
      <c r="I157" s="49"/>
      <c r="J157" s="246"/>
      <c r="K157" s="535"/>
      <c r="L157" s="535"/>
      <c r="M157" s="535"/>
      <c r="N157" s="535"/>
      <c r="O157" s="535"/>
      <c r="P157" s="535"/>
      <c r="Q157" s="535"/>
      <c r="R157" s="535"/>
      <c r="S157" s="535"/>
      <c r="AC157" s="515"/>
      <c r="AD157" s="515"/>
      <c r="AE157" s="515"/>
      <c r="AF157" s="515"/>
      <c r="AG157" s="515"/>
      <c r="AH157" s="515"/>
      <c r="AI157" s="515"/>
      <c r="AJ157" s="515"/>
      <c r="AK157" s="515"/>
      <c r="AU157" s="515"/>
      <c r="AV157" s="515"/>
      <c r="AW157" s="515"/>
      <c r="AX157" s="515"/>
      <c r="AY157" s="515"/>
    </row>
    <row r="158" spans="1:51" x14ac:dyDescent="0.25">
      <c r="A158" s="320"/>
      <c r="B158" s="47"/>
      <c r="C158" s="48"/>
      <c r="D158" s="11"/>
      <c r="E158" s="62"/>
      <c r="F158" s="78"/>
      <c r="G158" s="11"/>
      <c r="H158" s="49"/>
      <c r="I158" s="49"/>
      <c r="J158" s="246"/>
      <c r="K158" s="535"/>
      <c r="L158" s="535"/>
      <c r="M158" s="535"/>
      <c r="N158" s="535"/>
      <c r="O158" s="535"/>
      <c r="P158" s="535"/>
      <c r="Q158" s="535"/>
      <c r="R158" s="535"/>
      <c r="S158" s="535"/>
      <c r="AC158" s="515"/>
      <c r="AD158" s="515"/>
      <c r="AE158" s="515"/>
      <c r="AF158" s="515"/>
      <c r="AG158" s="515"/>
      <c r="AH158" s="515"/>
      <c r="AI158" s="515"/>
      <c r="AJ158" s="515"/>
      <c r="AK158" s="515"/>
      <c r="AU158" s="515"/>
      <c r="AV158" s="515"/>
      <c r="AW158" s="515"/>
      <c r="AX158" s="515"/>
      <c r="AY158" s="515"/>
    </row>
    <row r="159" spans="1:51" x14ac:dyDescent="0.25">
      <c r="A159" s="320"/>
      <c r="B159" s="47"/>
      <c r="C159" s="48"/>
      <c r="D159" s="11"/>
      <c r="E159" s="62"/>
      <c r="F159" s="78"/>
      <c r="G159" s="11"/>
      <c r="H159" s="49"/>
      <c r="I159" s="49"/>
      <c r="J159" s="246"/>
      <c r="K159" s="535"/>
      <c r="L159" s="535"/>
      <c r="M159" s="535"/>
      <c r="N159" s="535"/>
      <c r="O159" s="535"/>
      <c r="P159" s="535"/>
      <c r="Q159" s="535"/>
      <c r="R159" s="535"/>
      <c r="S159" s="535"/>
      <c r="AC159" s="515"/>
      <c r="AD159" s="515"/>
      <c r="AE159" s="515"/>
      <c r="AF159" s="515"/>
      <c r="AG159" s="515"/>
      <c r="AH159" s="515"/>
      <c r="AI159" s="515"/>
      <c r="AJ159" s="515"/>
      <c r="AK159" s="515"/>
      <c r="AU159" s="515"/>
      <c r="AV159" s="515"/>
      <c r="AW159" s="515"/>
      <c r="AX159" s="515"/>
      <c r="AY159" s="515"/>
    </row>
    <row r="160" spans="1:51" x14ac:dyDescent="0.25">
      <c r="A160" s="320"/>
      <c r="B160" s="47"/>
      <c r="C160" s="48"/>
      <c r="D160" s="11"/>
      <c r="E160" s="62"/>
      <c r="F160" s="78"/>
      <c r="G160" s="11"/>
      <c r="H160" s="49"/>
      <c r="I160" s="49"/>
      <c r="J160" s="246"/>
      <c r="K160" s="535"/>
      <c r="L160" s="535"/>
      <c r="M160" s="535"/>
      <c r="N160" s="535"/>
      <c r="O160" s="535"/>
      <c r="P160" s="535"/>
      <c r="Q160" s="535"/>
      <c r="R160" s="535"/>
      <c r="S160" s="535"/>
      <c r="AC160" s="515"/>
      <c r="AD160" s="515"/>
      <c r="AE160" s="515"/>
      <c r="AF160" s="515"/>
      <c r="AG160" s="515"/>
      <c r="AH160" s="515"/>
      <c r="AI160" s="515"/>
      <c r="AJ160" s="515"/>
      <c r="AK160" s="515"/>
      <c r="AU160" s="515"/>
      <c r="AV160" s="515"/>
      <c r="AW160" s="515"/>
      <c r="AX160" s="515"/>
      <c r="AY160" s="515"/>
    </row>
    <row r="161" spans="1:51" x14ac:dyDescent="0.25">
      <c r="A161" s="320"/>
      <c r="B161" s="47"/>
      <c r="C161" s="48"/>
      <c r="D161" s="11"/>
      <c r="E161" s="62"/>
      <c r="F161" s="78"/>
      <c r="G161" s="11"/>
      <c r="H161" s="49"/>
      <c r="I161" s="49"/>
      <c r="J161" s="246"/>
      <c r="K161" s="535"/>
      <c r="L161" s="535"/>
      <c r="M161" s="535"/>
      <c r="N161" s="535"/>
      <c r="O161" s="535"/>
      <c r="P161" s="535"/>
      <c r="Q161" s="535"/>
      <c r="R161" s="535"/>
      <c r="S161" s="535"/>
      <c r="AC161" s="515"/>
      <c r="AD161" s="515"/>
      <c r="AE161" s="515"/>
      <c r="AF161" s="515"/>
      <c r="AG161" s="515"/>
      <c r="AH161" s="515"/>
      <c r="AI161" s="515"/>
      <c r="AJ161" s="515"/>
      <c r="AK161" s="515"/>
      <c r="AU161" s="515"/>
      <c r="AV161" s="515"/>
      <c r="AW161" s="515"/>
      <c r="AX161" s="515"/>
      <c r="AY161" s="515"/>
    </row>
    <row r="162" spans="1:51" x14ac:dyDescent="0.25">
      <c r="A162" s="320"/>
      <c r="B162" s="47"/>
      <c r="C162" s="48"/>
      <c r="D162" s="11"/>
      <c r="E162" s="62"/>
      <c r="F162" s="78"/>
      <c r="G162" s="11"/>
      <c r="H162" s="49"/>
      <c r="I162" s="49"/>
      <c r="J162" s="246"/>
      <c r="K162" s="535"/>
      <c r="L162" s="535"/>
      <c r="M162" s="535"/>
      <c r="N162" s="535"/>
      <c r="O162" s="535"/>
      <c r="P162" s="535"/>
      <c r="Q162" s="535"/>
      <c r="R162" s="535"/>
      <c r="S162" s="535"/>
      <c r="AC162" s="515"/>
      <c r="AD162" s="515"/>
      <c r="AE162" s="515"/>
      <c r="AF162" s="515"/>
      <c r="AG162" s="515"/>
      <c r="AH162" s="515"/>
      <c r="AI162" s="515"/>
      <c r="AJ162" s="515"/>
      <c r="AK162" s="515"/>
      <c r="AU162" s="515"/>
      <c r="AV162" s="515"/>
      <c r="AW162" s="515"/>
      <c r="AX162" s="515"/>
      <c r="AY162" s="515"/>
    </row>
    <row r="163" spans="1:51" x14ac:dyDescent="0.25">
      <c r="A163" s="320"/>
      <c r="B163" s="47"/>
      <c r="C163" s="48"/>
      <c r="D163" s="11"/>
      <c r="E163" s="62"/>
      <c r="F163" s="78"/>
      <c r="G163" s="11"/>
      <c r="H163" s="49"/>
      <c r="I163" s="49"/>
      <c r="J163" s="246"/>
      <c r="K163" s="535"/>
      <c r="L163" s="535"/>
      <c r="M163" s="535"/>
      <c r="N163" s="535"/>
      <c r="O163" s="535"/>
      <c r="P163" s="535"/>
      <c r="Q163" s="535"/>
      <c r="R163" s="535"/>
      <c r="S163" s="535"/>
      <c r="AC163" s="515"/>
      <c r="AD163" s="515"/>
      <c r="AE163" s="515"/>
      <c r="AF163" s="515"/>
      <c r="AG163" s="515"/>
      <c r="AH163" s="515"/>
      <c r="AI163" s="515"/>
      <c r="AJ163" s="515"/>
      <c r="AK163" s="515"/>
      <c r="AU163" s="515"/>
      <c r="AV163" s="515"/>
      <c r="AW163" s="515"/>
      <c r="AX163" s="515"/>
      <c r="AY163" s="515"/>
    </row>
    <row r="164" spans="1:51" x14ac:dyDescent="0.25">
      <c r="A164" s="320"/>
      <c r="B164" s="47"/>
      <c r="C164" s="48"/>
      <c r="D164" s="11"/>
      <c r="E164" s="62"/>
      <c r="F164" s="78"/>
      <c r="G164" s="11"/>
      <c r="H164" s="49"/>
      <c r="I164" s="49"/>
      <c r="J164" s="246"/>
      <c r="K164" s="535"/>
      <c r="L164" s="535"/>
      <c r="M164" s="535"/>
      <c r="N164" s="535"/>
      <c r="O164" s="535"/>
      <c r="P164" s="535"/>
      <c r="Q164" s="535"/>
      <c r="R164" s="535"/>
      <c r="S164" s="535"/>
      <c r="AC164" s="515"/>
      <c r="AD164" s="515"/>
      <c r="AE164" s="515"/>
      <c r="AF164" s="515"/>
      <c r="AG164" s="515"/>
      <c r="AH164" s="515"/>
      <c r="AI164" s="515"/>
      <c r="AJ164" s="515"/>
      <c r="AK164" s="515"/>
      <c r="AU164" s="515"/>
      <c r="AV164" s="515"/>
      <c r="AW164" s="515"/>
      <c r="AX164" s="515"/>
      <c r="AY164" s="515"/>
    </row>
    <row r="165" spans="1:51" x14ac:dyDescent="0.25">
      <c r="A165" s="320"/>
      <c r="B165" s="47"/>
      <c r="C165" s="48"/>
      <c r="D165" s="11"/>
      <c r="E165" s="62"/>
      <c r="F165" s="78"/>
      <c r="G165" s="11"/>
      <c r="H165" s="49"/>
      <c r="I165" s="49"/>
      <c r="J165" s="246"/>
      <c r="K165" s="535"/>
      <c r="L165" s="535"/>
      <c r="M165" s="535"/>
      <c r="N165" s="535"/>
      <c r="O165" s="535"/>
      <c r="P165" s="535"/>
      <c r="Q165" s="535"/>
      <c r="R165" s="535"/>
      <c r="S165" s="535"/>
      <c r="AC165" s="515"/>
      <c r="AD165" s="515"/>
      <c r="AE165" s="515"/>
      <c r="AF165" s="515"/>
      <c r="AG165" s="515"/>
      <c r="AH165" s="515"/>
      <c r="AI165" s="515"/>
      <c r="AJ165" s="515"/>
      <c r="AK165" s="515"/>
      <c r="AU165" s="515"/>
      <c r="AV165" s="515"/>
      <c r="AW165" s="515"/>
      <c r="AX165" s="515"/>
      <c r="AY165" s="515"/>
    </row>
    <row r="166" spans="1:51" x14ac:dyDescent="0.25">
      <c r="A166" s="320"/>
      <c r="B166" s="47"/>
      <c r="C166" s="48"/>
      <c r="D166" s="11"/>
      <c r="E166" s="62"/>
      <c r="F166" s="78"/>
      <c r="G166" s="11"/>
      <c r="H166" s="49"/>
      <c r="I166" s="49"/>
      <c r="J166" s="246"/>
      <c r="K166" s="535"/>
      <c r="L166" s="535"/>
      <c r="M166" s="535"/>
      <c r="N166" s="535"/>
      <c r="O166" s="535"/>
      <c r="P166" s="535"/>
      <c r="Q166" s="535"/>
      <c r="R166" s="535"/>
      <c r="S166" s="535"/>
      <c r="AC166" s="515"/>
      <c r="AD166" s="515"/>
      <c r="AE166" s="515"/>
      <c r="AF166" s="515"/>
      <c r="AG166" s="515"/>
      <c r="AH166" s="515"/>
      <c r="AI166" s="515"/>
      <c r="AJ166" s="515"/>
      <c r="AK166" s="515"/>
      <c r="AU166" s="515"/>
      <c r="AV166" s="515"/>
      <c r="AW166" s="515"/>
      <c r="AX166" s="515"/>
      <c r="AY166" s="515"/>
    </row>
    <row r="167" spans="1:51" x14ac:dyDescent="0.25">
      <c r="A167" s="320"/>
      <c r="B167" s="47"/>
      <c r="C167" s="48"/>
      <c r="D167" s="11"/>
      <c r="E167" s="62"/>
      <c r="F167" s="78"/>
      <c r="G167" s="11"/>
      <c r="H167" s="49"/>
      <c r="I167" s="49"/>
      <c r="J167" s="246"/>
      <c r="K167" s="535"/>
      <c r="L167" s="535"/>
      <c r="M167" s="535"/>
      <c r="N167" s="535"/>
      <c r="O167" s="535"/>
      <c r="P167" s="535"/>
      <c r="Q167" s="535"/>
      <c r="R167" s="535"/>
      <c r="S167" s="535"/>
      <c r="AC167" s="515"/>
      <c r="AD167" s="515"/>
      <c r="AE167" s="515"/>
      <c r="AF167" s="515"/>
      <c r="AG167" s="515"/>
      <c r="AH167" s="515"/>
      <c r="AI167" s="515"/>
      <c r="AJ167" s="515"/>
      <c r="AK167" s="515"/>
      <c r="AU167" s="515"/>
      <c r="AV167" s="515"/>
      <c r="AW167" s="515"/>
      <c r="AX167" s="515"/>
      <c r="AY167" s="515"/>
    </row>
    <row r="168" spans="1:51" x14ac:dyDescent="0.25">
      <c r="A168" s="320"/>
      <c r="B168" s="47"/>
      <c r="C168" s="48"/>
      <c r="D168" s="11"/>
      <c r="E168" s="62"/>
      <c r="F168" s="78"/>
      <c r="G168" s="11"/>
      <c r="H168" s="49"/>
      <c r="I168" s="49"/>
      <c r="J168" s="246"/>
      <c r="K168" s="535"/>
      <c r="L168" s="535"/>
      <c r="M168" s="535"/>
      <c r="N168" s="535"/>
      <c r="O168" s="535"/>
      <c r="P168" s="535"/>
      <c r="Q168" s="535"/>
      <c r="R168" s="535"/>
      <c r="S168" s="535"/>
      <c r="AC168" s="515"/>
      <c r="AD168" s="515"/>
      <c r="AE168" s="515"/>
      <c r="AF168" s="515"/>
      <c r="AG168" s="515"/>
      <c r="AH168" s="515"/>
      <c r="AI168" s="515"/>
      <c r="AJ168" s="515"/>
      <c r="AK168" s="515"/>
      <c r="AU168" s="515"/>
      <c r="AV168" s="515"/>
      <c r="AW168" s="515"/>
      <c r="AX168" s="515"/>
      <c r="AY168" s="515"/>
    </row>
    <row r="169" spans="1:51" x14ac:dyDescent="0.25">
      <c r="A169" s="320"/>
      <c r="B169" s="47"/>
      <c r="C169" s="48"/>
      <c r="D169" s="11"/>
      <c r="E169" s="62"/>
      <c r="F169" s="78"/>
      <c r="G169" s="11"/>
      <c r="H169" s="49"/>
      <c r="I169" s="49"/>
      <c r="J169" s="246"/>
      <c r="K169" s="535"/>
      <c r="L169" s="535"/>
      <c r="M169" s="535"/>
      <c r="N169" s="535"/>
      <c r="O169" s="535"/>
      <c r="P169" s="535"/>
      <c r="Q169" s="535"/>
      <c r="R169" s="535"/>
      <c r="S169" s="535"/>
      <c r="AC169" s="515"/>
      <c r="AD169" s="515"/>
      <c r="AE169" s="515"/>
      <c r="AF169" s="515"/>
      <c r="AG169" s="515"/>
      <c r="AH169" s="515"/>
      <c r="AI169" s="515"/>
      <c r="AJ169" s="515"/>
      <c r="AK169" s="515"/>
      <c r="AU169" s="515"/>
      <c r="AV169" s="515"/>
      <c r="AW169" s="515"/>
      <c r="AX169" s="515"/>
      <c r="AY169" s="515"/>
    </row>
    <row r="170" spans="1:51" x14ac:dyDescent="0.25">
      <c r="A170" s="320"/>
      <c r="B170" s="47"/>
      <c r="C170" s="48"/>
      <c r="D170" s="11"/>
      <c r="E170" s="62"/>
      <c r="F170" s="78"/>
      <c r="G170" s="11"/>
      <c r="H170" s="49"/>
      <c r="I170" s="49"/>
      <c r="J170" s="246"/>
      <c r="K170" s="535"/>
      <c r="L170" s="535"/>
      <c r="M170" s="535"/>
      <c r="N170" s="535"/>
      <c r="O170" s="535"/>
      <c r="P170" s="535"/>
      <c r="Q170" s="535"/>
      <c r="R170" s="535"/>
      <c r="S170" s="535"/>
      <c r="AC170" s="515"/>
      <c r="AD170" s="515"/>
      <c r="AE170" s="515"/>
      <c r="AF170" s="515"/>
      <c r="AG170" s="515"/>
      <c r="AH170" s="515"/>
      <c r="AI170" s="515"/>
      <c r="AJ170" s="515"/>
      <c r="AK170" s="515"/>
      <c r="AU170" s="515"/>
      <c r="AV170" s="515"/>
      <c r="AW170" s="515"/>
      <c r="AX170" s="515"/>
      <c r="AY170" s="515"/>
    </row>
    <row r="171" spans="1:51" x14ac:dyDescent="0.25">
      <c r="A171" s="320"/>
      <c r="B171" s="47"/>
      <c r="C171" s="48"/>
      <c r="D171" s="11"/>
      <c r="E171" s="62"/>
      <c r="F171" s="78"/>
      <c r="G171" s="11"/>
      <c r="H171" s="49"/>
      <c r="I171" s="49"/>
      <c r="J171" s="246"/>
      <c r="K171" s="535"/>
      <c r="L171" s="535"/>
      <c r="M171" s="535"/>
      <c r="N171" s="535"/>
      <c r="O171" s="535"/>
      <c r="P171" s="535"/>
      <c r="Q171" s="535"/>
      <c r="R171" s="535"/>
      <c r="S171" s="535"/>
      <c r="AC171" s="515"/>
      <c r="AD171" s="515"/>
      <c r="AE171" s="515"/>
      <c r="AF171" s="515"/>
      <c r="AG171" s="515"/>
      <c r="AH171" s="515"/>
      <c r="AI171" s="515"/>
      <c r="AJ171" s="515"/>
      <c r="AK171" s="515"/>
      <c r="AU171" s="515"/>
      <c r="AV171" s="515"/>
      <c r="AW171" s="515"/>
      <c r="AX171" s="515"/>
      <c r="AY171" s="515"/>
    </row>
    <row r="172" spans="1:51" x14ac:dyDescent="0.25">
      <c r="A172" s="320"/>
      <c r="B172" s="47"/>
      <c r="C172" s="48"/>
      <c r="D172" s="11"/>
      <c r="E172" s="62"/>
      <c r="F172" s="78"/>
      <c r="G172" s="11"/>
      <c r="H172" s="49"/>
      <c r="I172" s="49"/>
      <c r="J172" s="246"/>
      <c r="K172" s="535"/>
      <c r="L172" s="535"/>
      <c r="M172" s="535"/>
      <c r="N172" s="535"/>
      <c r="O172" s="535"/>
      <c r="P172" s="535"/>
      <c r="Q172" s="535"/>
      <c r="R172" s="535"/>
      <c r="S172" s="535"/>
      <c r="AC172" s="515"/>
      <c r="AD172" s="515"/>
      <c r="AE172" s="515"/>
      <c r="AF172" s="515"/>
      <c r="AG172" s="515"/>
      <c r="AH172" s="515"/>
      <c r="AI172" s="515"/>
      <c r="AJ172" s="515"/>
      <c r="AK172" s="515"/>
      <c r="AU172" s="515"/>
      <c r="AV172" s="515"/>
      <c r="AW172" s="515"/>
      <c r="AX172" s="515"/>
      <c r="AY172" s="515"/>
    </row>
    <row r="173" spans="1:51" x14ac:dyDescent="0.25">
      <c r="A173" s="320"/>
      <c r="B173" s="47"/>
      <c r="C173" s="48"/>
      <c r="D173" s="11"/>
      <c r="E173" s="62"/>
      <c r="F173" s="78"/>
      <c r="G173" s="11"/>
      <c r="H173" s="49"/>
      <c r="I173" s="49"/>
      <c r="J173" s="246"/>
      <c r="K173" s="535"/>
      <c r="L173" s="535"/>
      <c r="M173" s="535"/>
      <c r="N173" s="535"/>
      <c r="O173" s="535"/>
      <c r="P173" s="535"/>
      <c r="Q173" s="535"/>
      <c r="R173" s="535"/>
      <c r="S173" s="535"/>
      <c r="AC173" s="515"/>
      <c r="AD173" s="515"/>
      <c r="AE173" s="515"/>
      <c r="AF173" s="515"/>
      <c r="AG173" s="515"/>
      <c r="AH173" s="515"/>
      <c r="AI173" s="515"/>
      <c r="AJ173" s="515"/>
      <c r="AK173" s="515"/>
      <c r="AU173" s="515"/>
      <c r="AV173" s="515"/>
      <c r="AW173" s="515"/>
      <c r="AX173" s="515"/>
      <c r="AY173" s="515"/>
    </row>
    <row r="174" spans="1:51" x14ac:dyDescent="0.25">
      <c r="A174" s="320"/>
      <c r="B174" s="47"/>
      <c r="C174" s="48"/>
      <c r="D174" s="11"/>
      <c r="E174" s="62"/>
      <c r="F174" s="78"/>
      <c r="G174" s="11"/>
      <c r="H174" s="49"/>
      <c r="I174" s="49"/>
      <c r="J174" s="246"/>
      <c r="K174" s="535"/>
      <c r="L174" s="535"/>
      <c r="M174" s="535"/>
      <c r="N174" s="535"/>
      <c r="O174" s="535"/>
      <c r="P174" s="535"/>
      <c r="Q174" s="535"/>
      <c r="R174" s="535"/>
      <c r="S174" s="535"/>
      <c r="AC174" s="515"/>
      <c r="AD174" s="515"/>
      <c r="AE174" s="515"/>
      <c r="AF174" s="515"/>
      <c r="AG174" s="515"/>
      <c r="AH174" s="515"/>
      <c r="AI174" s="515"/>
      <c r="AJ174" s="515"/>
      <c r="AK174" s="515"/>
      <c r="AU174" s="515"/>
      <c r="AV174" s="515"/>
      <c r="AW174" s="515"/>
      <c r="AX174" s="515"/>
      <c r="AY174" s="515"/>
    </row>
    <row r="175" spans="1:51" x14ac:dyDescent="0.25">
      <c r="A175" s="320"/>
      <c r="B175" s="47"/>
      <c r="C175" s="48"/>
      <c r="D175" s="11"/>
      <c r="E175" s="62"/>
      <c r="F175" s="78"/>
      <c r="G175" s="11"/>
      <c r="H175" s="49"/>
      <c r="I175" s="49"/>
      <c r="J175" s="246"/>
      <c r="K175" s="535"/>
      <c r="L175" s="535"/>
      <c r="M175" s="535"/>
      <c r="N175" s="535"/>
      <c r="O175" s="535"/>
      <c r="P175" s="535"/>
      <c r="Q175" s="535"/>
      <c r="R175" s="535"/>
      <c r="S175" s="535"/>
      <c r="AC175" s="515"/>
      <c r="AD175" s="515"/>
      <c r="AE175" s="515"/>
      <c r="AF175" s="515"/>
      <c r="AG175" s="515"/>
      <c r="AH175" s="515"/>
      <c r="AI175" s="515"/>
      <c r="AJ175" s="515"/>
      <c r="AK175" s="515"/>
      <c r="AU175" s="515"/>
      <c r="AV175" s="515"/>
      <c r="AW175" s="515"/>
      <c r="AX175" s="515"/>
      <c r="AY175" s="515"/>
    </row>
    <row r="176" spans="1:51" x14ac:dyDescent="0.25">
      <c r="A176" s="320"/>
      <c r="B176" s="47"/>
      <c r="C176" s="48"/>
      <c r="D176" s="11"/>
      <c r="E176" s="62"/>
      <c r="F176" s="78"/>
      <c r="G176" s="11"/>
      <c r="H176" s="49"/>
      <c r="I176" s="49"/>
      <c r="J176" s="246"/>
      <c r="K176" s="535"/>
      <c r="L176" s="535"/>
      <c r="M176" s="535"/>
      <c r="N176" s="535"/>
      <c r="O176" s="535"/>
      <c r="P176" s="535"/>
      <c r="Q176" s="535"/>
      <c r="R176" s="535"/>
      <c r="S176" s="535"/>
      <c r="AC176" s="515"/>
      <c r="AD176" s="515"/>
      <c r="AE176" s="515"/>
      <c r="AF176" s="515"/>
      <c r="AG176" s="515"/>
      <c r="AH176" s="515"/>
      <c r="AI176" s="515"/>
      <c r="AJ176" s="515"/>
      <c r="AK176" s="515"/>
      <c r="AU176" s="515"/>
      <c r="AV176" s="515"/>
      <c r="AW176" s="515"/>
      <c r="AX176" s="515"/>
      <c r="AY176" s="515"/>
    </row>
    <row r="177" spans="1:51" x14ac:dyDescent="0.25">
      <c r="A177" s="320"/>
      <c r="B177" s="47"/>
      <c r="C177" s="48"/>
      <c r="D177" s="11"/>
      <c r="E177" s="62"/>
      <c r="F177" s="78"/>
      <c r="G177" s="11"/>
      <c r="H177" s="49"/>
      <c r="I177" s="49"/>
      <c r="J177" s="246"/>
      <c r="K177" s="535"/>
      <c r="L177" s="535"/>
      <c r="M177" s="535"/>
      <c r="N177" s="535"/>
      <c r="O177" s="535"/>
      <c r="P177" s="535"/>
      <c r="Q177" s="535"/>
      <c r="R177" s="535"/>
      <c r="S177" s="535"/>
      <c r="AC177" s="515"/>
      <c r="AD177" s="515"/>
      <c r="AE177" s="515"/>
      <c r="AF177" s="515"/>
      <c r="AG177" s="515"/>
      <c r="AH177" s="515"/>
      <c r="AI177" s="515"/>
      <c r="AJ177" s="515"/>
      <c r="AK177" s="515"/>
      <c r="AU177" s="515"/>
      <c r="AV177" s="515"/>
      <c r="AW177" s="515"/>
      <c r="AX177" s="515"/>
      <c r="AY177" s="515"/>
    </row>
    <row r="178" spans="1:51" x14ac:dyDescent="0.25">
      <c r="A178" s="320"/>
      <c r="B178" s="47"/>
      <c r="C178" s="48"/>
      <c r="D178" s="11"/>
      <c r="E178" s="62"/>
      <c r="F178" s="78"/>
      <c r="G178" s="11"/>
      <c r="H178" s="49"/>
      <c r="I178" s="49"/>
      <c r="J178" s="246"/>
      <c r="K178" s="535"/>
      <c r="L178" s="535"/>
      <c r="M178" s="535"/>
      <c r="N178" s="535"/>
      <c r="O178" s="535"/>
      <c r="P178" s="535"/>
      <c r="Q178" s="535"/>
      <c r="R178" s="535"/>
      <c r="S178" s="535"/>
      <c r="AC178" s="515"/>
      <c r="AD178" s="515"/>
      <c r="AE178" s="515"/>
      <c r="AF178" s="515"/>
      <c r="AG178" s="515"/>
      <c r="AH178" s="515"/>
      <c r="AI178" s="515"/>
      <c r="AJ178" s="515"/>
      <c r="AK178" s="515"/>
      <c r="AU178" s="515"/>
      <c r="AV178" s="515"/>
      <c r="AW178" s="515"/>
      <c r="AX178" s="515"/>
      <c r="AY178" s="515"/>
    </row>
    <row r="179" spans="1:51" x14ac:dyDescent="0.25">
      <c r="A179" s="320"/>
      <c r="B179" s="47"/>
      <c r="C179" s="48"/>
      <c r="D179" s="11"/>
      <c r="E179" s="62"/>
      <c r="F179" s="78"/>
      <c r="G179" s="11"/>
      <c r="H179" s="49"/>
      <c r="I179" s="49"/>
      <c r="J179" s="246"/>
      <c r="K179" s="535"/>
      <c r="L179" s="535"/>
      <c r="M179" s="535"/>
      <c r="N179" s="535"/>
      <c r="O179" s="535"/>
      <c r="P179" s="535"/>
      <c r="Q179" s="535"/>
      <c r="R179" s="535"/>
      <c r="S179" s="535"/>
      <c r="AC179" s="515"/>
      <c r="AD179" s="515"/>
      <c r="AE179" s="515"/>
      <c r="AF179" s="515"/>
      <c r="AG179" s="515"/>
      <c r="AH179" s="515"/>
      <c r="AI179" s="515"/>
      <c r="AJ179" s="515"/>
      <c r="AK179" s="515"/>
      <c r="AU179" s="515"/>
      <c r="AV179" s="515"/>
      <c r="AW179" s="515"/>
      <c r="AX179" s="515"/>
      <c r="AY179" s="515"/>
    </row>
    <row r="180" spans="1:51" x14ac:dyDescent="0.25">
      <c r="A180" s="320"/>
      <c r="B180" s="47"/>
      <c r="C180" s="48"/>
      <c r="D180" s="11"/>
      <c r="E180" s="62"/>
      <c r="F180" s="78"/>
      <c r="G180" s="11"/>
      <c r="H180" s="49"/>
      <c r="I180" s="49"/>
      <c r="J180" s="246"/>
      <c r="K180" s="535"/>
      <c r="L180" s="535"/>
      <c r="M180" s="535"/>
      <c r="N180" s="535"/>
      <c r="O180" s="535"/>
      <c r="P180" s="535"/>
      <c r="Q180" s="535"/>
      <c r="R180" s="535"/>
      <c r="S180" s="535"/>
      <c r="AC180" s="515"/>
      <c r="AD180" s="515"/>
      <c r="AE180" s="515"/>
      <c r="AF180" s="515"/>
      <c r="AG180" s="515"/>
      <c r="AH180" s="515"/>
      <c r="AI180" s="515"/>
      <c r="AJ180" s="515"/>
      <c r="AK180" s="515"/>
      <c r="AU180" s="515"/>
      <c r="AV180" s="515"/>
      <c r="AW180" s="515"/>
      <c r="AX180" s="515"/>
      <c r="AY180" s="515"/>
    </row>
    <row r="181" spans="1:51" x14ac:dyDescent="0.25">
      <c r="A181" s="320"/>
      <c r="B181" s="47"/>
      <c r="C181" s="48"/>
      <c r="D181" s="11"/>
      <c r="E181" s="62"/>
      <c r="F181" s="78"/>
      <c r="G181" s="11"/>
      <c r="H181" s="49"/>
      <c r="I181" s="49"/>
      <c r="J181" s="246"/>
      <c r="K181" s="535"/>
      <c r="L181" s="535"/>
      <c r="M181" s="535"/>
      <c r="N181" s="535"/>
      <c r="O181" s="535"/>
      <c r="P181" s="535"/>
      <c r="Q181" s="535"/>
      <c r="R181" s="535"/>
      <c r="S181" s="535"/>
      <c r="AC181" s="515"/>
      <c r="AD181" s="515"/>
      <c r="AE181" s="515"/>
      <c r="AF181" s="515"/>
      <c r="AG181" s="515"/>
      <c r="AH181" s="515"/>
      <c r="AI181" s="515"/>
      <c r="AJ181" s="515"/>
      <c r="AK181" s="515"/>
      <c r="AU181" s="515"/>
      <c r="AV181" s="515"/>
      <c r="AW181" s="515"/>
      <c r="AX181" s="515"/>
      <c r="AY181" s="515"/>
    </row>
    <row r="182" spans="1:51" x14ac:dyDescent="0.25">
      <c r="A182" s="320"/>
      <c r="B182" s="47"/>
      <c r="C182" s="48"/>
      <c r="D182" s="11"/>
      <c r="E182" s="62"/>
      <c r="F182" s="78"/>
      <c r="G182" s="11"/>
      <c r="H182" s="49"/>
      <c r="I182" s="49"/>
      <c r="J182" s="246"/>
      <c r="K182" s="535"/>
      <c r="L182" s="535"/>
      <c r="M182" s="535"/>
      <c r="N182" s="535"/>
      <c r="O182" s="535"/>
      <c r="P182" s="535"/>
      <c r="Q182" s="535"/>
      <c r="R182" s="535"/>
      <c r="S182" s="535"/>
      <c r="AC182" s="515"/>
      <c r="AD182" s="515"/>
      <c r="AE182" s="515"/>
      <c r="AF182" s="515"/>
      <c r="AG182" s="515"/>
      <c r="AH182" s="515"/>
      <c r="AI182" s="515"/>
      <c r="AJ182" s="515"/>
      <c r="AK182" s="515"/>
      <c r="AU182" s="515"/>
      <c r="AV182" s="515"/>
      <c r="AW182" s="515"/>
      <c r="AX182" s="515"/>
      <c r="AY182" s="515"/>
    </row>
    <row r="183" spans="1:51" x14ac:dyDescent="0.25">
      <c r="E183" s="17"/>
      <c r="F183" s="82"/>
      <c r="K183" s="515"/>
      <c r="AC183" s="515"/>
      <c r="AD183" s="515"/>
      <c r="AE183" s="515"/>
      <c r="AF183" s="515"/>
      <c r="AG183" s="515"/>
      <c r="AH183" s="515"/>
      <c r="AI183" s="515"/>
      <c r="AJ183" s="515"/>
      <c r="AK183" s="515"/>
      <c r="AU183" s="515"/>
      <c r="AV183" s="515"/>
      <c r="AW183" s="515"/>
      <c r="AX183" s="515"/>
      <c r="AY183" s="515"/>
    </row>
    <row r="184" spans="1:51" x14ac:dyDescent="0.25">
      <c r="E184" s="17"/>
      <c r="F184" s="82"/>
      <c r="K184" s="515"/>
      <c r="AC184" s="515"/>
      <c r="AD184" s="515"/>
      <c r="AE184" s="515"/>
      <c r="AF184" s="515"/>
      <c r="AG184" s="515"/>
      <c r="AH184" s="515"/>
      <c r="AI184" s="515"/>
      <c r="AJ184" s="515"/>
      <c r="AK184" s="515"/>
      <c r="AU184" s="515"/>
      <c r="AV184" s="515"/>
      <c r="AW184" s="515"/>
      <c r="AX184" s="515"/>
      <c r="AY184" s="515"/>
    </row>
    <row r="185" spans="1:51" x14ac:dyDescent="0.25">
      <c r="E185" s="17"/>
      <c r="F185" s="82"/>
      <c r="K185" s="515"/>
      <c r="AC185" s="515"/>
      <c r="AD185" s="515"/>
      <c r="AE185" s="515"/>
      <c r="AF185" s="515"/>
      <c r="AG185" s="515"/>
      <c r="AH185" s="515"/>
      <c r="AI185" s="515"/>
      <c r="AJ185" s="515"/>
      <c r="AK185" s="515"/>
      <c r="AU185" s="515"/>
      <c r="AV185" s="515"/>
      <c r="AW185" s="515"/>
      <c r="AX185" s="515"/>
      <c r="AY185" s="515"/>
    </row>
    <row r="186" spans="1:51" x14ac:dyDescent="0.25">
      <c r="E186" s="17"/>
      <c r="F186" s="82"/>
      <c r="K186" s="515"/>
      <c r="AC186" s="515"/>
      <c r="AD186" s="515"/>
      <c r="AE186" s="515"/>
      <c r="AF186" s="515"/>
      <c r="AG186" s="515"/>
      <c r="AH186" s="515"/>
      <c r="AI186" s="515"/>
      <c r="AJ186" s="515"/>
      <c r="AK186" s="515"/>
      <c r="AU186" s="515"/>
      <c r="AV186" s="515"/>
      <c r="AW186" s="515"/>
      <c r="AX186" s="515"/>
      <c r="AY186" s="515"/>
    </row>
    <row r="187" spans="1:51" x14ac:dyDescent="0.25">
      <c r="E187" s="17"/>
      <c r="F187" s="82"/>
      <c r="K187" s="515"/>
      <c r="AC187" s="515"/>
      <c r="AD187" s="515"/>
      <c r="AE187" s="515"/>
      <c r="AF187" s="515"/>
      <c r="AG187" s="515"/>
      <c r="AH187" s="515"/>
      <c r="AI187" s="515"/>
      <c r="AJ187" s="515"/>
      <c r="AK187" s="515"/>
      <c r="AU187" s="515"/>
      <c r="AV187" s="515"/>
      <c r="AW187" s="515"/>
      <c r="AX187" s="515"/>
      <c r="AY187" s="515"/>
    </row>
    <row r="188" spans="1:51" x14ac:dyDescent="0.25">
      <c r="E188" s="17"/>
      <c r="F188" s="82"/>
      <c r="K188" s="515"/>
      <c r="AC188" s="515"/>
      <c r="AD188" s="515"/>
      <c r="AE188" s="515"/>
      <c r="AF188" s="515"/>
      <c r="AG188" s="515"/>
      <c r="AH188" s="515"/>
      <c r="AI188" s="515"/>
      <c r="AJ188" s="515"/>
      <c r="AK188" s="515"/>
      <c r="AU188" s="515"/>
      <c r="AV188" s="515"/>
      <c r="AW188" s="515"/>
      <c r="AX188" s="515"/>
      <c r="AY188" s="515"/>
    </row>
    <row r="189" spans="1:51" x14ac:dyDescent="0.25">
      <c r="E189" s="17"/>
      <c r="F189" s="82"/>
      <c r="K189" s="515"/>
      <c r="AC189" s="515"/>
      <c r="AD189" s="515"/>
      <c r="AE189" s="515"/>
      <c r="AF189" s="515"/>
      <c r="AG189" s="515"/>
      <c r="AH189" s="515"/>
      <c r="AI189" s="515"/>
      <c r="AJ189" s="515"/>
      <c r="AK189" s="515"/>
      <c r="AU189" s="515"/>
      <c r="AV189" s="515"/>
      <c r="AW189" s="515"/>
      <c r="AX189" s="515"/>
      <c r="AY189" s="515"/>
    </row>
    <row r="190" spans="1:51" x14ac:dyDescent="0.25">
      <c r="E190" s="17"/>
      <c r="F190" s="82"/>
      <c r="K190" s="515"/>
      <c r="AC190" s="515"/>
      <c r="AD190" s="515"/>
      <c r="AE190" s="515"/>
      <c r="AF190" s="515"/>
      <c r="AG190" s="515"/>
      <c r="AH190" s="515"/>
      <c r="AI190" s="515"/>
      <c r="AJ190" s="515"/>
      <c r="AK190" s="515"/>
      <c r="AU190" s="515"/>
      <c r="AV190" s="515"/>
      <c r="AW190" s="515"/>
      <c r="AX190" s="515"/>
      <c r="AY190" s="515"/>
    </row>
    <row r="191" spans="1:51" x14ac:dyDescent="0.25">
      <c r="E191" s="17"/>
      <c r="F191" s="82"/>
      <c r="K191" s="515"/>
      <c r="AC191" s="515"/>
      <c r="AD191" s="515"/>
      <c r="AE191" s="515"/>
      <c r="AF191" s="515"/>
      <c r="AG191" s="515"/>
      <c r="AH191" s="515"/>
      <c r="AI191" s="515"/>
      <c r="AJ191" s="515"/>
      <c r="AK191" s="515"/>
      <c r="AU191" s="515"/>
      <c r="AV191" s="515"/>
      <c r="AW191" s="515"/>
      <c r="AX191" s="515"/>
      <c r="AY191" s="515"/>
    </row>
    <row r="192" spans="1:51" x14ac:dyDescent="0.25">
      <c r="E192" s="17"/>
      <c r="F192" s="82"/>
      <c r="K192" s="515"/>
      <c r="AC192" s="515"/>
      <c r="AD192" s="515"/>
      <c r="AE192" s="515"/>
      <c r="AF192" s="515"/>
      <c r="AG192" s="515"/>
      <c r="AH192" s="515"/>
      <c r="AI192" s="515"/>
      <c r="AJ192" s="515"/>
      <c r="AK192" s="515"/>
      <c r="AU192" s="515"/>
      <c r="AV192" s="515"/>
      <c r="AW192" s="515"/>
      <c r="AX192" s="515"/>
      <c r="AY192" s="515"/>
    </row>
    <row r="193" spans="5:51" x14ac:dyDescent="0.25">
      <c r="E193" s="17"/>
      <c r="F193" s="82"/>
      <c r="K193" s="515"/>
      <c r="AC193" s="515"/>
      <c r="AD193" s="515"/>
      <c r="AE193" s="515"/>
      <c r="AF193" s="515"/>
      <c r="AG193" s="515"/>
      <c r="AH193" s="515"/>
      <c r="AI193" s="515"/>
      <c r="AJ193" s="515"/>
      <c r="AK193" s="515"/>
      <c r="AU193" s="515"/>
      <c r="AV193" s="515"/>
      <c r="AW193" s="515"/>
      <c r="AX193" s="515"/>
      <c r="AY193" s="515"/>
    </row>
    <row r="194" spans="5:51" x14ac:dyDescent="0.25">
      <c r="E194" s="17"/>
      <c r="F194" s="82"/>
      <c r="K194" s="515"/>
      <c r="AC194" s="515"/>
      <c r="AD194" s="515"/>
      <c r="AE194" s="515"/>
      <c r="AF194" s="515"/>
      <c r="AG194" s="515"/>
      <c r="AH194" s="515"/>
      <c r="AI194" s="515"/>
      <c r="AJ194" s="515"/>
      <c r="AK194" s="515"/>
      <c r="AU194" s="515"/>
      <c r="AV194" s="515"/>
      <c r="AW194" s="515"/>
      <c r="AX194" s="515"/>
      <c r="AY194" s="515"/>
    </row>
    <row r="195" spans="5:51" x14ac:dyDescent="0.25">
      <c r="E195" s="17"/>
      <c r="F195" s="82"/>
      <c r="K195" s="515"/>
      <c r="AC195" s="515"/>
      <c r="AD195" s="515"/>
      <c r="AE195" s="515"/>
      <c r="AF195" s="515"/>
      <c r="AG195" s="515"/>
      <c r="AH195" s="515"/>
      <c r="AI195" s="515"/>
      <c r="AJ195" s="515"/>
      <c r="AK195" s="515"/>
      <c r="AU195" s="515"/>
      <c r="AV195" s="515"/>
      <c r="AW195" s="515"/>
      <c r="AX195" s="515"/>
      <c r="AY195" s="515"/>
    </row>
    <row r="196" spans="5:51" x14ac:dyDescent="0.25">
      <c r="E196" s="17"/>
      <c r="F196" s="82"/>
      <c r="K196" s="515"/>
      <c r="AC196" s="515"/>
      <c r="AD196" s="515"/>
      <c r="AE196" s="515"/>
      <c r="AF196" s="515"/>
      <c r="AG196" s="515"/>
      <c r="AH196" s="515"/>
      <c r="AI196" s="515"/>
      <c r="AJ196" s="515"/>
      <c r="AK196" s="515"/>
      <c r="AU196" s="515"/>
      <c r="AV196" s="515"/>
      <c r="AW196" s="515"/>
      <c r="AX196" s="515"/>
      <c r="AY196" s="515"/>
    </row>
    <row r="197" spans="5:51" x14ac:dyDescent="0.25">
      <c r="E197" s="17"/>
      <c r="F197" s="82"/>
      <c r="K197" s="515"/>
      <c r="AC197" s="515"/>
      <c r="AD197" s="515"/>
      <c r="AE197" s="515"/>
      <c r="AF197" s="515"/>
      <c r="AG197" s="515"/>
      <c r="AH197" s="515"/>
      <c r="AI197" s="515"/>
      <c r="AJ197" s="515"/>
      <c r="AK197" s="515"/>
      <c r="AU197" s="515"/>
      <c r="AV197" s="515"/>
      <c r="AW197" s="515"/>
      <c r="AX197" s="515"/>
      <c r="AY197" s="515"/>
    </row>
    <row r="198" spans="5:51" x14ac:dyDescent="0.25">
      <c r="E198" s="17"/>
      <c r="F198" s="82"/>
      <c r="K198" s="515"/>
      <c r="AC198" s="515"/>
      <c r="AD198" s="515"/>
      <c r="AE198" s="515"/>
      <c r="AF198" s="515"/>
      <c r="AG198" s="515"/>
      <c r="AH198" s="515"/>
      <c r="AI198" s="515"/>
      <c r="AJ198" s="515"/>
      <c r="AK198" s="515"/>
      <c r="AU198" s="515"/>
      <c r="AV198" s="515"/>
      <c r="AW198" s="515"/>
      <c r="AX198" s="515"/>
      <c r="AY198" s="515"/>
    </row>
    <row r="199" spans="5:51" x14ac:dyDescent="0.25">
      <c r="E199" s="17"/>
      <c r="F199" s="82"/>
      <c r="K199" s="515"/>
      <c r="AC199" s="515"/>
      <c r="AD199" s="515"/>
      <c r="AE199" s="515"/>
      <c r="AF199" s="515"/>
      <c r="AG199" s="515"/>
      <c r="AH199" s="515"/>
      <c r="AI199" s="515"/>
      <c r="AJ199" s="515"/>
      <c r="AK199" s="515"/>
      <c r="AU199" s="515"/>
      <c r="AV199" s="515"/>
      <c r="AW199" s="515"/>
      <c r="AX199" s="515"/>
      <c r="AY199" s="515"/>
    </row>
    <row r="200" spans="5:51" x14ac:dyDescent="0.25">
      <c r="E200" s="17"/>
      <c r="F200" s="82"/>
      <c r="K200" s="515"/>
      <c r="AC200" s="515"/>
      <c r="AD200" s="515"/>
      <c r="AE200" s="515"/>
      <c r="AF200" s="515"/>
      <c r="AG200" s="515"/>
      <c r="AH200" s="515"/>
      <c r="AI200" s="515"/>
      <c r="AJ200" s="515"/>
      <c r="AK200" s="515"/>
      <c r="AU200" s="515"/>
      <c r="AV200" s="515"/>
      <c r="AW200" s="515"/>
      <c r="AX200" s="515"/>
      <c r="AY200" s="515"/>
    </row>
    <row r="201" spans="5:51" x14ac:dyDescent="0.25">
      <c r="E201" s="17"/>
      <c r="F201" s="82"/>
      <c r="K201" s="515"/>
      <c r="AC201" s="515"/>
      <c r="AD201" s="515"/>
      <c r="AE201" s="515"/>
      <c r="AF201" s="515"/>
      <c r="AG201" s="515"/>
      <c r="AH201" s="515"/>
      <c r="AI201" s="515"/>
      <c r="AJ201" s="515"/>
      <c r="AK201" s="515"/>
      <c r="AU201" s="515"/>
      <c r="AV201" s="515"/>
      <c r="AW201" s="515"/>
      <c r="AX201" s="515"/>
      <c r="AY201" s="515"/>
    </row>
    <row r="202" spans="5:51" x14ac:dyDescent="0.25">
      <c r="E202" s="17"/>
      <c r="F202" s="82"/>
      <c r="K202" s="515"/>
      <c r="AC202" s="515"/>
      <c r="AD202" s="515"/>
      <c r="AE202" s="515"/>
      <c r="AF202" s="515"/>
      <c r="AG202" s="515"/>
      <c r="AH202" s="515"/>
      <c r="AI202" s="515"/>
      <c r="AJ202" s="515"/>
      <c r="AK202" s="515"/>
      <c r="AU202" s="515"/>
      <c r="AV202" s="515"/>
      <c r="AW202" s="515"/>
      <c r="AX202" s="515"/>
      <c r="AY202" s="515"/>
    </row>
    <row r="203" spans="5:51" x14ac:dyDescent="0.25">
      <c r="E203" s="17"/>
      <c r="F203" s="82"/>
      <c r="K203" s="515"/>
      <c r="AC203" s="515"/>
      <c r="AD203" s="515"/>
      <c r="AE203" s="515"/>
      <c r="AF203" s="515"/>
      <c r="AG203" s="515"/>
      <c r="AH203" s="515"/>
      <c r="AI203" s="515"/>
      <c r="AJ203" s="515"/>
      <c r="AK203" s="515"/>
      <c r="AU203" s="515"/>
      <c r="AV203" s="515"/>
      <c r="AW203" s="515"/>
      <c r="AX203" s="515"/>
      <c r="AY203" s="515"/>
    </row>
    <row r="204" spans="5:51" x14ac:dyDescent="0.25">
      <c r="E204" s="17"/>
      <c r="F204" s="82"/>
      <c r="K204" s="515"/>
      <c r="AC204" s="515"/>
      <c r="AD204" s="515"/>
      <c r="AE204" s="515"/>
      <c r="AF204" s="515"/>
      <c r="AG204" s="515"/>
      <c r="AH204" s="515"/>
      <c r="AI204" s="515"/>
      <c r="AJ204" s="515"/>
      <c r="AK204" s="515"/>
      <c r="AU204" s="515"/>
      <c r="AV204" s="515"/>
      <c r="AW204" s="515"/>
      <c r="AX204" s="515"/>
      <c r="AY204" s="515"/>
    </row>
    <row r="205" spans="5:51" x14ac:dyDescent="0.25">
      <c r="E205" s="17"/>
      <c r="F205" s="82"/>
      <c r="K205" s="515"/>
      <c r="AC205" s="515"/>
      <c r="AD205" s="515"/>
      <c r="AE205" s="515"/>
      <c r="AF205" s="515"/>
      <c r="AG205" s="515"/>
      <c r="AH205" s="515"/>
      <c r="AI205" s="515"/>
      <c r="AJ205" s="515"/>
      <c r="AK205" s="515"/>
      <c r="AU205" s="515"/>
      <c r="AV205" s="515"/>
      <c r="AW205" s="515"/>
      <c r="AX205" s="515"/>
      <c r="AY205" s="515"/>
    </row>
    <row r="206" spans="5:51" x14ac:dyDescent="0.25">
      <c r="E206" s="17"/>
      <c r="F206" s="82"/>
      <c r="K206" s="515"/>
      <c r="AC206" s="515"/>
      <c r="AD206" s="515"/>
      <c r="AE206" s="515"/>
      <c r="AF206" s="515"/>
      <c r="AG206" s="515"/>
      <c r="AH206" s="515"/>
      <c r="AI206" s="515"/>
      <c r="AJ206" s="515"/>
      <c r="AK206" s="515"/>
      <c r="AU206" s="515"/>
      <c r="AV206" s="515"/>
      <c r="AW206" s="515"/>
      <c r="AX206" s="515"/>
      <c r="AY206" s="515"/>
    </row>
    <row r="207" spans="5:51" x14ac:dyDescent="0.25">
      <c r="E207" s="17"/>
      <c r="K207" s="515"/>
      <c r="AC207" s="515"/>
      <c r="AD207" s="515"/>
      <c r="AE207" s="515"/>
      <c r="AF207" s="515"/>
      <c r="AG207" s="515"/>
      <c r="AH207" s="515"/>
      <c r="AI207" s="515"/>
      <c r="AJ207" s="515"/>
      <c r="AK207" s="515"/>
      <c r="AU207" s="515"/>
      <c r="AV207" s="515"/>
      <c r="AW207" s="515"/>
      <c r="AX207" s="515"/>
      <c r="AY207" s="515"/>
    </row>
    <row r="208" spans="5:51" x14ac:dyDescent="0.25">
      <c r="E208" s="17"/>
      <c r="K208" s="515"/>
      <c r="AC208" s="515"/>
      <c r="AD208" s="515"/>
      <c r="AE208" s="515"/>
      <c r="AF208" s="515"/>
      <c r="AG208" s="515"/>
      <c r="AH208" s="515"/>
      <c r="AI208" s="515"/>
      <c r="AJ208" s="515"/>
      <c r="AK208" s="515"/>
      <c r="AU208" s="515"/>
      <c r="AV208" s="515"/>
      <c r="AW208" s="515"/>
      <c r="AX208" s="515"/>
      <c r="AY208" s="515"/>
    </row>
    <row r="209" spans="5:51" x14ac:dyDescent="0.25">
      <c r="E209" s="17"/>
      <c r="K209" s="515"/>
      <c r="AC209" s="515"/>
      <c r="AD209" s="515"/>
      <c r="AE209" s="515"/>
      <c r="AF209" s="515"/>
      <c r="AG209" s="515"/>
      <c r="AH209" s="515"/>
      <c r="AI209" s="515"/>
      <c r="AJ209" s="515"/>
      <c r="AK209" s="515"/>
      <c r="AU209" s="515"/>
      <c r="AV209" s="515"/>
      <c r="AW209" s="515"/>
      <c r="AX209" s="515"/>
      <c r="AY209" s="515"/>
    </row>
    <row r="210" spans="5:51" x14ac:dyDescent="0.25">
      <c r="E210" s="17"/>
      <c r="K210" s="515"/>
      <c r="AC210" s="515"/>
      <c r="AD210" s="515"/>
      <c r="AE210" s="515"/>
      <c r="AF210" s="515"/>
      <c r="AG210" s="515"/>
      <c r="AH210" s="515"/>
      <c r="AI210" s="515"/>
      <c r="AJ210" s="515"/>
      <c r="AK210" s="515"/>
      <c r="AU210" s="515"/>
      <c r="AV210" s="515"/>
      <c r="AW210" s="515"/>
      <c r="AX210" s="515"/>
      <c r="AY210" s="515"/>
    </row>
    <row r="211" spans="5:51" x14ac:dyDescent="0.25">
      <c r="E211" s="17"/>
      <c r="K211" s="515"/>
      <c r="AC211" s="515"/>
      <c r="AD211" s="515"/>
      <c r="AE211" s="515"/>
      <c r="AF211" s="515"/>
      <c r="AG211" s="515"/>
      <c r="AH211" s="515"/>
      <c r="AI211" s="515"/>
      <c r="AJ211" s="515"/>
      <c r="AK211" s="515"/>
      <c r="AU211" s="515"/>
      <c r="AV211" s="515"/>
      <c r="AW211" s="515"/>
      <c r="AX211" s="515"/>
      <c r="AY211" s="515"/>
    </row>
    <row r="212" spans="5:51" x14ac:dyDescent="0.25">
      <c r="E212" s="17"/>
      <c r="K212" s="515"/>
      <c r="AC212" s="515"/>
      <c r="AD212" s="515"/>
      <c r="AE212" s="515"/>
      <c r="AF212" s="515"/>
      <c r="AG212" s="515"/>
      <c r="AH212" s="515"/>
      <c r="AI212" s="515"/>
      <c r="AJ212" s="515"/>
      <c r="AK212" s="515"/>
      <c r="AU212" s="515"/>
      <c r="AV212" s="515"/>
      <c r="AW212" s="515"/>
      <c r="AX212" s="515"/>
      <c r="AY212" s="515"/>
    </row>
    <row r="213" spans="5:51" x14ac:dyDescent="0.25">
      <c r="E213" s="17"/>
      <c r="K213" s="515"/>
      <c r="AC213" s="515"/>
      <c r="AD213" s="515"/>
      <c r="AE213" s="515"/>
      <c r="AF213" s="515"/>
      <c r="AG213" s="515"/>
      <c r="AH213" s="515"/>
      <c r="AI213" s="515"/>
      <c r="AJ213" s="515"/>
      <c r="AK213" s="515"/>
      <c r="AU213" s="515"/>
      <c r="AV213" s="515"/>
      <c r="AW213" s="515"/>
      <c r="AX213" s="515"/>
      <c r="AY213" s="515"/>
    </row>
    <row r="214" spans="5:51" x14ac:dyDescent="0.25">
      <c r="E214" s="17"/>
      <c r="K214" s="515"/>
      <c r="AC214" s="515"/>
      <c r="AD214" s="515"/>
      <c r="AE214" s="515"/>
      <c r="AF214" s="515"/>
      <c r="AG214" s="515"/>
      <c r="AH214" s="515"/>
      <c r="AI214" s="515"/>
      <c r="AJ214" s="515"/>
      <c r="AK214" s="515"/>
      <c r="AU214" s="515"/>
      <c r="AV214" s="515"/>
      <c r="AW214" s="515"/>
      <c r="AX214" s="515"/>
      <c r="AY214" s="515"/>
    </row>
    <row r="215" spans="5:51" x14ac:dyDescent="0.25">
      <c r="E215" s="17"/>
      <c r="K215" s="515"/>
      <c r="AC215" s="515"/>
      <c r="AD215" s="515"/>
      <c r="AE215" s="515"/>
      <c r="AF215" s="515"/>
      <c r="AG215" s="515"/>
      <c r="AH215" s="515"/>
      <c r="AI215" s="515"/>
      <c r="AJ215" s="515"/>
      <c r="AK215" s="515"/>
      <c r="AU215" s="515"/>
      <c r="AV215" s="515"/>
      <c r="AW215" s="515"/>
      <c r="AX215" s="515"/>
      <c r="AY215" s="515"/>
    </row>
    <row r="216" spans="5:51" x14ac:dyDescent="0.25">
      <c r="E216" s="17"/>
      <c r="K216" s="515"/>
      <c r="AC216" s="515"/>
      <c r="AD216" s="515"/>
      <c r="AE216" s="515"/>
      <c r="AF216" s="515"/>
      <c r="AG216" s="515"/>
      <c r="AH216" s="515"/>
      <c r="AI216" s="515"/>
      <c r="AJ216" s="515"/>
      <c r="AK216" s="515"/>
      <c r="AU216" s="515"/>
      <c r="AV216" s="515"/>
      <c r="AW216" s="515"/>
      <c r="AX216" s="515"/>
      <c r="AY216" s="515"/>
    </row>
    <row r="217" spans="5:51" x14ac:dyDescent="0.25">
      <c r="E217" s="17"/>
      <c r="K217" s="515"/>
      <c r="AC217" s="515"/>
      <c r="AD217" s="515"/>
      <c r="AE217" s="515"/>
      <c r="AF217" s="515"/>
      <c r="AG217" s="515"/>
      <c r="AH217" s="515"/>
      <c r="AI217" s="515"/>
      <c r="AJ217" s="515"/>
      <c r="AK217" s="515"/>
      <c r="AU217" s="515"/>
      <c r="AV217" s="515"/>
      <c r="AW217" s="515"/>
      <c r="AX217" s="515"/>
      <c r="AY217" s="515"/>
    </row>
    <row r="218" spans="5:51" x14ac:dyDescent="0.25">
      <c r="E218" s="17"/>
      <c r="K218" s="515"/>
      <c r="AC218" s="515"/>
      <c r="AD218" s="515"/>
      <c r="AE218" s="515"/>
      <c r="AF218" s="515"/>
      <c r="AG218" s="515"/>
      <c r="AH218" s="515"/>
      <c r="AI218" s="515"/>
      <c r="AJ218" s="515"/>
      <c r="AK218" s="515"/>
      <c r="AU218" s="515"/>
      <c r="AV218" s="515"/>
      <c r="AW218" s="515"/>
      <c r="AX218" s="515"/>
      <c r="AY218" s="515"/>
    </row>
    <row r="219" spans="5:51" x14ac:dyDescent="0.25">
      <c r="E219" s="17"/>
      <c r="K219" s="515"/>
      <c r="AC219" s="515"/>
      <c r="AD219" s="515"/>
      <c r="AE219" s="515"/>
      <c r="AF219" s="515"/>
      <c r="AG219" s="515"/>
      <c r="AH219" s="515"/>
      <c r="AI219" s="515"/>
      <c r="AJ219" s="515"/>
      <c r="AK219" s="515"/>
      <c r="AU219" s="515"/>
      <c r="AV219" s="515"/>
      <c r="AW219" s="515"/>
      <c r="AX219" s="515"/>
      <c r="AY219" s="515"/>
    </row>
    <row r="220" spans="5:51" x14ac:dyDescent="0.25">
      <c r="E220" s="17"/>
      <c r="K220" s="515"/>
      <c r="AC220" s="515"/>
      <c r="AD220" s="515"/>
      <c r="AE220" s="515"/>
      <c r="AF220" s="515"/>
      <c r="AG220" s="515"/>
      <c r="AH220" s="515"/>
      <c r="AI220" s="515"/>
      <c r="AJ220" s="515"/>
      <c r="AK220" s="515"/>
      <c r="AU220" s="515"/>
      <c r="AV220" s="515"/>
      <c r="AW220" s="515"/>
      <c r="AX220" s="515"/>
      <c r="AY220" s="515"/>
    </row>
    <row r="221" spans="5:51" x14ac:dyDescent="0.25">
      <c r="E221" s="17"/>
      <c r="K221" s="515"/>
      <c r="AC221" s="515"/>
      <c r="AD221" s="515"/>
      <c r="AE221" s="515"/>
      <c r="AF221" s="515"/>
      <c r="AG221" s="515"/>
      <c r="AH221" s="515"/>
      <c r="AI221" s="515"/>
      <c r="AJ221" s="515"/>
      <c r="AK221" s="515"/>
      <c r="AU221" s="515"/>
      <c r="AV221" s="515"/>
      <c r="AW221" s="515"/>
      <c r="AX221" s="515"/>
      <c r="AY221" s="515"/>
    </row>
    <row r="222" spans="5:51" x14ac:dyDescent="0.25">
      <c r="E222" s="17"/>
      <c r="K222" s="515"/>
      <c r="AC222" s="515"/>
      <c r="AD222" s="515"/>
      <c r="AE222" s="515"/>
      <c r="AF222" s="515"/>
      <c r="AG222" s="515"/>
      <c r="AH222" s="515"/>
      <c r="AI222" s="515"/>
      <c r="AJ222" s="515"/>
      <c r="AK222" s="515"/>
      <c r="AU222" s="515"/>
      <c r="AV222" s="515"/>
      <c r="AW222" s="515"/>
      <c r="AX222" s="515"/>
      <c r="AY222" s="515"/>
    </row>
    <row r="223" spans="5:51" x14ac:dyDescent="0.25">
      <c r="E223" s="17"/>
      <c r="K223" s="515"/>
      <c r="AC223" s="515"/>
      <c r="AD223" s="515"/>
      <c r="AE223" s="515"/>
      <c r="AF223" s="515"/>
      <c r="AG223" s="515"/>
      <c r="AH223" s="515"/>
      <c r="AI223" s="515"/>
      <c r="AJ223" s="515"/>
      <c r="AK223" s="515"/>
      <c r="AU223" s="515"/>
      <c r="AV223" s="515"/>
      <c r="AW223" s="515"/>
      <c r="AX223" s="515"/>
      <c r="AY223" s="515"/>
    </row>
    <row r="224" spans="5:51" x14ac:dyDescent="0.25">
      <c r="E224" s="17"/>
      <c r="W224" s="524"/>
      <c r="X224" s="524"/>
      <c r="Y224" s="524"/>
      <c r="Z224" s="86"/>
      <c r="AA224" s="86"/>
      <c r="AB224" s="86"/>
      <c r="AL224" s="86"/>
    </row>
    <row r="225" spans="5:38" x14ac:dyDescent="0.25">
      <c r="E225" s="17"/>
      <c r="W225" s="524"/>
      <c r="X225" s="524"/>
      <c r="Y225" s="524"/>
      <c r="Z225" s="86"/>
      <c r="AA225" s="86"/>
      <c r="AB225" s="86"/>
      <c r="AL225" s="86"/>
    </row>
    <row r="226" spans="5:38" x14ac:dyDescent="0.25">
      <c r="E226" s="17"/>
      <c r="W226" s="524"/>
      <c r="X226" s="524"/>
      <c r="Y226" s="524"/>
      <c r="Z226" s="86"/>
      <c r="AA226" s="86"/>
      <c r="AB226" s="86"/>
      <c r="AL226" s="86"/>
    </row>
    <row r="227" spans="5:38" x14ac:dyDescent="0.25">
      <c r="E227" s="17"/>
      <c r="W227" s="524"/>
      <c r="X227" s="524"/>
      <c r="Y227" s="524"/>
      <c r="Z227" s="86"/>
      <c r="AA227" s="86"/>
      <c r="AB227" s="86"/>
      <c r="AL227" s="86"/>
    </row>
    <row r="228" spans="5:38" x14ac:dyDescent="0.25">
      <c r="E228" s="17"/>
      <c r="W228" s="524"/>
      <c r="X228" s="524"/>
      <c r="Y228" s="524"/>
      <c r="Z228" s="86"/>
      <c r="AA228" s="86"/>
      <c r="AB228" s="86"/>
      <c r="AL228" s="86"/>
    </row>
    <row r="229" spans="5:38" x14ac:dyDescent="0.25">
      <c r="E229" s="17"/>
      <c r="W229" s="524"/>
      <c r="X229" s="524"/>
      <c r="Y229" s="524"/>
      <c r="Z229" s="86"/>
      <c r="AA229" s="86"/>
      <c r="AB229" s="86"/>
      <c r="AL229" s="86"/>
    </row>
    <row r="230" spans="5:38" x14ac:dyDescent="0.25">
      <c r="E230" s="17"/>
      <c r="W230" s="524"/>
      <c r="X230" s="524"/>
      <c r="Y230" s="524"/>
      <c r="Z230" s="86"/>
      <c r="AA230" s="86"/>
      <c r="AB230" s="86"/>
      <c r="AL230" s="86"/>
    </row>
    <row r="231" spans="5:38" x14ac:dyDescent="0.25">
      <c r="E231" s="17"/>
      <c r="W231" s="524"/>
      <c r="X231" s="524"/>
      <c r="Y231" s="524"/>
      <c r="Z231" s="86"/>
      <c r="AA231" s="86"/>
      <c r="AB231" s="86"/>
      <c r="AL231" s="86"/>
    </row>
    <row r="232" spans="5:38" x14ac:dyDescent="0.25">
      <c r="E232" s="17"/>
      <c r="W232" s="524"/>
      <c r="X232" s="524"/>
      <c r="Y232" s="524"/>
      <c r="Z232" s="86"/>
      <c r="AA232" s="86"/>
      <c r="AB232" s="86"/>
      <c r="AL232" s="86"/>
    </row>
    <row r="233" spans="5:38" x14ac:dyDescent="0.25">
      <c r="E233" s="17"/>
      <c r="W233" s="524"/>
      <c r="X233" s="524"/>
      <c r="Y233" s="524"/>
      <c r="Z233" s="86"/>
      <c r="AA233" s="86"/>
      <c r="AB233" s="86"/>
      <c r="AL233" s="86"/>
    </row>
    <row r="234" spans="5:38" x14ac:dyDescent="0.25">
      <c r="E234" s="17"/>
      <c r="W234" s="524"/>
      <c r="X234" s="524"/>
      <c r="Y234" s="524"/>
      <c r="Z234" s="86"/>
      <c r="AA234" s="86"/>
      <c r="AB234" s="86"/>
      <c r="AL234" s="86"/>
    </row>
    <row r="235" spans="5:38" x14ac:dyDescent="0.25">
      <c r="E235" s="17"/>
      <c r="W235" s="524"/>
      <c r="X235" s="524"/>
      <c r="Y235" s="524"/>
      <c r="Z235" s="86"/>
      <c r="AA235" s="86"/>
      <c r="AB235" s="86"/>
      <c r="AL235" s="86"/>
    </row>
    <row r="236" spans="5:38" x14ac:dyDescent="0.25">
      <c r="E236" s="17"/>
      <c r="W236" s="524"/>
      <c r="X236" s="524"/>
      <c r="Y236" s="524"/>
      <c r="Z236" s="86"/>
      <c r="AA236" s="86"/>
      <c r="AB236" s="86"/>
      <c r="AL236" s="86"/>
    </row>
    <row r="237" spans="5:38" x14ac:dyDescent="0.25">
      <c r="E237" s="17"/>
      <c r="W237" s="524"/>
      <c r="X237" s="524"/>
      <c r="Y237" s="524"/>
      <c r="Z237" s="86"/>
      <c r="AA237" s="86"/>
      <c r="AB237" s="86"/>
      <c r="AL237" s="86"/>
    </row>
    <row r="238" spans="5:38" x14ac:dyDescent="0.25">
      <c r="E238" s="17"/>
      <c r="W238" s="524"/>
      <c r="X238" s="524"/>
      <c r="Y238" s="524"/>
      <c r="Z238" s="86"/>
      <c r="AA238" s="86"/>
      <c r="AB238" s="86"/>
      <c r="AL238" s="86"/>
    </row>
    <row r="239" spans="5:38" x14ac:dyDescent="0.25">
      <c r="E239" s="17"/>
      <c r="W239" s="524"/>
      <c r="X239" s="524"/>
      <c r="Y239" s="524"/>
      <c r="Z239" s="86"/>
      <c r="AA239" s="86"/>
      <c r="AB239" s="86"/>
      <c r="AL239" s="86"/>
    </row>
    <row r="240" spans="5:38" x14ac:dyDescent="0.25">
      <c r="E240" s="17"/>
      <c r="W240" s="524"/>
      <c r="X240" s="524"/>
      <c r="Y240" s="524"/>
      <c r="Z240" s="86"/>
      <c r="AA240" s="86"/>
      <c r="AB240" s="86"/>
      <c r="AL240" s="86"/>
    </row>
    <row r="241" spans="5:38" x14ac:dyDescent="0.25">
      <c r="E241" s="17"/>
      <c r="W241" s="524"/>
      <c r="X241" s="524"/>
      <c r="Y241" s="524"/>
      <c r="Z241" s="86"/>
      <c r="AA241" s="86"/>
      <c r="AB241" s="86"/>
      <c r="AL241" s="86"/>
    </row>
    <row r="242" spans="5:38" x14ac:dyDescent="0.25">
      <c r="E242" s="17"/>
      <c r="W242" s="524"/>
      <c r="X242" s="524"/>
      <c r="Y242" s="524"/>
      <c r="Z242" s="86"/>
      <c r="AA242" s="86"/>
      <c r="AB242" s="86"/>
      <c r="AL242" s="86"/>
    </row>
    <row r="243" spans="5:38" x14ac:dyDescent="0.25">
      <c r="E243" s="17"/>
      <c r="W243" s="524"/>
      <c r="X243" s="524"/>
      <c r="Y243" s="524"/>
      <c r="Z243" s="86"/>
      <c r="AA243" s="86"/>
      <c r="AB243" s="86"/>
      <c r="AL243" s="86"/>
    </row>
    <row r="244" spans="5:38" x14ac:dyDescent="0.25">
      <c r="E244" s="17"/>
      <c r="W244" s="524"/>
      <c r="X244" s="524"/>
      <c r="Y244" s="524"/>
      <c r="Z244" s="86"/>
      <c r="AA244" s="86"/>
      <c r="AB244" s="86"/>
      <c r="AL244" s="86"/>
    </row>
    <row r="245" spans="5:38" x14ac:dyDescent="0.25">
      <c r="E245" s="17"/>
      <c r="W245" s="524"/>
      <c r="X245" s="524"/>
      <c r="Y245" s="524"/>
      <c r="Z245" s="86"/>
      <c r="AA245" s="86"/>
      <c r="AB245" s="86"/>
      <c r="AL245" s="86"/>
    </row>
    <row r="246" spans="5:38" x14ac:dyDescent="0.25">
      <c r="E246" s="17"/>
      <c r="W246" s="524"/>
      <c r="X246" s="524"/>
      <c r="Y246" s="524"/>
      <c r="Z246" s="86"/>
      <c r="AA246" s="86"/>
      <c r="AB246" s="86"/>
      <c r="AL246" s="86"/>
    </row>
    <row r="247" spans="5:38" x14ac:dyDescent="0.25">
      <c r="E247" s="17"/>
      <c r="W247" s="524"/>
      <c r="X247" s="524"/>
      <c r="Y247" s="524"/>
      <c r="Z247" s="86"/>
      <c r="AA247" s="86"/>
      <c r="AB247" s="86"/>
      <c r="AL247" s="86"/>
    </row>
    <row r="248" spans="5:38" x14ac:dyDescent="0.25">
      <c r="E248" s="17"/>
      <c r="W248" s="524"/>
      <c r="X248" s="524"/>
      <c r="Y248" s="524"/>
      <c r="Z248" s="86"/>
      <c r="AA248" s="86"/>
      <c r="AB248" s="86"/>
      <c r="AL248" s="86"/>
    </row>
    <row r="249" spans="5:38" x14ac:dyDescent="0.25">
      <c r="E249" s="17"/>
      <c r="W249" s="524"/>
      <c r="X249" s="524"/>
      <c r="Y249" s="524"/>
      <c r="Z249" s="86"/>
      <c r="AA249" s="86"/>
      <c r="AB249" s="86"/>
      <c r="AL249" s="86"/>
    </row>
    <row r="250" spans="5:38" x14ac:dyDescent="0.25">
      <c r="E250" s="17"/>
      <c r="W250" s="524"/>
      <c r="X250" s="524"/>
      <c r="Y250" s="524"/>
      <c r="Z250" s="86"/>
      <c r="AA250" s="86"/>
      <c r="AB250" s="86"/>
      <c r="AL250" s="86"/>
    </row>
    <row r="251" spans="5:38" x14ac:dyDescent="0.25">
      <c r="E251" s="17"/>
      <c r="W251" s="524"/>
      <c r="X251" s="524"/>
      <c r="Y251" s="524"/>
      <c r="Z251" s="86"/>
      <c r="AA251" s="86"/>
      <c r="AB251" s="86"/>
      <c r="AL251" s="86"/>
    </row>
    <row r="252" spans="5:38" x14ac:dyDescent="0.25">
      <c r="E252" s="17"/>
      <c r="W252" s="524"/>
      <c r="X252" s="524"/>
      <c r="Y252" s="524"/>
      <c r="Z252" s="86"/>
      <c r="AA252" s="86"/>
      <c r="AB252" s="86"/>
      <c r="AL252" s="86"/>
    </row>
    <row r="253" spans="5:38" x14ac:dyDescent="0.25">
      <c r="W253" s="524"/>
      <c r="X253" s="524"/>
      <c r="Y253" s="524"/>
      <c r="Z253" s="86"/>
      <c r="AA253" s="86"/>
      <c r="AB253" s="86"/>
      <c r="AL253" s="86"/>
    </row>
    <row r="254" spans="5:38" x14ac:dyDescent="0.25">
      <c r="W254" s="524"/>
      <c r="X254" s="524"/>
      <c r="Y254" s="524"/>
      <c r="Z254" s="86"/>
      <c r="AA254" s="86"/>
      <c r="AB254" s="86"/>
      <c r="AL254" s="86"/>
    </row>
    <row r="255" spans="5:38" x14ac:dyDescent="0.25">
      <c r="W255" s="524"/>
      <c r="X255" s="524"/>
      <c r="Y255" s="524"/>
      <c r="Z255" s="86"/>
      <c r="AA255" s="86"/>
      <c r="AB255" s="86"/>
      <c r="AL255" s="86"/>
    </row>
    <row r="256" spans="5:38" x14ac:dyDescent="0.25">
      <c r="W256" s="524"/>
      <c r="X256" s="524"/>
      <c r="Y256" s="524"/>
      <c r="Z256" s="86"/>
      <c r="AA256" s="86"/>
      <c r="AB256" s="86"/>
      <c r="AL256" s="86"/>
    </row>
    <row r="257" spans="23:38" x14ac:dyDescent="0.25">
      <c r="W257" s="524"/>
      <c r="X257" s="524"/>
      <c r="Y257" s="524"/>
      <c r="Z257" s="86"/>
      <c r="AA257" s="86"/>
      <c r="AB257" s="86"/>
      <c r="AL257" s="86"/>
    </row>
    <row r="258" spans="23:38" x14ac:dyDescent="0.25">
      <c r="W258" s="524"/>
      <c r="X258" s="524"/>
      <c r="Y258" s="524"/>
      <c r="Z258" s="86"/>
      <c r="AA258" s="86"/>
      <c r="AB258" s="86"/>
      <c r="AL258" s="86"/>
    </row>
    <row r="259" spans="23:38" x14ac:dyDescent="0.25">
      <c r="W259" s="524"/>
      <c r="X259" s="524"/>
      <c r="Y259" s="524"/>
      <c r="Z259" s="86"/>
      <c r="AA259" s="86"/>
      <c r="AB259" s="86"/>
      <c r="AL259" s="86"/>
    </row>
    <row r="260" spans="23:38" x14ac:dyDescent="0.25">
      <c r="W260" s="524"/>
      <c r="X260" s="524"/>
      <c r="Y260" s="524"/>
      <c r="Z260" s="86"/>
      <c r="AA260" s="86"/>
      <c r="AB260" s="86"/>
      <c r="AL260" s="86"/>
    </row>
    <row r="261" spans="23:38" x14ac:dyDescent="0.25">
      <c r="W261" s="524"/>
      <c r="X261" s="524"/>
      <c r="Y261" s="524"/>
      <c r="Z261" s="86"/>
      <c r="AA261" s="86"/>
      <c r="AB261" s="86"/>
      <c r="AL261" s="86"/>
    </row>
    <row r="262" spans="23:38" x14ac:dyDescent="0.25">
      <c r="W262" s="524"/>
      <c r="X262" s="524"/>
      <c r="Y262" s="524"/>
      <c r="Z262" s="86"/>
      <c r="AA262" s="86"/>
      <c r="AB262" s="86"/>
      <c r="AL262" s="86"/>
    </row>
    <row r="263" spans="23:38" x14ac:dyDescent="0.25">
      <c r="W263" s="524"/>
      <c r="X263" s="524"/>
      <c r="Y263" s="524"/>
      <c r="Z263" s="86"/>
      <c r="AA263" s="86"/>
      <c r="AB263" s="86"/>
      <c r="AL263" s="86"/>
    </row>
    <row r="264" spans="23:38" x14ac:dyDescent="0.25">
      <c r="W264" s="524"/>
      <c r="X264" s="524"/>
      <c r="Y264" s="524"/>
      <c r="Z264" s="86"/>
      <c r="AA264" s="86"/>
      <c r="AB264" s="86"/>
      <c r="AL264" s="86"/>
    </row>
    <row r="265" spans="23:38" x14ac:dyDescent="0.25">
      <c r="W265" s="524"/>
      <c r="X265" s="524"/>
      <c r="Y265" s="524"/>
      <c r="Z265" s="86"/>
      <c r="AA265" s="86"/>
      <c r="AB265" s="86"/>
      <c r="AL265" s="86"/>
    </row>
    <row r="266" spans="23:38" x14ac:dyDescent="0.25">
      <c r="W266" s="524"/>
      <c r="X266" s="524"/>
      <c r="Y266" s="524"/>
      <c r="Z266" s="86"/>
      <c r="AA266" s="86"/>
      <c r="AB266" s="86"/>
      <c r="AL266" s="86"/>
    </row>
    <row r="267" spans="23:38" x14ac:dyDescent="0.25">
      <c r="W267" s="524"/>
      <c r="X267" s="524"/>
      <c r="Y267" s="524"/>
      <c r="Z267" s="86"/>
      <c r="AA267" s="86"/>
      <c r="AB267" s="86"/>
      <c r="AL267" s="86"/>
    </row>
    <row r="268" spans="23:38" x14ac:dyDescent="0.25">
      <c r="W268" s="524"/>
      <c r="X268" s="524"/>
      <c r="Y268" s="524"/>
      <c r="Z268" s="86"/>
      <c r="AA268" s="86"/>
      <c r="AB268" s="86"/>
      <c r="AL268" s="86"/>
    </row>
    <row r="269" spans="23:38" x14ac:dyDescent="0.25">
      <c r="W269" s="524"/>
      <c r="X269" s="524"/>
      <c r="Y269" s="524"/>
      <c r="Z269" s="86"/>
      <c r="AA269" s="86"/>
      <c r="AB269" s="86"/>
      <c r="AL269" s="86"/>
    </row>
    <row r="270" spans="23:38" x14ac:dyDescent="0.25">
      <c r="W270" s="524"/>
      <c r="X270" s="524"/>
      <c r="Y270" s="524"/>
      <c r="Z270" s="86"/>
      <c r="AA270" s="86"/>
      <c r="AB270" s="86"/>
      <c r="AL270" s="86"/>
    </row>
    <row r="271" spans="23:38" x14ac:dyDescent="0.25">
      <c r="W271" s="524"/>
      <c r="X271" s="524"/>
      <c r="Y271" s="524"/>
      <c r="Z271" s="86"/>
      <c r="AA271" s="86"/>
      <c r="AB271" s="86"/>
      <c r="AL271" s="86"/>
    </row>
    <row r="272" spans="23:38" x14ac:dyDescent="0.25">
      <c r="W272" s="524"/>
      <c r="X272" s="524"/>
      <c r="Y272" s="524"/>
      <c r="Z272" s="86"/>
      <c r="AA272" s="86"/>
      <c r="AB272" s="86"/>
      <c r="AL272" s="86"/>
    </row>
    <row r="273" spans="23:38" x14ac:dyDescent="0.25">
      <c r="W273" s="524"/>
      <c r="X273" s="524"/>
      <c r="Y273" s="524"/>
      <c r="Z273" s="86"/>
      <c r="AA273" s="86"/>
      <c r="AB273" s="86"/>
      <c r="AL273" s="86"/>
    </row>
    <row r="274" spans="23:38" x14ac:dyDescent="0.25">
      <c r="W274" s="524"/>
      <c r="X274" s="524"/>
      <c r="Y274" s="524"/>
      <c r="Z274" s="86"/>
      <c r="AA274" s="86"/>
      <c r="AB274" s="86"/>
      <c r="AL274" s="86"/>
    </row>
    <row r="275" spans="23:38" x14ac:dyDescent="0.25">
      <c r="W275" s="524"/>
      <c r="X275" s="524"/>
      <c r="Y275" s="524"/>
      <c r="Z275" s="86"/>
      <c r="AA275" s="86"/>
      <c r="AB275" s="86"/>
      <c r="AL275" s="86"/>
    </row>
    <row r="276" spans="23:38" x14ac:dyDescent="0.25">
      <c r="W276" s="524"/>
      <c r="X276" s="524"/>
      <c r="Y276" s="524"/>
      <c r="Z276" s="86"/>
      <c r="AA276" s="86"/>
      <c r="AB276" s="86"/>
      <c r="AL276" s="86"/>
    </row>
    <row r="277" spans="23:38" x14ac:dyDescent="0.25">
      <c r="W277" s="524"/>
      <c r="X277" s="524"/>
      <c r="Y277" s="524"/>
      <c r="Z277" s="86"/>
      <c r="AA277" s="86"/>
      <c r="AB277" s="86"/>
      <c r="AL277" s="86"/>
    </row>
    <row r="1058" spans="186:186" x14ac:dyDescent="0.25">
      <c r="GD1058" s="17"/>
    </row>
    <row r="1078" spans="190:190" x14ac:dyDescent="0.25">
      <c r="GH1078" s="17"/>
    </row>
    <row r="1099" spans="194:194" x14ac:dyDescent="0.25">
      <c r="GL1099" s="17"/>
    </row>
    <row r="1121" spans="198:198" x14ac:dyDescent="0.25">
      <c r="GP1121" s="17"/>
    </row>
    <row r="1144" spans="202:202" x14ac:dyDescent="0.25">
      <c r="GT1144" s="17"/>
    </row>
    <row r="1168" spans="206:206" x14ac:dyDescent="0.25">
      <c r="GX1168" s="17"/>
    </row>
    <row r="1193" spans="210:210" x14ac:dyDescent="0.25">
      <c r="HB1193" s="17"/>
    </row>
    <row r="1219" spans="214:214" x14ac:dyDescent="0.25">
      <c r="HF1219" s="17"/>
    </row>
    <row r="1246" spans="218:218" x14ac:dyDescent="0.25">
      <c r="HJ1246" s="17"/>
    </row>
    <row r="1274" spans="222:222" x14ac:dyDescent="0.25">
      <c r="HN1274" s="17"/>
    </row>
    <row r="1303" spans="226:226" x14ac:dyDescent="0.25">
      <c r="HR1303" s="17"/>
    </row>
    <row r="1333" spans="230:240" x14ac:dyDescent="0.25">
      <c r="HV1333" s="17"/>
    </row>
    <row r="1336" spans="230:240" x14ac:dyDescent="0.25">
      <c r="IA1336" s="17"/>
    </row>
    <row r="1340" spans="230:240" x14ac:dyDescent="0.25">
      <c r="IF1340" s="17"/>
    </row>
    <row r="1345" spans="245:255" x14ac:dyDescent="0.25">
      <c r="IK1345" s="17"/>
    </row>
    <row r="1351" spans="245:255" x14ac:dyDescent="0.25">
      <c r="IP1351" s="17"/>
    </row>
    <row r="1358" spans="245:255" x14ac:dyDescent="0.25">
      <c r="IU1358" s="17"/>
    </row>
    <row r="1366" spans="260:265" x14ac:dyDescent="0.25">
      <c r="IZ1366" s="17"/>
    </row>
    <row r="1375" spans="260:265" x14ac:dyDescent="0.25">
      <c r="JE1375" s="17"/>
    </row>
  </sheetData>
  <mergeCells count="5">
    <mergeCell ref="B5:H5"/>
    <mergeCell ref="B6:G6"/>
    <mergeCell ref="B7:G7"/>
    <mergeCell ref="B8:G8"/>
    <mergeCell ref="B9:H9"/>
  </mergeCells>
  <phoneticPr fontId="59" type="noConversion"/>
  <hyperlinks>
    <hyperlink ref="B20" location="'Data_Tables'!$A$1" display="'Data_Tables'!$A$1"/>
    <hyperlink ref="C63" location="'Contents'!$A$1" display="'Contents'!$A$1"/>
    <hyperlink ref="C83" location="'Contents'!$A$1" display="'Contents'!$A$1"/>
    <hyperlink ref="C103" location="'Contents'!$A$1" display="'Contents'!$A$1"/>
    <hyperlink ref="C20" location="'Contents'!$A$1" display="'Contents'!$A$1"/>
    <hyperlink ref="B63" location="'Data_Tables'!$A$1" display="'Data_Tables'!$A$1"/>
    <hyperlink ref="B83" location="'Data_Tables'!$A$1" display="'Data_Tables'!$A$1"/>
    <hyperlink ref="B103" location="'Data_Tables'!$A$1" display="'Data_Tables'!$A$1"/>
    <hyperlink ref="B5" location="'Data_Tables'!Table_1_1" display="Top 10 Companies' Sales Revenue From Shipments of Foundry Wafers to External Customers, Worldwide, 2020 (Millions of U.S. Dollars)"/>
    <hyperlink ref="B6" location="'Data_Tables'!Table_1_2" display="Top 10 Companies' Sales Revenue From Shipments of Foundry Wafers to Americas, 2020 (Millions of U.S. Dollars)"/>
    <hyperlink ref="B7" location="'Data_Tables'!Table_1_3" display="Top 10 Companies' Sales Revenue From Shipments of Foundry Wafers to Japan, 2020 (Millions of U.S. Dollars)"/>
    <hyperlink ref="B8" location="'Data_Tables'!Table_1_4" display="Top 10 Companies' Sales Revenue From Shipments of Foundry Wafers to EMEA, 2020 (Millions of U.S. Dollars)"/>
    <hyperlink ref="B9" location="'Data_Tables'!Table_1_5" display="Top 10 Companies' Sales Revenue From Shipments of Foundry Wafers to Asia/Pacific, 2020 (Millions of U.S. Dollars)"/>
    <hyperlink ref="B6:G6" location="Data_Tables!A41" display="Top 10 Companies' Sales Revenue From Shipments of Foundry Wafers to Americas, 2021 (Millions of U.S. Dollars)"/>
  </hyperlinks>
  <pageMargins left="0.75" right="0.75" top="1.25" bottom="0.75" header="0.5" footer="0.5"/>
  <pageSetup scale="74" orientation="portrait" r:id="rId1"/>
  <headerFooter>
    <oddFooter>&amp;C© 2022 Gartner, Inc. and/or its Affiliates.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B1294"/>
  <sheetViews>
    <sheetView showGridLines="0" zoomScaleNormal="100" workbookViewId="0"/>
  </sheetViews>
  <sheetFormatPr defaultColWidth="8.140625" defaultRowHeight="12" x14ac:dyDescent="0.2"/>
  <cols>
    <col min="1" max="1" width="46.5703125" style="18" customWidth="1"/>
    <col min="2" max="2" width="12.85546875" style="15" customWidth="1"/>
    <col min="3" max="6" width="12.5703125" style="15" customWidth="1"/>
    <col min="7" max="7" width="9.5703125" style="16" customWidth="1"/>
    <col min="8" max="8" width="57.42578125" style="16" customWidth="1"/>
    <col min="9" max="9" width="16.85546875" style="538" customWidth="1"/>
    <col min="10" max="10" width="9.5703125" style="539" customWidth="1"/>
    <col min="11" max="13" width="9.5703125" style="538" customWidth="1"/>
    <col min="14" max="14" width="16.85546875" style="540" customWidth="1"/>
    <col min="15" max="15" width="10.42578125" style="515" customWidth="1"/>
    <col min="16" max="16" width="7.85546875" style="541" customWidth="1"/>
    <col min="17" max="17" width="8.140625" style="541"/>
    <col min="18" max="20" width="8.42578125" style="541" customWidth="1"/>
    <col min="21" max="21" width="11" style="541" customWidth="1"/>
    <col min="22" max="38" width="8.140625" style="541"/>
    <col min="39" max="264" width="8.140625" style="18"/>
    <col min="265" max="265" width="33.42578125" style="18" customWidth="1"/>
    <col min="266" max="266" width="12.85546875" style="18" customWidth="1"/>
    <col min="267" max="270" width="12.5703125" style="18" customWidth="1"/>
    <col min="271" max="271" width="9.5703125" style="18" customWidth="1"/>
    <col min="272" max="272" width="16.85546875" style="18" customWidth="1"/>
    <col min="273" max="273" width="10.42578125" style="18" customWidth="1"/>
    <col min="274" max="274" width="7.85546875" style="18" customWidth="1"/>
    <col min="275" max="275" width="8.140625" style="18"/>
    <col min="276" max="276" width="8.42578125" style="18" customWidth="1"/>
    <col min="277" max="520" width="8.140625" style="18"/>
    <col min="521" max="521" width="33.42578125" style="18" customWidth="1"/>
    <col min="522" max="522" width="12.85546875" style="18" customWidth="1"/>
    <col min="523" max="526" width="12.5703125" style="18" customWidth="1"/>
    <col min="527" max="527" width="9.5703125" style="18" customWidth="1"/>
    <col min="528" max="528" width="16.85546875" style="18" customWidth="1"/>
    <col min="529" max="529" width="10.42578125" style="18" customWidth="1"/>
    <col min="530" max="530" width="7.85546875" style="18" customWidth="1"/>
    <col min="531" max="531" width="8.140625" style="18"/>
    <col min="532" max="532" width="8.42578125" style="18" customWidth="1"/>
    <col min="533" max="776" width="8.140625" style="18"/>
    <col min="777" max="777" width="33.42578125" style="18" customWidth="1"/>
    <col min="778" max="778" width="12.85546875" style="18" customWidth="1"/>
    <col min="779" max="782" width="12.5703125" style="18" customWidth="1"/>
    <col min="783" max="783" width="9.5703125" style="18" customWidth="1"/>
    <col min="784" max="784" width="16.85546875" style="18" customWidth="1"/>
    <col min="785" max="785" width="10.42578125" style="18" customWidth="1"/>
    <col min="786" max="786" width="7.85546875" style="18" customWidth="1"/>
    <col min="787" max="787" width="8.140625" style="18"/>
    <col min="788" max="788" width="8.42578125" style="18" customWidth="1"/>
    <col min="789" max="1032" width="8.140625" style="18"/>
    <col min="1033" max="1033" width="33.42578125" style="18" customWidth="1"/>
    <col min="1034" max="1034" width="12.85546875" style="18" customWidth="1"/>
    <col min="1035" max="1038" width="12.5703125" style="18" customWidth="1"/>
    <col min="1039" max="1039" width="9.5703125" style="18" customWidth="1"/>
    <col min="1040" max="1040" width="16.85546875" style="18" customWidth="1"/>
    <col min="1041" max="1041" width="10.42578125" style="18" customWidth="1"/>
    <col min="1042" max="1042" width="7.85546875" style="18" customWidth="1"/>
    <col min="1043" max="1043" width="8.140625" style="18"/>
    <col min="1044" max="1044" width="8.42578125" style="18" customWidth="1"/>
    <col min="1045" max="1288" width="8.140625" style="18"/>
    <col min="1289" max="1289" width="33.42578125" style="18" customWidth="1"/>
    <col min="1290" max="1290" width="12.85546875" style="18" customWidth="1"/>
    <col min="1291" max="1294" width="12.5703125" style="18" customWidth="1"/>
    <col min="1295" max="1295" width="9.5703125" style="18" customWidth="1"/>
    <col min="1296" max="1296" width="16.85546875" style="18" customWidth="1"/>
    <col min="1297" max="1297" width="10.42578125" style="18" customWidth="1"/>
    <col min="1298" max="1298" width="7.85546875" style="18" customWidth="1"/>
    <col min="1299" max="1299" width="8.140625" style="18"/>
    <col min="1300" max="1300" width="8.42578125" style="18" customWidth="1"/>
    <col min="1301" max="1544" width="8.140625" style="18"/>
    <col min="1545" max="1545" width="33.42578125" style="18" customWidth="1"/>
    <col min="1546" max="1546" width="12.85546875" style="18" customWidth="1"/>
    <col min="1547" max="1550" width="12.5703125" style="18" customWidth="1"/>
    <col min="1551" max="1551" width="9.5703125" style="18" customWidth="1"/>
    <col min="1552" max="1552" width="16.85546875" style="18" customWidth="1"/>
    <col min="1553" max="1553" width="10.42578125" style="18" customWidth="1"/>
    <col min="1554" max="1554" width="7.85546875" style="18" customWidth="1"/>
    <col min="1555" max="1555" width="8.140625" style="18"/>
    <col min="1556" max="1556" width="8.42578125" style="18" customWidth="1"/>
    <col min="1557" max="1800" width="8.140625" style="18"/>
    <col min="1801" max="1801" width="33.42578125" style="18" customWidth="1"/>
    <col min="1802" max="1802" width="12.85546875" style="18" customWidth="1"/>
    <col min="1803" max="1806" width="12.5703125" style="18" customWidth="1"/>
    <col min="1807" max="1807" width="9.5703125" style="18" customWidth="1"/>
    <col min="1808" max="1808" width="16.85546875" style="18" customWidth="1"/>
    <col min="1809" max="1809" width="10.42578125" style="18" customWidth="1"/>
    <col min="1810" max="1810" width="7.85546875" style="18" customWidth="1"/>
    <col min="1811" max="1811" width="8.140625" style="18"/>
    <col min="1812" max="1812" width="8.42578125" style="18" customWidth="1"/>
    <col min="1813" max="2056" width="8.140625" style="18"/>
    <col min="2057" max="2057" width="33.42578125" style="18" customWidth="1"/>
    <col min="2058" max="2058" width="12.85546875" style="18" customWidth="1"/>
    <col min="2059" max="2062" width="12.5703125" style="18" customWidth="1"/>
    <col min="2063" max="2063" width="9.5703125" style="18" customWidth="1"/>
    <col min="2064" max="2064" width="16.85546875" style="18" customWidth="1"/>
    <col min="2065" max="2065" width="10.42578125" style="18" customWidth="1"/>
    <col min="2066" max="2066" width="7.85546875" style="18" customWidth="1"/>
    <col min="2067" max="2067" width="8.140625" style="18"/>
    <col min="2068" max="2068" width="8.42578125" style="18" customWidth="1"/>
    <col min="2069" max="2312" width="8.140625" style="18"/>
    <col min="2313" max="2313" width="33.42578125" style="18" customWidth="1"/>
    <col min="2314" max="2314" width="12.85546875" style="18" customWidth="1"/>
    <col min="2315" max="2318" width="12.5703125" style="18" customWidth="1"/>
    <col min="2319" max="2319" width="9.5703125" style="18" customWidth="1"/>
    <col min="2320" max="2320" width="16.85546875" style="18" customWidth="1"/>
    <col min="2321" max="2321" width="10.42578125" style="18" customWidth="1"/>
    <col min="2322" max="2322" width="7.85546875" style="18" customWidth="1"/>
    <col min="2323" max="2323" width="8.140625" style="18"/>
    <col min="2324" max="2324" width="8.42578125" style="18" customWidth="1"/>
    <col min="2325" max="2568" width="8.140625" style="18"/>
    <col min="2569" max="2569" width="33.42578125" style="18" customWidth="1"/>
    <col min="2570" max="2570" width="12.85546875" style="18" customWidth="1"/>
    <col min="2571" max="2574" width="12.5703125" style="18" customWidth="1"/>
    <col min="2575" max="2575" width="9.5703125" style="18" customWidth="1"/>
    <col min="2576" max="2576" width="16.85546875" style="18" customWidth="1"/>
    <col min="2577" max="2577" width="10.42578125" style="18" customWidth="1"/>
    <col min="2578" max="2578" width="7.85546875" style="18" customWidth="1"/>
    <col min="2579" max="2579" width="8.140625" style="18"/>
    <col min="2580" max="2580" width="8.42578125" style="18" customWidth="1"/>
    <col min="2581" max="2824" width="8.140625" style="18"/>
    <col min="2825" max="2825" width="33.42578125" style="18" customWidth="1"/>
    <col min="2826" max="2826" width="12.85546875" style="18" customWidth="1"/>
    <col min="2827" max="2830" width="12.5703125" style="18" customWidth="1"/>
    <col min="2831" max="2831" width="9.5703125" style="18" customWidth="1"/>
    <col min="2832" max="2832" width="16.85546875" style="18" customWidth="1"/>
    <col min="2833" max="2833" width="10.42578125" style="18" customWidth="1"/>
    <col min="2834" max="2834" width="7.85546875" style="18" customWidth="1"/>
    <col min="2835" max="2835" width="8.140625" style="18"/>
    <col min="2836" max="2836" width="8.42578125" style="18" customWidth="1"/>
    <col min="2837" max="3080" width="8.140625" style="18"/>
    <col min="3081" max="3081" width="33.42578125" style="18" customWidth="1"/>
    <col min="3082" max="3082" width="12.85546875" style="18" customWidth="1"/>
    <col min="3083" max="3086" width="12.5703125" style="18" customWidth="1"/>
    <col min="3087" max="3087" width="9.5703125" style="18" customWidth="1"/>
    <col min="3088" max="3088" width="16.85546875" style="18" customWidth="1"/>
    <col min="3089" max="3089" width="10.42578125" style="18" customWidth="1"/>
    <col min="3090" max="3090" width="7.85546875" style="18" customWidth="1"/>
    <col min="3091" max="3091" width="8.140625" style="18"/>
    <col min="3092" max="3092" width="8.42578125" style="18" customWidth="1"/>
    <col min="3093" max="3336" width="8.140625" style="18"/>
    <col min="3337" max="3337" width="33.42578125" style="18" customWidth="1"/>
    <col min="3338" max="3338" width="12.85546875" style="18" customWidth="1"/>
    <col min="3339" max="3342" width="12.5703125" style="18" customWidth="1"/>
    <col min="3343" max="3343" width="9.5703125" style="18" customWidth="1"/>
    <col min="3344" max="3344" width="16.85546875" style="18" customWidth="1"/>
    <col min="3345" max="3345" width="10.42578125" style="18" customWidth="1"/>
    <col min="3346" max="3346" width="7.85546875" style="18" customWidth="1"/>
    <col min="3347" max="3347" width="8.140625" style="18"/>
    <col min="3348" max="3348" width="8.42578125" style="18" customWidth="1"/>
    <col min="3349" max="3592" width="8.140625" style="18"/>
    <col min="3593" max="3593" width="33.42578125" style="18" customWidth="1"/>
    <col min="3594" max="3594" width="12.85546875" style="18" customWidth="1"/>
    <col min="3595" max="3598" width="12.5703125" style="18" customWidth="1"/>
    <col min="3599" max="3599" width="9.5703125" style="18" customWidth="1"/>
    <col min="3600" max="3600" width="16.85546875" style="18" customWidth="1"/>
    <col min="3601" max="3601" width="10.42578125" style="18" customWidth="1"/>
    <col min="3602" max="3602" width="7.85546875" style="18" customWidth="1"/>
    <col min="3603" max="3603" width="8.140625" style="18"/>
    <col min="3604" max="3604" width="8.42578125" style="18" customWidth="1"/>
    <col min="3605" max="3848" width="8.140625" style="18"/>
    <col min="3849" max="3849" width="33.42578125" style="18" customWidth="1"/>
    <col min="3850" max="3850" width="12.85546875" style="18" customWidth="1"/>
    <col min="3851" max="3854" width="12.5703125" style="18" customWidth="1"/>
    <col min="3855" max="3855" width="9.5703125" style="18" customWidth="1"/>
    <col min="3856" max="3856" width="16.85546875" style="18" customWidth="1"/>
    <col min="3857" max="3857" width="10.42578125" style="18" customWidth="1"/>
    <col min="3858" max="3858" width="7.85546875" style="18" customWidth="1"/>
    <col min="3859" max="3859" width="8.140625" style="18"/>
    <col min="3860" max="3860" width="8.42578125" style="18" customWidth="1"/>
    <col min="3861" max="4104" width="8.140625" style="18"/>
    <col min="4105" max="4105" width="33.42578125" style="18" customWidth="1"/>
    <col min="4106" max="4106" width="12.85546875" style="18" customWidth="1"/>
    <col min="4107" max="4110" width="12.5703125" style="18" customWidth="1"/>
    <col min="4111" max="4111" width="9.5703125" style="18" customWidth="1"/>
    <col min="4112" max="4112" width="16.85546875" style="18" customWidth="1"/>
    <col min="4113" max="4113" width="10.42578125" style="18" customWidth="1"/>
    <col min="4114" max="4114" width="7.85546875" style="18" customWidth="1"/>
    <col min="4115" max="4115" width="8.140625" style="18"/>
    <col min="4116" max="4116" width="8.42578125" style="18" customWidth="1"/>
    <col min="4117" max="4360" width="8.140625" style="18"/>
    <col min="4361" max="4361" width="33.42578125" style="18" customWidth="1"/>
    <col min="4362" max="4362" width="12.85546875" style="18" customWidth="1"/>
    <col min="4363" max="4366" width="12.5703125" style="18" customWidth="1"/>
    <col min="4367" max="4367" width="9.5703125" style="18" customWidth="1"/>
    <col min="4368" max="4368" width="16.85546875" style="18" customWidth="1"/>
    <col min="4369" max="4369" width="10.42578125" style="18" customWidth="1"/>
    <col min="4370" max="4370" width="7.85546875" style="18" customWidth="1"/>
    <col min="4371" max="4371" width="8.140625" style="18"/>
    <col min="4372" max="4372" width="8.42578125" style="18" customWidth="1"/>
    <col min="4373" max="4616" width="8.140625" style="18"/>
    <col min="4617" max="4617" width="33.42578125" style="18" customWidth="1"/>
    <col min="4618" max="4618" width="12.85546875" style="18" customWidth="1"/>
    <col min="4619" max="4622" width="12.5703125" style="18" customWidth="1"/>
    <col min="4623" max="4623" width="9.5703125" style="18" customWidth="1"/>
    <col min="4624" max="4624" width="16.85546875" style="18" customWidth="1"/>
    <col min="4625" max="4625" width="10.42578125" style="18" customWidth="1"/>
    <col min="4626" max="4626" width="7.85546875" style="18" customWidth="1"/>
    <col min="4627" max="4627" width="8.140625" style="18"/>
    <col min="4628" max="4628" width="8.42578125" style="18" customWidth="1"/>
    <col min="4629" max="4872" width="8.140625" style="18"/>
    <col min="4873" max="4873" width="33.42578125" style="18" customWidth="1"/>
    <col min="4874" max="4874" width="12.85546875" style="18" customWidth="1"/>
    <col min="4875" max="4878" width="12.5703125" style="18" customWidth="1"/>
    <col min="4879" max="4879" width="9.5703125" style="18" customWidth="1"/>
    <col min="4880" max="4880" width="16.85546875" style="18" customWidth="1"/>
    <col min="4881" max="4881" width="10.42578125" style="18" customWidth="1"/>
    <col min="4882" max="4882" width="7.85546875" style="18" customWidth="1"/>
    <col min="4883" max="4883" width="8.140625" style="18"/>
    <col min="4884" max="4884" width="8.42578125" style="18" customWidth="1"/>
    <col min="4885" max="5128" width="8.140625" style="18"/>
    <col min="5129" max="5129" width="33.42578125" style="18" customWidth="1"/>
    <col min="5130" max="5130" width="12.85546875" style="18" customWidth="1"/>
    <col min="5131" max="5134" width="12.5703125" style="18" customWidth="1"/>
    <col min="5135" max="5135" width="9.5703125" style="18" customWidth="1"/>
    <col min="5136" max="5136" width="16.85546875" style="18" customWidth="1"/>
    <col min="5137" max="5137" width="10.42578125" style="18" customWidth="1"/>
    <col min="5138" max="5138" width="7.85546875" style="18" customWidth="1"/>
    <col min="5139" max="5139" width="8.140625" style="18"/>
    <col min="5140" max="5140" width="8.42578125" style="18" customWidth="1"/>
    <col min="5141" max="5384" width="8.140625" style="18"/>
    <col min="5385" max="5385" width="33.42578125" style="18" customWidth="1"/>
    <col min="5386" max="5386" width="12.85546875" style="18" customWidth="1"/>
    <col min="5387" max="5390" width="12.5703125" style="18" customWidth="1"/>
    <col min="5391" max="5391" width="9.5703125" style="18" customWidth="1"/>
    <col min="5392" max="5392" width="16.85546875" style="18" customWidth="1"/>
    <col min="5393" max="5393" width="10.42578125" style="18" customWidth="1"/>
    <col min="5394" max="5394" width="7.85546875" style="18" customWidth="1"/>
    <col min="5395" max="5395" width="8.140625" style="18"/>
    <col min="5396" max="5396" width="8.42578125" style="18" customWidth="1"/>
    <col min="5397" max="5640" width="8.140625" style="18"/>
    <col min="5641" max="5641" width="33.42578125" style="18" customWidth="1"/>
    <col min="5642" max="5642" width="12.85546875" style="18" customWidth="1"/>
    <col min="5643" max="5646" width="12.5703125" style="18" customWidth="1"/>
    <col min="5647" max="5647" width="9.5703125" style="18" customWidth="1"/>
    <col min="5648" max="5648" width="16.85546875" style="18" customWidth="1"/>
    <col min="5649" max="5649" width="10.42578125" style="18" customWidth="1"/>
    <col min="5650" max="5650" width="7.85546875" style="18" customWidth="1"/>
    <col min="5651" max="5651" width="8.140625" style="18"/>
    <col min="5652" max="5652" width="8.42578125" style="18" customWidth="1"/>
    <col min="5653" max="5896" width="8.140625" style="18"/>
    <col min="5897" max="5897" width="33.42578125" style="18" customWidth="1"/>
    <col min="5898" max="5898" width="12.85546875" style="18" customWidth="1"/>
    <col min="5899" max="5902" width="12.5703125" style="18" customWidth="1"/>
    <col min="5903" max="5903" width="9.5703125" style="18" customWidth="1"/>
    <col min="5904" max="5904" width="16.85546875" style="18" customWidth="1"/>
    <col min="5905" max="5905" width="10.42578125" style="18" customWidth="1"/>
    <col min="5906" max="5906" width="7.85546875" style="18" customWidth="1"/>
    <col min="5907" max="5907" width="8.140625" style="18"/>
    <col min="5908" max="5908" width="8.42578125" style="18" customWidth="1"/>
    <col min="5909" max="6152" width="8.140625" style="18"/>
    <col min="6153" max="6153" width="33.42578125" style="18" customWidth="1"/>
    <col min="6154" max="6154" width="12.85546875" style="18" customWidth="1"/>
    <col min="6155" max="6158" width="12.5703125" style="18" customWidth="1"/>
    <col min="6159" max="6159" width="9.5703125" style="18" customWidth="1"/>
    <col min="6160" max="6160" width="16.85546875" style="18" customWidth="1"/>
    <col min="6161" max="6161" width="10.42578125" style="18" customWidth="1"/>
    <col min="6162" max="6162" width="7.85546875" style="18" customWidth="1"/>
    <col min="6163" max="6163" width="8.140625" style="18"/>
    <col min="6164" max="6164" width="8.42578125" style="18" customWidth="1"/>
    <col min="6165" max="6408" width="8.140625" style="18"/>
    <col min="6409" max="6409" width="33.42578125" style="18" customWidth="1"/>
    <col min="6410" max="6410" width="12.85546875" style="18" customWidth="1"/>
    <col min="6411" max="6414" width="12.5703125" style="18" customWidth="1"/>
    <col min="6415" max="6415" width="9.5703125" style="18" customWidth="1"/>
    <col min="6416" max="6416" width="16.85546875" style="18" customWidth="1"/>
    <col min="6417" max="6417" width="10.42578125" style="18" customWidth="1"/>
    <col min="6418" max="6418" width="7.85546875" style="18" customWidth="1"/>
    <col min="6419" max="6419" width="8.140625" style="18"/>
    <col min="6420" max="6420" width="8.42578125" style="18" customWidth="1"/>
    <col min="6421" max="6664" width="8.140625" style="18"/>
    <col min="6665" max="6665" width="33.42578125" style="18" customWidth="1"/>
    <col min="6666" max="6666" width="12.85546875" style="18" customWidth="1"/>
    <col min="6667" max="6670" width="12.5703125" style="18" customWidth="1"/>
    <col min="6671" max="6671" width="9.5703125" style="18" customWidth="1"/>
    <col min="6672" max="6672" width="16.85546875" style="18" customWidth="1"/>
    <col min="6673" max="6673" width="10.42578125" style="18" customWidth="1"/>
    <col min="6674" max="6674" width="7.85546875" style="18" customWidth="1"/>
    <col min="6675" max="6675" width="8.140625" style="18"/>
    <col min="6676" max="6676" width="8.42578125" style="18" customWidth="1"/>
    <col min="6677" max="6920" width="8.140625" style="18"/>
    <col min="6921" max="6921" width="33.42578125" style="18" customWidth="1"/>
    <col min="6922" max="6922" width="12.85546875" style="18" customWidth="1"/>
    <col min="6923" max="6926" width="12.5703125" style="18" customWidth="1"/>
    <col min="6927" max="6927" width="9.5703125" style="18" customWidth="1"/>
    <col min="6928" max="6928" width="16.85546875" style="18" customWidth="1"/>
    <col min="6929" max="6929" width="10.42578125" style="18" customWidth="1"/>
    <col min="6930" max="6930" width="7.85546875" style="18" customWidth="1"/>
    <col min="6931" max="6931" width="8.140625" style="18"/>
    <col min="6932" max="6932" width="8.42578125" style="18" customWidth="1"/>
    <col min="6933" max="7176" width="8.140625" style="18"/>
    <col min="7177" max="7177" width="33.42578125" style="18" customWidth="1"/>
    <col min="7178" max="7178" width="12.85546875" style="18" customWidth="1"/>
    <col min="7179" max="7182" width="12.5703125" style="18" customWidth="1"/>
    <col min="7183" max="7183" width="9.5703125" style="18" customWidth="1"/>
    <col min="7184" max="7184" width="16.85546875" style="18" customWidth="1"/>
    <col min="7185" max="7185" width="10.42578125" style="18" customWidth="1"/>
    <col min="7186" max="7186" width="7.85546875" style="18" customWidth="1"/>
    <col min="7187" max="7187" width="8.140625" style="18"/>
    <col min="7188" max="7188" width="8.42578125" style="18" customWidth="1"/>
    <col min="7189" max="7432" width="8.140625" style="18"/>
    <col min="7433" max="7433" width="33.42578125" style="18" customWidth="1"/>
    <col min="7434" max="7434" width="12.85546875" style="18" customWidth="1"/>
    <col min="7435" max="7438" width="12.5703125" style="18" customWidth="1"/>
    <col min="7439" max="7439" width="9.5703125" style="18" customWidth="1"/>
    <col min="7440" max="7440" width="16.85546875" style="18" customWidth="1"/>
    <col min="7441" max="7441" width="10.42578125" style="18" customWidth="1"/>
    <col min="7442" max="7442" width="7.85546875" style="18" customWidth="1"/>
    <col min="7443" max="7443" width="8.140625" style="18"/>
    <col min="7444" max="7444" width="8.42578125" style="18" customWidth="1"/>
    <col min="7445" max="7688" width="8.140625" style="18"/>
    <col min="7689" max="7689" width="33.42578125" style="18" customWidth="1"/>
    <col min="7690" max="7690" width="12.85546875" style="18" customWidth="1"/>
    <col min="7691" max="7694" width="12.5703125" style="18" customWidth="1"/>
    <col min="7695" max="7695" width="9.5703125" style="18" customWidth="1"/>
    <col min="7696" max="7696" width="16.85546875" style="18" customWidth="1"/>
    <col min="7697" max="7697" width="10.42578125" style="18" customWidth="1"/>
    <col min="7698" max="7698" width="7.85546875" style="18" customWidth="1"/>
    <col min="7699" max="7699" width="8.140625" style="18"/>
    <col min="7700" max="7700" width="8.42578125" style="18" customWidth="1"/>
    <col min="7701" max="7944" width="8.140625" style="18"/>
    <col min="7945" max="7945" width="33.42578125" style="18" customWidth="1"/>
    <col min="7946" max="7946" width="12.85546875" style="18" customWidth="1"/>
    <col min="7947" max="7950" width="12.5703125" style="18" customWidth="1"/>
    <col min="7951" max="7951" width="9.5703125" style="18" customWidth="1"/>
    <col min="7952" max="7952" width="16.85546875" style="18" customWidth="1"/>
    <col min="7953" max="7953" width="10.42578125" style="18" customWidth="1"/>
    <col min="7954" max="7954" width="7.85546875" style="18" customWidth="1"/>
    <col min="7955" max="7955" width="8.140625" style="18"/>
    <col min="7956" max="7956" width="8.42578125" style="18" customWidth="1"/>
    <col min="7957" max="8200" width="8.140625" style="18"/>
    <col min="8201" max="8201" width="33.42578125" style="18" customWidth="1"/>
    <col min="8202" max="8202" width="12.85546875" style="18" customWidth="1"/>
    <col min="8203" max="8206" width="12.5703125" style="18" customWidth="1"/>
    <col min="8207" max="8207" width="9.5703125" style="18" customWidth="1"/>
    <col min="8208" max="8208" width="16.85546875" style="18" customWidth="1"/>
    <col min="8209" max="8209" width="10.42578125" style="18" customWidth="1"/>
    <col min="8210" max="8210" width="7.85546875" style="18" customWidth="1"/>
    <col min="8211" max="8211" width="8.140625" style="18"/>
    <col min="8212" max="8212" width="8.42578125" style="18" customWidth="1"/>
    <col min="8213" max="8456" width="8.140625" style="18"/>
    <col min="8457" max="8457" width="33.42578125" style="18" customWidth="1"/>
    <col min="8458" max="8458" width="12.85546875" style="18" customWidth="1"/>
    <col min="8459" max="8462" width="12.5703125" style="18" customWidth="1"/>
    <col min="8463" max="8463" width="9.5703125" style="18" customWidth="1"/>
    <col min="8464" max="8464" width="16.85546875" style="18" customWidth="1"/>
    <col min="8465" max="8465" width="10.42578125" style="18" customWidth="1"/>
    <col min="8466" max="8466" width="7.85546875" style="18" customWidth="1"/>
    <col min="8467" max="8467" width="8.140625" style="18"/>
    <col min="8468" max="8468" width="8.42578125" style="18" customWidth="1"/>
    <col min="8469" max="8712" width="8.140625" style="18"/>
    <col min="8713" max="8713" width="33.42578125" style="18" customWidth="1"/>
    <col min="8714" max="8714" width="12.85546875" style="18" customWidth="1"/>
    <col min="8715" max="8718" width="12.5703125" style="18" customWidth="1"/>
    <col min="8719" max="8719" width="9.5703125" style="18" customWidth="1"/>
    <col min="8720" max="8720" width="16.85546875" style="18" customWidth="1"/>
    <col min="8721" max="8721" width="10.42578125" style="18" customWidth="1"/>
    <col min="8722" max="8722" width="7.85546875" style="18" customWidth="1"/>
    <col min="8723" max="8723" width="8.140625" style="18"/>
    <col min="8724" max="8724" width="8.42578125" style="18" customWidth="1"/>
    <col min="8725" max="8968" width="8.140625" style="18"/>
    <col min="8969" max="8969" width="33.42578125" style="18" customWidth="1"/>
    <col min="8970" max="8970" width="12.85546875" style="18" customWidth="1"/>
    <col min="8971" max="8974" width="12.5703125" style="18" customWidth="1"/>
    <col min="8975" max="8975" width="9.5703125" style="18" customWidth="1"/>
    <col min="8976" max="8976" width="16.85546875" style="18" customWidth="1"/>
    <col min="8977" max="8977" width="10.42578125" style="18" customWidth="1"/>
    <col min="8978" max="8978" width="7.85546875" style="18" customWidth="1"/>
    <col min="8979" max="8979" width="8.140625" style="18"/>
    <col min="8980" max="8980" width="8.42578125" style="18" customWidth="1"/>
    <col min="8981" max="9224" width="8.140625" style="18"/>
    <col min="9225" max="9225" width="33.42578125" style="18" customWidth="1"/>
    <col min="9226" max="9226" width="12.85546875" style="18" customWidth="1"/>
    <col min="9227" max="9230" width="12.5703125" style="18" customWidth="1"/>
    <col min="9231" max="9231" width="9.5703125" style="18" customWidth="1"/>
    <col min="9232" max="9232" width="16.85546875" style="18" customWidth="1"/>
    <col min="9233" max="9233" width="10.42578125" style="18" customWidth="1"/>
    <col min="9234" max="9234" width="7.85546875" style="18" customWidth="1"/>
    <col min="9235" max="9235" width="8.140625" style="18"/>
    <col min="9236" max="9236" width="8.42578125" style="18" customWidth="1"/>
    <col min="9237" max="9480" width="8.140625" style="18"/>
    <col min="9481" max="9481" width="33.42578125" style="18" customWidth="1"/>
    <col min="9482" max="9482" width="12.85546875" style="18" customWidth="1"/>
    <col min="9483" max="9486" width="12.5703125" style="18" customWidth="1"/>
    <col min="9487" max="9487" width="9.5703125" style="18" customWidth="1"/>
    <col min="9488" max="9488" width="16.85546875" style="18" customWidth="1"/>
    <col min="9489" max="9489" width="10.42578125" style="18" customWidth="1"/>
    <col min="9490" max="9490" width="7.85546875" style="18" customWidth="1"/>
    <col min="9491" max="9491" width="8.140625" style="18"/>
    <col min="9492" max="9492" width="8.42578125" style="18" customWidth="1"/>
    <col min="9493" max="9736" width="8.140625" style="18"/>
    <col min="9737" max="9737" width="33.42578125" style="18" customWidth="1"/>
    <col min="9738" max="9738" width="12.85546875" style="18" customWidth="1"/>
    <col min="9739" max="9742" width="12.5703125" style="18" customWidth="1"/>
    <col min="9743" max="9743" width="9.5703125" style="18" customWidth="1"/>
    <col min="9744" max="9744" width="16.85546875" style="18" customWidth="1"/>
    <col min="9745" max="9745" width="10.42578125" style="18" customWidth="1"/>
    <col min="9746" max="9746" width="7.85546875" style="18" customWidth="1"/>
    <col min="9747" max="9747" width="8.140625" style="18"/>
    <col min="9748" max="9748" width="8.42578125" style="18" customWidth="1"/>
    <col min="9749" max="9992" width="8.140625" style="18"/>
    <col min="9993" max="9993" width="33.42578125" style="18" customWidth="1"/>
    <col min="9994" max="9994" width="12.85546875" style="18" customWidth="1"/>
    <col min="9995" max="9998" width="12.5703125" style="18" customWidth="1"/>
    <col min="9999" max="9999" width="9.5703125" style="18" customWidth="1"/>
    <col min="10000" max="10000" width="16.85546875" style="18" customWidth="1"/>
    <col min="10001" max="10001" width="10.42578125" style="18" customWidth="1"/>
    <col min="10002" max="10002" width="7.85546875" style="18" customWidth="1"/>
    <col min="10003" max="10003" width="8.140625" style="18"/>
    <col min="10004" max="10004" width="8.42578125" style="18" customWidth="1"/>
    <col min="10005" max="10248" width="8.140625" style="18"/>
    <col min="10249" max="10249" width="33.42578125" style="18" customWidth="1"/>
    <col min="10250" max="10250" width="12.85546875" style="18" customWidth="1"/>
    <col min="10251" max="10254" width="12.5703125" style="18" customWidth="1"/>
    <col min="10255" max="10255" width="9.5703125" style="18" customWidth="1"/>
    <col min="10256" max="10256" width="16.85546875" style="18" customWidth="1"/>
    <col min="10257" max="10257" width="10.42578125" style="18" customWidth="1"/>
    <col min="10258" max="10258" width="7.85546875" style="18" customWidth="1"/>
    <col min="10259" max="10259" width="8.140625" style="18"/>
    <col min="10260" max="10260" width="8.42578125" style="18" customWidth="1"/>
    <col min="10261" max="10504" width="8.140625" style="18"/>
    <col min="10505" max="10505" width="33.42578125" style="18" customWidth="1"/>
    <col min="10506" max="10506" width="12.85546875" style="18" customWidth="1"/>
    <col min="10507" max="10510" width="12.5703125" style="18" customWidth="1"/>
    <col min="10511" max="10511" width="9.5703125" style="18" customWidth="1"/>
    <col min="10512" max="10512" width="16.85546875" style="18" customWidth="1"/>
    <col min="10513" max="10513" width="10.42578125" style="18" customWidth="1"/>
    <col min="10514" max="10514" width="7.85546875" style="18" customWidth="1"/>
    <col min="10515" max="10515" width="8.140625" style="18"/>
    <col min="10516" max="10516" width="8.42578125" style="18" customWidth="1"/>
    <col min="10517" max="10760" width="8.140625" style="18"/>
    <col min="10761" max="10761" width="33.42578125" style="18" customWidth="1"/>
    <col min="10762" max="10762" width="12.85546875" style="18" customWidth="1"/>
    <col min="10763" max="10766" width="12.5703125" style="18" customWidth="1"/>
    <col min="10767" max="10767" width="9.5703125" style="18" customWidth="1"/>
    <col min="10768" max="10768" width="16.85546875" style="18" customWidth="1"/>
    <col min="10769" max="10769" width="10.42578125" style="18" customWidth="1"/>
    <col min="10770" max="10770" width="7.85546875" style="18" customWidth="1"/>
    <col min="10771" max="10771" width="8.140625" style="18"/>
    <col min="10772" max="10772" width="8.42578125" style="18" customWidth="1"/>
    <col min="10773" max="11016" width="8.140625" style="18"/>
    <col min="11017" max="11017" width="33.42578125" style="18" customWidth="1"/>
    <col min="11018" max="11018" width="12.85546875" style="18" customWidth="1"/>
    <col min="11019" max="11022" width="12.5703125" style="18" customWidth="1"/>
    <col min="11023" max="11023" width="9.5703125" style="18" customWidth="1"/>
    <col min="11024" max="11024" width="16.85546875" style="18" customWidth="1"/>
    <col min="11025" max="11025" width="10.42578125" style="18" customWidth="1"/>
    <col min="11026" max="11026" width="7.85546875" style="18" customWidth="1"/>
    <col min="11027" max="11027" width="8.140625" style="18"/>
    <col min="11028" max="11028" width="8.42578125" style="18" customWidth="1"/>
    <col min="11029" max="11272" width="8.140625" style="18"/>
    <col min="11273" max="11273" width="33.42578125" style="18" customWidth="1"/>
    <col min="11274" max="11274" width="12.85546875" style="18" customWidth="1"/>
    <col min="11275" max="11278" width="12.5703125" style="18" customWidth="1"/>
    <col min="11279" max="11279" width="9.5703125" style="18" customWidth="1"/>
    <col min="11280" max="11280" width="16.85546875" style="18" customWidth="1"/>
    <col min="11281" max="11281" width="10.42578125" style="18" customWidth="1"/>
    <col min="11282" max="11282" width="7.85546875" style="18" customWidth="1"/>
    <col min="11283" max="11283" width="8.140625" style="18"/>
    <col min="11284" max="11284" width="8.42578125" style="18" customWidth="1"/>
    <col min="11285" max="11528" width="8.140625" style="18"/>
    <col min="11529" max="11529" width="33.42578125" style="18" customWidth="1"/>
    <col min="11530" max="11530" width="12.85546875" style="18" customWidth="1"/>
    <col min="11531" max="11534" width="12.5703125" style="18" customWidth="1"/>
    <col min="11535" max="11535" width="9.5703125" style="18" customWidth="1"/>
    <col min="11536" max="11536" width="16.85546875" style="18" customWidth="1"/>
    <col min="11537" max="11537" width="10.42578125" style="18" customWidth="1"/>
    <col min="11538" max="11538" width="7.85546875" style="18" customWidth="1"/>
    <col min="11539" max="11539" width="8.140625" style="18"/>
    <col min="11540" max="11540" width="8.42578125" style="18" customWidth="1"/>
    <col min="11541" max="11784" width="8.140625" style="18"/>
    <col min="11785" max="11785" width="33.42578125" style="18" customWidth="1"/>
    <col min="11786" max="11786" width="12.85546875" style="18" customWidth="1"/>
    <col min="11787" max="11790" width="12.5703125" style="18" customWidth="1"/>
    <col min="11791" max="11791" width="9.5703125" style="18" customWidth="1"/>
    <col min="11792" max="11792" width="16.85546875" style="18" customWidth="1"/>
    <col min="11793" max="11793" width="10.42578125" style="18" customWidth="1"/>
    <col min="11794" max="11794" width="7.85546875" style="18" customWidth="1"/>
    <col min="11795" max="11795" width="8.140625" style="18"/>
    <col min="11796" max="11796" width="8.42578125" style="18" customWidth="1"/>
    <col min="11797" max="12040" width="8.140625" style="18"/>
    <col min="12041" max="12041" width="33.42578125" style="18" customWidth="1"/>
    <col min="12042" max="12042" width="12.85546875" style="18" customWidth="1"/>
    <col min="12043" max="12046" width="12.5703125" style="18" customWidth="1"/>
    <col min="12047" max="12047" width="9.5703125" style="18" customWidth="1"/>
    <col min="12048" max="12048" width="16.85546875" style="18" customWidth="1"/>
    <col min="12049" max="12049" width="10.42578125" style="18" customWidth="1"/>
    <col min="12050" max="12050" width="7.85546875" style="18" customWidth="1"/>
    <col min="12051" max="12051" width="8.140625" style="18"/>
    <col min="12052" max="12052" width="8.42578125" style="18" customWidth="1"/>
    <col min="12053" max="12296" width="8.140625" style="18"/>
    <col min="12297" max="12297" width="33.42578125" style="18" customWidth="1"/>
    <col min="12298" max="12298" width="12.85546875" style="18" customWidth="1"/>
    <col min="12299" max="12302" width="12.5703125" style="18" customWidth="1"/>
    <col min="12303" max="12303" width="9.5703125" style="18" customWidth="1"/>
    <col min="12304" max="12304" width="16.85546875" style="18" customWidth="1"/>
    <col min="12305" max="12305" width="10.42578125" style="18" customWidth="1"/>
    <col min="12306" max="12306" width="7.85546875" style="18" customWidth="1"/>
    <col min="12307" max="12307" width="8.140625" style="18"/>
    <col min="12308" max="12308" width="8.42578125" style="18" customWidth="1"/>
    <col min="12309" max="12552" width="8.140625" style="18"/>
    <col min="12553" max="12553" width="33.42578125" style="18" customWidth="1"/>
    <col min="12554" max="12554" width="12.85546875" style="18" customWidth="1"/>
    <col min="12555" max="12558" width="12.5703125" style="18" customWidth="1"/>
    <col min="12559" max="12559" width="9.5703125" style="18" customWidth="1"/>
    <col min="12560" max="12560" width="16.85546875" style="18" customWidth="1"/>
    <col min="12561" max="12561" width="10.42578125" style="18" customWidth="1"/>
    <col min="12562" max="12562" width="7.85546875" style="18" customWidth="1"/>
    <col min="12563" max="12563" width="8.140625" style="18"/>
    <col min="12564" max="12564" width="8.42578125" style="18" customWidth="1"/>
    <col min="12565" max="12808" width="8.140625" style="18"/>
    <col min="12809" max="12809" width="33.42578125" style="18" customWidth="1"/>
    <col min="12810" max="12810" width="12.85546875" style="18" customWidth="1"/>
    <col min="12811" max="12814" width="12.5703125" style="18" customWidth="1"/>
    <col min="12815" max="12815" width="9.5703125" style="18" customWidth="1"/>
    <col min="12816" max="12816" width="16.85546875" style="18" customWidth="1"/>
    <col min="12817" max="12817" width="10.42578125" style="18" customWidth="1"/>
    <col min="12818" max="12818" width="7.85546875" style="18" customWidth="1"/>
    <col min="12819" max="12819" width="8.140625" style="18"/>
    <col min="12820" max="12820" width="8.42578125" style="18" customWidth="1"/>
    <col min="12821" max="13064" width="8.140625" style="18"/>
    <col min="13065" max="13065" width="33.42578125" style="18" customWidth="1"/>
    <col min="13066" max="13066" width="12.85546875" style="18" customWidth="1"/>
    <col min="13067" max="13070" width="12.5703125" style="18" customWidth="1"/>
    <col min="13071" max="13071" width="9.5703125" style="18" customWidth="1"/>
    <col min="13072" max="13072" width="16.85546875" style="18" customWidth="1"/>
    <col min="13073" max="13073" width="10.42578125" style="18" customWidth="1"/>
    <col min="13074" max="13074" width="7.85546875" style="18" customWidth="1"/>
    <col min="13075" max="13075" width="8.140625" style="18"/>
    <col min="13076" max="13076" width="8.42578125" style="18" customWidth="1"/>
    <col min="13077" max="13320" width="8.140625" style="18"/>
    <col min="13321" max="13321" width="33.42578125" style="18" customWidth="1"/>
    <col min="13322" max="13322" width="12.85546875" style="18" customWidth="1"/>
    <col min="13323" max="13326" width="12.5703125" style="18" customWidth="1"/>
    <col min="13327" max="13327" width="9.5703125" style="18" customWidth="1"/>
    <col min="13328" max="13328" width="16.85546875" style="18" customWidth="1"/>
    <col min="13329" max="13329" width="10.42578125" style="18" customWidth="1"/>
    <col min="13330" max="13330" width="7.85546875" style="18" customWidth="1"/>
    <col min="13331" max="13331" width="8.140625" style="18"/>
    <col min="13332" max="13332" width="8.42578125" style="18" customWidth="1"/>
    <col min="13333" max="13576" width="8.140625" style="18"/>
    <col min="13577" max="13577" width="33.42578125" style="18" customWidth="1"/>
    <col min="13578" max="13578" width="12.85546875" style="18" customWidth="1"/>
    <col min="13579" max="13582" width="12.5703125" style="18" customWidth="1"/>
    <col min="13583" max="13583" width="9.5703125" style="18" customWidth="1"/>
    <col min="13584" max="13584" width="16.85546875" style="18" customWidth="1"/>
    <col min="13585" max="13585" width="10.42578125" style="18" customWidth="1"/>
    <col min="13586" max="13586" width="7.85546875" style="18" customWidth="1"/>
    <col min="13587" max="13587" width="8.140625" style="18"/>
    <col min="13588" max="13588" width="8.42578125" style="18" customWidth="1"/>
    <col min="13589" max="13832" width="8.140625" style="18"/>
    <col min="13833" max="13833" width="33.42578125" style="18" customWidth="1"/>
    <col min="13834" max="13834" width="12.85546875" style="18" customWidth="1"/>
    <col min="13835" max="13838" width="12.5703125" style="18" customWidth="1"/>
    <col min="13839" max="13839" width="9.5703125" style="18" customWidth="1"/>
    <col min="13840" max="13840" width="16.85546875" style="18" customWidth="1"/>
    <col min="13841" max="13841" width="10.42578125" style="18" customWidth="1"/>
    <col min="13842" max="13842" width="7.85546875" style="18" customWidth="1"/>
    <col min="13843" max="13843" width="8.140625" style="18"/>
    <col min="13844" max="13844" width="8.42578125" style="18" customWidth="1"/>
    <col min="13845" max="14088" width="8.140625" style="18"/>
    <col min="14089" max="14089" width="33.42578125" style="18" customWidth="1"/>
    <col min="14090" max="14090" width="12.85546875" style="18" customWidth="1"/>
    <col min="14091" max="14094" width="12.5703125" style="18" customWidth="1"/>
    <col min="14095" max="14095" width="9.5703125" style="18" customWidth="1"/>
    <col min="14096" max="14096" width="16.85546875" style="18" customWidth="1"/>
    <col min="14097" max="14097" width="10.42578125" style="18" customWidth="1"/>
    <col min="14098" max="14098" width="7.85546875" style="18" customWidth="1"/>
    <col min="14099" max="14099" width="8.140625" style="18"/>
    <col min="14100" max="14100" width="8.42578125" style="18" customWidth="1"/>
    <col min="14101" max="14344" width="8.140625" style="18"/>
    <col min="14345" max="14345" width="33.42578125" style="18" customWidth="1"/>
    <col min="14346" max="14346" width="12.85546875" style="18" customWidth="1"/>
    <col min="14347" max="14350" width="12.5703125" style="18" customWidth="1"/>
    <col min="14351" max="14351" width="9.5703125" style="18" customWidth="1"/>
    <col min="14352" max="14352" width="16.85546875" style="18" customWidth="1"/>
    <col min="14353" max="14353" width="10.42578125" style="18" customWidth="1"/>
    <col min="14354" max="14354" width="7.85546875" style="18" customWidth="1"/>
    <col min="14355" max="14355" width="8.140625" style="18"/>
    <col min="14356" max="14356" width="8.42578125" style="18" customWidth="1"/>
    <col min="14357" max="14600" width="8.140625" style="18"/>
    <col min="14601" max="14601" width="33.42578125" style="18" customWidth="1"/>
    <col min="14602" max="14602" width="12.85546875" style="18" customWidth="1"/>
    <col min="14603" max="14606" width="12.5703125" style="18" customWidth="1"/>
    <col min="14607" max="14607" width="9.5703125" style="18" customWidth="1"/>
    <col min="14608" max="14608" width="16.85546875" style="18" customWidth="1"/>
    <col min="14609" max="14609" width="10.42578125" style="18" customWidth="1"/>
    <col min="14610" max="14610" width="7.85546875" style="18" customWidth="1"/>
    <col min="14611" max="14611" width="8.140625" style="18"/>
    <col min="14612" max="14612" width="8.42578125" style="18" customWidth="1"/>
    <col min="14613" max="14856" width="8.140625" style="18"/>
    <col min="14857" max="14857" width="33.42578125" style="18" customWidth="1"/>
    <col min="14858" max="14858" width="12.85546875" style="18" customWidth="1"/>
    <col min="14859" max="14862" width="12.5703125" style="18" customWidth="1"/>
    <col min="14863" max="14863" width="9.5703125" style="18" customWidth="1"/>
    <col min="14864" max="14864" width="16.85546875" style="18" customWidth="1"/>
    <col min="14865" max="14865" width="10.42578125" style="18" customWidth="1"/>
    <col min="14866" max="14866" width="7.85546875" style="18" customWidth="1"/>
    <col min="14867" max="14867" width="8.140625" style="18"/>
    <col min="14868" max="14868" width="8.42578125" style="18" customWidth="1"/>
    <col min="14869" max="15112" width="8.140625" style="18"/>
    <col min="15113" max="15113" width="33.42578125" style="18" customWidth="1"/>
    <col min="15114" max="15114" width="12.85546875" style="18" customWidth="1"/>
    <col min="15115" max="15118" width="12.5703125" style="18" customWidth="1"/>
    <col min="15119" max="15119" width="9.5703125" style="18" customWidth="1"/>
    <col min="15120" max="15120" width="16.85546875" style="18" customWidth="1"/>
    <col min="15121" max="15121" width="10.42578125" style="18" customWidth="1"/>
    <col min="15122" max="15122" width="7.85546875" style="18" customWidth="1"/>
    <col min="15123" max="15123" width="8.140625" style="18"/>
    <col min="15124" max="15124" width="8.42578125" style="18" customWidth="1"/>
    <col min="15125" max="15368" width="8.140625" style="18"/>
    <col min="15369" max="15369" width="33.42578125" style="18" customWidth="1"/>
    <col min="15370" max="15370" width="12.85546875" style="18" customWidth="1"/>
    <col min="15371" max="15374" width="12.5703125" style="18" customWidth="1"/>
    <col min="15375" max="15375" width="9.5703125" style="18" customWidth="1"/>
    <col min="15376" max="15376" width="16.85546875" style="18" customWidth="1"/>
    <col min="15377" max="15377" width="10.42578125" style="18" customWidth="1"/>
    <col min="15378" max="15378" width="7.85546875" style="18" customWidth="1"/>
    <col min="15379" max="15379" width="8.140625" style="18"/>
    <col min="15380" max="15380" width="8.42578125" style="18" customWidth="1"/>
    <col min="15381" max="15624" width="8.140625" style="18"/>
    <col min="15625" max="15625" width="33.42578125" style="18" customWidth="1"/>
    <col min="15626" max="15626" width="12.85546875" style="18" customWidth="1"/>
    <col min="15627" max="15630" width="12.5703125" style="18" customWidth="1"/>
    <col min="15631" max="15631" width="9.5703125" style="18" customWidth="1"/>
    <col min="15632" max="15632" width="16.85546875" style="18" customWidth="1"/>
    <col min="15633" max="15633" width="10.42578125" style="18" customWidth="1"/>
    <col min="15634" max="15634" width="7.85546875" style="18" customWidth="1"/>
    <col min="15635" max="15635" width="8.140625" style="18"/>
    <col min="15636" max="15636" width="8.42578125" style="18" customWidth="1"/>
    <col min="15637" max="15880" width="8.140625" style="18"/>
    <col min="15881" max="15881" width="33.42578125" style="18" customWidth="1"/>
    <col min="15882" max="15882" width="12.85546875" style="18" customWidth="1"/>
    <col min="15883" max="15886" width="12.5703125" style="18" customWidth="1"/>
    <col min="15887" max="15887" width="9.5703125" style="18" customWidth="1"/>
    <col min="15888" max="15888" width="16.85546875" style="18" customWidth="1"/>
    <col min="15889" max="15889" width="10.42578125" style="18" customWidth="1"/>
    <col min="15890" max="15890" width="7.85546875" style="18" customWidth="1"/>
    <col min="15891" max="15891" width="8.140625" style="18"/>
    <col min="15892" max="15892" width="8.42578125" style="18" customWidth="1"/>
    <col min="15893" max="16136" width="8.140625" style="18"/>
    <col min="16137" max="16137" width="33.42578125" style="18" customWidth="1"/>
    <col min="16138" max="16138" width="12.85546875" style="18" customWidth="1"/>
    <col min="16139" max="16142" width="12.5703125" style="18" customWidth="1"/>
    <col min="16143" max="16143" width="9.5703125" style="18" customWidth="1"/>
    <col min="16144" max="16144" width="16.85546875" style="18" customWidth="1"/>
    <col min="16145" max="16145" width="10.42578125" style="18" customWidth="1"/>
    <col min="16146" max="16146" width="7.85546875" style="18" customWidth="1"/>
    <col min="16147" max="16147" width="8.140625" style="18"/>
    <col min="16148" max="16148" width="8.42578125" style="18" customWidth="1"/>
    <col min="16149" max="16384" width="8.140625" style="18"/>
  </cols>
  <sheetData>
    <row r="1" spans="1:38" ht="20.25" x14ac:dyDescent="0.3">
      <c r="A1" s="14" t="s">
        <v>46</v>
      </c>
    </row>
    <row r="2" spans="1:38" ht="20.25" x14ac:dyDescent="0.3">
      <c r="A2" s="20" t="s">
        <v>33</v>
      </c>
      <c r="I2" s="16"/>
    </row>
    <row r="3" spans="1:38" x14ac:dyDescent="0.2">
      <c r="I3" s="16"/>
      <c r="J3" s="565"/>
      <c r="K3" s="475"/>
      <c r="L3" s="475"/>
      <c r="M3" s="475"/>
      <c r="N3" s="476"/>
      <c r="O3" s="86"/>
      <c r="P3" s="566"/>
      <c r="Q3" s="566"/>
      <c r="R3" s="566"/>
      <c r="S3" s="566"/>
      <c r="T3" s="566"/>
      <c r="U3" s="566"/>
    </row>
    <row r="4" spans="1:38" x14ac:dyDescent="0.2">
      <c r="B4" s="21" t="s">
        <v>1</v>
      </c>
      <c r="I4" s="23"/>
      <c r="J4" s="565"/>
      <c r="K4" s="475"/>
      <c r="L4" s="475"/>
      <c r="M4" s="475"/>
      <c r="N4" s="476"/>
      <c r="O4" s="86"/>
      <c r="P4" s="566"/>
      <c r="Q4" s="566"/>
      <c r="R4" s="566"/>
      <c r="S4" s="566"/>
      <c r="T4" s="566"/>
      <c r="U4" s="566"/>
    </row>
    <row r="5" spans="1:38" x14ac:dyDescent="0.2">
      <c r="A5" s="668" t="s">
        <v>45</v>
      </c>
      <c r="B5" s="839" t="s">
        <v>441</v>
      </c>
      <c r="C5" s="839"/>
      <c r="D5" s="839"/>
      <c r="E5" s="839"/>
      <c r="F5" s="839"/>
      <c r="G5" s="839"/>
      <c r="H5" s="839"/>
      <c r="I5" s="23"/>
      <c r="J5" s="565"/>
      <c r="K5" s="475"/>
      <c r="L5" s="475"/>
      <c r="M5" s="475"/>
      <c r="N5" s="476"/>
      <c r="O5" s="86"/>
      <c r="P5" s="566"/>
      <c r="Q5" s="566"/>
      <c r="R5" s="566"/>
      <c r="S5" s="566"/>
      <c r="T5" s="566"/>
      <c r="U5" s="566"/>
    </row>
    <row r="6" spans="1:38" x14ac:dyDescent="0.2">
      <c r="B6" s="21"/>
      <c r="I6" s="23"/>
      <c r="J6" s="565"/>
      <c r="K6" s="475"/>
      <c r="L6" s="475"/>
      <c r="M6" s="475"/>
      <c r="N6" s="476"/>
      <c r="O6" s="86"/>
      <c r="P6" s="566"/>
      <c r="Q6" s="566"/>
      <c r="R6" s="566"/>
      <c r="S6" s="566"/>
      <c r="T6" s="566"/>
      <c r="U6" s="566"/>
    </row>
    <row r="7" spans="1:38" ht="18" x14ac:dyDescent="0.25">
      <c r="A7" s="22" t="s">
        <v>47</v>
      </c>
      <c r="B7" s="555" t="s">
        <v>8</v>
      </c>
      <c r="C7" s="555" t="s">
        <v>9</v>
      </c>
      <c r="G7" s="23"/>
      <c r="H7" s="23"/>
      <c r="I7" s="23"/>
      <c r="J7" s="798" t="s">
        <v>190</v>
      </c>
      <c r="K7" s="799"/>
      <c r="L7" s="799"/>
      <c r="M7" s="799"/>
      <c r="U7" s="566"/>
    </row>
    <row r="8" spans="1:38" x14ac:dyDescent="0.2">
      <c r="A8" s="22" t="s">
        <v>441</v>
      </c>
      <c r="B8" s="24"/>
      <c r="C8" s="529"/>
      <c r="G8" s="25"/>
      <c r="H8" s="25"/>
      <c r="J8" s="761"/>
      <c r="K8" s="519"/>
      <c r="L8" s="519"/>
      <c r="M8" s="519"/>
      <c r="N8" s="515"/>
      <c r="O8" s="541"/>
      <c r="U8" s="566"/>
    </row>
    <row r="9" spans="1:38" s="30" customFormat="1" ht="30.75" customHeight="1" x14ac:dyDescent="0.25">
      <c r="A9" s="26"/>
      <c r="B9" s="27" t="s">
        <v>139</v>
      </c>
      <c r="C9" s="27" t="s">
        <v>259</v>
      </c>
      <c r="D9" s="27" t="s">
        <v>302</v>
      </c>
      <c r="E9" s="27" t="s">
        <v>356</v>
      </c>
      <c r="F9" s="27" t="s">
        <v>433</v>
      </c>
      <c r="G9" s="28" t="s">
        <v>434</v>
      </c>
      <c r="H9" s="523"/>
      <c r="I9" s="538"/>
      <c r="J9" s="800" t="s">
        <v>276</v>
      </c>
      <c r="K9" s="733" t="s">
        <v>45</v>
      </c>
      <c r="L9" s="801"/>
      <c r="M9" s="801"/>
      <c r="N9" s="802"/>
      <c r="O9" s="803" t="s">
        <v>48</v>
      </c>
      <c r="P9" s="803" t="s">
        <v>48</v>
      </c>
      <c r="Q9" s="803" t="s">
        <v>139</v>
      </c>
      <c r="R9" s="803" t="s">
        <v>259</v>
      </c>
      <c r="S9" s="803" t="s">
        <v>356</v>
      </c>
      <c r="T9" s="801" t="s">
        <v>303</v>
      </c>
      <c r="U9" s="477" t="s">
        <v>45</v>
      </c>
      <c r="V9" s="541"/>
      <c r="W9" s="541"/>
      <c r="X9" s="541"/>
      <c r="Y9" s="541"/>
      <c r="Z9" s="541"/>
      <c r="AA9" s="541"/>
      <c r="AB9" s="541"/>
      <c r="AC9" s="541"/>
      <c r="AD9" s="541"/>
      <c r="AE9" s="541"/>
      <c r="AF9" s="541"/>
      <c r="AG9" s="541"/>
      <c r="AH9" s="541"/>
      <c r="AI9" s="541"/>
      <c r="AJ9" s="541"/>
      <c r="AK9" s="541"/>
      <c r="AL9" s="541"/>
    </row>
    <row r="10" spans="1:38" ht="15.75" x14ac:dyDescent="0.25">
      <c r="A10" s="241" t="s">
        <v>456</v>
      </c>
      <c r="B10" s="242">
        <v>5284</v>
      </c>
      <c r="C10" s="242">
        <v>5451</v>
      </c>
      <c r="D10" s="243">
        <f>5380</f>
        <v>5380</v>
      </c>
      <c r="E10" s="242">
        <v>4850</v>
      </c>
      <c r="F10" s="242">
        <f>DatabyRegion!F5</f>
        <v>6585</v>
      </c>
      <c r="G10" s="65">
        <f>RATE(4,,-B10,F10)</f>
        <v>5.656992049030752E-2</v>
      </c>
      <c r="H10" s="43"/>
      <c r="J10" s="800" t="e">
        <f>F63-J62</f>
        <v>#VALUE!</v>
      </c>
      <c r="K10" s="761" t="s">
        <v>45</v>
      </c>
      <c r="M10" s="733"/>
      <c r="N10" s="541"/>
      <c r="O10" s="804">
        <v>4639</v>
      </c>
      <c r="P10" s="804">
        <v>5284</v>
      </c>
      <c r="Q10" s="804">
        <v>5451</v>
      </c>
      <c r="R10" s="804">
        <v>5380</v>
      </c>
      <c r="S10" s="804">
        <f>DatabyRegion!F5</f>
        <v>6585</v>
      </c>
      <c r="T10" s="733">
        <f>RATE(4,,-O10,S10)</f>
        <v>9.1522900290667605E-2</v>
      </c>
      <c r="U10" s="86"/>
    </row>
    <row r="11" spans="1:38" x14ac:dyDescent="0.2">
      <c r="A11" s="463" t="s">
        <v>277</v>
      </c>
      <c r="B11" s="15" t="s">
        <v>24</v>
      </c>
      <c r="C11" s="15" t="s">
        <v>24</v>
      </c>
      <c r="D11" s="15" t="s">
        <v>24</v>
      </c>
      <c r="E11" s="15" t="s">
        <v>24</v>
      </c>
      <c r="F11" s="15" t="s">
        <v>24</v>
      </c>
      <c r="G11" s="33" t="s">
        <v>45</v>
      </c>
      <c r="H11" s="43"/>
      <c r="J11" s="805"/>
      <c r="K11" s="761" t="s">
        <v>45</v>
      </c>
      <c r="L11" s="733"/>
      <c r="M11" s="733"/>
      <c r="N11" s="806"/>
      <c r="O11" s="794" t="s">
        <v>24</v>
      </c>
      <c r="P11" s="794" t="s">
        <v>24</v>
      </c>
      <c r="Q11" s="794">
        <v>0</v>
      </c>
      <c r="R11" s="794">
        <v>0</v>
      </c>
      <c r="S11" s="804">
        <f>DatabyRegion!F6</f>
        <v>0</v>
      </c>
      <c r="T11" s="733" t="e">
        <f t="shared" ref="T11:T59" si="0">RATE(4,,-O11,S11)</f>
        <v>#VALUE!</v>
      </c>
      <c r="U11" s="86"/>
    </row>
    <row r="12" spans="1:38" x14ac:dyDescent="0.2">
      <c r="A12" s="31" t="s">
        <v>51</v>
      </c>
      <c r="B12" s="15">
        <v>80.34</v>
      </c>
      <c r="C12" s="15">
        <v>95</v>
      </c>
      <c r="D12" s="15">
        <v>130</v>
      </c>
      <c r="E12" s="32">
        <v>200</v>
      </c>
      <c r="F12" s="32">
        <f>DatabyRegion!F7</f>
        <v>320</v>
      </c>
      <c r="G12" s="33">
        <f t="shared" ref="G12:G59" si="1">RATE(4,,-B12,F12)</f>
        <v>0.41271493907096696</v>
      </c>
      <c r="H12" s="43"/>
      <c r="J12" s="805"/>
      <c r="K12" s="761" t="s">
        <v>45</v>
      </c>
      <c r="L12" s="733"/>
      <c r="M12" s="733"/>
      <c r="N12" s="806"/>
      <c r="O12" s="794">
        <v>89.550000000000011</v>
      </c>
      <c r="P12" s="794">
        <v>80.34</v>
      </c>
      <c r="Q12" s="794">
        <v>95</v>
      </c>
      <c r="R12" s="794">
        <v>85</v>
      </c>
      <c r="S12" s="804">
        <f>DatabyRegion!F7</f>
        <v>320</v>
      </c>
      <c r="T12" s="733">
        <f t="shared" si="0"/>
        <v>0.37489995273191784</v>
      </c>
      <c r="U12" s="86"/>
    </row>
    <row r="13" spans="1:38" x14ac:dyDescent="0.2">
      <c r="A13" s="463" t="s">
        <v>364</v>
      </c>
      <c r="B13" s="15" t="s">
        <v>24</v>
      </c>
      <c r="C13" s="15" t="s">
        <v>24</v>
      </c>
      <c r="D13" s="15">
        <v>114</v>
      </c>
      <c r="E13" s="32">
        <v>114.62</v>
      </c>
      <c r="F13" s="32">
        <f>DatabyRegion!F9</f>
        <v>143</v>
      </c>
      <c r="G13" s="33" t="s">
        <v>45</v>
      </c>
      <c r="H13" s="43"/>
      <c r="J13" s="805"/>
      <c r="K13" s="761" t="s">
        <v>45</v>
      </c>
      <c r="L13" s="733"/>
      <c r="M13" s="733"/>
      <c r="N13" s="806" t="s">
        <v>336</v>
      </c>
      <c r="O13" s="794" t="s">
        <v>24</v>
      </c>
      <c r="P13" s="794" t="s">
        <v>24</v>
      </c>
      <c r="Q13" s="794" t="s">
        <v>24</v>
      </c>
      <c r="R13" s="794">
        <v>114</v>
      </c>
      <c r="S13" s="804">
        <f>DatabyRegion!F9</f>
        <v>143</v>
      </c>
      <c r="T13" s="733" t="s">
        <v>24</v>
      </c>
      <c r="U13" s="86"/>
    </row>
    <row r="14" spans="1:38" s="30" customFormat="1" x14ac:dyDescent="0.2">
      <c r="A14" s="31" t="s">
        <v>52</v>
      </c>
      <c r="B14" s="32">
        <v>14</v>
      </c>
      <c r="C14" s="15">
        <v>17</v>
      </c>
      <c r="D14" s="15">
        <v>18</v>
      </c>
      <c r="E14" s="32" t="s">
        <v>24</v>
      </c>
      <c r="F14" s="32" t="s">
        <v>24</v>
      </c>
      <c r="G14" s="33" t="s">
        <v>45</v>
      </c>
      <c r="H14" s="43"/>
      <c r="I14" s="538"/>
      <c r="J14" s="805"/>
      <c r="K14" s="761" t="s">
        <v>45</v>
      </c>
      <c r="L14" s="733"/>
      <c r="M14" s="733"/>
      <c r="N14" s="806"/>
      <c r="O14" s="804">
        <v>13.2034</v>
      </c>
      <c r="P14" s="804">
        <v>14</v>
      </c>
      <c r="Q14" s="794">
        <v>17</v>
      </c>
      <c r="R14" s="794">
        <v>18</v>
      </c>
      <c r="S14" s="804">
        <f>DatabyRegion!F10</f>
        <v>0</v>
      </c>
      <c r="T14" s="733">
        <f t="shared" si="0"/>
        <v>-0.99999959914231695</v>
      </c>
      <c r="U14" s="9"/>
      <c r="V14" s="541"/>
      <c r="W14" s="541"/>
      <c r="X14" s="541"/>
      <c r="Y14" s="541"/>
      <c r="Z14" s="541"/>
      <c r="AA14" s="541"/>
      <c r="AB14" s="541"/>
      <c r="AC14" s="541"/>
      <c r="AD14" s="541"/>
      <c r="AE14" s="541"/>
      <c r="AF14" s="541"/>
      <c r="AG14" s="541"/>
      <c r="AH14" s="541"/>
      <c r="AI14" s="541"/>
      <c r="AJ14" s="541"/>
      <c r="AK14" s="541"/>
      <c r="AL14" s="541"/>
    </row>
    <row r="15" spans="1:38" s="30" customFormat="1" x14ac:dyDescent="0.2">
      <c r="A15" s="96" t="s">
        <v>53</v>
      </c>
      <c r="B15" s="15">
        <v>65.810525999999996</v>
      </c>
      <c r="C15" s="15">
        <v>81</v>
      </c>
      <c r="D15" s="32" t="s">
        <v>24</v>
      </c>
      <c r="E15" s="32" t="s">
        <v>24</v>
      </c>
      <c r="F15" s="32" t="s">
        <v>24</v>
      </c>
      <c r="G15" s="33" t="s">
        <v>45</v>
      </c>
      <c r="H15" s="43"/>
      <c r="I15" s="538"/>
      <c r="J15" s="805"/>
      <c r="K15" s="761" t="s">
        <v>45</v>
      </c>
      <c r="L15" s="733"/>
      <c r="M15" s="733"/>
      <c r="N15" s="806"/>
      <c r="O15" s="794">
        <v>64</v>
      </c>
      <c r="P15" s="794">
        <v>65.810525999999996</v>
      </c>
      <c r="Q15" s="794">
        <v>81</v>
      </c>
      <c r="R15" s="794">
        <v>80</v>
      </c>
      <c r="S15" s="804">
        <f>DatabyRegion!F11</f>
        <v>0</v>
      </c>
      <c r="T15" s="733">
        <f t="shared" si="0"/>
        <v>-0.99999959914231695</v>
      </c>
      <c r="U15" s="9"/>
      <c r="V15" s="541"/>
      <c r="W15" s="541"/>
      <c r="X15" s="541"/>
      <c r="Y15" s="541"/>
      <c r="Z15" s="541"/>
      <c r="AA15" s="541"/>
      <c r="AB15" s="541"/>
      <c r="AC15" s="541"/>
      <c r="AD15" s="541"/>
      <c r="AE15" s="541"/>
      <c r="AF15" s="541"/>
      <c r="AG15" s="541"/>
      <c r="AH15" s="541"/>
      <c r="AI15" s="541"/>
      <c r="AJ15" s="541"/>
      <c r="AK15" s="541"/>
      <c r="AL15" s="541"/>
    </row>
    <row r="16" spans="1:38" s="30" customFormat="1" x14ac:dyDescent="0.2">
      <c r="A16" s="96" t="s">
        <v>420</v>
      </c>
      <c r="B16" s="76" t="s">
        <v>24</v>
      </c>
      <c r="C16" s="76" t="s">
        <v>24</v>
      </c>
      <c r="D16" s="168">
        <v>228.1</v>
      </c>
      <c r="E16" s="18">
        <v>226</v>
      </c>
      <c r="F16" s="18">
        <f>DatabyRegion!F12</f>
        <v>310</v>
      </c>
      <c r="G16" s="33" t="s">
        <v>45</v>
      </c>
      <c r="H16" s="43"/>
      <c r="I16" s="538"/>
      <c r="J16" s="805"/>
      <c r="K16" s="761" t="s">
        <v>176</v>
      </c>
      <c r="L16" s="733"/>
      <c r="M16" s="733"/>
      <c r="N16" s="806"/>
      <c r="O16" s="794"/>
      <c r="P16" s="794"/>
      <c r="Q16" s="794">
        <v>134</v>
      </c>
      <c r="R16" s="794">
        <v>210</v>
      </c>
      <c r="S16" s="804">
        <f>DatabyRegion!F8</f>
        <v>162.80000000000001</v>
      </c>
      <c r="T16" s="733" t="s">
        <v>24</v>
      </c>
      <c r="U16" s="9"/>
      <c r="V16" s="541"/>
      <c r="W16" s="541"/>
      <c r="X16" s="541"/>
      <c r="Y16" s="541"/>
      <c r="Z16" s="541"/>
      <c r="AA16" s="541"/>
      <c r="AB16" s="541"/>
      <c r="AC16" s="541"/>
      <c r="AD16" s="541"/>
      <c r="AE16" s="541"/>
      <c r="AF16" s="541"/>
      <c r="AG16" s="541"/>
      <c r="AH16" s="541"/>
      <c r="AI16" s="541"/>
      <c r="AJ16" s="541"/>
      <c r="AK16" s="541"/>
      <c r="AL16" s="541"/>
    </row>
    <row r="17" spans="1:38" s="30" customFormat="1" x14ac:dyDescent="0.2">
      <c r="A17" s="364" t="s">
        <v>413</v>
      </c>
      <c r="B17" s="15" t="s">
        <v>24</v>
      </c>
      <c r="C17" s="15">
        <v>134</v>
      </c>
      <c r="D17" s="15">
        <v>210</v>
      </c>
      <c r="E17" s="32">
        <v>136</v>
      </c>
      <c r="F17" s="32">
        <f>DatabyRegion!F8</f>
        <v>162.80000000000001</v>
      </c>
      <c r="G17" s="33" t="s">
        <v>45</v>
      </c>
      <c r="H17" s="43"/>
      <c r="I17" s="538"/>
      <c r="J17" s="805"/>
      <c r="K17" s="761" t="s">
        <v>45</v>
      </c>
      <c r="L17" s="733"/>
      <c r="M17" s="733"/>
      <c r="N17" s="806"/>
      <c r="O17" s="794">
        <v>50</v>
      </c>
      <c r="P17" s="794">
        <v>83</v>
      </c>
      <c r="Q17" s="794">
        <v>97</v>
      </c>
      <c r="R17" s="794">
        <v>49</v>
      </c>
      <c r="S17" s="804">
        <f>DatabyRegion!F13</f>
        <v>70</v>
      </c>
      <c r="T17" s="733">
        <f t="shared" si="0"/>
        <v>8.7757305937283786E-2</v>
      </c>
      <c r="U17" s="9"/>
      <c r="V17" s="541"/>
      <c r="W17" s="541"/>
      <c r="X17" s="541"/>
      <c r="Y17" s="541"/>
      <c r="Z17" s="541"/>
      <c r="AA17" s="541"/>
      <c r="AB17" s="541"/>
      <c r="AC17" s="541"/>
      <c r="AD17" s="541"/>
      <c r="AE17" s="541"/>
      <c r="AF17" s="541"/>
      <c r="AG17" s="541"/>
      <c r="AH17" s="541"/>
      <c r="AI17" s="541"/>
      <c r="AJ17" s="541"/>
      <c r="AK17" s="541"/>
      <c r="AL17" s="541"/>
    </row>
    <row r="18" spans="1:38" s="30" customFormat="1" x14ac:dyDescent="0.2">
      <c r="A18" s="463" t="s">
        <v>54</v>
      </c>
      <c r="B18" s="15">
        <v>83</v>
      </c>
      <c r="C18" s="15">
        <v>97</v>
      </c>
      <c r="D18" s="15">
        <v>49</v>
      </c>
      <c r="E18" s="32">
        <v>60</v>
      </c>
      <c r="F18" s="32">
        <f>DatabyRegion!F13</f>
        <v>70</v>
      </c>
      <c r="G18" s="33">
        <f t="shared" si="1"/>
        <v>-4.1692279716647185E-2</v>
      </c>
      <c r="H18" s="44"/>
      <c r="I18" s="538"/>
      <c r="J18" s="805">
        <f>SUM(F10:F18)</f>
        <v>7590.8</v>
      </c>
      <c r="K18" s="771" t="s">
        <v>45</v>
      </c>
      <c r="L18" s="744"/>
      <c r="M18" s="744"/>
      <c r="N18" s="541"/>
      <c r="O18" s="797">
        <v>4855.7534000000005</v>
      </c>
      <c r="P18" s="797">
        <v>5527.1505260000004</v>
      </c>
      <c r="Q18" s="797">
        <v>5875</v>
      </c>
      <c r="R18" s="797">
        <v>5936</v>
      </c>
      <c r="S18" s="807">
        <f>SUM(S10:S17)</f>
        <v>7280.8</v>
      </c>
      <c r="T18" s="733">
        <f t="shared" si="0"/>
        <v>0.10657440198855897</v>
      </c>
      <c r="U18" s="9"/>
      <c r="V18" s="541"/>
      <c r="W18" s="541"/>
      <c r="X18" s="541"/>
      <c r="Y18" s="541"/>
      <c r="Z18" s="541"/>
      <c r="AA18" s="541"/>
      <c r="AB18" s="541"/>
      <c r="AC18" s="541"/>
      <c r="AD18" s="541"/>
      <c r="AE18" s="541"/>
      <c r="AF18" s="541"/>
      <c r="AG18" s="541"/>
      <c r="AH18" s="541"/>
      <c r="AI18" s="541"/>
      <c r="AJ18" s="541"/>
      <c r="AK18" s="541"/>
      <c r="AL18" s="541"/>
    </row>
    <row r="19" spans="1:38" s="30" customFormat="1" ht="21.75" customHeight="1" x14ac:dyDescent="0.2">
      <c r="A19" s="34" t="s">
        <v>55</v>
      </c>
      <c r="B19" s="35">
        <v>5527.1505260000004</v>
      </c>
      <c r="C19" s="35">
        <v>5875</v>
      </c>
      <c r="D19" s="35">
        <f>SUM(D10:D18)</f>
        <v>6129.1</v>
      </c>
      <c r="E19" s="35">
        <v>5586.62</v>
      </c>
      <c r="F19" s="35">
        <f>SUM(F10:F18)</f>
        <v>7590.8</v>
      </c>
      <c r="G19" s="33">
        <f t="shared" si="1"/>
        <v>8.2546509792594494E-2</v>
      </c>
      <c r="H19" s="43"/>
      <c r="I19" s="538"/>
      <c r="J19" s="805"/>
      <c r="K19" s="733"/>
      <c r="L19" s="733"/>
      <c r="M19" s="733"/>
      <c r="N19" s="806"/>
      <c r="O19" s="794">
        <v>4.3121</v>
      </c>
      <c r="P19" s="794">
        <v>3</v>
      </c>
      <c r="Q19" s="794">
        <v>3.3</v>
      </c>
      <c r="R19" s="794">
        <v>0</v>
      </c>
      <c r="S19" s="804">
        <f>DatabyRegion!F15</f>
        <v>0</v>
      </c>
      <c r="T19" s="733">
        <f t="shared" si="0"/>
        <v>-0.99999959914231695</v>
      </c>
      <c r="U19" s="9"/>
      <c r="V19" s="541"/>
      <c r="W19" s="541"/>
      <c r="X19" s="541"/>
      <c r="Y19" s="541"/>
      <c r="Z19" s="541"/>
      <c r="AA19" s="541"/>
      <c r="AB19" s="541"/>
      <c r="AC19" s="541"/>
      <c r="AD19" s="541"/>
      <c r="AE19" s="541"/>
      <c r="AF19" s="541"/>
      <c r="AG19" s="541"/>
      <c r="AH19" s="541"/>
      <c r="AI19" s="541"/>
      <c r="AJ19" s="541"/>
      <c r="AK19" s="541"/>
      <c r="AL19" s="541"/>
    </row>
    <row r="20" spans="1:38" x14ac:dyDescent="0.2">
      <c r="A20" s="463" t="s">
        <v>56</v>
      </c>
      <c r="B20" s="15">
        <v>3</v>
      </c>
      <c r="C20" s="15">
        <v>3.3</v>
      </c>
      <c r="D20" s="15" t="s">
        <v>45</v>
      </c>
      <c r="E20" s="32" t="s">
        <v>45</v>
      </c>
      <c r="F20" s="32" t="s">
        <v>45</v>
      </c>
      <c r="G20" s="33" t="s">
        <v>45</v>
      </c>
      <c r="H20" s="43"/>
      <c r="J20" s="805"/>
      <c r="K20" s="733"/>
      <c r="L20" s="733"/>
      <c r="M20" s="733"/>
      <c r="N20" s="806"/>
      <c r="O20" s="794">
        <v>860.14780000000007</v>
      </c>
      <c r="P20" s="794">
        <v>969.2</v>
      </c>
      <c r="Q20" s="794">
        <v>657</v>
      </c>
      <c r="R20" s="794">
        <v>454.2</v>
      </c>
      <c r="S20" s="804">
        <f>DatabyRegion!F16</f>
        <v>6.5</v>
      </c>
      <c r="T20" s="733">
        <f t="shared" si="0"/>
        <v>-0.70516090570230339</v>
      </c>
      <c r="U20" s="86"/>
    </row>
    <row r="21" spans="1:38" x14ac:dyDescent="0.2">
      <c r="A21" s="31" t="s">
        <v>57</v>
      </c>
      <c r="B21" s="15">
        <v>969.2</v>
      </c>
      <c r="C21" s="15">
        <v>657</v>
      </c>
      <c r="D21" s="15">
        <v>454.2</v>
      </c>
      <c r="E21" s="32">
        <v>12.5</v>
      </c>
      <c r="F21" s="32">
        <f>DatabyRegion!F16</f>
        <v>6.5</v>
      </c>
      <c r="G21" s="33">
        <f t="shared" si="1"/>
        <v>-0.71382941731160154</v>
      </c>
      <c r="H21" s="43"/>
      <c r="J21" s="805"/>
      <c r="K21" s="733"/>
      <c r="L21" s="733"/>
      <c r="M21" s="733"/>
      <c r="N21" s="806"/>
      <c r="O21" s="794">
        <v>2.1798999999999999</v>
      </c>
      <c r="P21" s="794">
        <v>2.4053079999999998</v>
      </c>
      <c r="Q21" s="794">
        <v>1.8</v>
      </c>
      <c r="R21" s="794">
        <v>0</v>
      </c>
      <c r="S21" s="804">
        <f>DatabyRegion!F17</f>
        <v>0</v>
      </c>
      <c r="T21" s="733">
        <f t="shared" si="0"/>
        <v>-0.99999959914231695</v>
      </c>
      <c r="U21" s="86"/>
    </row>
    <row r="22" spans="1:38" x14ac:dyDescent="0.2">
      <c r="A22" s="31" t="s">
        <v>58</v>
      </c>
      <c r="B22" s="15">
        <v>2.4053079999999998</v>
      </c>
      <c r="C22" s="15">
        <v>1.8</v>
      </c>
      <c r="D22" s="15" t="s">
        <v>24</v>
      </c>
      <c r="E22" s="32" t="s">
        <v>24</v>
      </c>
      <c r="F22" s="32" t="s">
        <v>24</v>
      </c>
      <c r="G22" s="33" t="s">
        <v>45</v>
      </c>
      <c r="H22" s="43"/>
      <c r="J22" s="805"/>
      <c r="K22" s="733"/>
      <c r="L22" s="733"/>
      <c r="M22" s="733"/>
      <c r="N22" s="806"/>
      <c r="O22" s="794">
        <v>67.995000000000005</v>
      </c>
      <c r="P22" s="794">
        <v>74</v>
      </c>
      <c r="Q22" s="794">
        <v>77.400000000000006</v>
      </c>
      <c r="R22" s="794">
        <v>73.400000000000006</v>
      </c>
      <c r="S22" s="804">
        <f>DatabyRegion!F18</f>
        <v>85</v>
      </c>
      <c r="T22" s="733">
        <f t="shared" si="0"/>
        <v>5.7390701305611157E-2</v>
      </c>
      <c r="U22" s="86"/>
    </row>
    <row r="23" spans="1:38" x14ac:dyDescent="0.2">
      <c r="A23" s="31" t="s">
        <v>59</v>
      </c>
      <c r="B23" s="15">
        <v>74</v>
      </c>
      <c r="C23" s="15">
        <v>77.400000000000006</v>
      </c>
      <c r="D23" s="15">
        <v>73.400000000000006</v>
      </c>
      <c r="E23" s="32">
        <v>70</v>
      </c>
      <c r="F23" s="32">
        <f>DatabyRegion!F18</f>
        <v>85</v>
      </c>
      <c r="G23" s="33">
        <f t="shared" si="1"/>
        <v>3.5253724192287221E-2</v>
      </c>
      <c r="H23" s="43"/>
      <c r="J23" s="805"/>
      <c r="K23" s="733"/>
      <c r="L23" s="733"/>
      <c r="M23" s="733"/>
      <c r="N23" s="806"/>
      <c r="O23" s="794">
        <v>116.4</v>
      </c>
      <c r="P23" s="794">
        <v>131.933195406463</v>
      </c>
      <c r="Q23" s="794">
        <v>144.5</v>
      </c>
      <c r="R23" s="794">
        <v>107.4</v>
      </c>
      <c r="S23" s="804">
        <f>DatabyRegion!F19</f>
        <v>163</v>
      </c>
      <c r="T23" s="733">
        <f t="shared" si="0"/>
        <v>8.7824049751430225E-2</v>
      </c>
      <c r="U23" s="86"/>
    </row>
    <row r="24" spans="1:38" x14ac:dyDescent="0.2">
      <c r="A24" s="463" t="s">
        <v>60</v>
      </c>
      <c r="B24" s="15">
        <v>131.933195406463</v>
      </c>
      <c r="C24" s="15">
        <v>144.5</v>
      </c>
      <c r="D24" s="15">
        <v>107.4</v>
      </c>
      <c r="E24" s="32">
        <v>134.69999999999999</v>
      </c>
      <c r="F24" s="32">
        <f>DatabyRegion!F19</f>
        <v>163</v>
      </c>
      <c r="G24" s="33">
        <f t="shared" si="1"/>
        <v>5.4285857538695706E-2</v>
      </c>
      <c r="H24" s="43"/>
      <c r="J24" s="805"/>
      <c r="K24" s="733"/>
      <c r="L24" s="733"/>
      <c r="M24" s="733"/>
      <c r="N24" s="806"/>
      <c r="O24" s="794">
        <v>82.119</v>
      </c>
      <c r="P24" s="794">
        <v>87</v>
      </c>
      <c r="Q24" s="794">
        <v>91.5</v>
      </c>
      <c r="R24" s="794">
        <v>76.3</v>
      </c>
      <c r="S24" s="804">
        <f>DatabyRegion!F20</f>
        <v>79.5</v>
      </c>
      <c r="T24" s="733">
        <f t="shared" si="0"/>
        <v>-8.0703566736737894E-3</v>
      </c>
      <c r="U24" s="86"/>
    </row>
    <row r="25" spans="1:38" x14ac:dyDescent="0.2">
      <c r="A25" s="31" t="s">
        <v>61</v>
      </c>
      <c r="B25" s="15">
        <v>87</v>
      </c>
      <c r="C25" s="15">
        <v>91.5</v>
      </c>
      <c r="D25" s="15">
        <v>76.3</v>
      </c>
      <c r="E25" s="32">
        <v>70.3</v>
      </c>
      <c r="F25" s="32">
        <f>DatabyRegion!F20</f>
        <v>79.5</v>
      </c>
      <c r="G25" s="33">
        <f t="shared" si="1"/>
        <v>-2.2285695927376357E-2</v>
      </c>
      <c r="H25" s="43"/>
      <c r="J25" s="805"/>
      <c r="K25" s="733"/>
      <c r="L25" s="733"/>
      <c r="M25" s="733"/>
      <c r="N25" s="806"/>
      <c r="O25" s="794">
        <v>96.976399999999998</v>
      </c>
      <c r="P25" s="794">
        <v>112.3</v>
      </c>
      <c r="Q25" s="794">
        <v>122</v>
      </c>
      <c r="R25" s="794">
        <v>108</v>
      </c>
      <c r="S25" s="804">
        <f>DatabyRegion!F21</f>
        <v>123</v>
      </c>
      <c r="T25" s="733">
        <f t="shared" si="0"/>
        <v>6.1230598104103653E-2</v>
      </c>
      <c r="U25" s="86"/>
    </row>
    <row r="26" spans="1:38" x14ac:dyDescent="0.2">
      <c r="A26" s="463" t="s">
        <v>62</v>
      </c>
      <c r="B26" s="15">
        <v>112.3</v>
      </c>
      <c r="C26" s="15">
        <v>122</v>
      </c>
      <c r="D26" s="15">
        <v>108</v>
      </c>
      <c r="E26" s="32">
        <v>129</v>
      </c>
      <c r="F26" s="32">
        <f>DatabyRegion!F21</f>
        <v>123</v>
      </c>
      <c r="G26" s="33">
        <f t="shared" si="1"/>
        <v>2.3013438664006909E-2</v>
      </c>
      <c r="H26" s="43"/>
      <c r="J26" s="805"/>
      <c r="K26" s="733"/>
      <c r="L26" s="733"/>
      <c r="M26" s="733"/>
      <c r="N26" s="806"/>
      <c r="O26" s="794">
        <v>60.590264840000003</v>
      </c>
      <c r="P26" s="794">
        <v>52</v>
      </c>
      <c r="Q26" s="794">
        <v>49.2</v>
      </c>
      <c r="R26" s="794">
        <v>39</v>
      </c>
      <c r="S26" s="804">
        <f>DatabyRegion!F22</f>
        <v>45</v>
      </c>
      <c r="T26" s="733">
        <f t="shared" si="0"/>
        <v>-7.1669935099702264E-2</v>
      </c>
      <c r="U26" s="86"/>
    </row>
    <row r="27" spans="1:38" x14ac:dyDescent="0.2">
      <c r="A27" s="31" t="s">
        <v>63</v>
      </c>
      <c r="B27" s="15">
        <v>52</v>
      </c>
      <c r="C27" s="15">
        <v>49.2</v>
      </c>
      <c r="D27" s="15">
        <v>39</v>
      </c>
      <c r="E27" s="32">
        <v>37.1</v>
      </c>
      <c r="F27" s="32">
        <f>DatabyRegion!F22</f>
        <v>45</v>
      </c>
      <c r="G27" s="33">
        <f t="shared" si="1"/>
        <v>-3.5499865516305816E-2</v>
      </c>
      <c r="H27" s="44"/>
      <c r="J27" s="805">
        <f>SUM(F20:F27)</f>
        <v>502</v>
      </c>
      <c r="K27" s="744"/>
      <c r="L27" s="744"/>
      <c r="M27" s="744"/>
      <c r="N27" s="806"/>
      <c r="O27" s="797">
        <v>1290.72046484</v>
      </c>
      <c r="P27" s="797">
        <v>1431.8385034064631</v>
      </c>
      <c r="Q27" s="797">
        <v>1146.7</v>
      </c>
      <c r="R27" s="797">
        <v>858.3</v>
      </c>
      <c r="S27" s="807">
        <f>SUM(S19:S26)</f>
        <v>502</v>
      </c>
      <c r="T27" s="733">
        <f t="shared" si="0"/>
        <v>-0.21028955846262185</v>
      </c>
      <c r="U27" s="86"/>
    </row>
    <row r="28" spans="1:38" s="30" customFormat="1" ht="21.75" customHeight="1" x14ac:dyDescent="0.2">
      <c r="A28" s="34" t="s">
        <v>64</v>
      </c>
      <c r="B28" s="35">
        <v>1431.8385034064631</v>
      </c>
      <c r="C28" s="35">
        <v>1146.7</v>
      </c>
      <c r="D28" s="35">
        <v>858.3</v>
      </c>
      <c r="E28" s="102">
        <v>453.6</v>
      </c>
      <c r="F28" s="102">
        <f>SUM(F21:F27)</f>
        <v>502</v>
      </c>
      <c r="G28" s="33">
        <f t="shared" si="1"/>
        <v>-0.23051099255573582</v>
      </c>
      <c r="H28" s="43"/>
      <c r="I28" s="538"/>
      <c r="J28" s="805"/>
      <c r="K28" s="733"/>
      <c r="L28" s="733"/>
      <c r="M28" s="733"/>
      <c r="N28" s="806"/>
      <c r="O28" s="794">
        <v>81.576300000000003</v>
      </c>
      <c r="P28" s="794" t="s">
        <v>24</v>
      </c>
      <c r="Q28" s="794">
        <v>0</v>
      </c>
      <c r="R28" s="794">
        <v>0</v>
      </c>
      <c r="S28" s="804">
        <f>DatabyRegion!F24</f>
        <v>0</v>
      </c>
      <c r="T28" s="733">
        <f t="shared" si="0"/>
        <v>-0.99999959914231695</v>
      </c>
      <c r="U28" s="9"/>
      <c r="V28" s="541"/>
      <c r="W28" s="541"/>
      <c r="X28" s="541"/>
      <c r="Y28" s="541"/>
      <c r="Z28" s="541"/>
      <c r="AA28" s="541"/>
      <c r="AB28" s="541"/>
      <c r="AC28" s="541"/>
      <c r="AD28" s="541"/>
      <c r="AE28" s="541"/>
      <c r="AF28" s="541"/>
      <c r="AG28" s="541"/>
      <c r="AH28" s="541"/>
      <c r="AI28" s="541"/>
      <c r="AJ28" s="541"/>
      <c r="AK28" s="541"/>
      <c r="AL28" s="541"/>
    </row>
    <row r="29" spans="1:38" x14ac:dyDescent="0.2">
      <c r="A29" s="31" t="s">
        <v>65</v>
      </c>
      <c r="B29" s="15" t="s">
        <v>24</v>
      </c>
      <c r="C29" s="15" t="s">
        <v>24</v>
      </c>
      <c r="D29" s="15" t="s">
        <v>24</v>
      </c>
      <c r="E29" s="32" t="s">
        <v>24</v>
      </c>
      <c r="F29" s="32" t="s">
        <v>24</v>
      </c>
      <c r="G29" s="33" t="s">
        <v>45</v>
      </c>
      <c r="H29" s="43"/>
      <c r="J29" s="805"/>
      <c r="K29" s="733"/>
      <c r="L29" s="733"/>
      <c r="M29" s="733"/>
      <c r="N29" s="806"/>
      <c r="O29" s="794">
        <v>60.191127810000005</v>
      </c>
      <c r="P29" s="794">
        <v>58.175768266699798</v>
      </c>
      <c r="Q29" s="794">
        <v>53.5</v>
      </c>
      <c r="R29" s="794">
        <v>47.8</v>
      </c>
      <c r="S29" s="808">
        <f>DatabyRegion!F25</f>
        <v>25</v>
      </c>
      <c r="T29" s="733">
        <f t="shared" si="0"/>
        <v>-0.19721013323365502</v>
      </c>
      <c r="U29" s="86"/>
    </row>
    <row r="30" spans="1:38" x14ac:dyDescent="0.2">
      <c r="A30" s="31" t="s">
        <v>66</v>
      </c>
      <c r="B30" s="15">
        <v>58.175768266699798</v>
      </c>
      <c r="C30" s="15">
        <v>53.5</v>
      </c>
      <c r="D30" s="15">
        <v>47.8</v>
      </c>
      <c r="E30" s="32">
        <v>36.520000000000003</v>
      </c>
      <c r="F30" s="32">
        <f>DatabyRegion!F25</f>
        <v>25</v>
      </c>
      <c r="G30" s="33">
        <f t="shared" si="1"/>
        <v>-0.19034599151691181</v>
      </c>
      <c r="H30" s="43"/>
      <c r="J30" s="805"/>
      <c r="K30" s="733"/>
      <c r="L30" s="733"/>
      <c r="M30" s="733"/>
      <c r="N30" s="806"/>
      <c r="O30" s="794">
        <v>111.4988</v>
      </c>
      <c r="P30" s="794" t="s">
        <v>24</v>
      </c>
      <c r="Q30" s="794">
        <v>0</v>
      </c>
      <c r="R30" s="794">
        <v>0</v>
      </c>
      <c r="S30" s="804">
        <f>DatabyRegion!F26</f>
        <v>0</v>
      </c>
      <c r="T30" s="733">
        <f t="shared" si="0"/>
        <v>-0.99999959914231695</v>
      </c>
      <c r="U30" s="86"/>
    </row>
    <row r="31" spans="1:38" x14ac:dyDescent="0.2">
      <c r="A31" s="463" t="s">
        <v>278</v>
      </c>
      <c r="B31" s="15" t="s">
        <v>24</v>
      </c>
      <c r="C31" s="15" t="s">
        <v>24</v>
      </c>
      <c r="D31" s="15" t="s">
        <v>24</v>
      </c>
      <c r="E31" s="32" t="s">
        <v>24</v>
      </c>
      <c r="F31" s="32" t="s">
        <v>24</v>
      </c>
      <c r="G31" s="33" t="s">
        <v>45</v>
      </c>
      <c r="H31" s="43"/>
      <c r="J31" s="805"/>
      <c r="K31" s="733"/>
      <c r="L31" s="733"/>
      <c r="M31" s="733"/>
      <c r="N31" s="806" t="s">
        <v>45</v>
      </c>
      <c r="O31" s="794" t="s">
        <v>24</v>
      </c>
      <c r="P31" s="794">
        <v>13.5542787119814</v>
      </c>
      <c r="Q31" s="794">
        <v>19</v>
      </c>
      <c r="R31" s="794">
        <v>30</v>
      </c>
      <c r="S31" s="804">
        <f>DatabyRegion!F27</f>
        <v>28.749999999999996</v>
      </c>
      <c r="T31" s="733" t="e">
        <f t="shared" si="0"/>
        <v>#VALUE!</v>
      </c>
      <c r="U31" s="86"/>
    </row>
    <row r="32" spans="1:38" x14ac:dyDescent="0.2">
      <c r="A32" s="31" t="s">
        <v>68</v>
      </c>
      <c r="B32" s="15">
        <v>13.5542787119814</v>
      </c>
      <c r="C32" s="15">
        <v>19</v>
      </c>
      <c r="D32" s="15">
        <v>30</v>
      </c>
      <c r="E32" s="32">
        <v>25</v>
      </c>
      <c r="F32" s="32">
        <f>DatabyRegion!F27</f>
        <v>28.749999999999996</v>
      </c>
      <c r="G32" s="33" t="s">
        <v>45</v>
      </c>
      <c r="H32" s="43"/>
      <c r="J32" s="805"/>
      <c r="K32" s="733"/>
      <c r="L32" s="733"/>
      <c r="M32" s="733"/>
      <c r="N32" s="806"/>
      <c r="O32" s="794">
        <v>1249.4000000000001</v>
      </c>
      <c r="P32" s="794">
        <v>1387.2440019999999</v>
      </c>
      <c r="Q32" s="794">
        <v>1304</v>
      </c>
      <c r="R32" s="794">
        <v>1234</v>
      </c>
      <c r="S32" s="804">
        <f>DatabyRegion!F28</f>
        <v>1508.3519999999999</v>
      </c>
      <c r="T32" s="733">
        <f t="shared" si="0"/>
        <v>4.8214831735767627E-2</v>
      </c>
      <c r="U32" s="86"/>
    </row>
    <row r="33" spans="1:38" x14ac:dyDescent="0.2">
      <c r="A33" s="31" t="s">
        <v>365</v>
      </c>
      <c r="B33" s="15">
        <v>1387.2440019999999</v>
      </c>
      <c r="C33" s="15">
        <v>1304</v>
      </c>
      <c r="D33" s="15">
        <v>1234</v>
      </c>
      <c r="E33" s="32">
        <v>1265.5999999999999</v>
      </c>
      <c r="F33" s="32">
        <f>DatabyRegion!F28</f>
        <v>1508.3519999999999</v>
      </c>
      <c r="G33" s="33">
        <f t="shared" si="1"/>
        <v>2.1145109934190054E-2</v>
      </c>
      <c r="H33" s="43"/>
      <c r="J33" s="805"/>
      <c r="K33" s="733"/>
      <c r="L33" s="733"/>
      <c r="M33" s="733"/>
      <c r="N33" s="806" t="s">
        <v>45</v>
      </c>
      <c r="O33" s="794">
        <v>460.8</v>
      </c>
      <c r="P33" s="794">
        <v>581.60000100000002</v>
      </c>
      <c r="Q33" s="794">
        <v>587.9</v>
      </c>
      <c r="R33" s="794">
        <v>506.4</v>
      </c>
      <c r="S33" s="804">
        <f>DatabyRegion!F29</f>
        <v>657.8</v>
      </c>
      <c r="T33" s="733">
        <f t="shared" si="0"/>
        <v>9.3063392448781646E-2</v>
      </c>
      <c r="U33" s="86"/>
    </row>
    <row r="34" spans="1:38" x14ac:dyDescent="0.2">
      <c r="A34" s="463" t="s">
        <v>368</v>
      </c>
      <c r="B34" s="15">
        <v>581.60000100000002</v>
      </c>
      <c r="C34" s="15">
        <v>587.9</v>
      </c>
      <c r="D34" s="15">
        <v>506.4</v>
      </c>
      <c r="E34" s="32">
        <v>477.7</v>
      </c>
      <c r="F34" s="32">
        <f>DatabyRegion!F29</f>
        <v>657.8</v>
      </c>
      <c r="G34" s="33">
        <f t="shared" si="1"/>
        <v>3.1258087906165785E-2</v>
      </c>
      <c r="H34" s="43"/>
      <c r="J34" s="805"/>
      <c r="K34" s="744"/>
      <c r="L34" s="744"/>
      <c r="M34" s="744"/>
      <c r="N34" s="806"/>
      <c r="O34" s="797">
        <v>1963.4662278100002</v>
      </c>
      <c r="P34" s="797">
        <v>2040.5740499786812</v>
      </c>
      <c r="Q34" s="797">
        <v>1964.4</v>
      </c>
      <c r="R34" s="797">
        <v>1818.1999999999998</v>
      </c>
      <c r="S34" s="807">
        <f>SUM(S28:S33)</f>
        <v>2219.902</v>
      </c>
      <c r="T34" s="733">
        <f t="shared" si="0"/>
        <v>3.1163641895660628E-2</v>
      </c>
      <c r="U34" s="86"/>
    </row>
    <row r="35" spans="1:38" s="30" customFormat="1" ht="21.75" customHeight="1" x14ac:dyDescent="0.2">
      <c r="A35" s="34" t="s">
        <v>70</v>
      </c>
      <c r="B35" s="35">
        <v>2040.5740499786812</v>
      </c>
      <c r="C35" s="35">
        <v>1964.4</v>
      </c>
      <c r="D35" s="35">
        <v>1818.1999999999998</v>
      </c>
      <c r="E35" s="102">
        <v>1804.82</v>
      </c>
      <c r="F35" s="102">
        <f>SUM(F29:F34)</f>
        <v>2219.902</v>
      </c>
      <c r="G35" s="33">
        <f t="shared" si="1"/>
        <v>2.1281254986474086E-2</v>
      </c>
      <c r="H35" s="43"/>
      <c r="I35" s="538"/>
      <c r="J35" s="805"/>
      <c r="K35" s="733"/>
      <c r="L35" s="733"/>
      <c r="M35" s="733"/>
      <c r="N35" s="806"/>
      <c r="O35" s="794">
        <v>116</v>
      </c>
      <c r="P35" s="794">
        <v>124.359283568197</v>
      </c>
      <c r="Q35" s="794">
        <v>171</v>
      </c>
      <c r="R35" s="794">
        <v>159.03</v>
      </c>
      <c r="S35" s="804">
        <f>DatabyRegion!F31</f>
        <v>200</v>
      </c>
      <c r="T35" s="733">
        <f t="shared" si="0"/>
        <v>0.1458901904620814</v>
      </c>
      <c r="U35" s="9"/>
      <c r="V35" s="541"/>
      <c r="W35" s="541"/>
      <c r="X35" s="541"/>
      <c r="Y35" s="541"/>
      <c r="Z35" s="541"/>
      <c r="AA35" s="541"/>
      <c r="AB35" s="541"/>
      <c r="AC35" s="541"/>
      <c r="AD35" s="541"/>
      <c r="AE35" s="541"/>
      <c r="AF35" s="541"/>
      <c r="AG35" s="541"/>
      <c r="AH35" s="541"/>
      <c r="AI35" s="541"/>
      <c r="AJ35" s="541"/>
      <c r="AK35" s="541"/>
      <c r="AL35" s="541"/>
    </row>
    <row r="36" spans="1:38" x14ac:dyDescent="0.2">
      <c r="A36" s="31" t="s">
        <v>350</v>
      </c>
      <c r="B36" s="15">
        <v>124.359283568197</v>
      </c>
      <c r="C36" s="15">
        <v>171</v>
      </c>
      <c r="D36" s="15">
        <v>159.03</v>
      </c>
      <c r="E36" s="32">
        <v>182.91</v>
      </c>
      <c r="F36" s="32">
        <f>DatabyRegion!F31</f>
        <v>200</v>
      </c>
      <c r="G36" s="33">
        <f t="shared" si="1"/>
        <v>0.12612849053536881</v>
      </c>
      <c r="H36" s="43"/>
      <c r="J36" s="805"/>
      <c r="K36" s="733"/>
      <c r="L36" s="733"/>
      <c r="M36" s="733"/>
      <c r="N36" s="806"/>
      <c r="O36" s="794">
        <v>418</v>
      </c>
      <c r="P36" s="794">
        <v>455.8</v>
      </c>
      <c r="Q36" s="794">
        <v>502.1</v>
      </c>
      <c r="R36" s="794">
        <v>469.2</v>
      </c>
      <c r="S36" s="804">
        <f>DatabyRegion!F32</f>
        <v>606.46</v>
      </c>
      <c r="T36" s="733">
        <f t="shared" si="0"/>
        <v>9.7504905186879362E-2</v>
      </c>
      <c r="U36" s="86"/>
    </row>
    <row r="37" spans="1:38" ht="13.5" customHeight="1" x14ac:dyDescent="0.2">
      <c r="A37" s="463" t="s">
        <v>71</v>
      </c>
      <c r="B37" s="15">
        <v>455.8</v>
      </c>
      <c r="C37" s="15">
        <v>502.1</v>
      </c>
      <c r="D37" s="15">
        <v>469.2</v>
      </c>
      <c r="E37" s="32">
        <v>498</v>
      </c>
      <c r="F37" s="32">
        <f>DatabyRegion!F32</f>
        <v>606.46</v>
      </c>
      <c r="G37" s="33">
        <f t="shared" si="1"/>
        <v>7.4006624687223299E-2</v>
      </c>
      <c r="H37" s="43"/>
      <c r="J37" s="805"/>
      <c r="K37" s="733"/>
      <c r="L37" s="733"/>
      <c r="M37" s="733"/>
      <c r="N37" s="806"/>
      <c r="O37" s="794">
        <v>667.48070000000007</v>
      </c>
      <c r="P37" s="794">
        <v>611.49509240267002</v>
      </c>
      <c r="Q37" s="794">
        <v>600</v>
      </c>
      <c r="R37" s="794">
        <v>693.7</v>
      </c>
      <c r="S37" s="804">
        <f>DatabyRegion!F33</f>
        <v>858.19999999999993</v>
      </c>
      <c r="T37" s="733">
        <f t="shared" si="0"/>
        <v>6.484758275949877E-2</v>
      </c>
      <c r="U37" s="86"/>
    </row>
    <row r="38" spans="1:38" x14ac:dyDescent="0.2">
      <c r="A38" s="31" t="s">
        <v>286</v>
      </c>
      <c r="B38" s="15">
        <v>611.49509240267002</v>
      </c>
      <c r="C38" s="15">
        <v>600</v>
      </c>
      <c r="D38" s="15">
        <v>693.7</v>
      </c>
      <c r="E38" s="32">
        <v>676.7</v>
      </c>
      <c r="F38" s="32">
        <f>DatabyRegion!F33</f>
        <v>858.19999999999993</v>
      </c>
      <c r="G38" s="33">
        <f t="shared" si="1"/>
        <v>8.8425939945302012E-2</v>
      </c>
      <c r="H38" s="43"/>
      <c r="J38" s="805"/>
      <c r="K38" s="733"/>
      <c r="L38" s="733"/>
      <c r="M38" s="733"/>
      <c r="N38" s="806"/>
      <c r="O38" s="794">
        <v>58.072900000000004</v>
      </c>
      <c r="P38" s="794">
        <v>69.958338782450198</v>
      </c>
      <c r="Q38" s="794">
        <v>72.739999999999995</v>
      </c>
      <c r="R38" s="794">
        <v>60</v>
      </c>
      <c r="S38" s="804">
        <f>DatabyRegion!F34</f>
        <v>92.985870220276681</v>
      </c>
      <c r="T38" s="733">
        <f t="shared" si="0"/>
        <v>0.12489208617888796</v>
      </c>
      <c r="U38" s="86"/>
    </row>
    <row r="39" spans="1:38" s="30" customFormat="1" ht="13.5" x14ac:dyDescent="0.2">
      <c r="A39" s="31" t="s">
        <v>467</v>
      </c>
      <c r="B39" s="15">
        <v>69.958338782450198</v>
      </c>
      <c r="C39" s="15">
        <v>72.739999999999995</v>
      </c>
      <c r="D39" s="15">
        <v>60</v>
      </c>
      <c r="E39" s="32">
        <v>70</v>
      </c>
      <c r="F39" s="32">
        <f>DatabyRegion!F34</f>
        <v>92.985870220276681</v>
      </c>
      <c r="G39" s="33">
        <f t="shared" si="1"/>
        <v>7.3728220978674069E-2</v>
      </c>
      <c r="H39" s="43"/>
      <c r="I39" s="538"/>
      <c r="J39" s="805"/>
      <c r="K39" s="733"/>
      <c r="L39" s="733"/>
      <c r="M39" s="733"/>
      <c r="N39" s="806"/>
      <c r="O39" s="794">
        <v>45</v>
      </c>
      <c r="P39" s="794">
        <v>60</v>
      </c>
      <c r="Q39" s="794">
        <v>68.05</v>
      </c>
      <c r="R39" s="794">
        <v>43</v>
      </c>
      <c r="S39" s="804">
        <f>DatabyRegion!F35</f>
        <v>50</v>
      </c>
      <c r="T39" s="733">
        <f t="shared" si="0"/>
        <v>2.6690096080426367E-2</v>
      </c>
      <c r="U39" s="9"/>
      <c r="V39" s="541"/>
      <c r="W39" s="541"/>
      <c r="X39" s="541"/>
      <c r="Y39" s="541"/>
      <c r="Z39" s="541"/>
      <c r="AA39" s="541"/>
      <c r="AB39" s="541"/>
      <c r="AC39" s="541"/>
      <c r="AD39" s="541"/>
      <c r="AE39" s="541"/>
      <c r="AF39" s="541"/>
      <c r="AG39" s="541"/>
      <c r="AH39" s="541"/>
      <c r="AI39" s="541"/>
      <c r="AJ39" s="541"/>
      <c r="AK39" s="541"/>
      <c r="AL39" s="541"/>
    </row>
    <row r="40" spans="1:38" s="30" customFormat="1" x14ac:dyDescent="0.2">
      <c r="A40" s="31" t="s">
        <v>72</v>
      </c>
      <c r="B40" s="15">
        <v>60</v>
      </c>
      <c r="C40" s="15">
        <v>68.05</v>
      </c>
      <c r="D40" s="15">
        <v>43</v>
      </c>
      <c r="E40" s="32">
        <v>45</v>
      </c>
      <c r="F40" s="32">
        <f>DatabyRegion!F35</f>
        <v>50</v>
      </c>
      <c r="G40" s="33">
        <f t="shared" si="1"/>
        <v>-4.4557207795631701E-2</v>
      </c>
      <c r="H40" s="43"/>
      <c r="I40" s="538"/>
      <c r="J40" s="805"/>
      <c r="K40" s="733"/>
      <c r="L40" s="733"/>
      <c r="M40" s="733"/>
      <c r="N40" s="806"/>
      <c r="O40" s="794" t="s">
        <v>24</v>
      </c>
      <c r="P40" s="794" t="s">
        <v>24</v>
      </c>
      <c r="Q40" s="794" t="s">
        <v>24</v>
      </c>
      <c r="R40" s="794" t="s">
        <v>24</v>
      </c>
      <c r="S40" s="804">
        <f>DatabyRegion!F36</f>
        <v>350</v>
      </c>
      <c r="T40" s="733" t="s">
        <v>45</v>
      </c>
      <c r="U40" s="9"/>
      <c r="V40" s="541"/>
      <c r="W40" s="541"/>
      <c r="X40" s="541"/>
      <c r="Y40" s="541"/>
      <c r="Z40" s="541"/>
      <c r="AA40" s="541"/>
      <c r="AB40" s="541"/>
      <c r="AC40" s="541"/>
      <c r="AD40" s="541"/>
      <c r="AE40" s="541"/>
      <c r="AF40" s="541"/>
      <c r="AG40" s="541"/>
      <c r="AH40" s="541"/>
      <c r="AI40" s="541"/>
      <c r="AJ40" s="541"/>
      <c r="AK40" s="541"/>
      <c r="AL40" s="541"/>
    </row>
    <row r="41" spans="1:38" s="30" customFormat="1" x14ac:dyDescent="0.2">
      <c r="A41" s="463" t="s">
        <v>369</v>
      </c>
      <c r="B41" s="15" t="s">
        <v>24</v>
      </c>
      <c r="C41" s="15" t="s">
        <v>24</v>
      </c>
      <c r="D41" s="15" t="s">
        <v>24</v>
      </c>
      <c r="E41" s="32">
        <v>122.67</v>
      </c>
      <c r="F41" s="32">
        <f>DatabyRegion!F36</f>
        <v>350</v>
      </c>
      <c r="G41" s="33" t="s">
        <v>45</v>
      </c>
      <c r="H41" s="43"/>
      <c r="I41" s="538"/>
      <c r="J41" s="805"/>
      <c r="K41" s="733"/>
      <c r="L41" s="733"/>
      <c r="M41" s="733"/>
      <c r="N41" s="806"/>
      <c r="O41" s="794">
        <v>11.5138</v>
      </c>
      <c r="P41" s="794">
        <v>15</v>
      </c>
      <c r="Q41" s="794">
        <v>11</v>
      </c>
      <c r="R41" s="794">
        <v>9.4600000000000009</v>
      </c>
      <c r="S41" s="804">
        <f>DatabyRegion!F37</f>
        <v>0</v>
      </c>
      <c r="T41" s="733">
        <f t="shared" si="0"/>
        <v>-0.99999959914231695</v>
      </c>
      <c r="U41" s="9"/>
      <c r="V41" s="541"/>
      <c r="W41" s="541"/>
      <c r="X41" s="541"/>
      <c r="Y41" s="541"/>
      <c r="Z41" s="541"/>
      <c r="AA41" s="541"/>
      <c r="AB41" s="541"/>
      <c r="AC41" s="541"/>
      <c r="AD41" s="541"/>
      <c r="AE41" s="541"/>
      <c r="AF41" s="541"/>
      <c r="AG41" s="541"/>
      <c r="AH41" s="541"/>
      <c r="AI41" s="541"/>
      <c r="AJ41" s="541"/>
      <c r="AK41" s="541"/>
      <c r="AL41" s="541"/>
    </row>
    <row r="42" spans="1:38" s="30" customFormat="1" x14ac:dyDescent="0.2">
      <c r="A42" s="463" t="s">
        <v>74</v>
      </c>
      <c r="B42" s="15">
        <v>15</v>
      </c>
      <c r="C42" s="15">
        <v>11</v>
      </c>
      <c r="D42" s="15">
        <v>9.4600000000000009</v>
      </c>
      <c r="E42" s="32">
        <v>10.25</v>
      </c>
      <c r="F42" s="32" t="s">
        <v>435</v>
      </c>
      <c r="G42" s="33" t="s">
        <v>45</v>
      </c>
      <c r="H42" s="43"/>
      <c r="I42" s="538"/>
      <c r="J42" s="805"/>
      <c r="K42" s="733"/>
      <c r="L42" s="733"/>
      <c r="M42" s="733"/>
      <c r="N42" s="806"/>
      <c r="O42" s="794">
        <v>79.031599999999997</v>
      </c>
      <c r="P42" s="794">
        <v>78.36</v>
      </c>
      <c r="Q42" s="794">
        <v>91</v>
      </c>
      <c r="R42" s="794">
        <v>69.7</v>
      </c>
      <c r="S42" s="804">
        <f>DatabyRegion!F38</f>
        <v>100</v>
      </c>
      <c r="T42" s="733">
        <f t="shared" si="0"/>
        <v>6.0595564213154304E-2</v>
      </c>
      <c r="U42" s="9"/>
      <c r="V42" s="541"/>
      <c r="W42" s="541"/>
      <c r="X42" s="541"/>
      <c r="Y42" s="541"/>
      <c r="Z42" s="541"/>
      <c r="AA42" s="541"/>
      <c r="AB42" s="541"/>
      <c r="AC42" s="541"/>
      <c r="AD42" s="541"/>
      <c r="AE42" s="541"/>
      <c r="AF42" s="541"/>
      <c r="AG42" s="541"/>
      <c r="AH42" s="541"/>
      <c r="AI42" s="541"/>
      <c r="AJ42" s="541"/>
      <c r="AK42" s="541"/>
      <c r="AL42" s="541"/>
    </row>
    <row r="43" spans="1:38" s="30" customFormat="1" x14ac:dyDescent="0.2">
      <c r="A43" s="463" t="s">
        <v>75</v>
      </c>
      <c r="B43" s="15">
        <v>78.36</v>
      </c>
      <c r="C43" s="15">
        <v>91</v>
      </c>
      <c r="D43" s="15">
        <v>69.7</v>
      </c>
      <c r="E43" s="32">
        <v>93.15</v>
      </c>
      <c r="F43" s="32">
        <f>DatabyRegion!F38</f>
        <v>100</v>
      </c>
      <c r="G43" s="33">
        <f t="shared" si="1"/>
        <v>6.2860808060689E-2</v>
      </c>
      <c r="H43" s="43"/>
      <c r="I43" s="538"/>
      <c r="J43" s="805"/>
      <c r="K43" s="733"/>
      <c r="L43" s="733"/>
      <c r="M43" s="733"/>
      <c r="N43" s="806"/>
      <c r="O43" s="794">
        <v>273.96100000000001</v>
      </c>
      <c r="P43" s="794">
        <v>320.089</v>
      </c>
      <c r="Q43" s="794">
        <v>325.31200000000001</v>
      </c>
      <c r="R43" s="794">
        <v>307.10000000000002</v>
      </c>
      <c r="S43" s="804">
        <f>DatabyRegion!F39</f>
        <v>0</v>
      </c>
      <c r="T43" s="733">
        <f t="shared" si="0"/>
        <v>-0.99999959914231695</v>
      </c>
      <c r="U43" s="9"/>
      <c r="V43" s="541"/>
      <c r="W43" s="541"/>
      <c r="X43" s="541"/>
      <c r="Y43" s="541"/>
      <c r="Z43" s="541"/>
      <c r="AA43" s="541"/>
      <c r="AB43" s="541"/>
      <c r="AC43" s="541"/>
      <c r="AD43" s="541"/>
      <c r="AE43" s="541"/>
      <c r="AF43" s="541"/>
      <c r="AG43" s="541"/>
      <c r="AH43" s="541"/>
      <c r="AI43" s="541"/>
      <c r="AJ43" s="541"/>
      <c r="AK43" s="541"/>
      <c r="AL43" s="541"/>
    </row>
    <row r="44" spans="1:38" s="30" customFormat="1" x14ac:dyDescent="0.2">
      <c r="A44" s="463" t="s">
        <v>76</v>
      </c>
      <c r="B44" s="15">
        <v>320.089</v>
      </c>
      <c r="C44" s="15">
        <v>325.31200000000001</v>
      </c>
      <c r="D44" s="15">
        <v>307.10000000000002</v>
      </c>
      <c r="E44" s="32">
        <v>182.15799999999999</v>
      </c>
      <c r="F44" s="32" t="s">
        <v>24</v>
      </c>
      <c r="G44" s="33" t="s">
        <v>45</v>
      </c>
      <c r="H44" s="43"/>
      <c r="I44" s="538"/>
      <c r="J44" s="805"/>
      <c r="K44" s="733"/>
      <c r="L44" s="733"/>
      <c r="M44" s="733"/>
      <c r="N44" s="806"/>
      <c r="O44" s="794">
        <v>43</v>
      </c>
      <c r="P44" s="794">
        <v>51.487701496169798</v>
      </c>
      <c r="Q44" s="794">
        <v>58</v>
      </c>
      <c r="R44" s="794">
        <v>42</v>
      </c>
      <c r="S44" s="804">
        <f>DatabyRegion!F40</f>
        <v>67</v>
      </c>
      <c r="T44" s="733">
        <f t="shared" si="0"/>
        <v>0.11725314740159719</v>
      </c>
      <c r="U44" s="9"/>
      <c r="V44" s="541"/>
      <c r="W44" s="541"/>
      <c r="X44" s="541"/>
      <c r="Y44" s="541"/>
      <c r="Z44" s="541"/>
      <c r="AA44" s="541"/>
      <c r="AB44" s="541"/>
      <c r="AC44" s="541"/>
      <c r="AD44" s="541"/>
      <c r="AE44" s="541"/>
      <c r="AF44" s="541"/>
      <c r="AG44" s="541"/>
      <c r="AH44" s="541"/>
      <c r="AI44" s="541"/>
      <c r="AJ44" s="541"/>
      <c r="AK44" s="541"/>
      <c r="AL44" s="541"/>
    </row>
    <row r="45" spans="1:38" s="30" customFormat="1" x14ac:dyDescent="0.2">
      <c r="A45" s="463" t="s">
        <v>77</v>
      </c>
      <c r="B45" s="15">
        <v>51.487701496169798</v>
      </c>
      <c r="C45" s="15">
        <v>58</v>
      </c>
      <c r="D45" s="15">
        <v>42</v>
      </c>
      <c r="E45" s="32">
        <v>60</v>
      </c>
      <c r="F45" s="32">
        <f>DatabyRegion!F40</f>
        <v>67</v>
      </c>
      <c r="G45" s="33">
        <f t="shared" si="1"/>
        <v>6.8053049942186153E-2</v>
      </c>
      <c r="H45" s="43"/>
      <c r="I45" s="538"/>
      <c r="J45" s="805"/>
      <c r="K45" s="733"/>
      <c r="L45" s="733"/>
      <c r="M45" s="733"/>
      <c r="N45" s="806" t="s">
        <v>297</v>
      </c>
      <c r="O45" s="794"/>
      <c r="P45" s="794" t="s">
        <v>45</v>
      </c>
      <c r="Q45" s="794">
        <v>45.367933944288183</v>
      </c>
      <c r="R45" s="794">
        <v>218</v>
      </c>
      <c r="S45" s="804">
        <f>DatabyRegion!F41</f>
        <v>843</v>
      </c>
      <c r="T45" s="733"/>
      <c r="U45" s="9"/>
      <c r="V45" s="541"/>
      <c r="W45" s="541"/>
      <c r="X45" s="541"/>
      <c r="Y45" s="541"/>
      <c r="Z45" s="541"/>
      <c r="AA45" s="541"/>
      <c r="AB45" s="541"/>
      <c r="AC45" s="541"/>
      <c r="AD45" s="541"/>
      <c r="AE45" s="541"/>
      <c r="AF45" s="541"/>
      <c r="AG45" s="541"/>
      <c r="AH45" s="541"/>
      <c r="AI45" s="541"/>
      <c r="AJ45" s="541"/>
      <c r="AK45" s="541"/>
      <c r="AL45" s="541"/>
    </row>
    <row r="46" spans="1:38" s="30" customFormat="1" x14ac:dyDescent="0.2">
      <c r="A46" s="463" t="s">
        <v>295</v>
      </c>
      <c r="B46" s="15" t="s">
        <v>24</v>
      </c>
      <c r="C46" s="15">
        <v>45.367933944288183</v>
      </c>
      <c r="D46" s="15">
        <v>76.800000000000011</v>
      </c>
      <c r="E46" s="32">
        <v>220</v>
      </c>
      <c r="F46" s="32">
        <f>DatabyRegion!F41</f>
        <v>843</v>
      </c>
      <c r="G46" s="33" t="s">
        <v>45</v>
      </c>
      <c r="H46" s="43"/>
      <c r="I46" s="538"/>
      <c r="J46" s="805"/>
      <c r="K46" s="733"/>
      <c r="L46" s="733"/>
      <c r="M46" s="733"/>
      <c r="N46" s="806"/>
      <c r="O46" s="794">
        <v>51.729973969999996</v>
      </c>
      <c r="P46" s="794">
        <v>62</v>
      </c>
      <c r="Q46" s="794">
        <v>63.85</v>
      </c>
      <c r="R46" s="794">
        <v>62.22</v>
      </c>
      <c r="S46" s="804">
        <f>DatabyRegion!F42</f>
        <v>86.478796235820894</v>
      </c>
      <c r="T46" s="733">
        <f t="shared" si="0"/>
        <v>0.13708215513138064</v>
      </c>
      <c r="U46" s="9"/>
      <c r="V46" s="541"/>
      <c r="W46" s="541"/>
      <c r="X46" s="541"/>
      <c r="Y46" s="541"/>
      <c r="Z46" s="541"/>
      <c r="AA46" s="541"/>
      <c r="AB46" s="541"/>
      <c r="AC46" s="541"/>
      <c r="AD46" s="541"/>
      <c r="AE46" s="541"/>
      <c r="AF46" s="541"/>
      <c r="AG46" s="541"/>
      <c r="AH46" s="541"/>
      <c r="AI46" s="541"/>
      <c r="AJ46" s="541"/>
      <c r="AK46" s="541"/>
      <c r="AL46" s="541"/>
    </row>
    <row r="47" spans="1:38" x14ac:dyDescent="0.2">
      <c r="A47" s="31" t="s">
        <v>78</v>
      </c>
      <c r="B47" s="15">
        <v>62</v>
      </c>
      <c r="C47" s="15">
        <v>63.85</v>
      </c>
      <c r="D47" s="15">
        <v>62.22</v>
      </c>
      <c r="E47" s="32">
        <v>70</v>
      </c>
      <c r="F47" s="32">
        <f>DatabyRegion!F42</f>
        <v>86.478796235820894</v>
      </c>
      <c r="G47" s="33">
        <f t="shared" si="1"/>
        <v>8.6749593847553444E-2</v>
      </c>
      <c r="H47" s="43"/>
      <c r="J47" s="805"/>
      <c r="K47" s="733"/>
      <c r="L47" s="733"/>
      <c r="M47" s="733"/>
      <c r="N47" s="806"/>
      <c r="O47" s="794">
        <v>986.75720000000001</v>
      </c>
      <c r="P47" s="794">
        <v>1057.2690935000001</v>
      </c>
      <c r="Q47" s="794">
        <v>1149</v>
      </c>
      <c r="R47" s="794">
        <v>994</v>
      </c>
      <c r="S47" s="804">
        <f>DatabyRegion!F43</f>
        <v>2340</v>
      </c>
      <c r="T47" s="733">
        <f t="shared" si="0"/>
        <v>0.24094172781321524</v>
      </c>
      <c r="U47" s="86"/>
    </row>
    <row r="48" spans="1:38" x14ac:dyDescent="0.2">
      <c r="A48" s="31" t="s">
        <v>309</v>
      </c>
      <c r="B48" s="15">
        <v>1057.2690935000001</v>
      </c>
      <c r="C48" s="15">
        <v>1149</v>
      </c>
      <c r="D48" s="15">
        <v>994</v>
      </c>
      <c r="E48" s="32">
        <v>1344.8</v>
      </c>
      <c r="F48" s="32">
        <f>DatabyRegion!F43</f>
        <v>2340</v>
      </c>
      <c r="G48" s="33">
        <f t="shared" si="1"/>
        <v>0.21971279627690204</v>
      </c>
      <c r="H48" s="43"/>
      <c r="J48" s="805"/>
      <c r="K48" s="733"/>
      <c r="L48" s="733"/>
      <c r="M48" s="733"/>
      <c r="N48" s="806"/>
      <c r="O48" s="794">
        <v>3700</v>
      </c>
      <c r="P48" s="794">
        <v>4475</v>
      </c>
      <c r="Q48" s="794">
        <v>4840</v>
      </c>
      <c r="R48" s="794">
        <v>4340</v>
      </c>
      <c r="S48" s="804">
        <f>DatabyRegion!F44</f>
        <v>8537</v>
      </c>
      <c r="T48" s="733">
        <f t="shared" si="0"/>
        <v>0.23246867352631001</v>
      </c>
      <c r="U48" s="86"/>
    </row>
    <row r="49" spans="1:38" x14ac:dyDescent="0.2">
      <c r="A49" s="31" t="s">
        <v>280</v>
      </c>
      <c r="B49" s="15">
        <v>4475</v>
      </c>
      <c r="C49" s="15">
        <v>4840</v>
      </c>
      <c r="D49" s="15">
        <v>4340</v>
      </c>
      <c r="E49" s="32">
        <v>5150</v>
      </c>
      <c r="F49" s="32">
        <f>DatabyRegion!F44</f>
        <v>8537</v>
      </c>
      <c r="G49" s="33">
        <f t="shared" si="1"/>
        <v>0.17524404814143213</v>
      </c>
      <c r="H49" s="43"/>
      <c r="J49" s="805"/>
      <c r="K49" s="733"/>
      <c r="L49" s="733"/>
      <c r="M49" s="733"/>
      <c r="N49" s="806"/>
      <c r="O49" s="794" t="s">
        <v>24</v>
      </c>
      <c r="P49" s="794" t="s">
        <v>24</v>
      </c>
      <c r="Q49" s="794" t="s">
        <v>24</v>
      </c>
      <c r="R49" s="794" t="s">
        <v>24</v>
      </c>
      <c r="S49" s="804" t="s">
        <v>24</v>
      </c>
      <c r="T49" s="733" t="e">
        <f t="shared" si="0"/>
        <v>#VALUE!</v>
      </c>
      <c r="U49" s="86"/>
    </row>
    <row r="50" spans="1:38" x14ac:dyDescent="0.2">
      <c r="A50" s="31" t="s">
        <v>80</v>
      </c>
      <c r="B50" s="15" t="s">
        <v>24</v>
      </c>
      <c r="C50" s="15" t="s">
        <v>24</v>
      </c>
      <c r="D50" s="15" t="s">
        <v>24</v>
      </c>
      <c r="E50" s="32" t="s">
        <v>24</v>
      </c>
      <c r="F50" s="32" t="s">
        <v>24</v>
      </c>
      <c r="G50" s="33" t="s">
        <v>45</v>
      </c>
      <c r="H50" s="43"/>
      <c r="J50" s="805"/>
      <c r="K50" s="733"/>
      <c r="L50" s="733"/>
      <c r="M50" s="733"/>
      <c r="N50" s="806"/>
      <c r="O50" s="794">
        <v>721.40000000000009</v>
      </c>
      <c r="P50" s="794">
        <v>808.10400000000004</v>
      </c>
      <c r="Q50" s="794">
        <v>931.12</v>
      </c>
      <c r="R50" s="794">
        <v>932.78</v>
      </c>
      <c r="S50" s="804">
        <f>DatabyRegion!F46</f>
        <v>1631</v>
      </c>
      <c r="T50" s="733">
        <f t="shared" si="0"/>
        <v>0.22622299415274255</v>
      </c>
      <c r="U50" s="86"/>
    </row>
    <row r="51" spans="1:38" x14ac:dyDescent="0.2">
      <c r="A51" s="464" t="s">
        <v>284</v>
      </c>
      <c r="B51" s="15">
        <v>808.10400000000004</v>
      </c>
      <c r="C51" s="15">
        <v>931.12</v>
      </c>
      <c r="D51" s="15">
        <v>932.78</v>
      </c>
      <c r="E51" s="32">
        <v>961</v>
      </c>
      <c r="F51" s="32">
        <f>DatabyRegion!F46</f>
        <v>1631</v>
      </c>
      <c r="G51" s="33">
        <f t="shared" si="1"/>
        <v>0.19191881711509695</v>
      </c>
      <c r="H51" s="43"/>
      <c r="J51" s="805"/>
      <c r="K51" s="733"/>
      <c r="L51" s="733"/>
      <c r="M51" s="733"/>
      <c r="N51" s="806"/>
      <c r="O51" s="794">
        <v>310</v>
      </c>
      <c r="P51" s="794">
        <v>587</v>
      </c>
      <c r="Q51" s="794">
        <v>673.88</v>
      </c>
      <c r="R51" s="794">
        <v>697.94</v>
      </c>
      <c r="S51" s="804">
        <f>DatabyRegion!F47</f>
        <v>1298</v>
      </c>
      <c r="T51" s="733">
        <f t="shared" si="0"/>
        <v>0.43046833829033304</v>
      </c>
      <c r="U51" s="86"/>
    </row>
    <row r="52" spans="1:38" x14ac:dyDescent="0.2">
      <c r="A52" s="463" t="s">
        <v>82</v>
      </c>
      <c r="B52" s="15">
        <v>587</v>
      </c>
      <c r="C52" s="15">
        <v>673.88</v>
      </c>
      <c r="D52" s="15">
        <v>697.94</v>
      </c>
      <c r="E52" s="32">
        <v>942</v>
      </c>
      <c r="F52" s="32">
        <f>DatabyRegion!F47</f>
        <v>1298</v>
      </c>
      <c r="G52" s="33">
        <f t="shared" si="1"/>
        <v>0.21943638118002609</v>
      </c>
      <c r="H52" s="43"/>
      <c r="J52" s="805"/>
      <c r="K52" s="733"/>
      <c r="L52" s="733"/>
      <c r="M52" s="733"/>
      <c r="N52" s="806"/>
      <c r="O52" s="794">
        <v>160</v>
      </c>
      <c r="P52" s="794">
        <v>160</v>
      </c>
      <c r="Q52" s="794">
        <v>135</v>
      </c>
      <c r="R52" s="794">
        <v>120</v>
      </c>
      <c r="S52" s="804">
        <f>DatabyRegion!F48</f>
        <v>180</v>
      </c>
      <c r="T52" s="733">
        <f t="shared" si="0"/>
        <v>2.9883571953606844E-2</v>
      </c>
      <c r="U52" s="86"/>
    </row>
    <row r="53" spans="1:38" x14ac:dyDescent="0.2">
      <c r="A53" s="463" t="s">
        <v>83</v>
      </c>
      <c r="B53" s="15">
        <v>160</v>
      </c>
      <c r="C53" s="15">
        <v>135</v>
      </c>
      <c r="D53" s="15">
        <v>120</v>
      </c>
      <c r="E53" s="32">
        <v>120</v>
      </c>
      <c r="F53" s="32">
        <f>DatabyRegion!F48</f>
        <v>180</v>
      </c>
      <c r="G53" s="33">
        <f t="shared" si="1"/>
        <v>2.9883571953606844E-2</v>
      </c>
      <c r="H53" s="43"/>
      <c r="J53" s="805"/>
      <c r="K53" s="733"/>
      <c r="L53" s="733"/>
      <c r="M53" s="733"/>
      <c r="N53" s="806"/>
      <c r="O53" s="794">
        <v>155</v>
      </c>
      <c r="P53" s="794">
        <v>165</v>
      </c>
      <c r="Q53" s="794">
        <v>202</v>
      </c>
      <c r="R53" s="794">
        <v>659</v>
      </c>
      <c r="S53" s="804">
        <f>DatabyRegion!F49</f>
        <v>785</v>
      </c>
      <c r="T53" s="733">
        <f t="shared" si="0"/>
        <v>0.50014932059315909</v>
      </c>
      <c r="U53" s="86"/>
    </row>
    <row r="54" spans="1:38" x14ac:dyDescent="0.2">
      <c r="A54" s="463" t="s">
        <v>334</v>
      </c>
      <c r="B54" s="15">
        <v>165</v>
      </c>
      <c r="C54" s="15">
        <v>202</v>
      </c>
      <c r="D54" s="15">
        <v>659</v>
      </c>
      <c r="E54" s="32">
        <v>727.35</v>
      </c>
      <c r="F54" s="32">
        <f>DatabyRegion!F49</f>
        <v>785</v>
      </c>
      <c r="G54" s="33">
        <f t="shared" si="1"/>
        <v>0.47688414485518094</v>
      </c>
      <c r="H54" s="43"/>
      <c r="J54" s="805"/>
      <c r="K54" s="733"/>
      <c r="L54" s="733"/>
      <c r="M54" s="733"/>
      <c r="N54" s="806"/>
      <c r="O54" s="794">
        <v>2914.1000000000004</v>
      </c>
      <c r="P54" s="794">
        <v>3100.982</v>
      </c>
      <c r="Q54" s="794">
        <v>3360</v>
      </c>
      <c r="R54" s="794">
        <v>3115.79</v>
      </c>
      <c r="S54" s="804">
        <f>DatabyRegion!F50</f>
        <v>5443.4</v>
      </c>
      <c r="T54" s="733">
        <f t="shared" si="0"/>
        <v>0.16907251280633531</v>
      </c>
      <c r="U54" s="86"/>
    </row>
    <row r="55" spans="1:38" s="19" customFormat="1" x14ac:dyDescent="0.2">
      <c r="A55" s="463" t="s">
        <v>85</v>
      </c>
      <c r="B55" s="15">
        <v>3100.982</v>
      </c>
      <c r="C55" s="15">
        <v>3360</v>
      </c>
      <c r="D55" s="15">
        <v>3115.79</v>
      </c>
      <c r="E55" s="32">
        <v>3906.5</v>
      </c>
      <c r="F55" s="32">
        <f>DatabyRegion!F50</f>
        <v>5443.4</v>
      </c>
      <c r="G55" s="33">
        <f t="shared" si="1"/>
        <v>0.15104618801167477</v>
      </c>
      <c r="H55" s="43"/>
      <c r="I55" s="538"/>
      <c r="J55" s="805"/>
      <c r="K55" s="733"/>
      <c r="L55" s="733"/>
      <c r="M55" s="733"/>
      <c r="N55" s="806"/>
      <c r="O55" s="794">
        <v>29450.542800000003</v>
      </c>
      <c r="P55" s="794">
        <v>32154.842991818499</v>
      </c>
      <c r="Q55" s="794">
        <v>34198.557999999997</v>
      </c>
      <c r="R55" s="794">
        <v>34598.68</v>
      </c>
      <c r="S55" s="804">
        <f>DatabyRegion!F51</f>
        <v>56674.46</v>
      </c>
      <c r="T55" s="733">
        <f t="shared" si="0"/>
        <v>0.17780534753525898</v>
      </c>
      <c r="U55" s="86"/>
      <c r="V55" s="541"/>
      <c r="W55" s="541"/>
      <c r="X55" s="541"/>
      <c r="Y55" s="541"/>
      <c r="Z55" s="541"/>
      <c r="AA55" s="541"/>
      <c r="AB55" s="541"/>
      <c r="AC55" s="541"/>
      <c r="AD55" s="541"/>
      <c r="AE55" s="541"/>
      <c r="AF55" s="541"/>
      <c r="AG55" s="541"/>
      <c r="AH55" s="541"/>
      <c r="AI55" s="541"/>
      <c r="AJ55" s="541"/>
      <c r="AK55" s="541"/>
      <c r="AL55" s="541"/>
    </row>
    <row r="56" spans="1:38" s="19" customFormat="1" x14ac:dyDescent="0.2">
      <c r="A56" s="463" t="s">
        <v>86</v>
      </c>
      <c r="B56" s="15">
        <v>32154.842991818499</v>
      </c>
      <c r="C56" s="15">
        <v>34198.557999999997</v>
      </c>
      <c r="D56" s="15">
        <v>34598.68</v>
      </c>
      <c r="E56" s="32">
        <v>45561.59</v>
      </c>
      <c r="F56" s="32">
        <f>DatabyRegion!F51</f>
        <v>56674.46</v>
      </c>
      <c r="G56" s="33">
        <f t="shared" si="1"/>
        <v>0.15221957556971874</v>
      </c>
      <c r="H56" s="43"/>
      <c r="I56" s="538"/>
      <c r="J56" s="805"/>
      <c r="K56" s="733"/>
      <c r="L56" s="733"/>
      <c r="M56" s="733"/>
      <c r="N56" s="806"/>
      <c r="O56" s="794">
        <v>4578.6855999999998</v>
      </c>
      <c r="P56" s="794">
        <v>4908.6289545707295</v>
      </c>
      <c r="Q56" s="794">
        <v>5022.2183999999997</v>
      </c>
      <c r="R56" s="794">
        <v>4791.8100000000004</v>
      </c>
      <c r="S56" s="804">
        <f>DatabyRegion!F52</f>
        <v>7605.99</v>
      </c>
      <c r="T56" s="733">
        <f t="shared" si="0"/>
        <v>0.13528194659226531</v>
      </c>
      <c r="U56" s="86"/>
      <c r="V56" s="541"/>
      <c r="W56" s="541"/>
      <c r="X56" s="541"/>
      <c r="Y56" s="541"/>
      <c r="Z56" s="541"/>
      <c r="AA56" s="541"/>
      <c r="AB56" s="541"/>
      <c r="AC56" s="541"/>
      <c r="AD56" s="541"/>
      <c r="AE56" s="541"/>
      <c r="AF56" s="541"/>
      <c r="AG56" s="541"/>
      <c r="AH56" s="541"/>
      <c r="AI56" s="541"/>
      <c r="AJ56" s="541"/>
      <c r="AK56" s="541"/>
      <c r="AL56" s="541"/>
    </row>
    <row r="57" spans="1:38" x14ac:dyDescent="0.2">
      <c r="A57" s="463" t="s">
        <v>87</v>
      </c>
      <c r="B57" s="15">
        <v>4908.6289545707295</v>
      </c>
      <c r="C57" s="15">
        <v>5022.2183999999997</v>
      </c>
      <c r="D57" s="15">
        <v>4791.8100000000004</v>
      </c>
      <c r="E57" s="32">
        <v>6009</v>
      </c>
      <c r="F57" s="32">
        <f>DatabyRegion!F52</f>
        <v>7605.99</v>
      </c>
      <c r="G57" s="33">
        <f t="shared" si="1"/>
        <v>0.11570373336005708</v>
      </c>
      <c r="H57" s="43"/>
      <c r="J57" s="805"/>
      <c r="K57" s="733"/>
      <c r="L57" s="733"/>
      <c r="M57" s="733"/>
      <c r="N57" s="806"/>
      <c r="O57" s="794">
        <v>801.7559086</v>
      </c>
      <c r="P57" s="794">
        <v>819.15495782238895</v>
      </c>
      <c r="Q57" s="794">
        <v>958.85400000000004</v>
      </c>
      <c r="R57" s="794">
        <v>914.09</v>
      </c>
      <c r="S57" s="804">
        <f>DatabyRegion!F53</f>
        <v>1569.7929064426071</v>
      </c>
      <c r="T57" s="733">
        <f t="shared" si="0"/>
        <v>0.18290549235436479</v>
      </c>
      <c r="U57" s="86"/>
    </row>
    <row r="58" spans="1:38" x14ac:dyDescent="0.2">
      <c r="A58" s="463" t="s">
        <v>88</v>
      </c>
      <c r="B58" s="15">
        <v>819.15495782238895</v>
      </c>
      <c r="C58" s="15">
        <v>958.85400000000004</v>
      </c>
      <c r="D58" s="15">
        <v>914.09</v>
      </c>
      <c r="E58" s="32">
        <v>1126.4000000000001</v>
      </c>
      <c r="F58" s="32">
        <f>DatabyRegion!F53</f>
        <v>1569.7929064426071</v>
      </c>
      <c r="G58" s="33">
        <f t="shared" si="1"/>
        <v>0.17657353252699654</v>
      </c>
      <c r="H58" s="43"/>
      <c r="J58" s="805"/>
      <c r="K58" s="733"/>
      <c r="L58" s="733"/>
      <c r="M58" s="733"/>
      <c r="N58" s="806"/>
      <c r="O58" s="794">
        <v>250</v>
      </c>
      <c r="P58" s="794">
        <v>250</v>
      </c>
      <c r="Q58" s="794">
        <v>310</v>
      </c>
      <c r="R58" s="794">
        <v>300</v>
      </c>
      <c r="S58" s="804">
        <f>DatabyRegion!F54</f>
        <v>360</v>
      </c>
      <c r="T58" s="733">
        <f t="shared" si="0"/>
        <v>9.5445115010332288E-2</v>
      </c>
      <c r="U58" s="86"/>
    </row>
    <row r="59" spans="1:38" ht="12" customHeight="1" x14ac:dyDescent="0.2">
      <c r="A59" s="463" t="s">
        <v>89</v>
      </c>
      <c r="B59" s="15">
        <v>250</v>
      </c>
      <c r="C59" s="15">
        <v>310</v>
      </c>
      <c r="D59" s="15">
        <v>300</v>
      </c>
      <c r="E59" s="32">
        <v>300</v>
      </c>
      <c r="F59" s="32">
        <f>DatabyRegion!F54</f>
        <v>360</v>
      </c>
      <c r="G59" s="33">
        <f t="shared" si="1"/>
        <v>9.5445115010332288E-2</v>
      </c>
      <c r="H59" s="43"/>
      <c r="J59" s="805"/>
      <c r="K59" s="744"/>
      <c r="L59" s="744"/>
      <c r="M59" s="744"/>
      <c r="N59" s="802"/>
      <c r="O59" s="797">
        <v>45792.031482569997</v>
      </c>
      <c r="P59" s="797">
        <v>50334.531413961107</v>
      </c>
      <c r="Q59" s="797">
        <v>53789.05033394428</v>
      </c>
      <c r="R59" s="797">
        <v>53597.5</v>
      </c>
      <c r="S59" s="807">
        <f>SUM(S35:S58)</f>
        <v>89678.767572898709</v>
      </c>
      <c r="T59" s="733">
        <f t="shared" si="0"/>
        <v>0.18297326607001196</v>
      </c>
      <c r="U59" s="86"/>
    </row>
    <row r="60" spans="1:38" x14ac:dyDescent="0.2">
      <c r="A60" s="463" t="s">
        <v>448</v>
      </c>
      <c r="B60" s="15" t="s">
        <v>24</v>
      </c>
      <c r="C60" s="15" t="s">
        <v>24</v>
      </c>
      <c r="D60" s="15" t="s">
        <v>24</v>
      </c>
      <c r="E60" s="15">
        <v>60</v>
      </c>
      <c r="F60" s="32">
        <f>DatabyRegion!F55</f>
        <v>187.5</v>
      </c>
      <c r="G60" s="811"/>
      <c r="H60" s="43"/>
      <c r="J60" s="805"/>
    </row>
    <row r="61" spans="1:38" ht="21.75" customHeight="1" x14ac:dyDescent="0.2">
      <c r="A61" s="34" t="s">
        <v>90</v>
      </c>
      <c r="B61" s="35">
        <v>50334.531413961107</v>
      </c>
      <c r="C61" s="35">
        <v>53789.05033394428</v>
      </c>
      <c r="D61" s="35">
        <v>53456.299999999996</v>
      </c>
      <c r="E61" s="102">
        <v>68439.477999999988</v>
      </c>
      <c r="F61" s="102">
        <f>SUM(F36:F60)</f>
        <v>89866.267572898709</v>
      </c>
      <c r="G61" s="103">
        <f>RATE(4,,-B61,F61)</f>
        <v>0.15593301683148103</v>
      </c>
      <c r="H61" s="43"/>
      <c r="J61" s="805" t="s">
        <v>45</v>
      </c>
      <c r="K61" s="733"/>
      <c r="L61" s="733"/>
      <c r="M61" s="733"/>
      <c r="N61" s="802" t="s">
        <v>337</v>
      </c>
      <c r="O61" s="794">
        <v>97</v>
      </c>
      <c r="P61" s="794">
        <v>23</v>
      </c>
      <c r="Q61" s="794">
        <v>97</v>
      </c>
      <c r="R61" s="794">
        <v>97.38</v>
      </c>
      <c r="S61" s="808">
        <f>DatabyRegion!F57</f>
        <v>15</v>
      </c>
      <c r="T61" s="733">
        <f>RATE(4,,-O61,S61)</f>
        <v>-0.37290999144593928</v>
      </c>
      <c r="U61" s="86"/>
    </row>
    <row r="62" spans="1:38" s="30" customFormat="1" ht="21.75" customHeight="1" x14ac:dyDescent="0.2">
      <c r="A62" s="463" t="s">
        <v>468</v>
      </c>
      <c r="B62" s="15">
        <v>22.999999953754013</v>
      </c>
      <c r="C62" s="15">
        <v>97.000000000014552</v>
      </c>
      <c r="D62" s="15">
        <v>193.58000000000902</v>
      </c>
      <c r="E62" s="15">
        <v>11</v>
      </c>
      <c r="F62" s="15">
        <f>DatabyRegion!F57</f>
        <v>15</v>
      </c>
      <c r="G62" s="33">
        <f>RATE(4,,-B62,F62)</f>
        <v>-0.10134942613840432</v>
      </c>
      <c r="H62" s="44"/>
      <c r="I62" s="538"/>
      <c r="J62" s="805" t="s">
        <v>45</v>
      </c>
      <c r="K62" s="744"/>
      <c r="L62" s="744"/>
      <c r="M62" s="744"/>
      <c r="N62" s="802"/>
      <c r="O62" s="797">
        <v>53998.971575219999</v>
      </c>
      <c r="P62" s="797">
        <v>59357.094493299999</v>
      </c>
      <c r="Q62" s="797">
        <v>62872.150333944279</v>
      </c>
      <c r="R62" s="797">
        <v>62307.38</v>
      </c>
      <c r="S62" s="807">
        <f>DatabyRegion!F59</f>
        <v>100193.96957289871</v>
      </c>
      <c r="T62" s="733">
        <f>RATE(4,,-O62,S62)</f>
        <v>0.16711600213379499</v>
      </c>
      <c r="U62" s="9"/>
      <c r="V62" s="541"/>
      <c r="W62" s="541"/>
      <c r="X62" s="541"/>
      <c r="Y62" s="541"/>
      <c r="Z62" s="541"/>
      <c r="AA62" s="541"/>
      <c r="AB62" s="541"/>
      <c r="AC62" s="541"/>
      <c r="AD62" s="541"/>
      <c r="AE62" s="541"/>
      <c r="AF62" s="541"/>
      <c r="AG62" s="541"/>
      <c r="AH62" s="541"/>
      <c r="AI62" s="541"/>
      <c r="AJ62" s="541"/>
      <c r="AK62" s="541"/>
      <c r="AL62" s="541"/>
    </row>
    <row r="63" spans="1:38" s="30" customFormat="1" x14ac:dyDescent="0.2">
      <c r="A63" s="36" t="s">
        <v>18</v>
      </c>
      <c r="B63" s="37">
        <v>59357.094493299999</v>
      </c>
      <c r="C63" s="37">
        <v>62872.150333944301</v>
      </c>
      <c r="D63" s="567">
        <f>SUM(D10:D61)/2+D62</f>
        <v>62455.48</v>
      </c>
      <c r="E63" s="579">
        <v>76295.517999999982</v>
      </c>
      <c r="F63" s="37">
        <f>DatabyRegion!F59</f>
        <v>100193.96957289871</v>
      </c>
      <c r="G63" s="38">
        <f>RATE(4,,-B63,F63)</f>
        <v>0.13983565316408725</v>
      </c>
      <c r="H63" s="17"/>
      <c r="I63" s="538"/>
      <c r="J63" s="805"/>
      <c r="K63" s="540"/>
      <c r="L63" s="540"/>
      <c r="M63" s="540"/>
      <c r="N63" s="802"/>
      <c r="O63" s="515"/>
      <c r="P63" s="515"/>
      <c r="Q63" s="515"/>
      <c r="R63" s="515"/>
      <c r="S63" s="515"/>
      <c r="T63" s="515"/>
      <c r="U63" s="86"/>
      <c r="V63" s="541"/>
      <c r="W63" s="541"/>
      <c r="X63" s="541"/>
      <c r="Y63" s="541"/>
      <c r="Z63" s="541"/>
      <c r="AA63" s="541"/>
      <c r="AB63" s="541"/>
      <c r="AC63" s="541"/>
      <c r="AD63" s="541"/>
      <c r="AE63" s="541"/>
      <c r="AF63" s="541"/>
      <c r="AG63" s="541"/>
      <c r="AH63" s="541"/>
      <c r="AI63" s="541"/>
      <c r="AJ63" s="541"/>
      <c r="AK63" s="541"/>
      <c r="AL63" s="541"/>
    </row>
    <row r="64" spans="1:38" x14ac:dyDescent="0.2">
      <c r="A64" s="465" t="s">
        <v>465</v>
      </c>
      <c r="B64" s="337"/>
      <c r="C64" s="337"/>
      <c r="D64" s="337"/>
      <c r="G64" s="17"/>
      <c r="H64" s="39"/>
      <c r="J64" s="805"/>
      <c r="K64" s="809"/>
      <c r="L64" s="809"/>
      <c r="M64" s="809"/>
      <c r="N64" s="810"/>
      <c r="P64" s="515"/>
      <c r="Q64" s="515"/>
      <c r="R64" s="515"/>
      <c r="S64" s="515"/>
      <c r="T64" s="515"/>
      <c r="U64" s="86"/>
    </row>
    <row r="65" spans="1:38" x14ac:dyDescent="0.2">
      <c r="A65" s="465" t="s">
        <v>464</v>
      </c>
      <c r="B65" s="337"/>
      <c r="C65" s="337"/>
      <c r="D65" s="337"/>
      <c r="E65" s="337"/>
      <c r="F65" s="337"/>
      <c r="G65" s="39"/>
      <c r="H65" s="39"/>
      <c r="J65" s="805"/>
      <c r="K65" s="809"/>
      <c r="L65" s="809"/>
      <c r="M65" s="809"/>
      <c r="N65" s="810"/>
      <c r="P65" s="515"/>
      <c r="Q65" s="515"/>
      <c r="R65" s="515"/>
      <c r="S65" s="515"/>
      <c r="T65" s="515"/>
      <c r="U65" s="86"/>
    </row>
    <row r="66" spans="1:38" x14ac:dyDescent="0.2">
      <c r="A66" s="40" t="s">
        <v>19</v>
      </c>
      <c r="B66" s="337"/>
      <c r="C66" s="337"/>
      <c r="F66" s="822"/>
      <c r="G66" s="475"/>
      <c r="H66" s="39"/>
      <c r="J66" s="805"/>
      <c r="K66" s="809"/>
      <c r="L66" s="809"/>
      <c r="M66" s="809"/>
      <c r="N66" s="810"/>
      <c r="P66" s="515"/>
      <c r="Q66" s="515"/>
      <c r="R66" s="515"/>
      <c r="S66" s="515"/>
      <c r="T66" s="515"/>
      <c r="U66" s="86"/>
    </row>
    <row r="67" spans="1:38" ht="15" x14ac:dyDescent="0.25">
      <c r="A67" s="40" t="s">
        <v>457</v>
      </c>
      <c r="C67" s="794"/>
      <c r="D67" s="795">
        <f>SUM(D10:D61)/2+D62-D63</f>
        <v>0</v>
      </c>
      <c r="E67" s="795">
        <f>SUM(E10:E61)/2+E62-E63</f>
        <v>0</v>
      </c>
      <c r="F67" s="823">
        <f>SUM(F10:F61)/2+F62-F63</f>
        <v>0</v>
      </c>
      <c r="G67" s="824" t="s">
        <v>267</v>
      </c>
      <c r="O67" s="541"/>
      <c r="P67" s="515"/>
      <c r="Q67" s="515"/>
      <c r="R67" s="515"/>
      <c r="S67" s="515"/>
      <c r="T67" s="515"/>
      <c r="U67" s="86"/>
      <c r="V67" s="515"/>
      <c r="W67" s="515"/>
      <c r="X67" s="515"/>
      <c r="Y67" s="515"/>
      <c r="Z67" s="515"/>
      <c r="AA67" s="515"/>
      <c r="AB67" s="515"/>
      <c r="AC67" s="515"/>
      <c r="AD67" s="515"/>
      <c r="AE67" s="515"/>
      <c r="AF67" s="515"/>
      <c r="AG67" s="515"/>
      <c r="AH67" s="515"/>
      <c r="AI67" s="515"/>
      <c r="AJ67" s="515"/>
      <c r="AK67" s="515"/>
      <c r="AL67" s="515"/>
    </row>
    <row r="68" spans="1:38" x14ac:dyDescent="0.2">
      <c r="C68" s="794"/>
      <c r="D68" s="796"/>
      <c r="E68" s="794"/>
      <c r="F68" s="822"/>
      <c r="G68" s="475"/>
      <c r="O68" s="541"/>
      <c r="P68" s="515"/>
      <c r="Q68" s="515"/>
      <c r="R68" s="515"/>
      <c r="S68" s="515"/>
      <c r="T68" s="515"/>
      <c r="U68" s="86"/>
      <c r="V68" s="515"/>
      <c r="W68" s="515"/>
      <c r="X68" s="515"/>
      <c r="Y68" s="515"/>
      <c r="Z68" s="515"/>
      <c r="AA68" s="515"/>
      <c r="AB68" s="515"/>
      <c r="AC68" s="515"/>
      <c r="AD68" s="515"/>
      <c r="AE68" s="515"/>
      <c r="AF68" s="515"/>
      <c r="AG68" s="515"/>
      <c r="AH68" s="515"/>
      <c r="AI68" s="515"/>
      <c r="AJ68" s="515"/>
      <c r="AK68" s="515"/>
      <c r="AL68" s="515"/>
    </row>
    <row r="69" spans="1:38" x14ac:dyDescent="0.2">
      <c r="C69" s="794"/>
      <c r="D69" s="796" t="s">
        <v>419</v>
      </c>
      <c r="E69" s="794" t="s">
        <v>419</v>
      </c>
      <c r="F69" s="825" t="s">
        <v>45</v>
      </c>
      <c r="G69" s="475"/>
      <c r="O69" s="541"/>
      <c r="P69" s="515"/>
      <c r="Q69" s="515"/>
      <c r="R69" s="515"/>
      <c r="S69" s="515"/>
      <c r="T69" s="515"/>
      <c r="U69" s="86"/>
      <c r="V69" s="515"/>
      <c r="W69" s="515"/>
      <c r="X69" s="515"/>
      <c r="Y69" s="515"/>
      <c r="Z69" s="515"/>
      <c r="AA69" s="515"/>
      <c r="AB69" s="515"/>
      <c r="AC69" s="515"/>
      <c r="AD69" s="515"/>
      <c r="AE69" s="515"/>
      <c r="AF69" s="515"/>
      <c r="AG69" s="515"/>
      <c r="AH69" s="515"/>
      <c r="AI69" s="515"/>
      <c r="AJ69" s="515"/>
      <c r="AK69" s="515"/>
      <c r="AL69" s="515"/>
    </row>
    <row r="70" spans="1:38" x14ac:dyDescent="0.2">
      <c r="A70" s="41"/>
      <c r="B70" s="42"/>
      <c r="C70" s="794"/>
      <c r="D70" s="797">
        <v>62307.38</v>
      </c>
      <c r="E70" s="797">
        <v>76667.907999999996</v>
      </c>
      <c r="F70" s="794">
        <f>F63</f>
        <v>100193.96957289871</v>
      </c>
      <c r="G70" s="538"/>
      <c r="O70" s="541"/>
      <c r="P70" s="515"/>
      <c r="Q70" s="515"/>
      <c r="R70" s="515"/>
      <c r="S70" s="515"/>
      <c r="T70" s="515"/>
      <c r="U70" s="86"/>
      <c r="V70" s="515"/>
      <c r="W70" s="515"/>
      <c r="X70" s="515"/>
      <c r="Y70" s="515"/>
      <c r="Z70" s="515"/>
      <c r="AA70" s="515"/>
      <c r="AB70" s="515"/>
      <c r="AC70" s="515"/>
      <c r="AD70" s="515"/>
      <c r="AE70" s="515"/>
      <c r="AF70" s="515"/>
      <c r="AG70" s="515"/>
      <c r="AH70" s="515"/>
      <c r="AI70" s="515"/>
      <c r="AJ70" s="515"/>
      <c r="AK70" s="515"/>
      <c r="AL70" s="515"/>
    </row>
    <row r="71" spans="1:38" x14ac:dyDescent="0.2">
      <c r="A71" s="40"/>
      <c r="C71" s="794"/>
      <c r="D71" s="796"/>
      <c r="E71" s="794" t="s">
        <v>45</v>
      </c>
      <c r="F71" s="794" t="s">
        <v>45</v>
      </c>
      <c r="G71" s="538"/>
      <c r="O71" s="541"/>
      <c r="P71" s="515"/>
      <c r="Q71" s="515"/>
      <c r="R71" s="515"/>
      <c r="S71" s="515"/>
      <c r="T71" s="515"/>
      <c r="U71" s="86"/>
      <c r="V71" s="515"/>
      <c r="W71" s="515"/>
      <c r="X71" s="515"/>
      <c r="Y71" s="515"/>
      <c r="Z71" s="515"/>
      <c r="AA71" s="515"/>
      <c r="AB71" s="515"/>
      <c r="AC71" s="515"/>
      <c r="AD71" s="515"/>
      <c r="AE71" s="515"/>
      <c r="AF71" s="515"/>
      <c r="AG71" s="515"/>
      <c r="AH71" s="515"/>
      <c r="AI71" s="515"/>
      <c r="AJ71" s="515"/>
      <c r="AK71" s="515"/>
      <c r="AL71" s="515"/>
    </row>
    <row r="72" spans="1:38" x14ac:dyDescent="0.2">
      <c r="A72" s="40"/>
      <c r="C72" s="794"/>
      <c r="D72" s="794"/>
      <c r="E72" s="794"/>
      <c r="F72" s="794" t="s">
        <v>45</v>
      </c>
      <c r="G72" s="538"/>
      <c r="O72" s="541"/>
      <c r="P72" s="515"/>
      <c r="Q72" s="515"/>
      <c r="R72" s="515"/>
      <c r="S72" s="515"/>
      <c r="T72" s="515"/>
      <c r="U72" s="515"/>
      <c r="V72" s="515"/>
      <c r="W72" s="515"/>
      <c r="X72" s="515"/>
      <c r="Y72" s="515"/>
      <c r="Z72" s="515"/>
      <c r="AA72" s="515"/>
      <c r="AB72" s="515"/>
      <c r="AC72" s="515"/>
      <c r="AD72" s="515"/>
      <c r="AE72" s="515"/>
      <c r="AF72" s="515"/>
      <c r="AG72" s="515"/>
      <c r="AH72" s="515"/>
      <c r="AI72" s="515"/>
      <c r="AJ72" s="515"/>
      <c r="AK72" s="515"/>
      <c r="AL72" s="515"/>
    </row>
    <row r="73" spans="1:38" x14ac:dyDescent="0.2">
      <c r="O73" s="541"/>
      <c r="P73" s="515"/>
      <c r="Q73" s="515"/>
      <c r="R73" s="515"/>
      <c r="S73" s="515"/>
      <c r="T73" s="515"/>
      <c r="U73" s="515"/>
      <c r="V73" s="515"/>
      <c r="W73" s="515"/>
      <c r="X73" s="515"/>
      <c r="Y73" s="515"/>
      <c r="Z73" s="515"/>
      <c r="AA73" s="515"/>
      <c r="AB73" s="515"/>
      <c r="AC73" s="515"/>
      <c r="AD73" s="515"/>
      <c r="AE73" s="515"/>
      <c r="AF73" s="515"/>
      <c r="AG73" s="515"/>
      <c r="AH73" s="515"/>
      <c r="AI73" s="515"/>
      <c r="AJ73" s="515"/>
      <c r="AK73" s="515"/>
      <c r="AL73" s="515"/>
    </row>
    <row r="74" spans="1:38" x14ac:dyDescent="0.2">
      <c r="O74" s="541"/>
      <c r="P74" s="515"/>
      <c r="Q74" s="515"/>
      <c r="R74" s="515"/>
      <c r="S74" s="515"/>
      <c r="T74" s="515"/>
      <c r="U74" s="515"/>
      <c r="V74" s="515"/>
      <c r="W74" s="515"/>
      <c r="X74" s="515"/>
      <c r="Y74" s="515"/>
      <c r="Z74" s="515"/>
      <c r="AA74" s="515"/>
      <c r="AB74" s="515"/>
      <c r="AC74" s="515"/>
      <c r="AD74" s="515"/>
      <c r="AE74" s="515"/>
      <c r="AF74" s="515"/>
      <c r="AG74" s="515"/>
      <c r="AH74" s="515"/>
      <c r="AI74" s="515"/>
      <c r="AJ74" s="515"/>
      <c r="AK74" s="515"/>
      <c r="AL74" s="515"/>
    </row>
    <row r="75" spans="1:38" x14ac:dyDescent="0.2">
      <c r="O75" s="541"/>
      <c r="P75" s="515"/>
      <c r="Q75" s="515"/>
      <c r="R75" s="515"/>
      <c r="S75" s="515"/>
      <c r="T75" s="515"/>
      <c r="U75" s="515"/>
      <c r="V75" s="515"/>
      <c r="W75" s="515"/>
      <c r="X75" s="515"/>
      <c r="Y75" s="515"/>
      <c r="Z75" s="515"/>
      <c r="AA75" s="515"/>
      <c r="AB75" s="515"/>
      <c r="AC75" s="515"/>
      <c r="AD75" s="515"/>
      <c r="AE75" s="515"/>
      <c r="AF75" s="515"/>
      <c r="AG75" s="515"/>
      <c r="AH75" s="515"/>
      <c r="AI75" s="515"/>
      <c r="AJ75" s="515"/>
      <c r="AK75" s="515"/>
      <c r="AL75" s="515"/>
    </row>
    <row r="76" spans="1:38" x14ac:dyDescent="0.2">
      <c r="O76" s="541"/>
      <c r="P76" s="515"/>
      <c r="Q76" s="515"/>
      <c r="R76" s="515"/>
      <c r="S76" s="515"/>
      <c r="T76" s="515"/>
      <c r="U76" s="515"/>
      <c r="V76" s="515"/>
      <c r="W76" s="515"/>
      <c r="X76" s="515"/>
      <c r="Y76" s="515"/>
      <c r="Z76" s="515"/>
      <c r="AA76" s="515"/>
      <c r="AB76" s="515"/>
      <c r="AC76" s="515"/>
      <c r="AD76" s="515"/>
      <c r="AE76" s="515"/>
      <c r="AF76" s="515"/>
      <c r="AG76" s="515"/>
      <c r="AH76" s="515"/>
      <c r="AI76" s="515"/>
      <c r="AJ76" s="515"/>
      <c r="AK76" s="515"/>
      <c r="AL76" s="515"/>
    </row>
    <row r="77" spans="1:38" x14ac:dyDescent="0.2">
      <c r="O77" s="541"/>
      <c r="P77" s="515"/>
      <c r="Q77" s="515"/>
      <c r="R77" s="515"/>
      <c r="S77" s="515"/>
      <c r="T77" s="515"/>
      <c r="U77" s="515"/>
      <c r="V77" s="515"/>
      <c r="W77" s="515"/>
      <c r="X77" s="515"/>
      <c r="Y77" s="515"/>
      <c r="Z77" s="515"/>
      <c r="AA77" s="515"/>
      <c r="AB77" s="515"/>
      <c r="AC77" s="515"/>
      <c r="AD77" s="515"/>
      <c r="AE77" s="515"/>
      <c r="AF77" s="515"/>
      <c r="AG77" s="515"/>
      <c r="AH77" s="515"/>
      <c r="AI77" s="515"/>
      <c r="AJ77" s="515"/>
      <c r="AK77" s="515"/>
      <c r="AL77" s="515"/>
    </row>
    <row r="78" spans="1:38" x14ac:dyDescent="0.2">
      <c r="O78" s="541"/>
      <c r="P78" s="515"/>
      <c r="Q78" s="515"/>
      <c r="R78" s="515"/>
      <c r="S78" s="515"/>
      <c r="T78" s="515"/>
      <c r="U78" s="515"/>
      <c r="V78" s="515"/>
      <c r="W78" s="515"/>
      <c r="X78" s="515"/>
      <c r="Y78" s="515"/>
      <c r="Z78" s="515"/>
      <c r="AA78" s="515"/>
      <c r="AB78" s="515"/>
      <c r="AC78" s="515"/>
      <c r="AD78" s="515"/>
      <c r="AE78" s="515"/>
      <c r="AF78" s="515"/>
      <c r="AG78" s="515"/>
      <c r="AH78" s="515"/>
      <c r="AI78" s="515"/>
      <c r="AJ78" s="515"/>
      <c r="AK78" s="515"/>
      <c r="AL78" s="515"/>
    </row>
    <row r="79" spans="1:38" x14ac:dyDescent="0.2">
      <c r="O79" s="541"/>
      <c r="P79" s="515"/>
      <c r="Q79" s="515"/>
      <c r="R79" s="515"/>
      <c r="S79" s="515"/>
      <c r="T79" s="515"/>
      <c r="U79" s="515"/>
      <c r="V79" s="515"/>
      <c r="W79" s="515"/>
      <c r="X79" s="515"/>
      <c r="Y79" s="515"/>
      <c r="Z79" s="515"/>
      <c r="AA79" s="515"/>
      <c r="AB79" s="515"/>
      <c r="AC79" s="515"/>
      <c r="AD79" s="515"/>
      <c r="AE79" s="515"/>
      <c r="AF79" s="515"/>
      <c r="AG79" s="515"/>
      <c r="AH79" s="515"/>
      <c r="AI79" s="515"/>
      <c r="AJ79" s="515"/>
      <c r="AK79" s="515"/>
      <c r="AL79" s="515"/>
    </row>
    <row r="80" spans="1:38" x14ac:dyDescent="0.2">
      <c r="P80" s="515"/>
      <c r="Q80" s="515"/>
      <c r="R80" s="515"/>
      <c r="S80" s="515"/>
      <c r="T80" s="515"/>
      <c r="U80" s="515"/>
      <c r="V80" s="515"/>
      <c r="W80" s="515"/>
      <c r="X80" s="515"/>
      <c r="Y80" s="515"/>
      <c r="Z80" s="515"/>
      <c r="AA80" s="515"/>
      <c r="AB80" s="515"/>
      <c r="AC80" s="515"/>
      <c r="AD80" s="515"/>
      <c r="AE80" s="515"/>
      <c r="AF80" s="515"/>
      <c r="AG80" s="515"/>
      <c r="AH80" s="515"/>
      <c r="AI80" s="515"/>
      <c r="AJ80" s="515"/>
      <c r="AK80" s="515"/>
      <c r="AL80" s="515"/>
    </row>
    <row r="81" spans="16:38" x14ac:dyDescent="0.2">
      <c r="P81" s="515"/>
      <c r="Q81" s="515"/>
      <c r="R81" s="515"/>
      <c r="S81" s="515"/>
      <c r="T81" s="515"/>
      <c r="U81" s="515"/>
      <c r="V81" s="515"/>
      <c r="W81" s="515"/>
      <c r="X81" s="515"/>
      <c r="Y81" s="515"/>
      <c r="Z81" s="515"/>
      <c r="AA81" s="515"/>
      <c r="AB81" s="515"/>
      <c r="AC81" s="515"/>
      <c r="AD81" s="515"/>
      <c r="AE81" s="515"/>
      <c r="AF81" s="515"/>
      <c r="AG81" s="515"/>
      <c r="AH81" s="515"/>
      <c r="AI81" s="515"/>
      <c r="AJ81" s="515"/>
      <c r="AK81" s="515"/>
      <c r="AL81" s="515"/>
    </row>
    <row r="82" spans="16:38" x14ac:dyDescent="0.2">
      <c r="P82" s="515"/>
      <c r="Q82" s="515"/>
      <c r="R82" s="515"/>
      <c r="S82" s="515"/>
      <c r="T82" s="515"/>
      <c r="U82" s="515"/>
      <c r="V82" s="515"/>
      <c r="W82" s="515"/>
      <c r="X82" s="515"/>
      <c r="Y82" s="515"/>
      <c r="Z82" s="515"/>
      <c r="AA82" s="515"/>
      <c r="AB82" s="515"/>
      <c r="AC82" s="515"/>
      <c r="AD82" s="515"/>
      <c r="AE82" s="515"/>
      <c r="AF82" s="515"/>
      <c r="AG82" s="515"/>
      <c r="AH82" s="515"/>
      <c r="AI82" s="515"/>
      <c r="AJ82" s="515"/>
      <c r="AK82" s="515"/>
      <c r="AL82" s="515"/>
    </row>
    <row r="83" spans="16:38" x14ac:dyDescent="0.2">
      <c r="P83" s="515"/>
      <c r="Q83" s="515"/>
      <c r="R83" s="515"/>
      <c r="S83" s="515"/>
      <c r="T83" s="515"/>
      <c r="U83" s="515"/>
      <c r="V83" s="515"/>
      <c r="W83" s="515"/>
      <c r="X83" s="515"/>
      <c r="Y83" s="515"/>
      <c r="Z83" s="515"/>
      <c r="AA83" s="515"/>
      <c r="AB83" s="515"/>
      <c r="AC83" s="515"/>
      <c r="AD83" s="515"/>
      <c r="AE83" s="515"/>
      <c r="AF83" s="515"/>
      <c r="AG83" s="515"/>
      <c r="AH83" s="515"/>
      <c r="AI83" s="515"/>
      <c r="AJ83" s="515"/>
      <c r="AK83" s="515"/>
      <c r="AL83" s="515"/>
    </row>
    <row r="84" spans="16:38" x14ac:dyDescent="0.2">
      <c r="P84" s="515"/>
      <c r="Q84" s="515"/>
      <c r="R84" s="515"/>
      <c r="S84" s="515"/>
      <c r="T84" s="515"/>
      <c r="U84" s="515"/>
      <c r="V84" s="515"/>
      <c r="W84" s="515"/>
      <c r="X84" s="515"/>
      <c r="Y84" s="515"/>
      <c r="Z84" s="515"/>
      <c r="AA84" s="515"/>
      <c r="AB84" s="515"/>
      <c r="AC84" s="515"/>
      <c r="AD84" s="515"/>
      <c r="AE84" s="515"/>
      <c r="AF84" s="515"/>
      <c r="AG84" s="515"/>
      <c r="AH84" s="515"/>
      <c r="AI84" s="515"/>
      <c r="AJ84" s="515"/>
      <c r="AK84" s="515"/>
      <c r="AL84" s="515"/>
    </row>
    <row r="85" spans="16:38" x14ac:dyDescent="0.2">
      <c r="P85" s="515"/>
      <c r="Q85" s="515"/>
      <c r="R85" s="515"/>
      <c r="S85" s="515"/>
      <c r="T85" s="515"/>
      <c r="U85" s="515"/>
      <c r="V85" s="515"/>
      <c r="W85" s="515"/>
      <c r="X85" s="515"/>
      <c r="Y85" s="515"/>
      <c r="Z85" s="515"/>
      <c r="AA85" s="515"/>
      <c r="AB85" s="515"/>
      <c r="AC85" s="515"/>
      <c r="AD85" s="515"/>
      <c r="AE85" s="515"/>
      <c r="AF85" s="515"/>
      <c r="AG85" s="515"/>
      <c r="AH85" s="515"/>
      <c r="AI85" s="515"/>
      <c r="AJ85" s="515"/>
      <c r="AK85" s="515"/>
      <c r="AL85" s="515"/>
    </row>
    <row r="86" spans="16:38" x14ac:dyDescent="0.2">
      <c r="P86" s="515"/>
      <c r="Q86" s="515"/>
      <c r="R86" s="515"/>
      <c r="S86" s="515"/>
      <c r="T86" s="515"/>
      <c r="U86" s="515"/>
      <c r="V86" s="515"/>
      <c r="W86" s="515"/>
      <c r="X86" s="515"/>
      <c r="Y86" s="515"/>
      <c r="Z86" s="515"/>
      <c r="AA86" s="515"/>
      <c r="AB86" s="515"/>
      <c r="AC86" s="515"/>
      <c r="AD86" s="515"/>
      <c r="AE86" s="515"/>
      <c r="AF86" s="515"/>
      <c r="AG86" s="515"/>
      <c r="AH86" s="515"/>
      <c r="AI86" s="515"/>
      <c r="AJ86" s="515"/>
      <c r="AK86" s="515"/>
      <c r="AL86" s="515"/>
    </row>
    <row r="87" spans="16:38" x14ac:dyDescent="0.2">
      <c r="P87" s="515"/>
      <c r="Q87" s="515"/>
      <c r="R87" s="515"/>
      <c r="S87" s="515"/>
      <c r="T87" s="515"/>
      <c r="U87" s="515"/>
      <c r="V87" s="515"/>
      <c r="W87" s="515"/>
      <c r="X87" s="515"/>
      <c r="Y87" s="515"/>
      <c r="Z87" s="515"/>
      <c r="AA87" s="515"/>
      <c r="AB87" s="515"/>
      <c r="AC87" s="515"/>
      <c r="AD87" s="515"/>
      <c r="AE87" s="515"/>
      <c r="AF87" s="515"/>
      <c r="AG87" s="515"/>
      <c r="AH87" s="515"/>
      <c r="AI87" s="515"/>
      <c r="AJ87" s="515"/>
      <c r="AK87" s="515"/>
      <c r="AL87" s="515"/>
    </row>
    <row r="88" spans="16:38" x14ac:dyDescent="0.2">
      <c r="P88" s="515"/>
      <c r="Q88" s="515"/>
      <c r="R88" s="515"/>
      <c r="S88" s="515"/>
      <c r="T88" s="515"/>
      <c r="U88" s="515"/>
      <c r="V88" s="515"/>
      <c r="W88" s="515"/>
      <c r="X88" s="515"/>
      <c r="Y88" s="515"/>
      <c r="Z88" s="515"/>
      <c r="AA88" s="515"/>
      <c r="AB88" s="515"/>
      <c r="AC88" s="515"/>
      <c r="AD88" s="515"/>
      <c r="AE88" s="515"/>
      <c r="AF88" s="515"/>
      <c r="AG88" s="515"/>
      <c r="AH88" s="515"/>
      <c r="AI88" s="515"/>
      <c r="AJ88" s="515"/>
      <c r="AK88" s="515"/>
      <c r="AL88" s="515"/>
    </row>
    <row r="89" spans="16:38" x14ac:dyDescent="0.2">
      <c r="P89" s="515"/>
      <c r="Q89" s="515"/>
      <c r="R89" s="515"/>
      <c r="S89" s="515"/>
      <c r="T89" s="515"/>
      <c r="U89" s="515"/>
      <c r="V89" s="515"/>
      <c r="W89" s="515"/>
      <c r="X89" s="515"/>
      <c r="Y89" s="515"/>
      <c r="Z89" s="515"/>
      <c r="AA89" s="515"/>
      <c r="AB89" s="515"/>
      <c r="AC89" s="515"/>
      <c r="AD89" s="515"/>
      <c r="AE89" s="515"/>
      <c r="AF89" s="515"/>
      <c r="AG89" s="515"/>
      <c r="AH89" s="515"/>
      <c r="AI89" s="515"/>
      <c r="AJ89" s="515"/>
      <c r="AK89" s="515"/>
      <c r="AL89" s="515"/>
    </row>
    <row r="90" spans="16:38" x14ac:dyDescent="0.2">
      <c r="P90" s="515"/>
      <c r="Q90" s="515"/>
      <c r="R90" s="515"/>
      <c r="S90" s="515"/>
      <c r="T90" s="515"/>
      <c r="U90" s="515"/>
      <c r="V90" s="515"/>
      <c r="W90" s="515"/>
      <c r="X90" s="515"/>
      <c r="Y90" s="515"/>
      <c r="Z90" s="515"/>
      <c r="AA90" s="515"/>
      <c r="AB90" s="515"/>
      <c r="AC90" s="515"/>
      <c r="AD90" s="515"/>
      <c r="AE90" s="515"/>
      <c r="AF90" s="515"/>
      <c r="AG90" s="515"/>
      <c r="AH90" s="515"/>
      <c r="AI90" s="515"/>
      <c r="AJ90" s="515"/>
      <c r="AK90" s="515"/>
      <c r="AL90" s="515"/>
    </row>
    <row r="91" spans="16:38" x14ac:dyDescent="0.2">
      <c r="P91" s="515"/>
      <c r="Q91" s="515"/>
      <c r="R91" s="515"/>
      <c r="S91" s="515"/>
      <c r="T91" s="515"/>
      <c r="U91" s="515"/>
      <c r="V91" s="515"/>
      <c r="W91" s="515"/>
      <c r="X91" s="515"/>
      <c r="Y91" s="515"/>
      <c r="Z91" s="515"/>
      <c r="AA91" s="515"/>
      <c r="AB91" s="515"/>
      <c r="AC91" s="515"/>
      <c r="AD91" s="515"/>
      <c r="AE91" s="515"/>
      <c r="AF91" s="515"/>
      <c r="AG91" s="515"/>
      <c r="AH91" s="515"/>
      <c r="AI91" s="515"/>
      <c r="AJ91" s="515"/>
      <c r="AK91" s="515"/>
      <c r="AL91" s="515"/>
    </row>
    <row r="92" spans="16:38" x14ac:dyDescent="0.2">
      <c r="P92" s="515"/>
      <c r="Q92" s="515"/>
      <c r="R92" s="515"/>
      <c r="S92" s="515"/>
      <c r="T92" s="515"/>
      <c r="U92" s="515"/>
      <c r="V92" s="515"/>
      <c r="W92" s="515"/>
      <c r="X92" s="515"/>
      <c r="Y92" s="515"/>
      <c r="Z92" s="515"/>
      <c r="AA92" s="515"/>
      <c r="AB92" s="515"/>
      <c r="AC92" s="515"/>
      <c r="AD92" s="515"/>
      <c r="AE92" s="515"/>
      <c r="AF92" s="515"/>
      <c r="AG92" s="515"/>
      <c r="AH92" s="515"/>
      <c r="AI92" s="515"/>
      <c r="AJ92" s="515"/>
      <c r="AK92" s="515"/>
      <c r="AL92" s="515"/>
    </row>
    <row r="93" spans="16:38" x14ac:dyDescent="0.2">
      <c r="P93" s="515"/>
      <c r="Q93" s="515"/>
      <c r="R93" s="515"/>
      <c r="S93" s="515"/>
      <c r="T93" s="515"/>
      <c r="U93" s="515"/>
      <c r="V93" s="515"/>
      <c r="W93" s="515"/>
      <c r="X93" s="515"/>
      <c r="Y93" s="515"/>
      <c r="Z93" s="515"/>
      <c r="AA93" s="515"/>
      <c r="AB93" s="515"/>
      <c r="AC93" s="515"/>
      <c r="AD93" s="515"/>
      <c r="AE93" s="515"/>
      <c r="AF93" s="515"/>
      <c r="AG93" s="515"/>
      <c r="AH93" s="515"/>
      <c r="AI93" s="515"/>
      <c r="AJ93" s="515"/>
      <c r="AK93" s="515"/>
      <c r="AL93" s="515"/>
    </row>
    <row r="94" spans="16:38" x14ac:dyDescent="0.2">
      <c r="P94" s="515"/>
      <c r="Q94" s="515"/>
      <c r="R94" s="515"/>
      <c r="S94" s="515"/>
      <c r="T94" s="515"/>
      <c r="U94" s="515"/>
      <c r="V94" s="515"/>
      <c r="W94" s="515"/>
      <c r="X94" s="515"/>
      <c r="Y94" s="515"/>
      <c r="Z94" s="515"/>
      <c r="AA94" s="515"/>
      <c r="AB94" s="515"/>
      <c r="AC94" s="515"/>
      <c r="AD94" s="515"/>
      <c r="AE94" s="515"/>
      <c r="AF94" s="515"/>
      <c r="AG94" s="515"/>
      <c r="AH94" s="515"/>
      <c r="AI94" s="515"/>
      <c r="AJ94" s="515"/>
      <c r="AK94" s="515"/>
      <c r="AL94" s="515"/>
    </row>
    <row r="95" spans="16:38" x14ac:dyDescent="0.2">
      <c r="P95" s="515"/>
      <c r="Q95" s="515"/>
      <c r="R95" s="515"/>
      <c r="S95" s="515"/>
      <c r="T95" s="515"/>
      <c r="U95" s="515"/>
      <c r="V95" s="515"/>
      <c r="W95" s="515"/>
      <c r="X95" s="515"/>
      <c r="Y95" s="515"/>
      <c r="Z95" s="515"/>
      <c r="AA95" s="515"/>
      <c r="AB95" s="515"/>
      <c r="AC95" s="515"/>
      <c r="AD95" s="515"/>
      <c r="AE95" s="515"/>
      <c r="AF95" s="515"/>
      <c r="AG95" s="515"/>
      <c r="AH95" s="515"/>
      <c r="AI95" s="515"/>
      <c r="AJ95" s="515"/>
      <c r="AK95" s="515"/>
      <c r="AL95" s="515"/>
    </row>
    <row r="96" spans="16:38" x14ac:dyDescent="0.2">
      <c r="P96" s="515"/>
      <c r="Q96" s="515"/>
      <c r="R96" s="515"/>
      <c r="S96" s="515"/>
      <c r="T96" s="515"/>
      <c r="U96" s="515"/>
      <c r="V96" s="515"/>
      <c r="W96" s="515"/>
      <c r="X96" s="515"/>
      <c r="Y96" s="515"/>
      <c r="Z96" s="515"/>
      <c r="AA96" s="515"/>
      <c r="AB96" s="515"/>
      <c r="AC96" s="515"/>
      <c r="AD96" s="515"/>
      <c r="AE96" s="515"/>
      <c r="AF96" s="515"/>
      <c r="AG96" s="515"/>
      <c r="AH96" s="515"/>
      <c r="AI96" s="515"/>
      <c r="AJ96" s="515"/>
      <c r="AK96" s="515"/>
      <c r="AL96" s="515"/>
    </row>
    <row r="97" spans="16:38" x14ac:dyDescent="0.2">
      <c r="P97" s="515"/>
      <c r="Q97" s="515"/>
      <c r="R97" s="515"/>
      <c r="S97" s="515"/>
      <c r="T97" s="515"/>
      <c r="U97" s="515"/>
      <c r="V97" s="515"/>
      <c r="W97" s="515"/>
      <c r="X97" s="515"/>
      <c r="Y97" s="515"/>
      <c r="Z97" s="515"/>
      <c r="AA97" s="515"/>
      <c r="AB97" s="515"/>
      <c r="AC97" s="515"/>
      <c r="AD97" s="515"/>
      <c r="AE97" s="515"/>
      <c r="AF97" s="515"/>
      <c r="AG97" s="515"/>
      <c r="AH97" s="515"/>
      <c r="AI97" s="515"/>
      <c r="AJ97" s="515"/>
      <c r="AK97" s="515"/>
      <c r="AL97" s="515"/>
    </row>
    <row r="98" spans="16:38" x14ac:dyDescent="0.2">
      <c r="P98" s="515"/>
      <c r="Q98" s="515"/>
      <c r="R98" s="515"/>
      <c r="S98" s="515"/>
      <c r="T98" s="515"/>
      <c r="U98" s="515"/>
      <c r="V98" s="515"/>
      <c r="W98" s="515"/>
      <c r="X98" s="515"/>
      <c r="Y98" s="515"/>
      <c r="Z98" s="515"/>
      <c r="AA98" s="515"/>
      <c r="AB98" s="515"/>
      <c r="AC98" s="515"/>
      <c r="AD98" s="515"/>
      <c r="AE98" s="515"/>
      <c r="AF98" s="515"/>
      <c r="AG98" s="515"/>
      <c r="AH98" s="515"/>
      <c r="AI98" s="515"/>
      <c r="AJ98" s="515"/>
      <c r="AK98" s="515"/>
      <c r="AL98" s="515"/>
    </row>
    <row r="99" spans="16:38" x14ac:dyDescent="0.2">
      <c r="P99" s="515"/>
      <c r="Q99" s="515"/>
      <c r="R99" s="515"/>
      <c r="S99" s="515"/>
      <c r="T99" s="515"/>
      <c r="U99" s="515"/>
      <c r="V99" s="515"/>
      <c r="W99" s="515"/>
      <c r="X99" s="515"/>
      <c r="Y99" s="515"/>
      <c r="Z99" s="515"/>
      <c r="AA99" s="515"/>
      <c r="AB99" s="515"/>
      <c r="AC99" s="515"/>
      <c r="AD99" s="515"/>
      <c r="AE99" s="515"/>
      <c r="AF99" s="515"/>
      <c r="AG99" s="515"/>
      <c r="AH99" s="515"/>
      <c r="AI99" s="515"/>
      <c r="AJ99" s="515"/>
      <c r="AK99" s="515"/>
      <c r="AL99" s="515"/>
    </row>
    <row r="100" spans="16:38" x14ac:dyDescent="0.2">
      <c r="P100" s="515"/>
      <c r="Q100" s="515"/>
      <c r="R100" s="515"/>
      <c r="S100" s="515"/>
      <c r="T100" s="515"/>
      <c r="U100" s="515"/>
      <c r="V100" s="515"/>
      <c r="W100" s="515"/>
      <c r="X100" s="515"/>
      <c r="Y100" s="515"/>
      <c r="Z100" s="515"/>
      <c r="AA100" s="515"/>
      <c r="AB100" s="515"/>
      <c r="AC100" s="515"/>
      <c r="AD100" s="515"/>
      <c r="AE100" s="515"/>
      <c r="AF100" s="515"/>
      <c r="AG100" s="515"/>
      <c r="AH100" s="515"/>
      <c r="AI100" s="515"/>
      <c r="AJ100" s="515"/>
      <c r="AK100" s="515"/>
      <c r="AL100" s="515"/>
    </row>
    <row r="101" spans="16:38" x14ac:dyDescent="0.2">
      <c r="P101" s="515"/>
      <c r="Q101" s="515"/>
      <c r="R101" s="515"/>
      <c r="S101" s="515"/>
      <c r="T101" s="515"/>
      <c r="U101" s="515"/>
      <c r="V101" s="515"/>
      <c r="W101" s="515"/>
      <c r="X101" s="515"/>
      <c r="Y101" s="515"/>
      <c r="Z101" s="515"/>
      <c r="AA101" s="515"/>
      <c r="AB101" s="515"/>
      <c r="AC101" s="515"/>
      <c r="AD101" s="515"/>
      <c r="AE101" s="515"/>
      <c r="AF101" s="515"/>
      <c r="AG101" s="515"/>
      <c r="AH101" s="515"/>
      <c r="AI101" s="515"/>
      <c r="AJ101" s="515"/>
      <c r="AK101" s="515"/>
      <c r="AL101" s="515"/>
    </row>
    <row r="102" spans="16:38" x14ac:dyDescent="0.2">
      <c r="P102" s="515"/>
      <c r="Q102" s="515"/>
      <c r="R102" s="515"/>
      <c r="S102" s="515"/>
      <c r="T102" s="515"/>
      <c r="U102" s="515"/>
      <c r="V102" s="515"/>
      <c r="W102" s="515"/>
      <c r="X102" s="515"/>
      <c r="Y102" s="515"/>
      <c r="Z102" s="515"/>
      <c r="AA102" s="515"/>
      <c r="AB102" s="515"/>
      <c r="AC102" s="515"/>
      <c r="AD102" s="515"/>
      <c r="AE102" s="515"/>
      <c r="AF102" s="515"/>
      <c r="AG102" s="515"/>
      <c r="AH102" s="515"/>
      <c r="AI102" s="515"/>
      <c r="AJ102" s="515"/>
      <c r="AK102" s="515"/>
      <c r="AL102" s="515"/>
    </row>
    <row r="103" spans="16:38" x14ac:dyDescent="0.2">
      <c r="P103" s="515"/>
      <c r="Q103" s="515"/>
      <c r="R103" s="515"/>
      <c r="S103" s="515"/>
      <c r="T103" s="515"/>
      <c r="U103" s="515"/>
      <c r="V103" s="515"/>
      <c r="W103" s="515"/>
      <c r="X103" s="515"/>
      <c r="Y103" s="515"/>
      <c r="Z103" s="515"/>
      <c r="AA103" s="515"/>
      <c r="AB103" s="515"/>
      <c r="AC103" s="515"/>
      <c r="AD103" s="515"/>
      <c r="AE103" s="515"/>
      <c r="AF103" s="515"/>
      <c r="AG103" s="515"/>
      <c r="AH103" s="515"/>
      <c r="AI103" s="515"/>
      <c r="AJ103" s="515"/>
      <c r="AK103" s="515"/>
      <c r="AL103" s="515"/>
    </row>
    <row r="104" spans="16:38" x14ac:dyDescent="0.2">
      <c r="P104" s="515"/>
      <c r="Q104" s="515"/>
      <c r="R104" s="515"/>
      <c r="S104" s="515"/>
      <c r="T104" s="515"/>
      <c r="U104" s="515"/>
      <c r="V104" s="515"/>
      <c r="W104" s="515"/>
      <c r="X104" s="515"/>
      <c r="Y104" s="515"/>
      <c r="Z104" s="515"/>
      <c r="AA104" s="515"/>
      <c r="AB104" s="515"/>
      <c r="AC104" s="515"/>
      <c r="AD104" s="515"/>
      <c r="AE104" s="515"/>
      <c r="AF104" s="515"/>
      <c r="AG104" s="515"/>
      <c r="AH104" s="515"/>
      <c r="AI104" s="515"/>
      <c r="AJ104" s="515"/>
      <c r="AK104" s="515"/>
      <c r="AL104" s="515"/>
    </row>
    <row r="105" spans="16:38" x14ac:dyDescent="0.2">
      <c r="P105" s="515"/>
      <c r="Q105" s="515"/>
      <c r="R105" s="515"/>
      <c r="S105" s="515"/>
      <c r="T105" s="515"/>
      <c r="U105" s="515"/>
      <c r="V105" s="515"/>
      <c r="W105" s="515"/>
      <c r="X105" s="515"/>
      <c r="Y105" s="515"/>
      <c r="Z105" s="515"/>
      <c r="AA105" s="515"/>
      <c r="AB105" s="515"/>
      <c r="AC105" s="515"/>
      <c r="AD105" s="515"/>
      <c r="AE105" s="515"/>
      <c r="AF105" s="515"/>
      <c r="AG105" s="515"/>
      <c r="AH105" s="515"/>
      <c r="AI105" s="515"/>
      <c r="AJ105" s="515"/>
      <c r="AK105" s="515"/>
      <c r="AL105" s="515"/>
    </row>
    <row r="106" spans="16:38" x14ac:dyDescent="0.2">
      <c r="P106" s="515"/>
      <c r="Q106" s="515"/>
      <c r="R106" s="515"/>
      <c r="S106" s="515"/>
      <c r="T106" s="515"/>
      <c r="U106" s="515"/>
      <c r="V106" s="515"/>
      <c r="W106" s="515"/>
      <c r="X106" s="515"/>
      <c r="Y106" s="515"/>
      <c r="Z106" s="515"/>
      <c r="AA106" s="515"/>
      <c r="AB106" s="515"/>
      <c r="AC106" s="515"/>
      <c r="AD106" s="515"/>
      <c r="AE106" s="515"/>
      <c r="AF106" s="515"/>
      <c r="AG106" s="515"/>
      <c r="AH106" s="515"/>
      <c r="AI106" s="515"/>
      <c r="AJ106" s="515"/>
      <c r="AK106" s="515"/>
      <c r="AL106" s="515"/>
    </row>
    <row r="107" spans="16:38" x14ac:dyDescent="0.2">
      <c r="P107" s="515"/>
      <c r="Q107" s="515"/>
      <c r="R107" s="515"/>
      <c r="S107" s="515"/>
      <c r="T107" s="515"/>
      <c r="U107" s="515"/>
      <c r="V107" s="515"/>
      <c r="W107" s="515"/>
      <c r="X107" s="515"/>
      <c r="Y107" s="515"/>
      <c r="Z107" s="515"/>
      <c r="AA107" s="515"/>
      <c r="AB107" s="515"/>
      <c r="AC107" s="515"/>
      <c r="AD107" s="515"/>
      <c r="AE107" s="515"/>
      <c r="AF107" s="515"/>
      <c r="AG107" s="515"/>
      <c r="AH107" s="515"/>
      <c r="AI107" s="515"/>
      <c r="AJ107" s="515"/>
      <c r="AK107" s="515"/>
      <c r="AL107" s="515"/>
    </row>
    <row r="108" spans="16:38" x14ac:dyDescent="0.2">
      <c r="P108" s="515"/>
      <c r="Q108" s="515"/>
      <c r="R108" s="515"/>
      <c r="S108" s="515"/>
      <c r="T108" s="515"/>
      <c r="U108" s="515"/>
      <c r="V108" s="515"/>
      <c r="W108" s="515"/>
      <c r="X108" s="515"/>
      <c r="Y108" s="515"/>
      <c r="Z108" s="515"/>
      <c r="AA108" s="515"/>
      <c r="AB108" s="515"/>
      <c r="AC108" s="515"/>
      <c r="AD108" s="515"/>
      <c r="AE108" s="515"/>
      <c r="AF108" s="515"/>
      <c r="AG108" s="515"/>
      <c r="AH108" s="515"/>
      <c r="AI108" s="515"/>
      <c r="AJ108" s="515"/>
      <c r="AK108" s="515"/>
      <c r="AL108" s="515"/>
    </row>
    <row r="109" spans="16:38" x14ac:dyDescent="0.2">
      <c r="P109" s="515"/>
      <c r="Q109" s="515"/>
      <c r="R109" s="515"/>
      <c r="S109" s="515"/>
      <c r="T109" s="515"/>
      <c r="U109" s="515"/>
      <c r="V109" s="515"/>
      <c r="W109" s="515"/>
      <c r="X109" s="515"/>
      <c r="Y109" s="515"/>
      <c r="Z109" s="515"/>
      <c r="AA109" s="515"/>
      <c r="AB109" s="515"/>
      <c r="AC109" s="515"/>
      <c r="AD109" s="515"/>
      <c r="AE109" s="515"/>
      <c r="AF109" s="515"/>
      <c r="AG109" s="515"/>
      <c r="AH109" s="515"/>
      <c r="AI109" s="515"/>
      <c r="AJ109" s="515"/>
      <c r="AK109" s="515"/>
      <c r="AL109" s="515"/>
    </row>
    <row r="110" spans="16:38" x14ac:dyDescent="0.2">
      <c r="P110" s="515"/>
      <c r="Q110" s="515"/>
      <c r="R110" s="515"/>
      <c r="S110" s="515"/>
      <c r="T110" s="515"/>
      <c r="U110" s="515"/>
      <c r="V110" s="515"/>
      <c r="W110" s="515"/>
      <c r="X110" s="515"/>
      <c r="Y110" s="515"/>
      <c r="Z110" s="515"/>
      <c r="AA110" s="515"/>
      <c r="AB110" s="515"/>
      <c r="AC110" s="515"/>
      <c r="AD110" s="515"/>
      <c r="AE110" s="515"/>
      <c r="AF110" s="515"/>
      <c r="AG110" s="515"/>
      <c r="AH110" s="515"/>
      <c r="AI110" s="515"/>
      <c r="AJ110" s="515"/>
      <c r="AK110" s="515"/>
      <c r="AL110" s="515"/>
    </row>
    <row r="111" spans="16:38" x14ac:dyDescent="0.2">
      <c r="P111" s="515"/>
      <c r="Q111" s="515"/>
      <c r="R111" s="515"/>
      <c r="S111" s="515"/>
      <c r="T111" s="515"/>
      <c r="U111" s="515"/>
      <c r="V111" s="515"/>
      <c r="W111" s="515"/>
      <c r="X111" s="515"/>
      <c r="Y111" s="515"/>
      <c r="Z111" s="515"/>
      <c r="AA111" s="515"/>
      <c r="AB111" s="515"/>
      <c r="AC111" s="515"/>
      <c r="AD111" s="515"/>
      <c r="AE111" s="515"/>
      <c r="AF111" s="515"/>
      <c r="AG111" s="515"/>
      <c r="AH111" s="515"/>
      <c r="AI111" s="515"/>
      <c r="AJ111" s="515"/>
      <c r="AK111" s="515"/>
      <c r="AL111" s="515"/>
    </row>
    <row r="112" spans="16:38" x14ac:dyDescent="0.2">
      <c r="P112" s="515"/>
      <c r="Q112" s="515"/>
      <c r="R112" s="515"/>
      <c r="S112" s="515"/>
      <c r="T112" s="515"/>
      <c r="U112" s="515"/>
      <c r="V112" s="515"/>
      <c r="W112" s="515"/>
      <c r="X112" s="515"/>
      <c r="Y112" s="515"/>
      <c r="Z112" s="515"/>
      <c r="AA112" s="515"/>
      <c r="AB112" s="515"/>
      <c r="AC112" s="515"/>
      <c r="AD112" s="515"/>
      <c r="AE112" s="515"/>
      <c r="AF112" s="515"/>
      <c r="AG112" s="515"/>
      <c r="AH112" s="515"/>
      <c r="AI112" s="515"/>
      <c r="AJ112" s="515"/>
      <c r="AK112" s="515"/>
      <c r="AL112" s="515"/>
    </row>
    <row r="113" spans="16:38" x14ac:dyDescent="0.2">
      <c r="P113" s="515"/>
      <c r="Q113" s="515"/>
      <c r="R113" s="515"/>
      <c r="S113" s="515"/>
      <c r="T113" s="515"/>
      <c r="U113" s="515"/>
      <c r="V113" s="515"/>
      <c r="W113" s="515"/>
      <c r="X113" s="515"/>
      <c r="Y113" s="515"/>
      <c r="Z113" s="515"/>
      <c r="AA113" s="515"/>
      <c r="AB113" s="515"/>
      <c r="AC113" s="515"/>
      <c r="AD113" s="515"/>
      <c r="AE113" s="515"/>
      <c r="AF113" s="515"/>
      <c r="AG113" s="515"/>
      <c r="AH113" s="515"/>
      <c r="AI113" s="515"/>
      <c r="AJ113" s="515"/>
      <c r="AK113" s="515"/>
      <c r="AL113" s="515"/>
    </row>
    <row r="114" spans="16:38" x14ac:dyDescent="0.2">
      <c r="P114" s="515"/>
      <c r="Q114" s="515"/>
      <c r="R114" s="515"/>
      <c r="S114" s="515"/>
      <c r="T114" s="515"/>
      <c r="U114" s="515"/>
      <c r="V114" s="515"/>
      <c r="W114" s="515"/>
      <c r="X114" s="515"/>
      <c r="Y114" s="515"/>
      <c r="Z114" s="515"/>
      <c r="AA114" s="515"/>
      <c r="AB114" s="515"/>
      <c r="AC114" s="515"/>
      <c r="AD114" s="515"/>
      <c r="AE114" s="515"/>
      <c r="AF114" s="515"/>
      <c r="AG114" s="515"/>
      <c r="AH114" s="515"/>
      <c r="AI114" s="515"/>
      <c r="AJ114" s="515"/>
      <c r="AK114" s="515"/>
      <c r="AL114" s="515"/>
    </row>
    <row r="115" spans="16:38" x14ac:dyDescent="0.2">
      <c r="P115" s="515"/>
      <c r="Q115" s="515"/>
      <c r="R115" s="515"/>
      <c r="S115" s="515"/>
      <c r="T115" s="515"/>
      <c r="U115" s="515"/>
      <c r="V115" s="515"/>
      <c r="W115" s="515"/>
      <c r="X115" s="515"/>
      <c r="Y115" s="515"/>
      <c r="Z115" s="515"/>
      <c r="AA115" s="515"/>
      <c r="AB115" s="515"/>
      <c r="AC115" s="515"/>
      <c r="AD115" s="515"/>
      <c r="AE115" s="515"/>
      <c r="AF115" s="515"/>
      <c r="AG115" s="515"/>
      <c r="AH115" s="515"/>
      <c r="AI115" s="515"/>
      <c r="AJ115" s="515"/>
      <c r="AK115" s="515"/>
      <c r="AL115" s="515"/>
    </row>
    <row r="116" spans="16:38" x14ac:dyDescent="0.2">
      <c r="P116" s="515"/>
      <c r="Q116" s="515"/>
      <c r="R116" s="515"/>
      <c r="S116" s="515"/>
      <c r="T116" s="515"/>
      <c r="U116" s="515"/>
      <c r="V116" s="515"/>
      <c r="W116" s="515"/>
      <c r="X116" s="515"/>
      <c r="Y116" s="515"/>
      <c r="Z116" s="515"/>
      <c r="AA116" s="515"/>
      <c r="AB116" s="515"/>
      <c r="AC116" s="515"/>
      <c r="AD116" s="515"/>
      <c r="AE116" s="515"/>
      <c r="AF116" s="515"/>
      <c r="AG116" s="515"/>
      <c r="AH116" s="515"/>
      <c r="AI116" s="515"/>
      <c r="AJ116" s="515"/>
      <c r="AK116" s="515"/>
      <c r="AL116" s="515"/>
    </row>
    <row r="117" spans="16:38" x14ac:dyDescent="0.2">
      <c r="P117" s="515"/>
      <c r="Q117" s="515"/>
      <c r="R117" s="515"/>
      <c r="S117" s="515"/>
      <c r="T117" s="515"/>
      <c r="U117" s="515"/>
      <c r="V117" s="515"/>
      <c r="W117" s="515"/>
      <c r="X117" s="515"/>
      <c r="Y117" s="515"/>
      <c r="Z117" s="515"/>
      <c r="AA117" s="515"/>
      <c r="AB117" s="515"/>
      <c r="AC117" s="515"/>
      <c r="AD117" s="515"/>
      <c r="AE117" s="515"/>
      <c r="AF117" s="515"/>
      <c r="AG117" s="515"/>
      <c r="AH117" s="515"/>
      <c r="AI117" s="515"/>
      <c r="AJ117" s="515"/>
      <c r="AK117" s="515"/>
      <c r="AL117" s="515"/>
    </row>
    <row r="118" spans="16:38" x14ac:dyDescent="0.2">
      <c r="P118" s="515"/>
      <c r="Q118" s="515"/>
      <c r="R118" s="515"/>
      <c r="S118" s="515"/>
      <c r="T118" s="515"/>
      <c r="U118" s="515"/>
      <c r="V118" s="515"/>
      <c r="W118" s="515"/>
      <c r="X118" s="515"/>
      <c r="Y118" s="515"/>
      <c r="Z118" s="515"/>
      <c r="AA118" s="515"/>
      <c r="AB118" s="515"/>
      <c r="AC118" s="515"/>
      <c r="AD118" s="515"/>
      <c r="AE118" s="515"/>
      <c r="AF118" s="515"/>
      <c r="AG118" s="515"/>
      <c r="AH118" s="515"/>
      <c r="AI118" s="515"/>
      <c r="AJ118" s="515"/>
      <c r="AK118" s="515"/>
      <c r="AL118" s="515"/>
    </row>
    <row r="119" spans="16:38" x14ac:dyDescent="0.2">
      <c r="P119" s="515"/>
      <c r="Q119" s="515"/>
      <c r="R119" s="515"/>
      <c r="S119" s="515"/>
      <c r="T119" s="515"/>
      <c r="U119" s="515"/>
      <c r="V119" s="515"/>
      <c r="W119" s="515"/>
      <c r="X119" s="515"/>
      <c r="Y119" s="515"/>
      <c r="Z119" s="515"/>
      <c r="AA119" s="515"/>
      <c r="AB119" s="515"/>
      <c r="AC119" s="515"/>
      <c r="AD119" s="515"/>
      <c r="AE119" s="515"/>
      <c r="AF119" s="515"/>
      <c r="AG119" s="515"/>
      <c r="AH119" s="515"/>
      <c r="AI119" s="515"/>
      <c r="AJ119" s="515"/>
      <c r="AK119" s="515"/>
      <c r="AL119" s="515"/>
    </row>
    <row r="120" spans="16:38" x14ac:dyDescent="0.2">
      <c r="P120" s="515"/>
      <c r="Q120" s="515"/>
      <c r="R120" s="515"/>
      <c r="S120" s="515"/>
      <c r="T120" s="515"/>
      <c r="U120" s="515"/>
      <c r="V120" s="515"/>
      <c r="W120" s="515"/>
      <c r="X120" s="515"/>
      <c r="Y120" s="515"/>
      <c r="Z120" s="515"/>
      <c r="AA120" s="515"/>
      <c r="AB120" s="515"/>
      <c r="AC120" s="515"/>
      <c r="AD120" s="515"/>
      <c r="AE120" s="515"/>
      <c r="AF120" s="515"/>
      <c r="AG120" s="515"/>
      <c r="AH120" s="515"/>
      <c r="AI120" s="515"/>
      <c r="AJ120" s="515"/>
      <c r="AK120" s="515"/>
      <c r="AL120" s="515"/>
    </row>
    <row r="121" spans="16:38" x14ac:dyDescent="0.2">
      <c r="P121" s="515"/>
      <c r="Q121" s="515"/>
      <c r="R121" s="515"/>
      <c r="S121" s="515"/>
      <c r="T121" s="515"/>
      <c r="U121" s="515"/>
      <c r="V121" s="515"/>
      <c r="W121" s="515"/>
      <c r="X121" s="515"/>
      <c r="Y121" s="515"/>
      <c r="Z121" s="515"/>
      <c r="AA121" s="515"/>
      <c r="AB121" s="515"/>
      <c r="AC121" s="515"/>
      <c r="AD121" s="515"/>
      <c r="AE121" s="515"/>
      <c r="AF121" s="515"/>
      <c r="AG121" s="515"/>
      <c r="AH121" s="515"/>
      <c r="AI121" s="515"/>
      <c r="AJ121" s="515"/>
      <c r="AK121" s="515"/>
      <c r="AL121" s="515"/>
    </row>
    <row r="122" spans="16:38" x14ac:dyDescent="0.2">
      <c r="P122" s="515"/>
      <c r="Q122" s="515"/>
      <c r="R122" s="515"/>
      <c r="S122" s="515"/>
      <c r="T122" s="515"/>
      <c r="U122" s="515"/>
      <c r="V122" s="515"/>
      <c r="W122" s="515"/>
      <c r="X122" s="515"/>
      <c r="Y122" s="515"/>
      <c r="Z122" s="515"/>
      <c r="AA122" s="515"/>
      <c r="AB122" s="515"/>
      <c r="AC122" s="515"/>
      <c r="AD122" s="515"/>
      <c r="AE122" s="515"/>
      <c r="AF122" s="515"/>
      <c r="AG122" s="515"/>
      <c r="AH122" s="515"/>
      <c r="AI122" s="515"/>
      <c r="AJ122" s="515"/>
      <c r="AK122" s="515"/>
      <c r="AL122" s="515"/>
    </row>
    <row r="123" spans="16:38" x14ac:dyDescent="0.2">
      <c r="P123" s="515"/>
      <c r="Q123" s="515"/>
      <c r="R123" s="515"/>
      <c r="S123" s="515"/>
      <c r="T123" s="515"/>
      <c r="U123" s="515"/>
      <c r="V123" s="515"/>
      <c r="W123" s="515"/>
      <c r="X123" s="515"/>
      <c r="Y123" s="515"/>
      <c r="Z123" s="515"/>
      <c r="AA123" s="515"/>
      <c r="AB123" s="515"/>
      <c r="AC123" s="515"/>
      <c r="AD123" s="515"/>
      <c r="AE123" s="515"/>
      <c r="AF123" s="515"/>
      <c r="AG123" s="515"/>
      <c r="AH123" s="515"/>
      <c r="AI123" s="515"/>
      <c r="AJ123" s="515"/>
      <c r="AK123" s="515"/>
      <c r="AL123" s="515"/>
    </row>
    <row r="124" spans="16:38" x14ac:dyDescent="0.2">
      <c r="P124" s="515"/>
      <c r="Q124" s="515"/>
      <c r="R124" s="515"/>
      <c r="S124" s="515"/>
      <c r="T124" s="515"/>
      <c r="U124" s="515"/>
      <c r="V124" s="515"/>
      <c r="W124" s="515"/>
      <c r="X124" s="515"/>
      <c r="Y124" s="515"/>
      <c r="Z124" s="515"/>
      <c r="AA124" s="515"/>
      <c r="AB124" s="515"/>
      <c r="AC124" s="515"/>
      <c r="AD124" s="515"/>
      <c r="AE124" s="515"/>
      <c r="AF124" s="515"/>
      <c r="AG124" s="515"/>
      <c r="AH124" s="515"/>
      <c r="AI124" s="515"/>
      <c r="AJ124" s="515"/>
      <c r="AK124" s="515"/>
      <c r="AL124" s="515"/>
    </row>
    <row r="125" spans="16:38" x14ac:dyDescent="0.2">
      <c r="P125" s="515"/>
      <c r="Q125" s="515"/>
      <c r="R125" s="515"/>
      <c r="S125" s="515"/>
      <c r="T125" s="515"/>
      <c r="U125" s="515"/>
      <c r="V125" s="515"/>
      <c r="W125" s="515"/>
      <c r="X125" s="515"/>
      <c r="Y125" s="515"/>
      <c r="Z125" s="515"/>
      <c r="AA125" s="515"/>
      <c r="AB125" s="515"/>
      <c r="AC125" s="515"/>
      <c r="AD125" s="515"/>
      <c r="AE125" s="515"/>
      <c r="AF125" s="515"/>
      <c r="AG125" s="515"/>
      <c r="AH125" s="515"/>
      <c r="AI125" s="515"/>
      <c r="AJ125" s="515"/>
      <c r="AK125" s="515"/>
      <c r="AL125" s="515"/>
    </row>
    <row r="126" spans="16:38" x14ac:dyDescent="0.2">
      <c r="P126" s="515"/>
      <c r="Q126" s="515"/>
      <c r="R126" s="515"/>
      <c r="S126" s="515"/>
      <c r="T126" s="515"/>
      <c r="U126" s="515"/>
      <c r="V126" s="515"/>
      <c r="W126" s="515"/>
      <c r="X126" s="515"/>
      <c r="Y126" s="515"/>
      <c r="Z126" s="515"/>
      <c r="AA126" s="515"/>
      <c r="AB126" s="515"/>
      <c r="AC126" s="515"/>
      <c r="AD126" s="515"/>
      <c r="AE126" s="515"/>
      <c r="AF126" s="515"/>
      <c r="AG126" s="515"/>
      <c r="AH126" s="515"/>
      <c r="AI126" s="515"/>
      <c r="AJ126" s="515"/>
      <c r="AK126" s="515"/>
      <c r="AL126" s="515"/>
    </row>
    <row r="127" spans="16:38" x14ac:dyDescent="0.2">
      <c r="P127" s="515"/>
      <c r="Q127" s="515"/>
      <c r="R127" s="515"/>
      <c r="S127" s="515"/>
      <c r="T127" s="515"/>
      <c r="U127" s="515"/>
      <c r="V127" s="515"/>
      <c r="W127" s="515"/>
      <c r="X127" s="515"/>
      <c r="Y127" s="515"/>
      <c r="Z127" s="515"/>
      <c r="AA127" s="515"/>
      <c r="AB127" s="515"/>
      <c r="AC127" s="515"/>
      <c r="AD127" s="515"/>
      <c r="AE127" s="515"/>
      <c r="AF127" s="515"/>
      <c r="AG127" s="515"/>
      <c r="AH127" s="515"/>
      <c r="AI127" s="515"/>
      <c r="AJ127" s="515"/>
      <c r="AK127" s="515"/>
      <c r="AL127" s="515"/>
    </row>
    <row r="128" spans="16:38" x14ac:dyDescent="0.2">
      <c r="P128" s="515"/>
      <c r="Q128" s="515"/>
      <c r="R128" s="515"/>
      <c r="S128" s="515"/>
      <c r="T128" s="515"/>
      <c r="U128" s="515"/>
      <c r="V128" s="515"/>
      <c r="W128" s="515"/>
      <c r="X128" s="515"/>
      <c r="Y128" s="515"/>
      <c r="Z128" s="515"/>
      <c r="AA128" s="515"/>
      <c r="AB128" s="515"/>
      <c r="AC128" s="515"/>
      <c r="AD128" s="515"/>
      <c r="AE128" s="515"/>
      <c r="AF128" s="515"/>
      <c r="AG128" s="515"/>
      <c r="AH128" s="515"/>
      <c r="AI128" s="515"/>
      <c r="AJ128" s="515"/>
      <c r="AK128" s="515"/>
      <c r="AL128" s="515"/>
    </row>
    <row r="129" spans="16:38" x14ac:dyDescent="0.2">
      <c r="P129" s="515"/>
      <c r="Q129" s="515"/>
      <c r="R129" s="515"/>
      <c r="S129" s="515"/>
      <c r="T129" s="515"/>
      <c r="U129" s="515"/>
      <c r="V129" s="515"/>
      <c r="W129" s="515"/>
      <c r="X129" s="515"/>
      <c r="Y129" s="515"/>
      <c r="Z129" s="515"/>
      <c r="AA129" s="515"/>
      <c r="AB129" s="515"/>
      <c r="AC129" s="515"/>
      <c r="AD129" s="515"/>
      <c r="AE129" s="515"/>
      <c r="AF129" s="515"/>
      <c r="AG129" s="515"/>
      <c r="AH129" s="515"/>
      <c r="AI129" s="515"/>
      <c r="AJ129" s="515"/>
      <c r="AK129" s="515"/>
      <c r="AL129" s="515"/>
    </row>
    <row r="130" spans="16:38" x14ac:dyDescent="0.2">
      <c r="P130" s="515"/>
      <c r="Q130" s="515"/>
      <c r="R130" s="515"/>
      <c r="S130" s="515"/>
      <c r="T130" s="515"/>
      <c r="U130" s="515"/>
      <c r="V130" s="515"/>
      <c r="W130" s="515"/>
      <c r="X130" s="515"/>
      <c r="Y130" s="515"/>
      <c r="Z130" s="515"/>
      <c r="AA130" s="515"/>
      <c r="AB130" s="515"/>
      <c r="AC130" s="515"/>
      <c r="AD130" s="515"/>
      <c r="AE130" s="515"/>
      <c r="AF130" s="515"/>
      <c r="AG130" s="515"/>
      <c r="AH130" s="515"/>
      <c r="AI130" s="515"/>
      <c r="AJ130" s="515"/>
      <c r="AK130" s="515"/>
      <c r="AL130" s="515"/>
    </row>
    <row r="131" spans="16:38" x14ac:dyDescent="0.2">
      <c r="P131" s="515"/>
      <c r="Q131" s="515"/>
      <c r="R131" s="515"/>
      <c r="S131" s="515"/>
      <c r="T131" s="515"/>
      <c r="U131" s="515"/>
      <c r="V131" s="515"/>
      <c r="W131" s="515"/>
      <c r="X131" s="515"/>
      <c r="Y131" s="515"/>
      <c r="Z131" s="515"/>
      <c r="AA131" s="515"/>
      <c r="AB131" s="515"/>
      <c r="AC131" s="515"/>
      <c r="AD131" s="515"/>
      <c r="AE131" s="515"/>
      <c r="AF131" s="515"/>
      <c r="AG131" s="515"/>
      <c r="AH131" s="515"/>
      <c r="AI131" s="515"/>
      <c r="AJ131" s="515"/>
      <c r="AK131" s="515"/>
      <c r="AL131" s="515"/>
    </row>
    <row r="132" spans="16:38" x14ac:dyDescent="0.2">
      <c r="P132" s="515"/>
      <c r="Q132" s="515"/>
      <c r="R132" s="515"/>
      <c r="S132" s="515"/>
      <c r="T132" s="515"/>
      <c r="U132" s="515"/>
      <c r="V132" s="515"/>
      <c r="W132" s="515"/>
      <c r="X132" s="515"/>
      <c r="Y132" s="515"/>
      <c r="Z132" s="515"/>
      <c r="AA132" s="515"/>
      <c r="AB132" s="515"/>
      <c r="AC132" s="515"/>
      <c r="AD132" s="515"/>
      <c r="AE132" s="515"/>
      <c r="AF132" s="515"/>
      <c r="AG132" s="515"/>
      <c r="AH132" s="515"/>
      <c r="AI132" s="515"/>
      <c r="AJ132" s="515"/>
      <c r="AK132" s="515"/>
      <c r="AL132" s="515"/>
    </row>
    <row r="133" spans="16:38" x14ac:dyDescent="0.2">
      <c r="P133" s="515"/>
      <c r="Q133" s="515"/>
      <c r="R133" s="515"/>
      <c r="S133" s="515"/>
      <c r="T133" s="515"/>
      <c r="U133" s="515"/>
      <c r="V133" s="515"/>
      <c r="W133" s="515"/>
      <c r="X133" s="515"/>
      <c r="Y133" s="515"/>
      <c r="Z133" s="515"/>
      <c r="AA133" s="515"/>
      <c r="AB133" s="515"/>
      <c r="AC133" s="515"/>
      <c r="AD133" s="515"/>
      <c r="AE133" s="515"/>
      <c r="AF133" s="515"/>
      <c r="AG133" s="515"/>
      <c r="AH133" s="515"/>
      <c r="AI133" s="515"/>
      <c r="AJ133" s="515"/>
      <c r="AK133" s="515"/>
      <c r="AL133" s="515"/>
    </row>
    <row r="134" spans="16:38" x14ac:dyDescent="0.2">
      <c r="P134" s="515"/>
      <c r="Q134" s="515"/>
      <c r="R134" s="515"/>
      <c r="S134" s="515"/>
      <c r="T134" s="515"/>
      <c r="U134" s="515"/>
      <c r="V134" s="515"/>
      <c r="W134" s="515"/>
      <c r="X134" s="515"/>
      <c r="Y134" s="515"/>
      <c r="Z134" s="515"/>
      <c r="AA134" s="515"/>
      <c r="AB134" s="515"/>
      <c r="AC134" s="515"/>
      <c r="AD134" s="515"/>
      <c r="AE134" s="515"/>
      <c r="AF134" s="515"/>
      <c r="AG134" s="515"/>
      <c r="AH134" s="515"/>
      <c r="AI134" s="515"/>
      <c r="AJ134" s="515"/>
      <c r="AK134" s="515"/>
      <c r="AL134" s="515"/>
    </row>
    <row r="135" spans="16:38" x14ac:dyDescent="0.2">
      <c r="P135" s="515"/>
      <c r="Q135" s="515"/>
      <c r="R135" s="515"/>
      <c r="S135" s="515"/>
      <c r="T135" s="515"/>
      <c r="U135" s="515"/>
      <c r="V135" s="515"/>
      <c r="W135" s="515"/>
      <c r="X135" s="515"/>
      <c r="Y135" s="515"/>
      <c r="Z135" s="515"/>
      <c r="AA135" s="515"/>
      <c r="AB135" s="515"/>
      <c r="AC135" s="515"/>
      <c r="AD135" s="515"/>
      <c r="AE135" s="515"/>
      <c r="AF135" s="515"/>
      <c r="AG135" s="515"/>
      <c r="AH135" s="515"/>
      <c r="AI135" s="515"/>
      <c r="AJ135" s="515"/>
      <c r="AK135" s="515"/>
      <c r="AL135" s="515"/>
    </row>
    <row r="136" spans="16:38" x14ac:dyDescent="0.2">
      <c r="P136" s="515"/>
      <c r="Q136" s="515"/>
      <c r="R136" s="515"/>
      <c r="S136" s="515"/>
      <c r="T136" s="515"/>
      <c r="U136" s="515"/>
      <c r="V136" s="515"/>
      <c r="W136" s="515"/>
      <c r="X136" s="515"/>
      <c r="Y136" s="515"/>
      <c r="Z136" s="515"/>
      <c r="AA136" s="515"/>
      <c r="AB136" s="515"/>
      <c r="AC136" s="515"/>
      <c r="AD136" s="515"/>
      <c r="AE136" s="515"/>
      <c r="AF136" s="515"/>
      <c r="AG136" s="515"/>
      <c r="AH136" s="515"/>
      <c r="AI136" s="515"/>
      <c r="AJ136" s="515"/>
      <c r="AK136" s="515"/>
      <c r="AL136" s="515"/>
    </row>
    <row r="137" spans="16:38" x14ac:dyDescent="0.2">
      <c r="P137" s="515"/>
      <c r="Q137" s="515"/>
      <c r="R137" s="515"/>
      <c r="S137" s="515"/>
      <c r="T137" s="515"/>
      <c r="U137" s="515"/>
      <c r="V137" s="515"/>
      <c r="W137" s="515"/>
      <c r="X137" s="515"/>
      <c r="Y137" s="515"/>
      <c r="Z137" s="515"/>
      <c r="AA137" s="515"/>
      <c r="AB137" s="515"/>
      <c r="AC137" s="515"/>
      <c r="AD137" s="515"/>
      <c r="AE137" s="515"/>
      <c r="AF137" s="515"/>
      <c r="AG137" s="515"/>
      <c r="AH137" s="515"/>
      <c r="AI137" s="515"/>
      <c r="AJ137" s="515"/>
      <c r="AK137" s="515"/>
      <c r="AL137" s="515"/>
    </row>
    <row r="138" spans="16:38" x14ac:dyDescent="0.2">
      <c r="P138" s="515"/>
      <c r="Q138" s="515"/>
      <c r="R138" s="515"/>
      <c r="S138" s="515"/>
      <c r="T138" s="515"/>
      <c r="U138" s="515"/>
      <c r="V138" s="515"/>
      <c r="W138" s="515"/>
      <c r="X138" s="515"/>
      <c r="Y138" s="515"/>
      <c r="Z138" s="515"/>
      <c r="AA138" s="515"/>
      <c r="AB138" s="515"/>
      <c r="AC138" s="515"/>
      <c r="AD138" s="515"/>
      <c r="AE138" s="515"/>
      <c r="AF138" s="515"/>
      <c r="AG138" s="515"/>
      <c r="AH138" s="515"/>
      <c r="AI138" s="515"/>
      <c r="AJ138" s="515"/>
      <c r="AK138" s="515"/>
      <c r="AL138" s="515"/>
    </row>
    <row r="139" spans="16:38" x14ac:dyDescent="0.2">
      <c r="P139" s="515"/>
      <c r="Q139" s="515"/>
      <c r="R139" s="515"/>
      <c r="S139" s="515"/>
      <c r="T139" s="515"/>
      <c r="U139" s="515"/>
      <c r="V139" s="515"/>
      <c r="W139" s="515"/>
      <c r="X139" s="515"/>
      <c r="Y139" s="515"/>
      <c r="Z139" s="515"/>
      <c r="AA139" s="515"/>
      <c r="AB139" s="515"/>
      <c r="AC139" s="515"/>
      <c r="AD139" s="515"/>
      <c r="AE139" s="515"/>
      <c r="AF139" s="515"/>
      <c r="AG139" s="515"/>
      <c r="AH139" s="515"/>
      <c r="AI139" s="515"/>
      <c r="AJ139" s="515"/>
      <c r="AK139" s="515"/>
      <c r="AL139" s="515"/>
    </row>
    <row r="140" spans="16:38" x14ac:dyDescent="0.2">
      <c r="P140" s="515"/>
      <c r="Q140" s="515"/>
      <c r="R140" s="515"/>
      <c r="S140" s="515"/>
      <c r="T140" s="515"/>
      <c r="U140" s="515"/>
      <c r="V140" s="515"/>
      <c r="W140" s="515"/>
      <c r="X140" s="515"/>
      <c r="Y140" s="515"/>
      <c r="Z140" s="515"/>
      <c r="AA140" s="515"/>
      <c r="AB140" s="515"/>
      <c r="AC140" s="515"/>
      <c r="AD140" s="515"/>
      <c r="AE140" s="515"/>
      <c r="AF140" s="515"/>
      <c r="AG140" s="515"/>
      <c r="AH140" s="515"/>
      <c r="AI140" s="515"/>
      <c r="AJ140" s="515"/>
      <c r="AK140" s="515"/>
      <c r="AL140" s="515"/>
    </row>
    <row r="141" spans="16:38" x14ac:dyDescent="0.2">
      <c r="P141" s="515"/>
      <c r="Q141" s="515"/>
      <c r="R141" s="515"/>
      <c r="S141" s="515"/>
      <c r="T141" s="515"/>
      <c r="U141" s="515"/>
      <c r="V141" s="515"/>
      <c r="W141" s="515"/>
      <c r="X141" s="515"/>
      <c r="Y141" s="515"/>
      <c r="Z141" s="515"/>
      <c r="AA141" s="515"/>
      <c r="AB141" s="515"/>
      <c r="AC141" s="515"/>
      <c r="AD141" s="515"/>
      <c r="AE141" s="515"/>
      <c r="AF141" s="515"/>
      <c r="AG141" s="515"/>
      <c r="AH141" s="515"/>
      <c r="AI141" s="515"/>
      <c r="AJ141" s="515"/>
      <c r="AK141" s="515"/>
      <c r="AL141" s="515"/>
    </row>
    <row r="142" spans="16:38" x14ac:dyDescent="0.2">
      <c r="P142" s="515"/>
      <c r="Q142" s="515"/>
      <c r="R142" s="515"/>
      <c r="S142" s="515"/>
      <c r="T142" s="515"/>
      <c r="U142" s="515"/>
      <c r="V142" s="515"/>
      <c r="W142" s="515"/>
      <c r="X142" s="515"/>
      <c r="Y142" s="515"/>
      <c r="Z142" s="515"/>
      <c r="AA142" s="515"/>
      <c r="AB142" s="515"/>
      <c r="AC142" s="515"/>
      <c r="AD142" s="515"/>
      <c r="AE142" s="515"/>
      <c r="AF142" s="515"/>
      <c r="AG142" s="515"/>
      <c r="AH142" s="515"/>
      <c r="AI142" s="515"/>
      <c r="AJ142" s="515"/>
      <c r="AK142" s="515"/>
      <c r="AL142" s="515"/>
    </row>
    <row r="143" spans="16:38" x14ac:dyDescent="0.2">
      <c r="P143" s="515"/>
      <c r="Q143" s="515"/>
      <c r="R143" s="515"/>
      <c r="S143" s="515"/>
      <c r="T143" s="515"/>
      <c r="U143" s="515"/>
      <c r="V143" s="515"/>
      <c r="W143" s="515"/>
      <c r="X143" s="515"/>
      <c r="Y143" s="515"/>
      <c r="Z143" s="515"/>
      <c r="AA143" s="515"/>
      <c r="AB143" s="515"/>
      <c r="AC143" s="515"/>
      <c r="AD143" s="515"/>
      <c r="AE143" s="515"/>
      <c r="AF143" s="515"/>
      <c r="AG143" s="515"/>
      <c r="AH143" s="515"/>
      <c r="AI143" s="515"/>
      <c r="AJ143" s="515"/>
      <c r="AK143" s="515"/>
      <c r="AL143" s="515"/>
    </row>
    <row r="144" spans="16:38" x14ac:dyDescent="0.2">
      <c r="P144" s="515"/>
      <c r="Q144" s="515"/>
      <c r="R144" s="515"/>
      <c r="S144" s="515"/>
      <c r="T144" s="515"/>
      <c r="U144" s="515"/>
      <c r="V144" s="515"/>
      <c r="W144" s="515"/>
      <c r="X144" s="515"/>
      <c r="Y144" s="515"/>
      <c r="Z144" s="515"/>
      <c r="AA144" s="515"/>
      <c r="AB144" s="515"/>
      <c r="AC144" s="515"/>
      <c r="AD144" s="515"/>
      <c r="AE144" s="515"/>
      <c r="AF144" s="515"/>
      <c r="AG144" s="515"/>
      <c r="AH144" s="515"/>
      <c r="AI144" s="515"/>
      <c r="AJ144" s="515"/>
      <c r="AK144" s="515"/>
      <c r="AL144" s="515"/>
    </row>
    <row r="145" spans="16:38" x14ac:dyDescent="0.2">
      <c r="P145" s="515"/>
      <c r="Q145" s="515"/>
      <c r="R145" s="515"/>
      <c r="S145" s="515"/>
      <c r="T145" s="515"/>
      <c r="U145" s="515"/>
      <c r="V145" s="515"/>
      <c r="W145" s="515"/>
      <c r="X145" s="515"/>
      <c r="Y145" s="515"/>
      <c r="Z145" s="515"/>
      <c r="AA145" s="515"/>
      <c r="AB145" s="515"/>
      <c r="AC145" s="515"/>
      <c r="AD145" s="515"/>
      <c r="AE145" s="515"/>
      <c r="AF145" s="515"/>
      <c r="AG145" s="515"/>
      <c r="AH145" s="515"/>
      <c r="AI145" s="515"/>
      <c r="AJ145" s="515"/>
      <c r="AK145" s="515"/>
      <c r="AL145" s="515"/>
    </row>
    <row r="146" spans="16:38" x14ac:dyDescent="0.2">
      <c r="P146" s="515"/>
      <c r="Q146" s="515"/>
      <c r="R146" s="515"/>
      <c r="S146" s="515"/>
      <c r="T146" s="515"/>
      <c r="U146" s="515"/>
      <c r="V146" s="515"/>
      <c r="W146" s="515"/>
      <c r="X146" s="515"/>
      <c r="Y146" s="515"/>
      <c r="Z146" s="515"/>
      <c r="AA146" s="515"/>
      <c r="AB146" s="515"/>
      <c r="AC146" s="515"/>
      <c r="AD146" s="515"/>
      <c r="AE146" s="515"/>
      <c r="AF146" s="515"/>
      <c r="AG146" s="515"/>
      <c r="AH146" s="515"/>
      <c r="AI146" s="515"/>
      <c r="AJ146" s="515"/>
      <c r="AK146" s="515"/>
      <c r="AL146" s="515"/>
    </row>
    <row r="147" spans="16:38" x14ac:dyDescent="0.2">
      <c r="P147" s="515"/>
      <c r="Q147" s="515"/>
      <c r="R147" s="515"/>
      <c r="S147" s="515"/>
      <c r="T147" s="515"/>
      <c r="U147" s="515"/>
      <c r="V147" s="515"/>
      <c r="W147" s="515"/>
      <c r="X147" s="515"/>
      <c r="Y147" s="515"/>
      <c r="Z147" s="515"/>
      <c r="AA147" s="515"/>
      <c r="AB147" s="515"/>
      <c r="AC147" s="515"/>
      <c r="AD147" s="515"/>
      <c r="AE147" s="515"/>
      <c r="AF147" s="515"/>
      <c r="AG147" s="515"/>
      <c r="AH147" s="515"/>
      <c r="AI147" s="515"/>
      <c r="AJ147" s="515"/>
      <c r="AK147" s="515"/>
      <c r="AL147" s="515"/>
    </row>
    <row r="148" spans="16:38" x14ac:dyDescent="0.2">
      <c r="P148" s="515"/>
      <c r="Q148" s="515"/>
      <c r="R148" s="515"/>
      <c r="S148" s="515"/>
      <c r="T148" s="515"/>
      <c r="U148" s="515"/>
      <c r="V148" s="515"/>
      <c r="W148" s="515"/>
      <c r="X148" s="515"/>
      <c r="Y148" s="515"/>
      <c r="Z148" s="515"/>
      <c r="AA148" s="515"/>
      <c r="AB148" s="515"/>
      <c r="AC148" s="515"/>
      <c r="AD148" s="515"/>
      <c r="AE148" s="515"/>
      <c r="AF148" s="515"/>
      <c r="AG148" s="515"/>
      <c r="AH148" s="515"/>
      <c r="AI148" s="515"/>
      <c r="AJ148" s="515"/>
      <c r="AK148" s="515"/>
      <c r="AL148" s="515"/>
    </row>
    <row r="149" spans="16:38" x14ac:dyDescent="0.2">
      <c r="P149" s="515"/>
      <c r="Q149" s="515"/>
      <c r="R149" s="515"/>
      <c r="S149" s="515"/>
      <c r="T149" s="515"/>
      <c r="U149" s="515"/>
      <c r="V149" s="515"/>
      <c r="W149" s="515"/>
      <c r="X149" s="515"/>
      <c r="Y149" s="515"/>
      <c r="Z149" s="515"/>
      <c r="AA149" s="515"/>
      <c r="AB149" s="515"/>
      <c r="AC149" s="515"/>
      <c r="AD149" s="515"/>
      <c r="AE149" s="515"/>
      <c r="AF149" s="515"/>
      <c r="AG149" s="515"/>
      <c r="AH149" s="515"/>
      <c r="AI149" s="515"/>
      <c r="AJ149" s="515"/>
      <c r="AK149" s="515"/>
      <c r="AL149" s="515"/>
    </row>
    <row r="150" spans="16:38" x14ac:dyDescent="0.2">
      <c r="P150" s="515"/>
      <c r="Q150" s="515"/>
      <c r="R150" s="515"/>
      <c r="S150" s="515"/>
      <c r="T150" s="515"/>
      <c r="U150" s="515"/>
      <c r="V150" s="515"/>
      <c r="W150" s="515"/>
      <c r="X150" s="515"/>
      <c r="Y150" s="515"/>
      <c r="Z150" s="515"/>
      <c r="AA150" s="515"/>
      <c r="AB150" s="515"/>
      <c r="AC150" s="515"/>
      <c r="AD150" s="515"/>
      <c r="AE150" s="515"/>
      <c r="AF150" s="515"/>
      <c r="AG150" s="515"/>
      <c r="AH150" s="515"/>
      <c r="AI150" s="515"/>
      <c r="AJ150" s="515"/>
      <c r="AK150" s="515"/>
      <c r="AL150" s="515"/>
    </row>
    <row r="151" spans="16:38" x14ac:dyDescent="0.2">
      <c r="P151" s="515"/>
      <c r="Q151" s="515"/>
      <c r="R151" s="515"/>
      <c r="S151" s="515"/>
      <c r="T151" s="515"/>
      <c r="U151" s="515"/>
      <c r="V151" s="515"/>
      <c r="W151" s="515"/>
      <c r="X151" s="515"/>
      <c r="Y151" s="515"/>
      <c r="Z151" s="515"/>
      <c r="AA151" s="515"/>
      <c r="AB151" s="515"/>
      <c r="AC151" s="515"/>
      <c r="AD151" s="515"/>
      <c r="AE151" s="515"/>
      <c r="AF151" s="515"/>
      <c r="AG151" s="515"/>
      <c r="AH151" s="515"/>
      <c r="AI151" s="515"/>
      <c r="AJ151" s="515"/>
      <c r="AK151" s="515"/>
      <c r="AL151" s="515"/>
    </row>
    <row r="152" spans="16:38" x14ac:dyDescent="0.2">
      <c r="P152" s="515"/>
      <c r="Q152" s="515"/>
      <c r="R152" s="515"/>
      <c r="S152" s="515"/>
      <c r="T152" s="515"/>
      <c r="U152" s="515"/>
      <c r="V152" s="515"/>
      <c r="W152" s="515"/>
      <c r="X152" s="515"/>
      <c r="Y152" s="515"/>
      <c r="Z152" s="515"/>
      <c r="AA152" s="515"/>
      <c r="AB152" s="515"/>
      <c r="AC152" s="515"/>
      <c r="AD152" s="515"/>
      <c r="AE152" s="515"/>
      <c r="AF152" s="515"/>
      <c r="AG152" s="515"/>
      <c r="AH152" s="515"/>
      <c r="AI152" s="515"/>
      <c r="AJ152" s="515"/>
      <c r="AK152" s="515"/>
      <c r="AL152" s="515"/>
    </row>
    <row r="153" spans="16:38" x14ac:dyDescent="0.2">
      <c r="P153" s="515"/>
      <c r="Q153" s="515"/>
      <c r="R153" s="515"/>
      <c r="S153" s="515"/>
      <c r="T153" s="515"/>
      <c r="U153" s="515"/>
      <c r="V153" s="515"/>
      <c r="W153" s="515"/>
      <c r="X153" s="515"/>
      <c r="Y153" s="515"/>
      <c r="Z153" s="515"/>
      <c r="AA153" s="515"/>
      <c r="AB153" s="515"/>
      <c r="AC153" s="515"/>
      <c r="AD153" s="515"/>
      <c r="AE153" s="515"/>
      <c r="AF153" s="515"/>
      <c r="AG153" s="515"/>
      <c r="AH153" s="515"/>
      <c r="AI153" s="515"/>
      <c r="AJ153" s="515"/>
      <c r="AK153" s="515"/>
      <c r="AL153" s="515"/>
    </row>
    <row r="154" spans="16:38" x14ac:dyDescent="0.2">
      <c r="P154" s="515"/>
      <c r="Q154" s="515"/>
      <c r="R154" s="515"/>
      <c r="S154" s="515"/>
      <c r="T154" s="515"/>
      <c r="U154" s="515"/>
      <c r="V154" s="515"/>
      <c r="W154" s="515"/>
      <c r="X154" s="515"/>
      <c r="Y154" s="515"/>
      <c r="Z154" s="515"/>
      <c r="AA154" s="515"/>
      <c r="AB154" s="515"/>
      <c r="AC154" s="515"/>
      <c r="AD154" s="515"/>
      <c r="AE154" s="515"/>
      <c r="AF154" s="515"/>
      <c r="AG154" s="515"/>
      <c r="AH154" s="515"/>
      <c r="AI154" s="515"/>
      <c r="AJ154" s="515"/>
      <c r="AK154" s="515"/>
      <c r="AL154" s="515"/>
    </row>
    <row r="155" spans="16:38" x14ac:dyDescent="0.2">
      <c r="P155" s="515"/>
      <c r="Q155" s="515"/>
      <c r="R155" s="515"/>
      <c r="S155" s="515"/>
      <c r="T155" s="515"/>
      <c r="U155" s="515"/>
      <c r="V155" s="515"/>
      <c r="W155" s="515"/>
      <c r="X155" s="515"/>
      <c r="Y155" s="515"/>
      <c r="Z155" s="515"/>
      <c r="AA155" s="515"/>
      <c r="AB155" s="515"/>
      <c r="AC155" s="515"/>
      <c r="AD155" s="515"/>
      <c r="AE155" s="515"/>
      <c r="AF155" s="515"/>
      <c r="AG155" s="515"/>
      <c r="AH155" s="515"/>
      <c r="AI155" s="515"/>
      <c r="AJ155" s="515"/>
      <c r="AK155" s="515"/>
      <c r="AL155" s="515"/>
    </row>
    <row r="156" spans="16:38" x14ac:dyDescent="0.2">
      <c r="P156" s="515"/>
      <c r="Q156" s="515"/>
      <c r="R156" s="515"/>
      <c r="S156" s="515"/>
      <c r="T156" s="515"/>
      <c r="U156" s="515"/>
      <c r="V156" s="515"/>
      <c r="W156" s="515"/>
      <c r="X156" s="515"/>
      <c r="Y156" s="515"/>
      <c r="Z156" s="515"/>
      <c r="AA156" s="515"/>
      <c r="AB156" s="515"/>
      <c r="AC156" s="515"/>
      <c r="AD156" s="515"/>
      <c r="AE156" s="515"/>
      <c r="AF156" s="515"/>
      <c r="AG156" s="515"/>
      <c r="AH156" s="515"/>
      <c r="AI156" s="515"/>
      <c r="AJ156" s="515"/>
      <c r="AK156" s="515"/>
      <c r="AL156" s="515"/>
    </row>
    <row r="157" spans="16:38" x14ac:dyDescent="0.2">
      <c r="P157" s="515"/>
      <c r="Q157" s="515"/>
      <c r="R157" s="515"/>
      <c r="S157" s="515"/>
      <c r="T157" s="515"/>
      <c r="U157" s="515"/>
      <c r="V157" s="515"/>
      <c r="W157" s="515"/>
      <c r="X157" s="515"/>
      <c r="Y157" s="515"/>
      <c r="Z157" s="515"/>
      <c r="AA157" s="515"/>
      <c r="AB157" s="515"/>
      <c r="AC157" s="515"/>
      <c r="AD157" s="515"/>
      <c r="AE157" s="515"/>
      <c r="AF157" s="515"/>
      <c r="AG157" s="515"/>
      <c r="AH157" s="515"/>
      <c r="AI157" s="515"/>
      <c r="AJ157" s="515"/>
      <c r="AK157" s="515"/>
      <c r="AL157" s="515"/>
    </row>
    <row r="158" spans="16:38" x14ac:dyDescent="0.2">
      <c r="P158" s="515"/>
      <c r="Q158" s="515"/>
      <c r="R158" s="515"/>
      <c r="S158" s="515"/>
      <c r="T158" s="515"/>
      <c r="U158" s="515"/>
      <c r="V158" s="515"/>
      <c r="W158" s="515"/>
      <c r="X158" s="515"/>
      <c r="Y158" s="515"/>
      <c r="Z158" s="515"/>
      <c r="AA158" s="515"/>
      <c r="AB158" s="515"/>
      <c r="AC158" s="515"/>
      <c r="AD158" s="515"/>
      <c r="AE158" s="515"/>
      <c r="AF158" s="515"/>
      <c r="AG158" s="515"/>
      <c r="AH158" s="515"/>
      <c r="AI158" s="515"/>
      <c r="AJ158" s="515"/>
      <c r="AK158" s="515"/>
      <c r="AL158" s="515"/>
    </row>
    <row r="159" spans="16:38" x14ac:dyDescent="0.2">
      <c r="P159" s="515"/>
      <c r="Q159" s="515"/>
      <c r="R159" s="515"/>
      <c r="S159" s="515"/>
      <c r="T159" s="515"/>
      <c r="U159" s="515"/>
      <c r="V159" s="515"/>
      <c r="W159" s="515"/>
      <c r="X159" s="515"/>
      <c r="Y159" s="515"/>
      <c r="Z159" s="515"/>
      <c r="AA159" s="515"/>
      <c r="AB159" s="515"/>
      <c r="AC159" s="515"/>
      <c r="AD159" s="515"/>
      <c r="AE159" s="515"/>
      <c r="AF159" s="515"/>
      <c r="AG159" s="515"/>
      <c r="AH159" s="515"/>
      <c r="AI159" s="515"/>
      <c r="AJ159" s="515"/>
      <c r="AK159" s="515"/>
      <c r="AL159" s="515"/>
    </row>
    <row r="160" spans="16:38" x14ac:dyDescent="0.2">
      <c r="P160" s="515"/>
      <c r="Q160" s="515"/>
      <c r="R160" s="515"/>
      <c r="S160" s="515"/>
      <c r="T160" s="515"/>
      <c r="U160" s="515"/>
      <c r="V160" s="515"/>
      <c r="W160" s="515"/>
      <c r="X160" s="515"/>
      <c r="Y160" s="515"/>
      <c r="Z160" s="515"/>
      <c r="AA160" s="515"/>
      <c r="AB160" s="515"/>
      <c r="AC160" s="515"/>
      <c r="AD160" s="515"/>
      <c r="AE160" s="515"/>
      <c r="AF160" s="515"/>
      <c r="AG160" s="515"/>
      <c r="AH160" s="515"/>
      <c r="AI160" s="515"/>
      <c r="AJ160" s="515"/>
      <c r="AK160" s="515"/>
      <c r="AL160" s="515"/>
    </row>
    <row r="161" spans="16:38" x14ac:dyDescent="0.2">
      <c r="P161" s="515"/>
      <c r="Q161" s="515"/>
      <c r="R161" s="515"/>
      <c r="S161" s="515"/>
      <c r="T161" s="515"/>
      <c r="U161" s="515"/>
      <c r="V161" s="515"/>
      <c r="W161" s="515"/>
      <c r="X161" s="515"/>
      <c r="Y161" s="515"/>
      <c r="Z161" s="515"/>
      <c r="AA161" s="515"/>
      <c r="AB161" s="515"/>
      <c r="AC161" s="515"/>
      <c r="AD161" s="515"/>
      <c r="AE161" s="515"/>
      <c r="AF161" s="515"/>
      <c r="AG161" s="515"/>
      <c r="AH161" s="515"/>
      <c r="AI161" s="515"/>
      <c r="AJ161" s="515"/>
      <c r="AK161" s="515"/>
      <c r="AL161" s="515"/>
    </row>
    <row r="162" spans="16:38" x14ac:dyDescent="0.2">
      <c r="P162" s="515"/>
      <c r="Q162" s="515"/>
      <c r="R162" s="515"/>
      <c r="S162" s="515"/>
      <c r="T162" s="515"/>
      <c r="U162" s="515"/>
      <c r="V162" s="515"/>
      <c r="W162" s="515"/>
      <c r="X162" s="515"/>
      <c r="Y162" s="515"/>
      <c r="Z162" s="515"/>
      <c r="AA162" s="515"/>
      <c r="AB162" s="515"/>
      <c r="AC162" s="515"/>
      <c r="AD162" s="515"/>
      <c r="AE162" s="515"/>
      <c r="AF162" s="515"/>
      <c r="AG162" s="515"/>
      <c r="AH162" s="515"/>
      <c r="AI162" s="515"/>
      <c r="AJ162" s="515"/>
      <c r="AK162" s="515"/>
      <c r="AL162" s="515"/>
    </row>
    <row r="163" spans="16:38" x14ac:dyDescent="0.2">
      <c r="P163" s="515"/>
      <c r="Q163" s="515"/>
      <c r="R163" s="515"/>
      <c r="S163" s="515"/>
      <c r="T163" s="515"/>
      <c r="U163" s="515"/>
      <c r="V163" s="515"/>
      <c r="W163" s="515"/>
      <c r="X163" s="515"/>
      <c r="Y163" s="515"/>
      <c r="Z163" s="515"/>
      <c r="AA163" s="515"/>
      <c r="AB163" s="515"/>
      <c r="AC163" s="515"/>
      <c r="AD163" s="515"/>
      <c r="AE163" s="515"/>
      <c r="AF163" s="515"/>
      <c r="AG163" s="515"/>
      <c r="AH163" s="515"/>
      <c r="AI163" s="515"/>
      <c r="AJ163" s="515"/>
      <c r="AK163" s="515"/>
      <c r="AL163" s="515"/>
    </row>
    <row r="164" spans="16:38" x14ac:dyDescent="0.2">
      <c r="P164" s="515"/>
      <c r="Q164" s="515"/>
      <c r="R164" s="515"/>
      <c r="S164" s="515"/>
      <c r="T164" s="515"/>
      <c r="U164" s="515"/>
      <c r="V164" s="515"/>
      <c r="W164" s="515"/>
      <c r="X164" s="515"/>
      <c r="Y164" s="515"/>
      <c r="Z164" s="515"/>
      <c r="AA164" s="515"/>
      <c r="AB164" s="515"/>
      <c r="AC164" s="515"/>
      <c r="AD164" s="515"/>
      <c r="AE164" s="515"/>
      <c r="AF164" s="515"/>
      <c r="AG164" s="515"/>
      <c r="AH164" s="515"/>
      <c r="AI164" s="515"/>
      <c r="AJ164" s="515"/>
      <c r="AK164" s="515"/>
      <c r="AL164" s="515"/>
    </row>
    <row r="165" spans="16:38" x14ac:dyDescent="0.2">
      <c r="P165" s="515"/>
      <c r="Q165" s="515"/>
      <c r="R165" s="515"/>
      <c r="S165" s="515"/>
      <c r="T165" s="515"/>
      <c r="U165" s="515"/>
      <c r="V165" s="515"/>
      <c r="W165" s="515"/>
      <c r="X165" s="515"/>
      <c r="Y165" s="515"/>
      <c r="Z165" s="515"/>
      <c r="AA165" s="515"/>
      <c r="AB165" s="515"/>
      <c r="AC165" s="515"/>
      <c r="AD165" s="515"/>
      <c r="AE165" s="515"/>
      <c r="AF165" s="515"/>
      <c r="AG165" s="515"/>
      <c r="AH165" s="515"/>
      <c r="AI165" s="515"/>
      <c r="AJ165" s="515"/>
      <c r="AK165" s="515"/>
      <c r="AL165" s="515"/>
    </row>
    <row r="166" spans="16:38" x14ac:dyDescent="0.2">
      <c r="P166" s="515"/>
      <c r="Q166" s="515"/>
      <c r="R166" s="515"/>
      <c r="S166" s="515"/>
      <c r="T166" s="515"/>
      <c r="U166" s="515"/>
      <c r="V166" s="515"/>
      <c r="W166" s="515"/>
      <c r="X166" s="515"/>
      <c r="Y166" s="515"/>
      <c r="Z166" s="515"/>
      <c r="AA166" s="515"/>
      <c r="AB166" s="515"/>
      <c r="AC166" s="515"/>
      <c r="AD166" s="515"/>
      <c r="AE166" s="515"/>
      <c r="AF166" s="515"/>
      <c r="AG166" s="515"/>
      <c r="AH166" s="515"/>
      <c r="AI166" s="515"/>
      <c r="AJ166" s="515"/>
      <c r="AK166" s="515"/>
      <c r="AL166" s="515"/>
    </row>
    <row r="167" spans="16:38" x14ac:dyDescent="0.2">
      <c r="P167" s="515"/>
      <c r="Q167" s="515"/>
      <c r="R167" s="515"/>
      <c r="S167" s="515"/>
      <c r="T167" s="515"/>
      <c r="U167" s="515"/>
      <c r="V167" s="515"/>
      <c r="W167" s="515"/>
      <c r="X167" s="515"/>
      <c r="Y167" s="515"/>
      <c r="Z167" s="515"/>
      <c r="AA167" s="515"/>
      <c r="AB167" s="515"/>
      <c r="AC167" s="515"/>
      <c r="AD167" s="515"/>
      <c r="AE167" s="515"/>
      <c r="AF167" s="515"/>
      <c r="AG167" s="515"/>
      <c r="AH167" s="515"/>
      <c r="AI167" s="515"/>
      <c r="AJ167" s="515"/>
      <c r="AK167" s="515"/>
      <c r="AL167" s="515"/>
    </row>
    <row r="168" spans="16:38" x14ac:dyDescent="0.2">
      <c r="P168" s="515"/>
      <c r="Q168" s="515"/>
      <c r="R168" s="515"/>
      <c r="S168" s="515"/>
      <c r="T168" s="515"/>
      <c r="U168" s="515"/>
      <c r="V168" s="515"/>
      <c r="W168" s="515"/>
      <c r="X168" s="515"/>
      <c r="Y168" s="515"/>
      <c r="Z168" s="515"/>
      <c r="AA168" s="515"/>
      <c r="AB168" s="515"/>
      <c r="AC168" s="515"/>
      <c r="AD168" s="515"/>
      <c r="AE168" s="515"/>
      <c r="AF168" s="515"/>
      <c r="AG168" s="515"/>
      <c r="AH168" s="515"/>
      <c r="AI168" s="515"/>
      <c r="AJ168" s="515"/>
      <c r="AK168" s="515"/>
      <c r="AL168" s="515"/>
    </row>
    <row r="169" spans="16:38" x14ac:dyDescent="0.2">
      <c r="P169" s="515"/>
      <c r="Q169" s="515"/>
      <c r="R169" s="515"/>
      <c r="S169" s="515"/>
      <c r="T169" s="515"/>
      <c r="U169" s="515"/>
      <c r="V169" s="515"/>
      <c r="W169" s="515"/>
      <c r="X169" s="515"/>
      <c r="Y169" s="515"/>
      <c r="Z169" s="515"/>
      <c r="AA169" s="515"/>
      <c r="AB169" s="515"/>
      <c r="AC169" s="515"/>
      <c r="AD169" s="515"/>
      <c r="AE169" s="515"/>
      <c r="AF169" s="515"/>
      <c r="AG169" s="515"/>
      <c r="AH169" s="515"/>
      <c r="AI169" s="515"/>
      <c r="AJ169" s="515"/>
      <c r="AK169" s="515"/>
      <c r="AL169" s="515"/>
    </row>
    <row r="170" spans="16:38" x14ac:dyDescent="0.2">
      <c r="P170" s="515"/>
      <c r="Q170" s="515"/>
      <c r="R170" s="515"/>
      <c r="S170" s="515"/>
      <c r="T170" s="515"/>
      <c r="U170" s="515"/>
      <c r="V170" s="515"/>
      <c r="W170" s="515"/>
      <c r="X170" s="515"/>
      <c r="Y170" s="515"/>
      <c r="Z170" s="515"/>
      <c r="AA170" s="515"/>
      <c r="AB170" s="515"/>
      <c r="AC170" s="515"/>
      <c r="AD170" s="515"/>
      <c r="AE170" s="515"/>
      <c r="AF170" s="515"/>
      <c r="AG170" s="515"/>
      <c r="AH170" s="515"/>
      <c r="AI170" s="515"/>
      <c r="AJ170" s="515"/>
      <c r="AK170" s="515"/>
      <c r="AL170" s="515"/>
    </row>
    <row r="977" spans="2:183" x14ac:dyDescent="0.2">
      <c r="B977" s="18"/>
      <c r="C977" s="18"/>
      <c r="D977" s="18"/>
      <c r="E977" s="18"/>
      <c r="F977" s="18"/>
      <c r="G977" s="18"/>
      <c r="H977" s="18"/>
      <c r="I977" s="515"/>
      <c r="J977" s="537"/>
      <c r="K977" s="515"/>
      <c r="L977" s="515"/>
      <c r="M977" s="515"/>
      <c r="N977" s="515"/>
      <c r="P977" s="515"/>
      <c r="Q977" s="515"/>
      <c r="R977" s="515"/>
      <c r="S977" s="515"/>
      <c r="T977" s="515"/>
      <c r="U977" s="515"/>
      <c r="V977" s="515"/>
      <c r="W977" s="515"/>
      <c r="X977" s="515"/>
      <c r="Y977" s="515"/>
      <c r="Z977" s="515"/>
      <c r="AA977" s="515"/>
      <c r="AB977" s="515"/>
      <c r="AC977" s="515"/>
      <c r="AD977" s="515"/>
      <c r="AE977" s="515"/>
      <c r="AF977" s="515"/>
      <c r="AG977" s="515"/>
      <c r="AH977" s="515"/>
      <c r="AI977" s="515"/>
      <c r="AJ977" s="515"/>
      <c r="AK977" s="515"/>
      <c r="AL977" s="515"/>
      <c r="GA977" s="17"/>
    </row>
    <row r="997" spans="2:187" x14ac:dyDescent="0.2">
      <c r="B997" s="18"/>
      <c r="C997" s="18"/>
      <c r="D997" s="18"/>
      <c r="E997" s="18"/>
      <c r="F997" s="18"/>
      <c r="G997" s="18"/>
      <c r="H997" s="18"/>
      <c r="I997" s="515"/>
      <c r="J997" s="537"/>
      <c r="K997" s="515"/>
      <c r="L997" s="515"/>
      <c r="M997" s="515"/>
      <c r="N997" s="515"/>
      <c r="P997" s="515"/>
      <c r="Q997" s="515"/>
      <c r="R997" s="515"/>
      <c r="S997" s="515"/>
      <c r="T997" s="515"/>
      <c r="U997" s="515"/>
      <c r="V997" s="515"/>
      <c r="W997" s="515"/>
      <c r="X997" s="515"/>
      <c r="Y997" s="515"/>
      <c r="Z997" s="515"/>
      <c r="AA997" s="515"/>
      <c r="AB997" s="515"/>
      <c r="AC997" s="515"/>
      <c r="AD997" s="515"/>
      <c r="AE997" s="515"/>
      <c r="AF997" s="515"/>
      <c r="AG997" s="515"/>
      <c r="AH997" s="515"/>
      <c r="AI997" s="515"/>
      <c r="AJ997" s="515"/>
      <c r="AK997" s="515"/>
      <c r="AL997" s="515"/>
      <c r="GE997" s="17"/>
    </row>
    <row r="1018" spans="2:191" x14ac:dyDescent="0.2">
      <c r="B1018" s="18"/>
      <c r="C1018" s="18"/>
      <c r="D1018" s="18"/>
      <c r="E1018" s="18"/>
      <c r="F1018" s="18"/>
      <c r="G1018" s="18"/>
      <c r="H1018" s="18"/>
      <c r="I1018" s="515"/>
      <c r="J1018" s="537"/>
      <c r="K1018" s="515"/>
      <c r="L1018" s="515"/>
      <c r="M1018" s="515"/>
      <c r="N1018" s="515"/>
      <c r="P1018" s="515"/>
      <c r="Q1018" s="515"/>
      <c r="R1018" s="515"/>
      <c r="S1018" s="515"/>
      <c r="T1018" s="515"/>
      <c r="U1018" s="515"/>
      <c r="V1018" s="515"/>
      <c r="W1018" s="515"/>
      <c r="X1018" s="515"/>
      <c r="Y1018" s="515"/>
      <c r="Z1018" s="515"/>
      <c r="AA1018" s="515"/>
      <c r="AB1018" s="515"/>
      <c r="AC1018" s="515"/>
      <c r="AD1018" s="515"/>
      <c r="AE1018" s="515"/>
      <c r="AF1018" s="515"/>
      <c r="AG1018" s="515"/>
      <c r="AH1018" s="515"/>
      <c r="AI1018" s="515"/>
      <c r="AJ1018" s="515"/>
      <c r="AK1018" s="515"/>
      <c r="AL1018" s="515"/>
      <c r="GI1018" s="17"/>
    </row>
    <row r="1040" spans="2:195" x14ac:dyDescent="0.2">
      <c r="B1040" s="18"/>
      <c r="C1040" s="18"/>
      <c r="D1040" s="18"/>
      <c r="E1040" s="18"/>
      <c r="F1040" s="18"/>
      <c r="G1040" s="18"/>
      <c r="H1040" s="18"/>
      <c r="I1040" s="515"/>
      <c r="J1040" s="537"/>
      <c r="K1040" s="515"/>
      <c r="L1040" s="515"/>
      <c r="M1040" s="515"/>
      <c r="N1040" s="515"/>
      <c r="P1040" s="515"/>
      <c r="Q1040" s="515"/>
      <c r="R1040" s="515"/>
      <c r="S1040" s="515"/>
      <c r="T1040" s="515"/>
      <c r="U1040" s="515"/>
      <c r="V1040" s="515"/>
      <c r="W1040" s="515"/>
      <c r="X1040" s="515"/>
      <c r="Y1040" s="515"/>
      <c r="Z1040" s="515"/>
      <c r="AA1040" s="515"/>
      <c r="AB1040" s="515"/>
      <c r="AC1040" s="515"/>
      <c r="AD1040" s="515"/>
      <c r="AE1040" s="515"/>
      <c r="AF1040" s="515"/>
      <c r="AG1040" s="515"/>
      <c r="AH1040" s="515"/>
      <c r="AI1040" s="515"/>
      <c r="AJ1040" s="515"/>
      <c r="AK1040" s="515"/>
      <c r="AL1040" s="515"/>
      <c r="GM1040" s="17"/>
    </row>
    <row r="1063" spans="2:199" x14ac:dyDescent="0.2">
      <c r="B1063" s="18"/>
      <c r="C1063" s="18"/>
      <c r="D1063" s="18"/>
      <c r="E1063" s="18"/>
      <c r="F1063" s="18"/>
      <c r="G1063" s="18"/>
      <c r="H1063" s="18"/>
      <c r="I1063" s="515"/>
      <c r="J1063" s="537"/>
      <c r="K1063" s="515"/>
      <c r="L1063" s="515"/>
      <c r="M1063" s="515"/>
      <c r="N1063" s="515"/>
      <c r="P1063" s="515"/>
      <c r="Q1063" s="515"/>
      <c r="R1063" s="515"/>
      <c r="S1063" s="515"/>
      <c r="T1063" s="515"/>
      <c r="U1063" s="515"/>
      <c r="V1063" s="515"/>
      <c r="W1063" s="515"/>
      <c r="X1063" s="515"/>
      <c r="Y1063" s="515"/>
      <c r="Z1063" s="515"/>
      <c r="AA1063" s="515"/>
      <c r="AB1063" s="515"/>
      <c r="AC1063" s="515"/>
      <c r="AD1063" s="515"/>
      <c r="AE1063" s="515"/>
      <c r="AF1063" s="515"/>
      <c r="AG1063" s="515"/>
      <c r="AH1063" s="515"/>
      <c r="AI1063" s="515"/>
      <c r="AJ1063" s="515"/>
      <c r="AK1063" s="515"/>
      <c r="AL1063" s="515"/>
      <c r="GQ1063" s="17"/>
    </row>
    <row r="1087" spans="2:203" x14ac:dyDescent="0.2">
      <c r="B1087" s="18"/>
      <c r="C1087" s="18"/>
      <c r="D1087" s="18"/>
      <c r="E1087" s="18"/>
      <c r="F1087" s="18"/>
      <c r="G1087" s="18"/>
      <c r="H1087" s="18"/>
      <c r="I1087" s="515"/>
      <c r="J1087" s="537"/>
      <c r="K1087" s="515"/>
      <c r="L1087" s="515"/>
      <c r="M1087" s="515"/>
      <c r="N1087" s="515"/>
      <c r="P1087" s="515"/>
      <c r="Q1087" s="515"/>
      <c r="R1087" s="515"/>
      <c r="S1087" s="515"/>
      <c r="T1087" s="515"/>
      <c r="U1087" s="515"/>
      <c r="V1087" s="515"/>
      <c r="W1087" s="515"/>
      <c r="X1087" s="515"/>
      <c r="Y1087" s="515"/>
      <c r="Z1087" s="515"/>
      <c r="AA1087" s="515"/>
      <c r="AB1087" s="515"/>
      <c r="AC1087" s="515"/>
      <c r="AD1087" s="515"/>
      <c r="AE1087" s="515"/>
      <c r="AF1087" s="515"/>
      <c r="AG1087" s="515"/>
      <c r="AH1087" s="515"/>
      <c r="AI1087" s="515"/>
      <c r="AJ1087" s="515"/>
      <c r="AK1087" s="515"/>
      <c r="AL1087" s="515"/>
      <c r="GU1087" s="17"/>
    </row>
    <row r="1112" spans="2:207" x14ac:dyDescent="0.2">
      <c r="B1112" s="18"/>
      <c r="C1112" s="18"/>
      <c r="D1112" s="18"/>
      <c r="E1112" s="18"/>
      <c r="F1112" s="18"/>
      <c r="G1112" s="18"/>
      <c r="H1112" s="18"/>
      <c r="I1112" s="515"/>
      <c r="J1112" s="537"/>
      <c r="K1112" s="515"/>
      <c r="L1112" s="515"/>
      <c r="M1112" s="515"/>
      <c r="N1112" s="515"/>
      <c r="P1112" s="515"/>
      <c r="Q1112" s="515"/>
      <c r="R1112" s="515"/>
      <c r="S1112" s="515"/>
      <c r="T1112" s="515"/>
      <c r="U1112" s="515"/>
      <c r="V1112" s="515"/>
      <c r="W1112" s="515"/>
      <c r="X1112" s="515"/>
      <c r="Y1112" s="515"/>
      <c r="Z1112" s="515"/>
      <c r="AA1112" s="515"/>
      <c r="AB1112" s="515"/>
      <c r="AC1112" s="515"/>
      <c r="AD1112" s="515"/>
      <c r="AE1112" s="515"/>
      <c r="AF1112" s="515"/>
      <c r="AG1112" s="515"/>
      <c r="AH1112" s="515"/>
      <c r="AI1112" s="515"/>
      <c r="AJ1112" s="515"/>
      <c r="AK1112" s="515"/>
      <c r="AL1112" s="515"/>
      <c r="GY1112" s="17"/>
    </row>
    <row r="1138" spans="2:211" x14ac:dyDescent="0.2">
      <c r="B1138" s="18"/>
      <c r="C1138" s="18"/>
      <c r="D1138" s="18"/>
      <c r="E1138" s="18"/>
      <c r="F1138" s="18"/>
      <c r="G1138" s="18"/>
      <c r="H1138" s="18"/>
      <c r="I1138" s="515"/>
      <c r="J1138" s="537"/>
      <c r="K1138" s="515"/>
      <c r="L1138" s="515"/>
      <c r="M1138" s="515"/>
      <c r="N1138" s="515"/>
      <c r="P1138" s="515"/>
      <c r="Q1138" s="515"/>
      <c r="R1138" s="515"/>
      <c r="S1138" s="515"/>
      <c r="T1138" s="515"/>
      <c r="U1138" s="515"/>
      <c r="V1138" s="515"/>
      <c r="W1138" s="515"/>
      <c r="X1138" s="515"/>
      <c r="Y1138" s="515"/>
      <c r="Z1138" s="515"/>
      <c r="AA1138" s="515"/>
      <c r="AB1138" s="515"/>
      <c r="AC1138" s="515"/>
      <c r="AD1138" s="515"/>
      <c r="AE1138" s="515"/>
      <c r="AF1138" s="515"/>
      <c r="AG1138" s="515"/>
      <c r="AH1138" s="515"/>
      <c r="AI1138" s="515"/>
      <c r="AJ1138" s="515"/>
      <c r="AK1138" s="515"/>
      <c r="AL1138" s="515"/>
      <c r="HC1138" s="17"/>
    </row>
    <row r="1165" spans="2:215" x14ac:dyDescent="0.2">
      <c r="B1165" s="18"/>
      <c r="C1165" s="18"/>
      <c r="D1165" s="18"/>
      <c r="E1165" s="18"/>
      <c r="F1165" s="18"/>
      <c r="G1165" s="18"/>
      <c r="H1165" s="18"/>
      <c r="I1165" s="515"/>
      <c r="J1165" s="537"/>
      <c r="K1165" s="515"/>
      <c r="L1165" s="515"/>
      <c r="M1165" s="515"/>
      <c r="N1165" s="515"/>
      <c r="P1165" s="515"/>
      <c r="Q1165" s="515"/>
      <c r="R1165" s="515"/>
      <c r="S1165" s="515"/>
      <c r="T1165" s="515"/>
      <c r="U1165" s="515"/>
      <c r="V1165" s="515"/>
      <c r="W1165" s="515"/>
      <c r="X1165" s="515"/>
      <c r="Y1165" s="515"/>
      <c r="Z1165" s="515"/>
      <c r="AA1165" s="515"/>
      <c r="AB1165" s="515"/>
      <c r="AC1165" s="515"/>
      <c r="AD1165" s="515"/>
      <c r="AE1165" s="515"/>
      <c r="AF1165" s="515"/>
      <c r="AG1165" s="515"/>
      <c r="AH1165" s="515"/>
      <c r="AI1165" s="515"/>
      <c r="AJ1165" s="515"/>
      <c r="AK1165" s="515"/>
      <c r="AL1165" s="515"/>
      <c r="HG1165" s="17"/>
    </row>
    <row r="1193" spans="2:219" x14ac:dyDescent="0.2">
      <c r="B1193" s="18"/>
      <c r="C1193" s="18"/>
      <c r="D1193" s="18"/>
      <c r="E1193" s="18"/>
      <c r="F1193" s="18"/>
      <c r="G1193" s="18"/>
      <c r="H1193" s="18"/>
      <c r="I1193" s="515"/>
      <c r="J1193" s="537"/>
      <c r="K1193" s="515"/>
      <c r="L1193" s="515"/>
      <c r="M1193" s="515"/>
      <c r="N1193" s="515"/>
      <c r="P1193" s="515"/>
      <c r="Q1193" s="515"/>
      <c r="R1193" s="515"/>
      <c r="S1193" s="515"/>
      <c r="T1193" s="515"/>
      <c r="U1193" s="515"/>
      <c r="V1193" s="515"/>
      <c r="W1193" s="515"/>
      <c r="X1193" s="515"/>
      <c r="Y1193" s="515"/>
      <c r="Z1193" s="515"/>
      <c r="AA1193" s="515"/>
      <c r="AB1193" s="515"/>
      <c r="AC1193" s="515"/>
      <c r="AD1193" s="515"/>
      <c r="AE1193" s="515"/>
      <c r="AF1193" s="515"/>
      <c r="AG1193" s="515"/>
      <c r="AH1193" s="515"/>
      <c r="AI1193" s="515"/>
      <c r="AJ1193" s="515"/>
      <c r="AK1193" s="515"/>
      <c r="AL1193" s="515"/>
      <c r="HK1193" s="17"/>
    </row>
    <row r="1222" spans="2:223" x14ac:dyDescent="0.2">
      <c r="B1222" s="18"/>
      <c r="C1222" s="18"/>
      <c r="D1222" s="18"/>
      <c r="E1222" s="18"/>
      <c r="F1222" s="18"/>
      <c r="G1222" s="18"/>
      <c r="H1222" s="18"/>
      <c r="I1222" s="515"/>
      <c r="J1222" s="537"/>
      <c r="K1222" s="515"/>
      <c r="L1222" s="515"/>
      <c r="M1222" s="515"/>
      <c r="N1222" s="515"/>
      <c r="P1222" s="515"/>
      <c r="Q1222" s="515"/>
      <c r="R1222" s="515"/>
      <c r="S1222" s="515"/>
      <c r="T1222" s="515"/>
      <c r="U1222" s="515"/>
      <c r="V1222" s="515"/>
      <c r="W1222" s="515"/>
      <c r="X1222" s="515"/>
      <c r="Y1222" s="515"/>
      <c r="Z1222" s="515"/>
      <c r="AA1222" s="515"/>
      <c r="AB1222" s="515"/>
      <c r="AC1222" s="515"/>
      <c r="AD1222" s="515"/>
      <c r="AE1222" s="515"/>
      <c r="AF1222" s="515"/>
      <c r="AG1222" s="515"/>
      <c r="AH1222" s="515"/>
      <c r="AI1222" s="515"/>
      <c r="AJ1222" s="515"/>
      <c r="AK1222" s="515"/>
      <c r="AL1222" s="515"/>
      <c r="HO1222" s="17"/>
    </row>
    <row r="1252" spans="2:242" x14ac:dyDescent="0.2">
      <c r="B1252" s="18"/>
      <c r="C1252" s="18"/>
      <c r="D1252" s="18"/>
      <c r="E1252" s="18"/>
      <c r="F1252" s="18"/>
      <c r="G1252" s="18"/>
      <c r="H1252" s="18"/>
      <c r="I1252" s="515"/>
      <c r="J1252" s="537"/>
      <c r="K1252" s="515"/>
      <c r="L1252" s="515"/>
      <c r="M1252" s="515"/>
      <c r="N1252" s="515"/>
      <c r="P1252" s="515"/>
      <c r="Q1252" s="515"/>
      <c r="R1252" s="515"/>
      <c r="S1252" s="515"/>
      <c r="T1252" s="515"/>
      <c r="U1252" s="515"/>
      <c r="V1252" s="515"/>
      <c r="W1252" s="515"/>
      <c r="X1252" s="515"/>
      <c r="Y1252" s="515"/>
      <c r="Z1252" s="515"/>
      <c r="AA1252" s="515"/>
      <c r="AB1252" s="515"/>
      <c r="AC1252" s="515"/>
      <c r="AD1252" s="515"/>
      <c r="AE1252" s="515"/>
      <c r="AF1252" s="515"/>
      <c r="AG1252" s="515"/>
      <c r="AH1252" s="515"/>
      <c r="AI1252" s="515"/>
      <c r="AJ1252" s="515"/>
      <c r="AK1252" s="515"/>
      <c r="AL1252" s="515"/>
      <c r="HS1252" s="17"/>
    </row>
    <row r="1255" spans="2:242" x14ac:dyDescent="0.2">
      <c r="B1255" s="18"/>
      <c r="C1255" s="18"/>
      <c r="D1255" s="18"/>
      <c r="E1255" s="18"/>
      <c r="F1255" s="18"/>
      <c r="G1255" s="18"/>
      <c r="H1255" s="18"/>
      <c r="I1255" s="515"/>
      <c r="J1255" s="537"/>
      <c r="K1255" s="515"/>
      <c r="L1255" s="515"/>
      <c r="M1255" s="515"/>
      <c r="N1255" s="515"/>
      <c r="P1255" s="515"/>
      <c r="Q1255" s="515"/>
      <c r="R1255" s="515"/>
      <c r="S1255" s="515"/>
      <c r="T1255" s="515"/>
      <c r="U1255" s="515"/>
      <c r="V1255" s="515"/>
      <c r="W1255" s="515"/>
      <c r="X1255" s="515"/>
      <c r="Y1255" s="515"/>
      <c r="Z1255" s="515"/>
      <c r="AA1255" s="515"/>
      <c r="AB1255" s="515"/>
      <c r="AC1255" s="515"/>
      <c r="AD1255" s="515"/>
      <c r="AE1255" s="515"/>
      <c r="AF1255" s="515"/>
      <c r="AG1255" s="515"/>
      <c r="AH1255" s="515"/>
      <c r="AI1255" s="515"/>
      <c r="AJ1255" s="515"/>
      <c r="AK1255" s="515"/>
      <c r="AL1255" s="515"/>
      <c r="HX1255" s="17"/>
    </row>
    <row r="1259" spans="2:242" x14ac:dyDescent="0.2">
      <c r="B1259" s="18"/>
      <c r="C1259" s="18"/>
      <c r="D1259" s="18"/>
      <c r="E1259" s="18"/>
      <c r="F1259" s="18"/>
      <c r="G1259" s="18"/>
      <c r="H1259" s="18"/>
      <c r="I1259" s="515"/>
      <c r="J1259" s="537"/>
      <c r="K1259" s="515"/>
      <c r="L1259" s="515"/>
      <c r="M1259" s="515"/>
      <c r="N1259" s="515"/>
      <c r="P1259" s="515"/>
      <c r="Q1259" s="515"/>
      <c r="R1259" s="515"/>
      <c r="S1259" s="515"/>
      <c r="T1259" s="515"/>
      <c r="U1259" s="515"/>
      <c r="V1259" s="515"/>
      <c r="W1259" s="515"/>
      <c r="X1259" s="515"/>
      <c r="Y1259" s="515"/>
      <c r="Z1259" s="515"/>
      <c r="AA1259" s="515"/>
      <c r="AB1259" s="515"/>
      <c r="AC1259" s="515"/>
      <c r="AD1259" s="515"/>
      <c r="AE1259" s="515"/>
      <c r="AF1259" s="515"/>
      <c r="AG1259" s="515"/>
      <c r="AH1259" s="515"/>
      <c r="AI1259" s="515"/>
      <c r="AJ1259" s="515"/>
      <c r="AK1259" s="515"/>
      <c r="AL1259" s="515"/>
      <c r="IC1259" s="17"/>
    </row>
    <row r="1264" spans="2:242" x14ac:dyDescent="0.2">
      <c r="B1264" s="18"/>
      <c r="C1264" s="18"/>
      <c r="D1264" s="18"/>
      <c r="E1264" s="18"/>
      <c r="F1264" s="18"/>
      <c r="G1264" s="18"/>
      <c r="H1264" s="18"/>
      <c r="I1264" s="515"/>
      <c r="J1264" s="537"/>
      <c r="K1264" s="515"/>
      <c r="L1264" s="515"/>
      <c r="M1264" s="515"/>
      <c r="N1264" s="515"/>
      <c r="P1264" s="515"/>
      <c r="Q1264" s="515"/>
      <c r="R1264" s="515"/>
      <c r="S1264" s="515"/>
      <c r="T1264" s="515"/>
      <c r="U1264" s="515"/>
      <c r="V1264" s="515"/>
      <c r="W1264" s="515"/>
      <c r="X1264" s="515"/>
      <c r="Y1264" s="515"/>
      <c r="Z1264" s="515"/>
      <c r="AA1264" s="515"/>
      <c r="AB1264" s="515"/>
      <c r="AC1264" s="515"/>
      <c r="AD1264" s="515"/>
      <c r="AE1264" s="515"/>
      <c r="AF1264" s="515"/>
      <c r="AG1264" s="515"/>
      <c r="AH1264" s="515"/>
      <c r="AI1264" s="515"/>
      <c r="AJ1264" s="515"/>
      <c r="AK1264" s="515"/>
      <c r="AL1264" s="515"/>
      <c r="IH1264" s="17"/>
    </row>
    <row r="1270" spans="2:252" x14ac:dyDescent="0.2">
      <c r="B1270" s="18"/>
      <c r="C1270" s="18"/>
      <c r="D1270" s="18"/>
      <c r="E1270" s="18"/>
      <c r="F1270" s="18"/>
      <c r="G1270" s="18"/>
      <c r="H1270" s="18"/>
      <c r="I1270" s="515"/>
      <c r="J1270" s="537"/>
      <c r="K1270" s="515"/>
      <c r="L1270" s="515"/>
      <c r="M1270" s="515"/>
      <c r="N1270" s="515"/>
      <c r="P1270" s="515"/>
      <c r="Q1270" s="515"/>
      <c r="R1270" s="515"/>
      <c r="S1270" s="515"/>
      <c r="T1270" s="515"/>
      <c r="U1270" s="515"/>
      <c r="V1270" s="515"/>
      <c r="W1270" s="515"/>
      <c r="X1270" s="515"/>
      <c r="Y1270" s="515"/>
      <c r="Z1270" s="515"/>
      <c r="AA1270" s="515"/>
      <c r="AB1270" s="515"/>
      <c r="AC1270" s="515"/>
      <c r="AD1270" s="515"/>
      <c r="AE1270" s="515"/>
      <c r="AF1270" s="515"/>
      <c r="AG1270" s="515"/>
      <c r="AH1270" s="515"/>
      <c r="AI1270" s="515"/>
      <c r="AJ1270" s="515"/>
      <c r="AK1270" s="515"/>
      <c r="AL1270" s="515"/>
      <c r="IM1270" s="17"/>
    </row>
    <row r="1277" spans="2:252" x14ac:dyDescent="0.2">
      <c r="B1277" s="18"/>
      <c r="C1277" s="18"/>
      <c r="D1277" s="18"/>
      <c r="E1277" s="18"/>
      <c r="F1277" s="18"/>
      <c r="G1277" s="18"/>
      <c r="H1277" s="18"/>
      <c r="I1277" s="515"/>
      <c r="J1277" s="537"/>
      <c r="K1277" s="515"/>
      <c r="L1277" s="515"/>
      <c r="M1277" s="515"/>
      <c r="N1277" s="515"/>
      <c r="P1277" s="515"/>
      <c r="Q1277" s="515"/>
      <c r="R1277" s="515"/>
      <c r="S1277" s="515"/>
      <c r="T1277" s="515"/>
      <c r="U1277" s="515"/>
      <c r="V1277" s="515"/>
      <c r="W1277" s="515"/>
      <c r="X1277" s="515"/>
      <c r="Y1277" s="515"/>
      <c r="Z1277" s="515"/>
      <c r="AA1277" s="515"/>
      <c r="AB1277" s="515"/>
      <c r="AC1277" s="515"/>
      <c r="AD1277" s="515"/>
      <c r="AE1277" s="515"/>
      <c r="AF1277" s="515"/>
      <c r="AG1277" s="515"/>
      <c r="AH1277" s="515"/>
      <c r="AI1277" s="515"/>
      <c r="AJ1277" s="515"/>
      <c r="AK1277" s="515"/>
      <c r="AL1277" s="515"/>
      <c r="IR1277" s="17"/>
    </row>
    <row r="1285" spans="2:262" x14ac:dyDescent="0.2">
      <c r="B1285" s="18"/>
      <c r="C1285" s="18"/>
      <c r="D1285" s="18"/>
      <c r="E1285" s="18"/>
      <c r="F1285" s="18"/>
      <c r="G1285" s="18"/>
      <c r="H1285" s="18"/>
      <c r="I1285" s="515"/>
      <c r="J1285" s="537"/>
      <c r="K1285" s="515"/>
      <c r="L1285" s="515"/>
      <c r="M1285" s="515"/>
      <c r="N1285" s="515"/>
      <c r="P1285" s="515"/>
      <c r="Q1285" s="515"/>
      <c r="R1285" s="515"/>
      <c r="S1285" s="515"/>
      <c r="T1285" s="515"/>
      <c r="U1285" s="515"/>
      <c r="V1285" s="515"/>
      <c r="W1285" s="515"/>
      <c r="X1285" s="515"/>
      <c r="Y1285" s="515"/>
      <c r="Z1285" s="515"/>
      <c r="AA1285" s="515"/>
      <c r="AB1285" s="515"/>
      <c r="AC1285" s="515"/>
      <c r="AD1285" s="515"/>
      <c r="AE1285" s="515"/>
      <c r="AF1285" s="515"/>
      <c r="AG1285" s="515"/>
      <c r="AH1285" s="515"/>
      <c r="AI1285" s="515"/>
      <c r="AJ1285" s="515"/>
      <c r="AK1285" s="515"/>
      <c r="AL1285" s="515"/>
      <c r="IW1285" s="17"/>
    </row>
    <row r="1294" spans="2:262" x14ac:dyDescent="0.2">
      <c r="B1294" s="18"/>
      <c r="C1294" s="18"/>
      <c r="D1294" s="18"/>
      <c r="E1294" s="18"/>
      <c r="F1294" s="18"/>
      <c r="G1294" s="18"/>
      <c r="H1294" s="18"/>
      <c r="I1294" s="515"/>
      <c r="J1294" s="537"/>
      <c r="K1294" s="515"/>
      <c r="L1294" s="515"/>
      <c r="M1294" s="515"/>
      <c r="N1294" s="515"/>
      <c r="P1294" s="515"/>
      <c r="Q1294" s="515"/>
      <c r="R1294" s="515"/>
      <c r="S1294" s="515"/>
      <c r="T1294" s="515"/>
      <c r="U1294" s="515"/>
      <c r="V1294" s="515"/>
      <c r="W1294" s="515"/>
      <c r="X1294" s="515"/>
      <c r="Y1294" s="515"/>
      <c r="Z1294" s="515"/>
      <c r="AA1294" s="515"/>
      <c r="AB1294" s="515"/>
      <c r="AC1294" s="515"/>
      <c r="AD1294" s="515"/>
      <c r="AE1294" s="515"/>
      <c r="AF1294" s="515"/>
      <c r="AG1294" s="515"/>
      <c r="AH1294" s="515"/>
      <c r="AI1294" s="515"/>
      <c r="AJ1294" s="515"/>
      <c r="AK1294" s="515"/>
      <c r="AL1294" s="515"/>
      <c r="JB1294" s="17"/>
    </row>
  </sheetData>
  <mergeCells count="1">
    <mergeCell ref="B5:H5"/>
  </mergeCells>
  <phoneticPr fontId="59" type="noConversion"/>
  <hyperlinks>
    <hyperlink ref="B7" location="'Historic'!$A$1" display="'Historic'!$A$1"/>
    <hyperlink ref="C7" location="'Contents'!$A$1" display="'Contents'!$A$1"/>
    <hyperlink ref="B5" location="'Historic'!Table_2_1" display="Historical Sales Revenue From Shipments of Foundry Wafers by Region to External Customers by Company, 2016-2020 (Millions of U.S. Dollars)"/>
  </hyperlinks>
  <pageMargins left="0.75" right="0.75" top="1.25" bottom="0.75" header="0.5" footer="0.5"/>
  <pageSetup scale="74" orientation="portrait" r:id="rId1"/>
  <headerFooter>
    <oddFooter>&amp;C© 2022 Gartner, Inc. and/or its Affiliates. All Rights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4"/>
  <sheetViews>
    <sheetView zoomScaleNormal="100" workbookViewId="0"/>
  </sheetViews>
  <sheetFormatPr defaultColWidth="8.140625" defaultRowHeight="14.45" customHeight="1" x14ac:dyDescent="0.2"/>
  <cols>
    <col min="1" max="1" width="22.85546875" style="19" customWidth="1"/>
    <col min="2" max="11" width="7.85546875" style="19" customWidth="1"/>
    <col min="12" max="12" width="10.42578125" style="19" customWidth="1"/>
    <col min="13" max="256" width="8.140625" style="19"/>
    <col min="257" max="257" width="22.85546875" style="19" customWidth="1"/>
    <col min="258" max="267" width="7.85546875" style="19" customWidth="1"/>
    <col min="268" max="268" width="10.42578125" style="19" customWidth="1"/>
    <col min="269" max="512" width="8.140625" style="19"/>
    <col min="513" max="513" width="22.85546875" style="19" customWidth="1"/>
    <col min="514" max="523" width="7.85546875" style="19" customWidth="1"/>
    <col min="524" max="524" width="10.42578125" style="19" customWidth="1"/>
    <col min="525" max="768" width="8.140625" style="19"/>
    <col min="769" max="769" width="22.85546875" style="19" customWidth="1"/>
    <col min="770" max="779" width="7.85546875" style="19" customWidth="1"/>
    <col min="780" max="780" width="10.42578125" style="19" customWidth="1"/>
    <col min="781" max="1024" width="8.140625" style="19"/>
    <col min="1025" max="1025" width="22.85546875" style="19" customWidth="1"/>
    <col min="1026" max="1035" width="7.85546875" style="19" customWidth="1"/>
    <col min="1036" max="1036" width="10.42578125" style="19" customWidth="1"/>
    <col min="1037" max="1280" width="8.140625" style="19"/>
    <col min="1281" max="1281" width="22.85546875" style="19" customWidth="1"/>
    <col min="1282" max="1291" width="7.85546875" style="19" customWidth="1"/>
    <col min="1292" max="1292" width="10.42578125" style="19" customWidth="1"/>
    <col min="1293" max="1536" width="8.140625" style="19"/>
    <col min="1537" max="1537" width="22.85546875" style="19" customWidth="1"/>
    <col min="1538" max="1547" width="7.85546875" style="19" customWidth="1"/>
    <col min="1548" max="1548" width="10.42578125" style="19" customWidth="1"/>
    <col min="1549" max="1792" width="8.140625" style="19"/>
    <col min="1793" max="1793" width="22.85546875" style="19" customWidth="1"/>
    <col min="1794" max="1803" width="7.85546875" style="19" customWidth="1"/>
    <col min="1804" max="1804" width="10.42578125" style="19" customWidth="1"/>
    <col min="1805" max="2048" width="8.140625" style="19"/>
    <col min="2049" max="2049" width="22.85546875" style="19" customWidth="1"/>
    <col min="2050" max="2059" width="7.85546875" style="19" customWidth="1"/>
    <col min="2060" max="2060" width="10.42578125" style="19" customWidth="1"/>
    <col min="2061" max="2304" width="8.140625" style="19"/>
    <col min="2305" max="2305" width="22.85546875" style="19" customWidth="1"/>
    <col min="2306" max="2315" width="7.85546875" style="19" customWidth="1"/>
    <col min="2316" max="2316" width="10.42578125" style="19" customWidth="1"/>
    <col min="2317" max="2560" width="8.140625" style="19"/>
    <col min="2561" max="2561" width="22.85546875" style="19" customWidth="1"/>
    <col min="2562" max="2571" width="7.85546875" style="19" customWidth="1"/>
    <col min="2572" max="2572" width="10.42578125" style="19" customWidth="1"/>
    <col min="2573" max="2816" width="8.140625" style="19"/>
    <col min="2817" max="2817" width="22.85546875" style="19" customWidth="1"/>
    <col min="2818" max="2827" width="7.85546875" style="19" customWidth="1"/>
    <col min="2828" max="2828" width="10.42578125" style="19" customWidth="1"/>
    <col min="2829" max="3072" width="8.140625" style="19"/>
    <col min="3073" max="3073" width="22.85546875" style="19" customWidth="1"/>
    <col min="3074" max="3083" width="7.85546875" style="19" customWidth="1"/>
    <col min="3084" max="3084" width="10.42578125" style="19" customWidth="1"/>
    <col min="3085" max="3328" width="8.140625" style="19"/>
    <col min="3329" max="3329" width="22.85546875" style="19" customWidth="1"/>
    <col min="3330" max="3339" width="7.85546875" style="19" customWidth="1"/>
    <col min="3340" max="3340" width="10.42578125" style="19" customWidth="1"/>
    <col min="3341" max="3584" width="8.140625" style="19"/>
    <col min="3585" max="3585" width="22.85546875" style="19" customWidth="1"/>
    <col min="3586" max="3595" width="7.85546875" style="19" customWidth="1"/>
    <col min="3596" max="3596" width="10.42578125" style="19" customWidth="1"/>
    <col min="3597" max="3840" width="8.140625" style="19"/>
    <col min="3841" max="3841" width="22.85546875" style="19" customWidth="1"/>
    <col min="3842" max="3851" width="7.85546875" style="19" customWidth="1"/>
    <col min="3852" max="3852" width="10.42578125" style="19" customWidth="1"/>
    <col min="3853" max="4096" width="8.140625" style="19"/>
    <col min="4097" max="4097" width="22.85546875" style="19" customWidth="1"/>
    <col min="4098" max="4107" width="7.85546875" style="19" customWidth="1"/>
    <col min="4108" max="4108" width="10.42578125" style="19" customWidth="1"/>
    <col min="4109" max="4352" width="8.140625" style="19"/>
    <col min="4353" max="4353" width="22.85546875" style="19" customWidth="1"/>
    <col min="4354" max="4363" width="7.85546875" style="19" customWidth="1"/>
    <col min="4364" max="4364" width="10.42578125" style="19" customWidth="1"/>
    <col min="4365" max="4608" width="8.140625" style="19"/>
    <col min="4609" max="4609" width="22.85546875" style="19" customWidth="1"/>
    <col min="4610" max="4619" width="7.85546875" style="19" customWidth="1"/>
    <col min="4620" max="4620" width="10.42578125" style="19" customWidth="1"/>
    <col min="4621" max="4864" width="8.140625" style="19"/>
    <col min="4865" max="4865" width="22.85546875" style="19" customWidth="1"/>
    <col min="4866" max="4875" width="7.85546875" style="19" customWidth="1"/>
    <col min="4876" max="4876" width="10.42578125" style="19" customWidth="1"/>
    <col min="4877" max="5120" width="8.140625" style="19"/>
    <col min="5121" max="5121" width="22.85546875" style="19" customWidth="1"/>
    <col min="5122" max="5131" width="7.85546875" style="19" customWidth="1"/>
    <col min="5132" max="5132" width="10.42578125" style="19" customWidth="1"/>
    <col min="5133" max="5376" width="8.140625" style="19"/>
    <col min="5377" max="5377" width="22.85546875" style="19" customWidth="1"/>
    <col min="5378" max="5387" width="7.85546875" style="19" customWidth="1"/>
    <col min="5388" max="5388" width="10.42578125" style="19" customWidth="1"/>
    <col min="5389" max="5632" width="8.140625" style="19"/>
    <col min="5633" max="5633" width="22.85546875" style="19" customWidth="1"/>
    <col min="5634" max="5643" width="7.85546875" style="19" customWidth="1"/>
    <col min="5644" max="5644" width="10.42578125" style="19" customWidth="1"/>
    <col min="5645" max="5888" width="8.140625" style="19"/>
    <col min="5889" max="5889" width="22.85546875" style="19" customWidth="1"/>
    <col min="5890" max="5899" width="7.85546875" style="19" customWidth="1"/>
    <col min="5900" max="5900" width="10.42578125" style="19" customWidth="1"/>
    <col min="5901" max="6144" width="8.140625" style="19"/>
    <col min="6145" max="6145" width="22.85546875" style="19" customWidth="1"/>
    <col min="6146" max="6155" width="7.85546875" style="19" customWidth="1"/>
    <col min="6156" max="6156" width="10.42578125" style="19" customWidth="1"/>
    <col min="6157" max="6400" width="8.140625" style="19"/>
    <col min="6401" max="6401" width="22.85546875" style="19" customWidth="1"/>
    <col min="6402" max="6411" width="7.85546875" style="19" customWidth="1"/>
    <col min="6412" max="6412" width="10.42578125" style="19" customWidth="1"/>
    <col min="6413" max="6656" width="8.140625" style="19"/>
    <col min="6657" max="6657" width="22.85546875" style="19" customWidth="1"/>
    <col min="6658" max="6667" width="7.85546875" style="19" customWidth="1"/>
    <col min="6668" max="6668" width="10.42578125" style="19" customWidth="1"/>
    <col min="6669" max="6912" width="8.140625" style="19"/>
    <col min="6913" max="6913" width="22.85546875" style="19" customWidth="1"/>
    <col min="6914" max="6923" width="7.85546875" style="19" customWidth="1"/>
    <col min="6924" max="6924" width="10.42578125" style="19" customWidth="1"/>
    <col min="6925" max="7168" width="8.140625" style="19"/>
    <col min="7169" max="7169" width="22.85546875" style="19" customWidth="1"/>
    <col min="7170" max="7179" width="7.85546875" style="19" customWidth="1"/>
    <col min="7180" max="7180" width="10.42578125" style="19" customWidth="1"/>
    <col min="7181" max="7424" width="8.140625" style="19"/>
    <col min="7425" max="7425" width="22.85546875" style="19" customWidth="1"/>
    <col min="7426" max="7435" width="7.85546875" style="19" customWidth="1"/>
    <col min="7436" max="7436" width="10.42578125" style="19" customWidth="1"/>
    <col min="7437" max="7680" width="8.140625" style="19"/>
    <col min="7681" max="7681" width="22.85546875" style="19" customWidth="1"/>
    <col min="7682" max="7691" width="7.85546875" style="19" customWidth="1"/>
    <col min="7692" max="7692" width="10.42578125" style="19" customWidth="1"/>
    <col min="7693" max="7936" width="8.140625" style="19"/>
    <col min="7937" max="7937" width="22.85546875" style="19" customWidth="1"/>
    <col min="7938" max="7947" width="7.85546875" style="19" customWidth="1"/>
    <col min="7948" max="7948" width="10.42578125" style="19" customWidth="1"/>
    <col min="7949" max="8192" width="8.140625" style="19"/>
    <col min="8193" max="8193" width="22.85546875" style="19" customWidth="1"/>
    <col min="8194" max="8203" width="7.85546875" style="19" customWidth="1"/>
    <col min="8204" max="8204" width="10.42578125" style="19" customWidth="1"/>
    <col min="8205" max="8448" width="8.140625" style="19"/>
    <col min="8449" max="8449" width="22.85546875" style="19" customWidth="1"/>
    <col min="8450" max="8459" width="7.85546875" style="19" customWidth="1"/>
    <col min="8460" max="8460" width="10.42578125" style="19" customWidth="1"/>
    <col min="8461" max="8704" width="8.140625" style="19"/>
    <col min="8705" max="8705" width="22.85546875" style="19" customWidth="1"/>
    <col min="8706" max="8715" width="7.85546875" style="19" customWidth="1"/>
    <col min="8716" max="8716" width="10.42578125" style="19" customWidth="1"/>
    <col min="8717" max="8960" width="8.140625" style="19"/>
    <col min="8961" max="8961" width="22.85546875" style="19" customWidth="1"/>
    <col min="8962" max="8971" width="7.85546875" style="19" customWidth="1"/>
    <col min="8972" max="8972" width="10.42578125" style="19" customWidth="1"/>
    <col min="8973" max="9216" width="8.140625" style="19"/>
    <col min="9217" max="9217" width="22.85546875" style="19" customWidth="1"/>
    <col min="9218" max="9227" width="7.85546875" style="19" customWidth="1"/>
    <col min="9228" max="9228" width="10.42578125" style="19" customWidth="1"/>
    <col min="9229" max="9472" width="8.140625" style="19"/>
    <col min="9473" max="9473" width="22.85546875" style="19" customWidth="1"/>
    <col min="9474" max="9483" width="7.85546875" style="19" customWidth="1"/>
    <col min="9484" max="9484" width="10.42578125" style="19" customWidth="1"/>
    <col min="9485" max="9728" width="8.140625" style="19"/>
    <col min="9729" max="9729" width="22.85546875" style="19" customWidth="1"/>
    <col min="9730" max="9739" width="7.85546875" style="19" customWidth="1"/>
    <col min="9740" max="9740" width="10.42578125" style="19" customWidth="1"/>
    <col min="9741" max="9984" width="8.140625" style="19"/>
    <col min="9985" max="9985" width="22.85546875" style="19" customWidth="1"/>
    <col min="9986" max="9995" width="7.85546875" style="19" customWidth="1"/>
    <col min="9996" max="9996" width="10.42578125" style="19" customWidth="1"/>
    <col min="9997" max="10240" width="8.140625" style="19"/>
    <col min="10241" max="10241" width="22.85546875" style="19" customWidth="1"/>
    <col min="10242" max="10251" width="7.85546875" style="19" customWidth="1"/>
    <col min="10252" max="10252" width="10.42578125" style="19" customWidth="1"/>
    <col min="10253" max="10496" width="8.140625" style="19"/>
    <col min="10497" max="10497" width="22.85546875" style="19" customWidth="1"/>
    <col min="10498" max="10507" width="7.85546875" style="19" customWidth="1"/>
    <col min="10508" max="10508" width="10.42578125" style="19" customWidth="1"/>
    <col min="10509" max="10752" width="8.140625" style="19"/>
    <col min="10753" max="10753" width="22.85546875" style="19" customWidth="1"/>
    <col min="10754" max="10763" width="7.85546875" style="19" customWidth="1"/>
    <col min="10764" max="10764" width="10.42578125" style="19" customWidth="1"/>
    <col min="10765" max="11008" width="8.140625" style="19"/>
    <col min="11009" max="11009" width="22.85546875" style="19" customWidth="1"/>
    <col min="11010" max="11019" width="7.85546875" style="19" customWidth="1"/>
    <col min="11020" max="11020" width="10.42578125" style="19" customWidth="1"/>
    <col min="11021" max="11264" width="8.140625" style="19"/>
    <col min="11265" max="11265" width="22.85546875" style="19" customWidth="1"/>
    <col min="11266" max="11275" width="7.85546875" style="19" customWidth="1"/>
    <col min="11276" max="11276" width="10.42578125" style="19" customWidth="1"/>
    <col min="11277" max="11520" width="8.140625" style="19"/>
    <col min="11521" max="11521" width="22.85546875" style="19" customWidth="1"/>
    <col min="11522" max="11531" width="7.85546875" style="19" customWidth="1"/>
    <col min="11532" max="11532" width="10.42578125" style="19" customWidth="1"/>
    <col min="11533" max="11776" width="8.140625" style="19"/>
    <col min="11777" max="11777" width="22.85546875" style="19" customWidth="1"/>
    <col min="11778" max="11787" width="7.85546875" style="19" customWidth="1"/>
    <col min="11788" max="11788" width="10.42578125" style="19" customWidth="1"/>
    <col min="11789" max="12032" width="8.140625" style="19"/>
    <col min="12033" max="12033" width="22.85546875" style="19" customWidth="1"/>
    <col min="12034" max="12043" width="7.85546875" style="19" customWidth="1"/>
    <col min="12044" max="12044" width="10.42578125" style="19" customWidth="1"/>
    <col min="12045" max="12288" width="8.140625" style="19"/>
    <col min="12289" max="12289" width="22.85546875" style="19" customWidth="1"/>
    <col min="12290" max="12299" width="7.85546875" style="19" customWidth="1"/>
    <col min="12300" max="12300" width="10.42578125" style="19" customWidth="1"/>
    <col min="12301" max="12544" width="8.140625" style="19"/>
    <col min="12545" max="12545" width="22.85546875" style="19" customWidth="1"/>
    <col min="12546" max="12555" width="7.85546875" style="19" customWidth="1"/>
    <col min="12556" max="12556" width="10.42578125" style="19" customWidth="1"/>
    <col min="12557" max="12800" width="8.140625" style="19"/>
    <col min="12801" max="12801" width="22.85546875" style="19" customWidth="1"/>
    <col min="12802" max="12811" width="7.85546875" style="19" customWidth="1"/>
    <col min="12812" max="12812" width="10.42578125" style="19" customWidth="1"/>
    <col min="12813" max="13056" width="8.140625" style="19"/>
    <col min="13057" max="13057" width="22.85546875" style="19" customWidth="1"/>
    <col min="13058" max="13067" width="7.85546875" style="19" customWidth="1"/>
    <col min="13068" max="13068" width="10.42578125" style="19" customWidth="1"/>
    <col min="13069" max="13312" width="8.140625" style="19"/>
    <col min="13313" max="13313" width="22.85546875" style="19" customWidth="1"/>
    <col min="13314" max="13323" width="7.85546875" style="19" customWidth="1"/>
    <col min="13324" max="13324" width="10.42578125" style="19" customWidth="1"/>
    <col min="13325" max="13568" width="8.140625" style="19"/>
    <col min="13569" max="13569" width="22.85546875" style="19" customWidth="1"/>
    <col min="13570" max="13579" width="7.85546875" style="19" customWidth="1"/>
    <col min="13580" max="13580" width="10.42578125" style="19" customWidth="1"/>
    <col min="13581" max="13824" width="8.140625" style="19"/>
    <col min="13825" max="13825" width="22.85546875" style="19" customWidth="1"/>
    <col min="13826" max="13835" width="7.85546875" style="19" customWidth="1"/>
    <col min="13836" max="13836" width="10.42578125" style="19" customWidth="1"/>
    <col min="13837" max="14080" width="8.140625" style="19"/>
    <col min="14081" max="14081" width="22.85546875" style="19" customWidth="1"/>
    <col min="14082" max="14091" width="7.85546875" style="19" customWidth="1"/>
    <col min="14092" max="14092" width="10.42578125" style="19" customWidth="1"/>
    <col min="14093" max="14336" width="8.140625" style="19"/>
    <col min="14337" max="14337" width="22.85546875" style="19" customWidth="1"/>
    <col min="14338" max="14347" width="7.85546875" style="19" customWidth="1"/>
    <col min="14348" max="14348" width="10.42578125" style="19" customWidth="1"/>
    <col min="14349" max="14592" width="8.140625" style="19"/>
    <col min="14593" max="14593" width="22.85546875" style="19" customWidth="1"/>
    <col min="14594" max="14603" width="7.85546875" style="19" customWidth="1"/>
    <col min="14604" max="14604" width="10.42578125" style="19" customWidth="1"/>
    <col min="14605" max="14848" width="8.140625" style="19"/>
    <col min="14849" max="14849" width="22.85546875" style="19" customWidth="1"/>
    <col min="14850" max="14859" width="7.85546875" style="19" customWidth="1"/>
    <col min="14860" max="14860" width="10.42578125" style="19" customWidth="1"/>
    <col min="14861" max="15104" width="8.140625" style="19"/>
    <col min="15105" max="15105" width="22.85546875" style="19" customWidth="1"/>
    <col min="15106" max="15115" width="7.85546875" style="19" customWidth="1"/>
    <col min="15116" max="15116" width="10.42578125" style="19" customWidth="1"/>
    <col min="15117" max="15360" width="8.140625" style="19"/>
    <col min="15361" max="15361" width="22.85546875" style="19" customWidth="1"/>
    <col min="15362" max="15371" width="7.85546875" style="19" customWidth="1"/>
    <col min="15372" max="15372" width="10.42578125" style="19" customWidth="1"/>
    <col min="15373" max="15616" width="8.140625" style="19"/>
    <col min="15617" max="15617" width="22.85546875" style="19" customWidth="1"/>
    <col min="15618" max="15627" width="7.85546875" style="19" customWidth="1"/>
    <col min="15628" max="15628" width="10.42578125" style="19" customWidth="1"/>
    <col min="15629" max="15872" width="8.140625" style="19"/>
    <col min="15873" max="15873" width="22.85546875" style="19" customWidth="1"/>
    <col min="15874" max="15883" width="7.85546875" style="19" customWidth="1"/>
    <col min="15884" max="15884" width="10.42578125" style="19" customWidth="1"/>
    <col min="15885" max="16128" width="8.140625" style="19"/>
    <col min="16129" max="16129" width="22.85546875" style="19" customWidth="1"/>
    <col min="16130" max="16139" width="7.85546875" style="19" customWidth="1"/>
    <col min="16140" max="16140" width="10.42578125" style="19" customWidth="1"/>
    <col min="16141" max="16384" width="8.140625" style="19"/>
  </cols>
  <sheetData>
    <row r="1" spans="1:19" ht="20.45" customHeight="1" x14ac:dyDescent="0.3">
      <c r="A1" s="83" t="s">
        <v>109</v>
      </c>
      <c r="H1" s="84"/>
      <c r="M1" s="71"/>
    </row>
    <row r="2" spans="1:19" s="85" customFormat="1" ht="25.7" customHeight="1" x14ac:dyDescent="0.3">
      <c r="A2" s="83" t="s">
        <v>392</v>
      </c>
    </row>
    <row r="3" spans="1:19" ht="14.45" customHeight="1" x14ac:dyDescent="0.25">
      <c r="A3" s="77"/>
      <c r="B3" s="77"/>
      <c r="C3" s="77"/>
      <c r="D3" s="77"/>
      <c r="E3" s="77"/>
      <c r="F3" s="77"/>
      <c r="G3" s="77"/>
      <c r="H3" s="77"/>
      <c r="I3" s="77"/>
      <c r="J3" s="77"/>
      <c r="K3" s="77"/>
      <c r="L3" s="77"/>
      <c r="M3" s="77"/>
      <c r="N3" s="77"/>
    </row>
    <row r="4" spans="1:19" ht="14.45" customHeight="1" x14ac:dyDescent="0.25">
      <c r="A4" s="77"/>
      <c r="B4" s="77"/>
      <c r="C4" s="77"/>
      <c r="D4" s="77"/>
      <c r="E4" s="77"/>
      <c r="F4" s="77"/>
      <c r="G4" s="77"/>
      <c r="H4" s="77"/>
      <c r="I4" s="77"/>
      <c r="J4" s="77"/>
      <c r="K4" s="77"/>
      <c r="L4" s="77"/>
      <c r="M4" s="77"/>
      <c r="N4" s="77"/>
    </row>
    <row r="5" spans="1:19" s="18" customFormat="1" ht="14.45" customHeight="1" x14ac:dyDescent="0.25">
      <c r="A5" s="10"/>
      <c r="B5" s="549" t="s">
        <v>8</v>
      </c>
      <c r="C5" s="67" t="s">
        <v>9</v>
      </c>
      <c r="D5" s="49"/>
      <c r="E5" s="49"/>
      <c r="F5" s="49"/>
      <c r="G5" s="86"/>
      <c r="I5" s="9"/>
      <c r="J5" s="9"/>
      <c r="K5" s="9"/>
      <c r="L5" s="49"/>
      <c r="M5" s="49"/>
      <c r="N5" s="9"/>
    </row>
    <row r="6" spans="1:19" ht="14.45" customHeight="1" x14ac:dyDescent="0.25">
      <c r="A6" s="77"/>
      <c r="B6" s="77"/>
      <c r="C6" s="77"/>
      <c r="D6" s="77"/>
      <c r="E6" s="77"/>
      <c r="F6" s="77"/>
      <c r="G6" s="77"/>
      <c r="J6" s="77"/>
      <c r="K6" s="77"/>
      <c r="L6" s="77"/>
      <c r="M6" s="77"/>
      <c r="N6" s="77"/>
    </row>
    <row r="7" spans="1:19" ht="14.45" customHeight="1" x14ac:dyDescent="0.25">
      <c r="A7" s="77"/>
      <c r="B7" s="77"/>
      <c r="C7" s="77"/>
      <c r="D7" s="77"/>
      <c r="E7" s="77"/>
      <c r="F7" s="77"/>
      <c r="G7" s="87"/>
      <c r="H7" s="87"/>
      <c r="I7" s="87"/>
      <c r="J7" s="87"/>
      <c r="K7" s="87"/>
      <c r="L7" s="77"/>
      <c r="M7" s="77"/>
      <c r="N7" s="77"/>
      <c r="O7" s="45"/>
      <c r="P7" s="45"/>
      <c r="Q7" s="45"/>
      <c r="R7" s="45"/>
      <c r="S7" s="45"/>
    </row>
    <row r="8" spans="1:19" ht="14.45" customHeight="1" x14ac:dyDescent="0.25">
      <c r="A8" s="77"/>
      <c r="B8" s="77"/>
      <c r="C8" s="77"/>
      <c r="D8" s="77"/>
      <c r="E8" s="77"/>
      <c r="F8" s="77"/>
      <c r="G8" s="77"/>
      <c r="H8" s="840"/>
      <c r="I8" s="840"/>
      <c r="J8" s="71"/>
      <c r="K8" s="71"/>
      <c r="L8" s="77"/>
      <c r="M8" s="77"/>
      <c r="N8" s="45"/>
      <c r="O8" s="45"/>
      <c r="P8" s="45"/>
      <c r="Q8" s="45"/>
      <c r="R8" s="45"/>
      <c r="S8" s="45"/>
    </row>
    <row r="9" spans="1:19" ht="14.45" customHeight="1" x14ac:dyDescent="0.25">
      <c r="A9" s="77"/>
      <c r="B9" s="77"/>
      <c r="C9" s="77"/>
      <c r="D9" s="77"/>
      <c r="E9" s="77"/>
      <c r="F9" s="77"/>
      <c r="G9" s="77"/>
      <c r="H9" s="77"/>
      <c r="I9" s="77"/>
      <c r="J9" s="88"/>
      <c r="K9" s="77"/>
      <c r="L9" s="77"/>
      <c r="M9" s="77"/>
      <c r="N9" s="77"/>
      <c r="O9" s="45"/>
      <c r="P9" s="45"/>
      <c r="Q9" s="45"/>
      <c r="R9" s="45"/>
      <c r="S9" s="45"/>
    </row>
    <row r="10" spans="1:19" s="85" customFormat="1" ht="14.45" customHeight="1" x14ac:dyDescent="0.25">
      <c r="A10" s="89"/>
      <c r="B10" s="90"/>
      <c r="C10" s="90"/>
      <c r="D10" s="90"/>
      <c r="E10" s="90"/>
      <c r="F10" s="90"/>
      <c r="G10" s="90"/>
      <c r="H10" s="90"/>
      <c r="I10" s="90"/>
      <c r="J10" s="90"/>
      <c r="K10" s="90"/>
      <c r="L10" s="90"/>
      <c r="M10" s="90"/>
      <c r="N10" s="90"/>
      <c r="O10" s="45"/>
      <c r="P10" s="45"/>
      <c r="Q10" s="45"/>
      <c r="R10" s="45"/>
      <c r="S10" s="45"/>
    </row>
    <row r="11" spans="1:19" ht="14.45" customHeight="1" x14ac:dyDescent="0.25">
      <c r="A11" s="77"/>
      <c r="B11" s="77"/>
      <c r="C11" s="77"/>
      <c r="D11" s="77"/>
      <c r="E11" s="77"/>
      <c r="F11" s="77"/>
      <c r="G11" s="77"/>
      <c r="H11" s="77"/>
      <c r="I11" s="77"/>
      <c r="J11" s="77"/>
      <c r="K11" s="77"/>
      <c r="L11" s="77"/>
      <c r="M11" s="77"/>
      <c r="N11" s="77"/>
    </row>
    <row r="12" spans="1:19" ht="14.45" customHeight="1" x14ac:dyDescent="0.25">
      <c r="A12" s="77"/>
      <c r="B12" s="77"/>
      <c r="C12" s="77"/>
      <c r="D12" s="77"/>
      <c r="E12" s="77"/>
      <c r="F12" s="77"/>
      <c r="G12" s="77"/>
      <c r="H12" s="77"/>
      <c r="I12" s="77"/>
      <c r="J12" s="77"/>
      <c r="K12" s="77"/>
      <c r="L12" s="77"/>
      <c r="M12" s="77"/>
      <c r="N12" s="77"/>
    </row>
    <row r="13" spans="1:19" ht="14.45" customHeight="1" x14ac:dyDescent="0.25">
      <c r="A13" s="77"/>
      <c r="B13" s="77"/>
      <c r="C13" s="77"/>
      <c r="D13" s="77"/>
      <c r="E13" s="77"/>
      <c r="F13" s="77"/>
      <c r="G13" s="77"/>
      <c r="H13" s="77"/>
      <c r="I13" s="77"/>
      <c r="J13" s="77"/>
      <c r="K13" s="77"/>
      <c r="L13" s="77"/>
      <c r="M13" s="77"/>
      <c r="N13" s="77"/>
    </row>
    <row r="14" spans="1:19" ht="14.45" customHeight="1" x14ac:dyDescent="0.25">
      <c r="A14" s="77"/>
      <c r="B14" s="77"/>
      <c r="C14" s="77"/>
      <c r="D14" s="77"/>
      <c r="E14" s="77"/>
      <c r="F14" s="77"/>
      <c r="G14" s="77"/>
      <c r="H14" s="77"/>
      <c r="I14" s="77"/>
      <c r="J14" s="77"/>
      <c r="K14" s="77"/>
      <c r="L14" s="77"/>
      <c r="M14" s="77"/>
      <c r="N14" s="77"/>
    </row>
    <row r="15" spans="1:19" ht="14.45" customHeight="1" x14ac:dyDescent="0.25">
      <c r="A15" s="77"/>
      <c r="B15" s="77"/>
      <c r="C15" s="77"/>
      <c r="D15" s="77"/>
      <c r="E15" s="77"/>
      <c r="F15" s="77"/>
      <c r="G15" s="77"/>
      <c r="H15" s="77"/>
      <c r="I15" s="77"/>
      <c r="J15" s="77"/>
      <c r="K15" s="77"/>
      <c r="L15" s="77"/>
      <c r="M15" s="77"/>
      <c r="N15" s="77"/>
    </row>
    <row r="16" spans="1:19" ht="14.45" customHeight="1" x14ac:dyDescent="0.25">
      <c r="A16" s="77"/>
      <c r="B16" s="77"/>
      <c r="C16" s="77"/>
      <c r="D16" s="77"/>
      <c r="E16" s="77"/>
      <c r="F16" s="77"/>
      <c r="G16" s="77"/>
      <c r="H16" s="77"/>
      <c r="I16" s="77"/>
      <c r="J16" s="77"/>
      <c r="K16" s="77"/>
      <c r="L16" s="77"/>
      <c r="M16" s="77"/>
      <c r="N16" s="77"/>
    </row>
    <row r="17" spans="1:14" ht="14.45" customHeight="1" x14ac:dyDescent="0.25">
      <c r="A17" s="77"/>
      <c r="B17" s="77"/>
      <c r="C17" s="77"/>
      <c r="D17" s="77"/>
      <c r="E17" s="77"/>
      <c r="F17" s="77"/>
      <c r="G17" s="77"/>
      <c r="H17" s="77"/>
      <c r="I17" s="77"/>
      <c r="J17" s="77"/>
      <c r="K17" s="77"/>
      <c r="L17" s="77"/>
      <c r="M17" s="77"/>
      <c r="N17" s="77"/>
    </row>
    <row r="18" spans="1:14" ht="14.45" customHeight="1" x14ac:dyDescent="0.25">
      <c r="A18" s="77"/>
      <c r="B18" s="77"/>
      <c r="C18" s="77"/>
      <c r="D18" s="77"/>
      <c r="E18" s="77"/>
      <c r="F18" s="77"/>
      <c r="G18" s="77"/>
      <c r="H18" s="77"/>
      <c r="I18" s="77"/>
      <c r="J18" s="77"/>
      <c r="K18" s="77"/>
      <c r="L18" s="77"/>
      <c r="M18" s="77"/>
      <c r="N18" s="77"/>
    </row>
    <row r="19" spans="1:14" ht="14.45" customHeight="1" x14ac:dyDescent="0.25">
      <c r="A19" s="77"/>
      <c r="B19" s="77"/>
      <c r="C19" s="77"/>
      <c r="D19" s="77"/>
      <c r="E19" s="77"/>
      <c r="F19" s="77"/>
      <c r="G19" s="77"/>
      <c r="H19" s="77"/>
      <c r="I19" s="77"/>
      <c r="J19" s="77"/>
      <c r="K19" s="77"/>
      <c r="L19" s="77"/>
      <c r="M19" s="77"/>
      <c r="N19" s="77"/>
    </row>
    <row r="20" spans="1:14" ht="14.45" customHeight="1" x14ac:dyDescent="0.25">
      <c r="A20" s="77"/>
      <c r="B20" s="77"/>
      <c r="C20" s="77"/>
      <c r="D20" s="77"/>
      <c r="E20" s="77"/>
      <c r="F20" s="77"/>
      <c r="G20" s="77"/>
      <c r="H20" s="77"/>
      <c r="I20" s="77"/>
      <c r="J20" s="77"/>
      <c r="K20" s="77"/>
      <c r="L20" s="77"/>
      <c r="M20" s="77"/>
      <c r="N20" s="77"/>
    </row>
    <row r="21" spans="1:14" ht="14.45" customHeight="1" x14ac:dyDescent="0.25">
      <c r="A21" s="77"/>
      <c r="B21" s="77"/>
      <c r="C21" s="77"/>
      <c r="D21" s="77"/>
      <c r="E21" s="77"/>
      <c r="F21" s="77"/>
      <c r="G21" s="77"/>
      <c r="H21" s="77"/>
      <c r="I21" s="77"/>
      <c r="J21" s="77"/>
      <c r="K21" s="77"/>
      <c r="L21" s="77"/>
      <c r="M21" s="77"/>
      <c r="N21" s="77"/>
    </row>
    <row r="22" spans="1:14" ht="14.45" customHeight="1" x14ac:dyDescent="0.25">
      <c r="A22" s="77"/>
      <c r="B22" s="77"/>
      <c r="C22" s="77"/>
      <c r="D22" s="77"/>
      <c r="E22" s="77"/>
      <c r="F22" s="77"/>
      <c r="G22" s="77"/>
      <c r="H22" s="77"/>
      <c r="I22" s="77"/>
      <c r="J22" s="77"/>
      <c r="K22" s="77"/>
      <c r="L22" s="77"/>
      <c r="M22" s="77"/>
      <c r="N22" s="77"/>
    </row>
    <row r="23" spans="1:14" ht="14.45" customHeight="1" x14ac:dyDescent="0.25">
      <c r="A23" s="77"/>
      <c r="B23" s="77"/>
      <c r="C23" s="77"/>
      <c r="D23" s="77"/>
      <c r="E23" s="77"/>
      <c r="F23" s="77"/>
      <c r="G23" s="77"/>
      <c r="H23" s="77"/>
      <c r="I23" s="77"/>
      <c r="J23" s="77"/>
      <c r="K23" s="77"/>
      <c r="L23" s="77"/>
      <c r="M23" s="77"/>
      <c r="N23" s="77"/>
    </row>
    <row r="24" spans="1:14" ht="14.45" customHeight="1" x14ac:dyDescent="0.25">
      <c r="A24" s="77"/>
      <c r="B24" s="77"/>
      <c r="C24" s="77"/>
      <c r="D24" s="77"/>
      <c r="E24" s="77"/>
      <c r="F24" s="77"/>
      <c r="G24" s="77"/>
      <c r="H24" s="77"/>
      <c r="I24" s="77"/>
      <c r="J24" s="77"/>
      <c r="K24" s="77"/>
      <c r="L24" s="77"/>
      <c r="M24" s="77"/>
      <c r="N24" s="77"/>
    </row>
    <row r="25" spans="1:14" ht="14.45" customHeight="1" x14ac:dyDescent="0.25">
      <c r="A25" s="77"/>
      <c r="B25" s="77"/>
      <c r="C25" s="77"/>
      <c r="D25" s="77"/>
      <c r="E25" s="77"/>
      <c r="F25" s="77"/>
      <c r="G25" s="77"/>
      <c r="H25" s="77"/>
      <c r="I25" s="77"/>
      <c r="J25" s="77"/>
      <c r="K25" s="77"/>
      <c r="L25" s="77"/>
      <c r="M25" s="77"/>
      <c r="N25" s="77"/>
    </row>
    <row r="26" spans="1:14" ht="14.45" customHeight="1" x14ac:dyDescent="0.25">
      <c r="A26" s="77"/>
      <c r="B26" s="77"/>
      <c r="C26" s="77"/>
      <c r="D26" s="77"/>
      <c r="E26" s="77"/>
      <c r="F26" s="77"/>
      <c r="G26" s="77"/>
      <c r="H26" s="77"/>
      <c r="I26" s="77"/>
      <c r="J26" s="77"/>
      <c r="K26" s="77"/>
      <c r="L26" s="77"/>
      <c r="M26" s="77"/>
      <c r="N26" s="77"/>
    </row>
    <row r="27" spans="1:14" ht="14.45" customHeight="1" x14ac:dyDescent="0.25">
      <c r="A27" s="77"/>
      <c r="B27" s="77"/>
      <c r="C27" s="77"/>
      <c r="D27" s="77"/>
      <c r="E27" s="77"/>
      <c r="F27" s="77"/>
      <c r="G27" s="77"/>
      <c r="H27" s="77"/>
      <c r="I27" s="77"/>
      <c r="J27" s="77"/>
      <c r="K27" s="77"/>
      <c r="L27" s="77"/>
      <c r="M27" s="77"/>
      <c r="N27" s="77"/>
    </row>
    <row r="28" spans="1:14" ht="14.45" customHeight="1" x14ac:dyDescent="0.25">
      <c r="A28" s="77"/>
      <c r="B28" s="77"/>
      <c r="C28" s="77"/>
      <c r="D28" s="77"/>
      <c r="E28" s="77"/>
      <c r="F28" s="77"/>
      <c r="G28" s="77"/>
      <c r="H28" s="77"/>
      <c r="I28" s="77"/>
      <c r="J28" s="77"/>
      <c r="K28" s="77"/>
      <c r="L28" s="77"/>
      <c r="M28" s="77"/>
      <c r="N28" s="77"/>
    </row>
    <row r="29" spans="1:14" ht="14.45" customHeight="1" x14ac:dyDescent="0.25">
      <c r="A29" s="77"/>
      <c r="B29" s="77"/>
      <c r="C29" s="77"/>
      <c r="D29" s="77"/>
      <c r="E29" s="77"/>
      <c r="F29" s="77"/>
      <c r="G29" s="77"/>
      <c r="H29" s="77"/>
      <c r="I29" s="77"/>
      <c r="J29" s="77"/>
      <c r="K29" s="77"/>
      <c r="L29" s="77"/>
      <c r="M29" s="77"/>
      <c r="N29" s="77"/>
    </row>
    <row r="30" spans="1:14" ht="14.45" customHeight="1" x14ac:dyDescent="0.25">
      <c r="A30" s="77"/>
      <c r="B30" s="77"/>
      <c r="C30" s="77"/>
      <c r="D30" s="77"/>
      <c r="E30" s="77"/>
      <c r="F30" s="77"/>
      <c r="G30" s="77"/>
      <c r="H30" s="77"/>
      <c r="I30" s="77"/>
      <c r="J30" s="77"/>
      <c r="K30" s="77"/>
      <c r="L30" s="77"/>
      <c r="M30" s="77"/>
      <c r="N30" s="77"/>
    </row>
    <row r="31" spans="1:14" ht="14.45" customHeight="1" x14ac:dyDescent="0.25">
      <c r="A31" s="77"/>
      <c r="B31" s="77"/>
      <c r="C31" s="77"/>
      <c r="D31" s="77"/>
      <c r="E31" s="77"/>
      <c r="F31" s="77"/>
      <c r="G31" s="77"/>
      <c r="H31" s="77"/>
      <c r="I31" s="77"/>
      <c r="J31" s="77"/>
      <c r="K31" s="77"/>
      <c r="L31" s="77"/>
      <c r="M31" s="77"/>
      <c r="N31" s="77"/>
    </row>
    <row r="32" spans="1:14" ht="14.45" customHeight="1" x14ac:dyDescent="0.25">
      <c r="A32" s="77"/>
      <c r="B32" s="77"/>
      <c r="C32" s="77"/>
      <c r="D32" s="77"/>
      <c r="E32" s="77"/>
      <c r="F32" s="77"/>
      <c r="G32" s="77"/>
      <c r="H32" s="77"/>
      <c r="I32" s="77"/>
      <c r="J32" s="77"/>
      <c r="K32" s="77"/>
      <c r="L32" s="77"/>
      <c r="M32" s="77"/>
      <c r="N32" s="77"/>
    </row>
    <row r="33" spans="1:14" ht="14.45" customHeight="1" x14ac:dyDescent="0.25">
      <c r="A33" s="77"/>
      <c r="B33" s="77"/>
      <c r="C33" s="77"/>
      <c r="D33" s="77"/>
      <c r="E33" s="77"/>
      <c r="F33" s="77"/>
      <c r="G33" s="77"/>
      <c r="H33" s="77"/>
      <c r="I33" s="77"/>
      <c r="J33" s="77"/>
      <c r="K33" s="77"/>
      <c r="L33" s="77"/>
      <c r="M33" s="77"/>
      <c r="N33" s="77"/>
    </row>
    <row r="34" spans="1:14" ht="14.45" customHeight="1" x14ac:dyDescent="0.25">
      <c r="A34" s="77"/>
      <c r="B34" s="77"/>
      <c r="C34" s="77"/>
      <c r="D34" s="77"/>
      <c r="E34" s="77"/>
      <c r="F34" s="77"/>
      <c r="G34" s="77"/>
      <c r="H34" s="77"/>
      <c r="I34" s="77"/>
      <c r="J34" s="77"/>
      <c r="K34" s="77"/>
      <c r="L34" s="77"/>
      <c r="M34" s="77"/>
      <c r="N34" s="77"/>
    </row>
    <row r="35" spans="1:14" ht="14.45" customHeight="1" x14ac:dyDescent="0.25">
      <c r="A35" s="77"/>
      <c r="B35" s="77"/>
      <c r="C35" s="77"/>
      <c r="D35" s="77"/>
      <c r="E35" s="77"/>
      <c r="F35" s="77"/>
      <c r="G35" s="77"/>
      <c r="H35" s="77"/>
      <c r="I35" s="77"/>
      <c r="J35" s="77"/>
      <c r="K35" s="77"/>
      <c r="L35" s="77"/>
      <c r="M35" s="77"/>
      <c r="N35" s="77"/>
    </row>
    <row r="36" spans="1:14" ht="14.45" customHeight="1" x14ac:dyDescent="0.25">
      <c r="A36" s="77"/>
      <c r="B36" s="77"/>
      <c r="C36" s="77"/>
      <c r="D36" s="77"/>
      <c r="E36" s="77"/>
      <c r="F36" s="77"/>
      <c r="G36" s="77"/>
      <c r="H36" s="77"/>
      <c r="I36" s="77"/>
      <c r="J36" s="77"/>
      <c r="K36" s="77"/>
      <c r="L36" s="77"/>
      <c r="M36" s="77"/>
      <c r="N36" s="77"/>
    </row>
    <row r="37" spans="1:14" ht="14.45" customHeight="1" x14ac:dyDescent="0.25">
      <c r="A37" s="77"/>
      <c r="B37" s="77"/>
      <c r="C37" s="77"/>
      <c r="D37" s="77"/>
      <c r="E37" s="77"/>
      <c r="F37" s="77"/>
      <c r="G37" s="77"/>
      <c r="H37" s="77"/>
      <c r="I37" s="77"/>
      <c r="J37" s="77"/>
      <c r="K37" s="77"/>
      <c r="L37" s="77"/>
      <c r="M37" s="77"/>
      <c r="N37" s="77"/>
    </row>
    <row r="38" spans="1:14" ht="14.45" customHeight="1" x14ac:dyDescent="0.25">
      <c r="A38" s="77"/>
      <c r="B38" s="77"/>
      <c r="C38" s="77"/>
      <c r="D38" s="77"/>
      <c r="E38" s="77"/>
      <c r="F38" s="77"/>
      <c r="G38" s="77"/>
      <c r="H38" s="77"/>
      <c r="I38" s="77"/>
      <c r="J38" s="77"/>
      <c r="K38" s="77"/>
      <c r="L38" s="77"/>
      <c r="M38" s="77"/>
      <c r="N38" s="77"/>
    </row>
    <row r="39" spans="1:14" ht="14.45" customHeight="1" x14ac:dyDescent="0.25">
      <c r="A39" s="77"/>
      <c r="B39" s="77"/>
      <c r="C39" s="77"/>
      <c r="D39" s="77"/>
      <c r="E39" s="77"/>
      <c r="F39" s="77"/>
      <c r="G39" s="77"/>
      <c r="H39" s="77"/>
      <c r="I39" s="77"/>
      <c r="J39" s="77"/>
      <c r="K39" s="77"/>
      <c r="L39" s="77"/>
      <c r="M39" s="77"/>
      <c r="N39" s="77"/>
    </row>
    <row r="40" spans="1:14" ht="14.45" customHeight="1" x14ac:dyDescent="0.25">
      <c r="A40" s="77"/>
      <c r="B40" s="77"/>
      <c r="C40" s="77"/>
      <c r="D40" s="77"/>
      <c r="E40" s="77"/>
      <c r="F40" s="77"/>
      <c r="G40" s="77"/>
      <c r="H40" s="77"/>
      <c r="I40" s="77"/>
      <c r="J40" s="77"/>
      <c r="K40" s="77"/>
      <c r="L40" s="77"/>
      <c r="M40" s="77"/>
      <c r="N40" s="77"/>
    </row>
    <row r="41" spans="1:14" ht="14.45" customHeight="1" x14ac:dyDescent="0.25">
      <c r="A41" s="77"/>
      <c r="B41" s="77"/>
      <c r="C41" s="77"/>
      <c r="D41" s="77"/>
      <c r="E41" s="77"/>
      <c r="F41" s="77"/>
      <c r="G41" s="77"/>
      <c r="H41" s="77"/>
      <c r="I41" s="77"/>
      <c r="J41" s="77"/>
      <c r="K41" s="77"/>
      <c r="L41" s="77"/>
      <c r="M41" s="77"/>
      <c r="N41" s="77"/>
    </row>
    <row r="42" spans="1:14" ht="14.45" customHeight="1" x14ac:dyDescent="0.25">
      <c r="A42" s="77"/>
      <c r="B42" s="77"/>
      <c r="C42" s="77"/>
      <c r="D42" s="77"/>
      <c r="E42" s="77"/>
      <c r="F42" s="77"/>
      <c r="G42" s="77"/>
      <c r="H42" s="77"/>
      <c r="I42" s="77"/>
      <c r="J42" s="77"/>
      <c r="K42" s="77"/>
      <c r="L42" s="77"/>
      <c r="M42" s="77"/>
      <c r="N42" s="77"/>
    </row>
    <row r="43" spans="1:14" ht="14.45" customHeight="1" x14ac:dyDescent="0.25">
      <c r="A43" s="77"/>
      <c r="B43" s="77"/>
      <c r="C43" s="77"/>
      <c r="D43" s="77"/>
      <c r="E43" s="77"/>
      <c r="F43" s="77"/>
      <c r="G43" s="77"/>
      <c r="H43" s="77"/>
      <c r="I43" s="77"/>
      <c r="J43" s="77"/>
      <c r="K43" s="77"/>
      <c r="L43" s="77"/>
      <c r="M43" s="77"/>
      <c r="N43" s="77"/>
    </row>
    <row r="44" spans="1:14" ht="14.45" customHeight="1" x14ac:dyDescent="0.25">
      <c r="A44" s="77"/>
      <c r="B44" s="77"/>
      <c r="C44" s="77"/>
      <c r="D44" s="77"/>
      <c r="E44" s="77"/>
      <c r="F44" s="77"/>
      <c r="G44" s="77"/>
      <c r="H44" s="77"/>
      <c r="I44" s="77"/>
      <c r="J44" s="77"/>
      <c r="K44" s="77"/>
      <c r="L44" s="77"/>
      <c r="M44" s="77"/>
      <c r="N44" s="77"/>
    </row>
    <row r="45" spans="1:14" ht="14.45" customHeight="1" x14ac:dyDescent="0.25">
      <c r="A45" s="77"/>
      <c r="B45" s="77"/>
      <c r="C45" s="77"/>
      <c r="D45" s="77"/>
      <c r="E45" s="77"/>
      <c r="F45" s="77"/>
      <c r="G45" s="77"/>
      <c r="H45" s="77"/>
      <c r="I45" s="77"/>
      <c r="J45" s="77"/>
      <c r="K45" s="77"/>
      <c r="L45" s="77"/>
      <c r="M45" s="77"/>
      <c r="N45" s="77"/>
    </row>
    <row r="46" spans="1:14" ht="14.45" customHeight="1" x14ac:dyDescent="0.25">
      <c r="A46" s="77"/>
      <c r="B46" s="77"/>
      <c r="C46" s="77"/>
      <c r="D46" s="77"/>
      <c r="E46" s="77"/>
      <c r="F46" s="77"/>
      <c r="G46" s="77"/>
      <c r="H46" s="77"/>
      <c r="I46" s="77"/>
      <c r="J46" s="77"/>
      <c r="K46" s="77"/>
      <c r="L46" s="77"/>
      <c r="M46" s="77"/>
      <c r="N46" s="77"/>
    </row>
    <row r="47" spans="1:14" ht="14.45" customHeight="1" x14ac:dyDescent="0.25">
      <c r="A47" s="77"/>
      <c r="B47" s="77"/>
      <c r="C47" s="77"/>
      <c r="D47" s="77"/>
      <c r="E47" s="77"/>
      <c r="F47" s="77"/>
      <c r="G47" s="77"/>
      <c r="H47" s="77"/>
      <c r="I47" s="77"/>
      <c r="J47" s="77"/>
      <c r="K47" s="77"/>
      <c r="L47" s="77"/>
      <c r="M47" s="77"/>
      <c r="N47" s="77"/>
    </row>
    <row r="48" spans="1:14" ht="14.45" customHeight="1" x14ac:dyDescent="0.25">
      <c r="A48" s="77"/>
      <c r="B48" s="77"/>
      <c r="C48" s="77"/>
      <c r="D48" s="77"/>
      <c r="E48" s="77"/>
      <c r="F48" s="77"/>
      <c r="G48" s="77"/>
      <c r="H48" s="77"/>
      <c r="I48" s="77"/>
      <c r="J48" s="77"/>
      <c r="K48" s="77"/>
      <c r="L48" s="77"/>
      <c r="M48" s="77"/>
      <c r="N48" s="77"/>
    </row>
    <row r="49" spans="1:14" ht="14.45" customHeight="1" x14ac:dyDescent="0.25">
      <c r="A49" s="77"/>
      <c r="B49" s="77"/>
      <c r="C49" s="77"/>
      <c r="D49" s="77"/>
      <c r="E49" s="77"/>
      <c r="F49" s="77"/>
      <c r="G49" s="77"/>
      <c r="H49" s="77"/>
      <c r="I49" s="77"/>
      <c r="J49" s="77"/>
      <c r="K49" s="77"/>
      <c r="L49" s="77"/>
      <c r="M49" s="77"/>
      <c r="N49" s="77"/>
    </row>
    <row r="50" spans="1:14" ht="14.45" customHeight="1" x14ac:dyDescent="0.25">
      <c r="A50" s="77"/>
      <c r="B50" s="77"/>
      <c r="C50" s="77"/>
      <c r="D50" s="77"/>
      <c r="E50" s="77"/>
      <c r="F50" s="77"/>
      <c r="G50" s="77"/>
      <c r="H50" s="77"/>
      <c r="I50" s="77"/>
      <c r="J50" s="77"/>
      <c r="K50" s="77"/>
      <c r="L50" s="77"/>
      <c r="M50" s="77"/>
      <c r="N50" s="77"/>
    </row>
    <row r="51" spans="1:14" ht="14.45" customHeight="1" x14ac:dyDescent="0.25">
      <c r="A51" s="77"/>
      <c r="B51" s="77"/>
      <c r="C51" s="77"/>
      <c r="D51" s="77"/>
      <c r="E51" s="77"/>
      <c r="F51" s="77"/>
      <c r="G51" s="77"/>
      <c r="H51" s="77"/>
      <c r="I51" s="77"/>
      <c r="J51" s="77"/>
      <c r="K51" s="77"/>
      <c r="L51" s="77"/>
      <c r="M51" s="77"/>
      <c r="N51" s="77"/>
    </row>
    <row r="52" spans="1:14" ht="14.45" customHeight="1" x14ac:dyDescent="0.25">
      <c r="A52" s="77"/>
      <c r="B52" s="77"/>
      <c r="C52" s="77"/>
      <c r="D52" s="77"/>
      <c r="E52" s="77"/>
      <c r="F52" s="77"/>
      <c r="G52" s="77"/>
      <c r="H52" s="77"/>
      <c r="I52" s="77"/>
      <c r="J52" s="77"/>
      <c r="K52" s="77"/>
      <c r="L52" s="77"/>
      <c r="M52" s="77"/>
      <c r="N52" s="77"/>
    </row>
    <row r="53" spans="1:14" ht="14.45" customHeight="1" x14ac:dyDescent="0.25">
      <c r="A53" s="77"/>
      <c r="B53" s="77"/>
      <c r="C53" s="77"/>
      <c r="D53" s="77"/>
      <c r="E53" s="77"/>
      <c r="F53" s="77"/>
      <c r="G53" s="77"/>
      <c r="H53" s="77"/>
      <c r="I53" s="77"/>
      <c r="J53" s="77"/>
      <c r="K53" s="77"/>
      <c r="L53" s="77"/>
      <c r="M53" s="77"/>
      <c r="N53" s="77"/>
    </row>
    <row r="54" spans="1:14" ht="14.45" customHeight="1" x14ac:dyDescent="0.25">
      <c r="A54" s="77"/>
      <c r="B54" s="77"/>
      <c r="C54" s="77"/>
      <c r="D54" s="77"/>
      <c r="E54" s="77"/>
      <c r="F54" s="77"/>
      <c r="G54" s="77"/>
      <c r="H54" s="77"/>
      <c r="I54" s="77"/>
      <c r="J54" s="77"/>
      <c r="K54" s="77"/>
      <c r="L54" s="77"/>
      <c r="M54" s="77"/>
      <c r="N54" s="77"/>
    </row>
    <row r="55" spans="1:14" ht="14.45" customHeight="1" x14ac:dyDescent="0.25">
      <c r="A55" s="77"/>
      <c r="B55" s="77"/>
      <c r="C55" s="77"/>
      <c r="D55" s="77"/>
      <c r="E55" s="77"/>
      <c r="F55" s="77"/>
      <c r="G55" s="77"/>
      <c r="H55" s="77"/>
      <c r="I55" s="77"/>
      <c r="J55" s="77"/>
      <c r="K55" s="77"/>
      <c r="L55" s="77"/>
      <c r="M55" s="77"/>
      <c r="N55" s="77"/>
    </row>
    <row r="56" spans="1:14" ht="14.45" customHeight="1" x14ac:dyDescent="0.25">
      <c r="A56" s="77"/>
      <c r="B56" s="77"/>
      <c r="C56" s="77"/>
      <c r="D56" s="77"/>
      <c r="E56" s="77"/>
      <c r="F56" s="77"/>
      <c r="G56" s="77"/>
      <c r="H56" s="77"/>
      <c r="I56" s="77"/>
      <c r="J56" s="77"/>
      <c r="K56" s="77"/>
      <c r="L56" s="77"/>
      <c r="M56" s="77"/>
      <c r="N56" s="77"/>
    </row>
    <row r="57" spans="1:14" ht="14.45" customHeight="1" x14ac:dyDescent="0.25">
      <c r="A57" s="77"/>
      <c r="B57" s="77"/>
      <c r="C57" s="77"/>
      <c r="D57" s="77"/>
      <c r="E57" s="77"/>
      <c r="F57" s="77"/>
      <c r="G57" s="77"/>
      <c r="H57" s="77"/>
      <c r="I57" s="77"/>
      <c r="J57" s="77"/>
      <c r="K57" s="77"/>
      <c r="L57" s="77"/>
      <c r="M57" s="77"/>
      <c r="N57" s="77"/>
    </row>
    <row r="58" spans="1:14" ht="14.45" customHeight="1" x14ac:dyDescent="0.25">
      <c r="A58" s="77"/>
      <c r="B58" s="77"/>
      <c r="C58" s="77"/>
      <c r="D58" s="77"/>
      <c r="E58" s="77"/>
      <c r="F58" s="77"/>
      <c r="G58" s="77"/>
      <c r="H58" s="77"/>
      <c r="I58" s="77"/>
      <c r="J58" s="77"/>
      <c r="K58" s="77"/>
      <c r="L58" s="77"/>
      <c r="M58" s="77"/>
      <c r="N58" s="77"/>
    </row>
    <row r="59" spans="1:14" ht="14.45" customHeight="1" x14ac:dyDescent="0.25">
      <c r="A59" s="77"/>
      <c r="B59" s="77"/>
      <c r="C59" s="77"/>
      <c r="D59" s="77"/>
      <c r="E59" s="77"/>
      <c r="F59" s="77"/>
      <c r="G59" s="77"/>
      <c r="H59" s="77"/>
      <c r="I59" s="77"/>
      <c r="J59" s="77"/>
      <c r="K59" s="77"/>
      <c r="L59" s="77"/>
      <c r="M59" s="77"/>
      <c r="N59" s="77"/>
    </row>
    <row r="60" spans="1:14" ht="14.45" customHeight="1" x14ac:dyDescent="0.25">
      <c r="A60" s="77"/>
      <c r="B60" s="77"/>
      <c r="C60" s="77"/>
      <c r="D60" s="77"/>
      <c r="E60" s="77"/>
      <c r="F60" s="77"/>
      <c r="G60" s="77"/>
      <c r="H60" s="77"/>
      <c r="I60" s="77"/>
      <c r="J60" s="77"/>
      <c r="K60" s="77"/>
      <c r="L60" s="77"/>
      <c r="M60" s="77"/>
      <c r="N60" s="77"/>
    </row>
    <row r="61" spans="1:14" ht="14.45" customHeight="1" x14ac:dyDescent="0.25">
      <c r="A61" s="77"/>
      <c r="B61" s="77"/>
      <c r="C61" s="77"/>
      <c r="D61" s="77"/>
      <c r="E61" s="77"/>
      <c r="F61" s="77"/>
      <c r="G61" s="77"/>
      <c r="H61" s="77"/>
      <c r="I61" s="77"/>
      <c r="J61" s="77"/>
      <c r="K61" s="77"/>
      <c r="L61" s="77"/>
      <c r="M61" s="77"/>
      <c r="N61" s="77"/>
    </row>
    <row r="62" spans="1:14" ht="14.45" customHeight="1" x14ac:dyDescent="0.25">
      <c r="A62" s="77"/>
      <c r="B62" s="77"/>
      <c r="C62" s="77"/>
      <c r="D62" s="77"/>
      <c r="E62" s="77"/>
      <c r="F62" s="77"/>
      <c r="G62" s="77"/>
      <c r="H62" s="77"/>
      <c r="I62" s="77"/>
      <c r="J62" s="77"/>
      <c r="K62" s="77"/>
      <c r="L62" s="77"/>
      <c r="M62" s="77"/>
      <c r="N62" s="77"/>
    </row>
    <row r="63" spans="1:14" ht="14.45" customHeight="1" x14ac:dyDescent="0.25">
      <c r="A63" s="77"/>
      <c r="B63" s="77"/>
      <c r="C63" s="77"/>
      <c r="D63" s="77"/>
      <c r="E63" s="77"/>
      <c r="F63" s="77"/>
      <c r="G63" s="77"/>
      <c r="H63" s="77"/>
      <c r="I63" s="77"/>
      <c r="J63" s="77"/>
      <c r="K63" s="77"/>
      <c r="L63" s="77"/>
      <c r="M63" s="77"/>
      <c r="N63" s="77"/>
    </row>
    <row r="64" spans="1:14" ht="14.45" customHeight="1" x14ac:dyDescent="0.25">
      <c r="A64" s="77"/>
      <c r="B64" s="77"/>
      <c r="C64" s="77"/>
      <c r="D64" s="77"/>
      <c r="E64" s="77"/>
      <c r="F64" s="77"/>
      <c r="G64" s="77"/>
      <c r="H64" s="77"/>
      <c r="I64" s="77"/>
      <c r="J64" s="77"/>
      <c r="K64" s="77"/>
      <c r="L64" s="77"/>
      <c r="M64" s="77"/>
      <c r="N64" s="77"/>
    </row>
    <row r="65" spans="1:14" ht="14.45" customHeight="1" x14ac:dyDescent="0.25">
      <c r="A65" s="77"/>
      <c r="B65" s="77"/>
      <c r="C65" s="77"/>
      <c r="D65" s="77"/>
      <c r="E65" s="77"/>
      <c r="F65" s="77"/>
      <c r="G65" s="77"/>
      <c r="H65" s="77"/>
      <c r="I65" s="77"/>
      <c r="J65" s="77"/>
      <c r="K65" s="77"/>
      <c r="L65" s="77"/>
      <c r="M65" s="77"/>
      <c r="N65" s="77"/>
    </row>
    <row r="66" spans="1:14" ht="14.45" customHeight="1" x14ac:dyDescent="0.25">
      <c r="A66" s="77"/>
      <c r="B66" s="77"/>
      <c r="C66" s="77"/>
      <c r="D66" s="77"/>
      <c r="E66" s="77"/>
      <c r="F66" s="77"/>
      <c r="G66" s="77"/>
      <c r="H66" s="77"/>
      <c r="I66" s="77"/>
      <c r="J66" s="77"/>
      <c r="K66" s="77"/>
      <c r="L66" s="77"/>
      <c r="M66" s="77"/>
      <c r="N66" s="77"/>
    </row>
    <row r="67" spans="1:14" ht="14.45" customHeight="1" x14ac:dyDescent="0.25">
      <c r="A67" s="77"/>
      <c r="B67" s="77"/>
      <c r="C67" s="77"/>
      <c r="D67" s="77"/>
      <c r="E67" s="77"/>
      <c r="F67" s="77"/>
      <c r="G67" s="77"/>
      <c r="H67" s="77"/>
      <c r="I67" s="77"/>
      <c r="J67" s="77"/>
      <c r="K67" s="77"/>
      <c r="L67" s="77"/>
      <c r="M67" s="77"/>
      <c r="N67" s="77"/>
    </row>
    <row r="68" spans="1:14" ht="14.45" customHeight="1" x14ac:dyDescent="0.25">
      <c r="A68" s="77"/>
      <c r="B68" s="77"/>
      <c r="C68" s="77"/>
      <c r="D68" s="77"/>
      <c r="E68" s="77"/>
      <c r="F68" s="77"/>
      <c r="G68" s="77"/>
      <c r="H68" s="77"/>
      <c r="I68" s="77"/>
      <c r="J68" s="77"/>
      <c r="K68" s="77"/>
      <c r="L68" s="77"/>
      <c r="M68" s="77"/>
      <c r="N68" s="77"/>
    </row>
    <row r="69" spans="1:14" ht="14.45" customHeight="1" x14ac:dyDescent="0.25">
      <c r="A69" s="77"/>
      <c r="B69" s="77"/>
      <c r="C69" s="77"/>
      <c r="D69" s="77"/>
      <c r="E69" s="77"/>
      <c r="F69" s="77"/>
      <c r="G69" s="77"/>
      <c r="H69" s="77"/>
      <c r="I69" s="77"/>
      <c r="J69" s="77"/>
      <c r="K69" s="77"/>
      <c r="L69" s="77"/>
      <c r="M69" s="77"/>
      <c r="N69" s="77"/>
    </row>
    <row r="70" spans="1:14" ht="14.45" customHeight="1" x14ac:dyDescent="0.25">
      <c r="A70" s="77"/>
      <c r="B70" s="77"/>
      <c r="C70" s="77"/>
      <c r="D70" s="77"/>
      <c r="E70" s="77"/>
      <c r="F70" s="77"/>
      <c r="G70" s="77"/>
      <c r="H70" s="77"/>
      <c r="I70" s="77"/>
      <c r="J70" s="77"/>
      <c r="K70" s="77"/>
      <c r="L70" s="77"/>
      <c r="M70" s="77"/>
      <c r="N70" s="77"/>
    </row>
    <row r="71" spans="1:14" ht="14.45" customHeight="1" x14ac:dyDescent="0.25">
      <c r="A71" s="77"/>
      <c r="B71" s="77"/>
      <c r="C71" s="77"/>
      <c r="D71" s="77"/>
      <c r="E71" s="77"/>
      <c r="F71" s="77"/>
      <c r="G71" s="77"/>
      <c r="H71" s="77"/>
      <c r="I71" s="77"/>
      <c r="J71" s="77"/>
      <c r="K71" s="77"/>
      <c r="L71" s="77"/>
      <c r="M71" s="77"/>
      <c r="N71" s="77"/>
    </row>
    <row r="72" spans="1:14" ht="14.45" customHeight="1" x14ac:dyDescent="0.25">
      <c r="A72" s="77"/>
      <c r="B72" s="77"/>
      <c r="C72" s="77"/>
      <c r="D72" s="77"/>
      <c r="E72" s="77"/>
      <c r="F72" s="77"/>
      <c r="G72" s="77"/>
      <c r="H72" s="77"/>
      <c r="I72" s="77"/>
      <c r="J72" s="77"/>
      <c r="K72" s="77"/>
      <c r="L72" s="77"/>
      <c r="M72" s="77"/>
      <c r="N72" s="77"/>
    </row>
    <row r="73" spans="1:14" ht="14.45" customHeight="1" x14ac:dyDescent="0.25">
      <c r="A73" s="77"/>
      <c r="B73" s="77"/>
      <c r="C73" s="77"/>
      <c r="D73" s="77"/>
      <c r="E73" s="77"/>
      <c r="F73" s="77"/>
      <c r="G73" s="77"/>
      <c r="H73" s="77"/>
      <c r="I73" s="77"/>
      <c r="J73" s="77"/>
      <c r="K73" s="77"/>
      <c r="L73" s="77"/>
      <c r="M73" s="77"/>
      <c r="N73" s="77"/>
    </row>
    <row r="74" spans="1:14" ht="14.45" customHeight="1" x14ac:dyDescent="0.25">
      <c r="A74" s="77"/>
      <c r="B74" s="77"/>
      <c r="C74" s="77"/>
      <c r="D74" s="77"/>
      <c r="E74" s="77"/>
      <c r="F74" s="77"/>
      <c r="G74" s="77"/>
      <c r="H74" s="77"/>
      <c r="I74" s="77"/>
      <c r="J74" s="77"/>
      <c r="K74" s="77"/>
      <c r="L74" s="77"/>
      <c r="M74" s="77"/>
      <c r="N74" s="77"/>
    </row>
  </sheetData>
  <mergeCells count="1">
    <mergeCell ref="H8:I8"/>
  </mergeCells>
  <hyperlinks>
    <hyperlink ref="B5" location="'Definitions'!$A$1" display="'Definitions'!$A$1"/>
    <hyperlink ref="C5" location="'Contents'!$A$1" display="'Contents'!$A$1"/>
  </hyperlinks>
  <pageMargins left="0.75" right="0.75" top="1.25" bottom="0.75" header="0.5" footer="0.5"/>
  <pageSetup scale="74" orientation="portrait" r:id="rId1"/>
  <headerFooter>
    <oddFooter>&amp;C© 2022 Gartner, Inc. and/or its Affiliates. All Rights Reserved.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zoomScaleNormal="100" workbookViewId="0"/>
  </sheetViews>
  <sheetFormatPr defaultColWidth="8.140625" defaultRowHeight="12" x14ac:dyDescent="0.2"/>
  <cols>
    <col min="1" max="1" width="19" style="18" customWidth="1"/>
    <col min="2" max="2" width="46.85546875" style="18" customWidth="1"/>
    <col min="3" max="256" width="8.140625" style="18"/>
    <col min="257" max="257" width="19" style="18" customWidth="1"/>
    <col min="258" max="258" width="42.140625" style="18" customWidth="1"/>
    <col min="259" max="512" width="8.140625" style="18"/>
    <col min="513" max="513" width="19" style="18" customWidth="1"/>
    <col min="514" max="514" width="42.140625" style="18" customWidth="1"/>
    <col min="515" max="768" width="8.140625" style="18"/>
    <col min="769" max="769" width="19" style="18" customWidth="1"/>
    <col min="770" max="770" width="42.140625" style="18" customWidth="1"/>
    <col min="771" max="1024" width="8.140625" style="18"/>
    <col min="1025" max="1025" width="19" style="18" customWidth="1"/>
    <col min="1026" max="1026" width="42.140625" style="18" customWidth="1"/>
    <col min="1027" max="1280" width="8.140625" style="18"/>
    <col min="1281" max="1281" width="19" style="18" customWidth="1"/>
    <col min="1282" max="1282" width="42.140625" style="18" customWidth="1"/>
    <col min="1283" max="1536" width="8.140625" style="18"/>
    <col min="1537" max="1537" width="19" style="18" customWidth="1"/>
    <col min="1538" max="1538" width="42.140625" style="18" customWidth="1"/>
    <col min="1539" max="1792" width="8.140625" style="18"/>
    <col min="1793" max="1793" width="19" style="18" customWidth="1"/>
    <col min="1794" max="1794" width="42.140625" style="18" customWidth="1"/>
    <col min="1795" max="2048" width="8.140625" style="18"/>
    <col min="2049" max="2049" width="19" style="18" customWidth="1"/>
    <col min="2050" max="2050" width="42.140625" style="18" customWidth="1"/>
    <col min="2051" max="2304" width="8.140625" style="18"/>
    <col min="2305" max="2305" width="19" style="18" customWidth="1"/>
    <col min="2306" max="2306" width="42.140625" style="18" customWidth="1"/>
    <col min="2307" max="2560" width="8.140625" style="18"/>
    <col min="2561" max="2561" width="19" style="18" customWidth="1"/>
    <col min="2562" max="2562" width="42.140625" style="18" customWidth="1"/>
    <col min="2563" max="2816" width="8.140625" style="18"/>
    <col min="2817" max="2817" width="19" style="18" customWidth="1"/>
    <col min="2818" max="2818" width="42.140625" style="18" customWidth="1"/>
    <col min="2819" max="3072" width="8.140625" style="18"/>
    <col min="3073" max="3073" width="19" style="18" customWidth="1"/>
    <col min="3074" max="3074" width="42.140625" style="18" customWidth="1"/>
    <col min="3075" max="3328" width="8.140625" style="18"/>
    <col min="3329" max="3329" width="19" style="18" customWidth="1"/>
    <col min="3330" max="3330" width="42.140625" style="18" customWidth="1"/>
    <col min="3331" max="3584" width="8.140625" style="18"/>
    <col min="3585" max="3585" width="19" style="18" customWidth="1"/>
    <col min="3586" max="3586" width="42.140625" style="18" customWidth="1"/>
    <col min="3587" max="3840" width="8.140625" style="18"/>
    <col min="3841" max="3841" width="19" style="18" customWidth="1"/>
    <col min="3842" max="3842" width="42.140625" style="18" customWidth="1"/>
    <col min="3843" max="4096" width="8.140625" style="18"/>
    <col min="4097" max="4097" width="19" style="18" customWidth="1"/>
    <col min="4098" max="4098" width="42.140625" style="18" customWidth="1"/>
    <col min="4099" max="4352" width="8.140625" style="18"/>
    <col min="4353" max="4353" width="19" style="18" customWidth="1"/>
    <col min="4354" max="4354" width="42.140625" style="18" customWidth="1"/>
    <col min="4355" max="4608" width="8.140625" style="18"/>
    <col min="4609" max="4609" width="19" style="18" customWidth="1"/>
    <col min="4610" max="4610" width="42.140625" style="18" customWidth="1"/>
    <col min="4611" max="4864" width="8.140625" style="18"/>
    <col min="4865" max="4865" width="19" style="18" customWidth="1"/>
    <col min="4866" max="4866" width="42.140625" style="18" customWidth="1"/>
    <col min="4867" max="5120" width="8.140625" style="18"/>
    <col min="5121" max="5121" width="19" style="18" customWidth="1"/>
    <col min="5122" max="5122" width="42.140625" style="18" customWidth="1"/>
    <col min="5123" max="5376" width="8.140625" style="18"/>
    <col min="5377" max="5377" width="19" style="18" customWidth="1"/>
    <col min="5378" max="5378" width="42.140625" style="18" customWidth="1"/>
    <col min="5379" max="5632" width="8.140625" style="18"/>
    <col min="5633" max="5633" width="19" style="18" customWidth="1"/>
    <col min="5634" max="5634" width="42.140625" style="18" customWidth="1"/>
    <col min="5635" max="5888" width="8.140625" style="18"/>
    <col min="5889" max="5889" width="19" style="18" customWidth="1"/>
    <col min="5890" max="5890" width="42.140625" style="18" customWidth="1"/>
    <col min="5891" max="6144" width="8.140625" style="18"/>
    <col min="6145" max="6145" width="19" style="18" customWidth="1"/>
    <col min="6146" max="6146" width="42.140625" style="18" customWidth="1"/>
    <col min="6147" max="6400" width="8.140625" style="18"/>
    <col min="6401" max="6401" width="19" style="18" customWidth="1"/>
    <col min="6402" max="6402" width="42.140625" style="18" customWidth="1"/>
    <col min="6403" max="6656" width="8.140625" style="18"/>
    <col min="6657" max="6657" width="19" style="18" customWidth="1"/>
    <col min="6658" max="6658" width="42.140625" style="18" customWidth="1"/>
    <col min="6659" max="6912" width="8.140625" style="18"/>
    <col min="6913" max="6913" width="19" style="18" customWidth="1"/>
    <col min="6914" max="6914" width="42.140625" style="18" customWidth="1"/>
    <col min="6915" max="7168" width="8.140625" style="18"/>
    <col min="7169" max="7169" width="19" style="18" customWidth="1"/>
    <col min="7170" max="7170" width="42.140625" style="18" customWidth="1"/>
    <col min="7171" max="7424" width="8.140625" style="18"/>
    <col min="7425" max="7425" width="19" style="18" customWidth="1"/>
    <col min="7426" max="7426" width="42.140625" style="18" customWidth="1"/>
    <col min="7427" max="7680" width="8.140625" style="18"/>
    <col min="7681" max="7681" width="19" style="18" customWidth="1"/>
    <col min="7682" max="7682" width="42.140625" style="18" customWidth="1"/>
    <col min="7683" max="7936" width="8.140625" style="18"/>
    <col min="7937" max="7937" width="19" style="18" customWidth="1"/>
    <col min="7938" max="7938" width="42.140625" style="18" customWidth="1"/>
    <col min="7939" max="8192" width="8.140625" style="18"/>
    <col min="8193" max="8193" width="19" style="18" customWidth="1"/>
    <col min="8194" max="8194" width="42.140625" style="18" customWidth="1"/>
    <col min="8195" max="8448" width="8.140625" style="18"/>
    <col min="8449" max="8449" width="19" style="18" customWidth="1"/>
    <col min="8450" max="8450" width="42.140625" style="18" customWidth="1"/>
    <col min="8451" max="8704" width="8.140625" style="18"/>
    <col min="8705" max="8705" width="19" style="18" customWidth="1"/>
    <col min="8706" max="8706" width="42.140625" style="18" customWidth="1"/>
    <col min="8707" max="8960" width="8.140625" style="18"/>
    <col min="8961" max="8961" width="19" style="18" customWidth="1"/>
    <col min="8962" max="8962" width="42.140625" style="18" customWidth="1"/>
    <col min="8963" max="9216" width="8.140625" style="18"/>
    <col min="9217" max="9217" width="19" style="18" customWidth="1"/>
    <col min="9218" max="9218" width="42.140625" style="18" customWidth="1"/>
    <col min="9219" max="9472" width="8.140625" style="18"/>
    <col min="9473" max="9473" width="19" style="18" customWidth="1"/>
    <col min="9474" max="9474" width="42.140625" style="18" customWidth="1"/>
    <col min="9475" max="9728" width="8.140625" style="18"/>
    <col min="9729" max="9729" width="19" style="18" customWidth="1"/>
    <col min="9730" max="9730" width="42.140625" style="18" customWidth="1"/>
    <col min="9731" max="9984" width="8.140625" style="18"/>
    <col min="9985" max="9985" width="19" style="18" customWidth="1"/>
    <col min="9986" max="9986" width="42.140625" style="18" customWidth="1"/>
    <col min="9987" max="10240" width="8.140625" style="18"/>
    <col min="10241" max="10241" width="19" style="18" customWidth="1"/>
    <col min="10242" max="10242" width="42.140625" style="18" customWidth="1"/>
    <col min="10243" max="10496" width="8.140625" style="18"/>
    <col min="10497" max="10497" width="19" style="18" customWidth="1"/>
    <col min="10498" max="10498" width="42.140625" style="18" customWidth="1"/>
    <col min="10499" max="10752" width="8.140625" style="18"/>
    <col min="10753" max="10753" width="19" style="18" customWidth="1"/>
    <col min="10754" max="10754" width="42.140625" style="18" customWidth="1"/>
    <col min="10755" max="11008" width="8.140625" style="18"/>
    <col min="11009" max="11009" width="19" style="18" customWidth="1"/>
    <col min="11010" max="11010" width="42.140625" style="18" customWidth="1"/>
    <col min="11011" max="11264" width="8.140625" style="18"/>
    <col min="11265" max="11265" width="19" style="18" customWidth="1"/>
    <col min="11266" max="11266" width="42.140625" style="18" customWidth="1"/>
    <col min="11267" max="11520" width="8.140625" style="18"/>
    <col min="11521" max="11521" width="19" style="18" customWidth="1"/>
    <col min="11522" max="11522" width="42.140625" style="18" customWidth="1"/>
    <col min="11523" max="11776" width="8.140625" style="18"/>
    <col min="11777" max="11777" width="19" style="18" customWidth="1"/>
    <col min="11778" max="11778" width="42.140625" style="18" customWidth="1"/>
    <col min="11779" max="12032" width="8.140625" style="18"/>
    <col min="12033" max="12033" width="19" style="18" customWidth="1"/>
    <col min="12034" max="12034" width="42.140625" style="18" customWidth="1"/>
    <col min="12035" max="12288" width="8.140625" style="18"/>
    <col min="12289" max="12289" width="19" style="18" customWidth="1"/>
    <col min="12290" max="12290" width="42.140625" style="18" customWidth="1"/>
    <col min="12291" max="12544" width="8.140625" style="18"/>
    <col min="12545" max="12545" width="19" style="18" customWidth="1"/>
    <col min="12546" max="12546" width="42.140625" style="18" customWidth="1"/>
    <col min="12547" max="12800" width="8.140625" style="18"/>
    <col min="12801" max="12801" width="19" style="18" customWidth="1"/>
    <col min="12802" max="12802" width="42.140625" style="18" customWidth="1"/>
    <col min="12803" max="13056" width="8.140625" style="18"/>
    <col min="13057" max="13057" width="19" style="18" customWidth="1"/>
    <col min="13058" max="13058" width="42.140625" style="18" customWidth="1"/>
    <col min="13059" max="13312" width="8.140625" style="18"/>
    <col min="13313" max="13313" width="19" style="18" customWidth="1"/>
    <col min="13314" max="13314" width="42.140625" style="18" customWidth="1"/>
    <col min="13315" max="13568" width="8.140625" style="18"/>
    <col min="13569" max="13569" width="19" style="18" customWidth="1"/>
    <col min="13570" max="13570" width="42.140625" style="18" customWidth="1"/>
    <col min="13571" max="13824" width="8.140625" style="18"/>
    <col min="13825" max="13825" width="19" style="18" customWidth="1"/>
    <col min="13826" max="13826" width="42.140625" style="18" customWidth="1"/>
    <col min="13827" max="14080" width="8.140625" style="18"/>
    <col min="14081" max="14081" width="19" style="18" customWidth="1"/>
    <col min="14082" max="14082" width="42.140625" style="18" customWidth="1"/>
    <col min="14083" max="14336" width="8.140625" style="18"/>
    <col min="14337" max="14337" width="19" style="18" customWidth="1"/>
    <col min="14338" max="14338" width="42.140625" style="18" customWidth="1"/>
    <col min="14339" max="14592" width="8.140625" style="18"/>
    <col min="14593" max="14593" width="19" style="18" customWidth="1"/>
    <col min="14594" max="14594" width="42.140625" style="18" customWidth="1"/>
    <col min="14595" max="14848" width="8.140625" style="18"/>
    <col min="14849" max="14849" width="19" style="18" customWidth="1"/>
    <col min="14850" max="14850" width="42.140625" style="18" customWidth="1"/>
    <col min="14851" max="15104" width="8.140625" style="18"/>
    <col min="15105" max="15105" width="19" style="18" customWidth="1"/>
    <col min="15106" max="15106" width="42.140625" style="18" customWidth="1"/>
    <col min="15107" max="15360" width="8.140625" style="18"/>
    <col min="15361" max="15361" width="19" style="18" customWidth="1"/>
    <col min="15362" max="15362" width="42.140625" style="18" customWidth="1"/>
    <col min="15363" max="15616" width="8.140625" style="18"/>
    <col min="15617" max="15617" width="19" style="18" customWidth="1"/>
    <col min="15618" max="15618" width="42.140625" style="18" customWidth="1"/>
    <col min="15619" max="15872" width="8.140625" style="18"/>
    <col min="15873" max="15873" width="19" style="18" customWidth="1"/>
    <col min="15874" max="15874" width="42.140625" style="18" customWidth="1"/>
    <col min="15875" max="16128" width="8.140625" style="18"/>
    <col min="16129" max="16129" width="19" style="18" customWidth="1"/>
    <col min="16130" max="16130" width="42.140625" style="18" customWidth="1"/>
    <col min="16131" max="16384" width="8.140625" style="18"/>
  </cols>
  <sheetData>
    <row r="1" spans="1:12" ht="20.25" x14ac:dyDescent="0.3">
      <c r="A1" s="91" t="s">
        <v>410</v>
      </c>
    </row>
    <row r="2" spans="1:12" ht="20.25" x14ac:dyDescent="0.3">
      <c r="A2" s="91" t="s">
        <v>35</v>
      </c>
    </row>
    <row r="3" spans="1:12" ht="15" x14ac:dyDescent="0.25">
      <c r="A3" s="49"/>
      <c r="B3" s="49"/>
      <c r="C3" s="49"/>
      <c r="D3" s="49"/>
      <c r="E3" s="49"/>
      <c r="F3" s="49"/>
      <c r="G3" s="49"/>
      <c r="H3" s="49"/>
      <c r="I3" s="49"/>
      <c r="J3" s="49"/>
      <c r="K3" s="49"/>
      <c r="L3" s="49"/>
    </row>
    <row r="4" spans="1:12" ht="15" x14ac:dyDescent="0.25">
      <c r="A4" s="49"/>
      <c r="B4" s="50" t="s">
        <v>1</v>
      </c>
      <c r="C4" s="49"/>
      <c r="D4" s="49"/>
      <c r="E4" s="49"/>
      <c r="F4" s="49"/>
      <c r="G4" s="49"/>
      <c r="H4" s="49"/>
      <c r="I4" s="49"/>
      <c r="J4" s="49"/>
      <c r="K4" s="49"/>
      <c r="L4" s="49"/>
    </row>
    <row r="5" spans="1:12" ht="15" x14ac:dyDescent="0.25">
      <c r="A5" s="425" t="s">
        <v>40</v>
      </c>
      <c r="B5" s="838" t="s">
        <v>41</v>
      </c>
      <c r="C5" s="838"/>
      <c r="D5" s="49"/>
      <c r="E5" s="49"/>
      <c r="F5" s="49"/>
      <c r="G5" s="49"/>
      <c r="H5" s="49"/>
      <c r="I5" s="49"/>
      <c r="J5" s="49"/>
      <c r="K5" s="49"/>
      <c r="L5" s="49"/>
    </row>
    <row r="6" spans="1:12" ht="15" x14ac:dyDescent="0.25">
      <c r="A6" s="49"/>
      <c r="B6" s="50"/>
      <c r="C6" s="49"/>
      <c r="D6" s="49"/>
      <c r="E6" s="49"/>
      <c r="F6" s="49"/>
      <c r="G6" s="49"/>
      <c r="H6" s="49"/>
      <c r="I6" s="49"/>
      <c r="J6" s="49"/>
      <c r="K6" s="49"/>
      <c r="L6" s="49"/>
    </row>
    <row r="7" spans="1:12" ht="15" x14ac:dyDescent="0.25">
      <c r="A7" s="10" t="s">
        <v>411</v>
      </c>
      <c r="B7" s="549" t="s">
        <v>8</v>
      </c>
      <c r="C7" s="549" t="s">
        <v>9</v>
      </c>
      <c r="D7" s="49"/>
      <c r="E7" s="49"/>
      <c r="F7" s="49"/>
      <c r="G7" s="49"/>
      <c r="H7" s="49"/>
      <c r="I7" s="49"/>
      <c r="J7" s="49"/>
      <c r="K7" s="49"/>
      <c r="L7" s="49"/>
    </row>
    <row r="8" spans="1:12" ht="15" x14ac:dyDescent="0.25">
      <c r="A8" s="10" t="s">
        <v>41</v>
      </c>
      <c r="B8" s="436"/>
      <c r="C8" s="49"/>
      <c r="D8" s="49"/>
      <c r="E8" s="49"/>
      <c r="F8" s="49"/>
      <c r="G8" s="49"/>
      <c r="H8" s="49"/>
      <c r="I8" s="49"/>
      <c r="J8" s="49"/>
      <c r="K8" s="49"/>
      <c r="L8" s="49"/>
    </row>
    <row r="9" spans="1:12" ht="17.25" customHeight="1" x14ac:dyDescent="0.25">
      <c r="A9" s="466" t="s">
        <v>91</v>
      </c>
      <c r="B9" s="467" t="s">
        <v>92</v>
      </c>
      <c r="C9" s="92"/>
      <c r="D9" s="49"/>
      <c r="E9" s="49"/>
      <c r="F9" s="49"/>
      <c r="G9" s="49"/>
      <c r="H9" s="49"/>
      <c r="I9" s="49"/>
      <c r="J9" s="49"/>
      <c r="K9" s="49"/>
      <c r="L9" s="49"/>
    </row>
    <row r="10" spans="1:12" ht="15" x14ac:dyDescent="0.25">
      <c r="A10" s="468" t="s">
        <v>93</v>
      </c>
      <c r="B10" s="469" t="s">
        <v>94</v>
      </c>
      <c r="C10" s="49"/>
      <c r="D10" s="49"/>
      <c r="E10" s="49"/>
      <c r="F10" s="49"/>
      <c r="G10" s="49"/>
      <c r="H10" s="49"/>
      <c r="I10" s="49"/>
      <c r="J10" s="49"/>
      <c r="K10" s="49"/>
      <c r="L10" s="49"/>
    </row>
    <row r="11" spans="1:12" ht="15" x14ac:dyDescent="0.25">
      <c r="A11" s="470" t="s">
        <v>95</v>
      </c>
      <c r="B11" s="471" t="s">
        <v>96</v>
      </c>
      <c r="C11" s="49"/>
      <c r="D11" s="49"/>
      <c r="E11" s="49"/>
      <c r="F11" s="49"/>
      <c r="G11" s="49"/>
      <c r="H11" s="49"/>
      <c r="I11" s="49"/>
      <c r="J11" s="49"/>
      <c r="K11" s="49"/>
      <c r="L11" s="49"/>
    </row>
    <row r="12" spans="1:12" ht="15" x14ac:dyDescent="0.25">
      <c r="A12" s="470" t="s">
        <v>97</v>
      </c>
      <c r="B12" s="471" t="s">
        <v>98</v>
      </c>
      <c r="C12" s="49"/>
      <c r="D12" s="49"/>
      <c r="E12" s="49"/>
      <c r="F12" s="49"/>
      <c r="G12" s="49"/>
      <c r="H12" s="49"/>
      <c r="I12" s="49"/>
      <c r="J12" s="49"/>
      <c r="K12" s="49"/>
      <c r="L12" s="49"/>
    </row>
    <row r="13" spans="1:12" ht="15" x14ac:dyDescent="0.25">
      <c r="A13" s="470" t="s">
        <v>99</v>
      </c>
      <c r="B13" s="471" t="s">
        <v>100</v>
      </c>
      <c r="C13" s="49"/>
      <c r="D13" s="49"/>
      <c r="E13" s="49"/>
      <c r="F13" s="49"/>
      <c r="G13" s="49"/>
      <c r="H13" s="49"/>
      <c r="I13" s="49"/>
      <c r="J13" s="49"/>
      <c r="K13" s="49"/>
      <c r="L13" s="49"/>
    </row>
    <row r="14" spans="1:12" ht="15" x14ac:dyDescent="0.25">
      <c r="A14" s="470" t="s">
        <v>101</v>
      </c>
      <c r="B14" s="471" t="s">
        <v>102</v>
      </c>
      <c r="C14" s="49"/>
      <c r="D14" s="49"/>
      <c r="E14" s="49"/>
      <c r="F14" s="49"/>
      <c r="G14" s="49"/>
      <c r="H14" s="49"/>
      <c r="I14" s="49"/>
      <c r="J14" s="49"/>
      <c r="K14" s="49"/>
      <c r="L14" s="49"/>
    </row>
    <row r="15" spans="1:12" ht="15" x14ac:dyDescent="0.25">
      <c r="A15" s="470" t="s">
        <v>103</v>
      </c>
      <c r="B15" s="471" t="s">
        <v>104</v>
      </c>
      <c r="C15" s="49"/>
      <c r="D15" s="49"/>
      <c r="E15" s="49"/>
      <c r="F15" s="49"/>
      <c r="G15" s="49"/>
      <c r="H15" s="49"/>
      <c r="I15" s="49"/>
      <c r="J15" s="49"/>
      <c r="K15" s="49"/>
      <c r="L15" s="49"/>
    </row>
    <row r="16" spans="1:12" ht="15" x14ac:dyDescent="0.25">
      <c r="A16" s="470" t="s">
        <v>12</v>
      </c>
      <c r="B16" s="471" t="s">
        <v>105</v>
      </c>
      <c r="C16" s="49"/>
      <c r="D16" s="49"/>
      <c r="E16" s="49"/>
      <c r="F16" s="49"/>
      <c r="G16" s="49"/>
      <c r="H16" s="49"/>
      <c r="I16" s="49"/>
      <c r="J16" s="49"/>
      <c r="K16" s="49"/>
      <c r="L16" s="49"/>
    </row>
    <row r="17" spans="1:12" ht="15" x14ac:dyDescent="0.25">
      <c r="A17" s="470" t="s">
        <v>11</v>
      </c>
      <c r="B17" s="471" t="s">
        <v>106</v>
      </c>
      <c r="C17" s="49"/>
      <c r="D17" s="49"/>
      <c r="E17" s="49"/>
      <c r="F17" s="49"/>
      <c r="G17" s="49"/>
      <c r="H17" s="49"/>
      <c r="I17" s="49"/>
      <c r="J17" s="49"/>
      <c r="K17" s="49"/>
      <c r="L17" s="49"/>
    </row>
    <row r="18" spans="1:12" ht="15" x14ac:dyDescent="0.25">
      <c r="A18" s="470" t="s">
        <v>15</v>
      </c>
      <c r="B18" s="471" t="s">
        <v>107</v>
      </c>
      <c r="C18" s="49"/>
      <c r="D18" s="49"/>
      <c r="E18" s="49"/>
      <c r="F18" s="49"/>
      <c r="G18" s="49"/>
      <c r="H18" s="49"/>
      <c r="I18" s="49"/>
      <c r="J18" s="49"/>
      <c r="K18" s="49"/>
      <c r="L18" s="49"/>
    </row>
    <row r="19" spans="1:12" ht="15" x14ac:dyDescent="0.25">
      <c r="A19" s="472" t="s">
        <v>29</v>
      </c>
      <c r="B19" s="473" t="s">
        <v>108</v>
      </c>
      <c r="C19" s="49"/>
      <c r="D19" s="49"/>
      <c r="E19" s="49"/>
      <c r="F19" s="49"/>
      <c r="G19" s="49"/>
      <c r="H19" s="49"/>
      <c r="I19" s="49"/>
      <c r="J19" s="49"/>
      <c r="K19" s="49"/>
      <c r="L19" s="49"/>
    </row>
    <row r="20" spans="1:12" ht="15" x14ac:dyDescent="0.25">
      <c r="A20" s="93" t="s">
        <v>355</v>
      </c>
      <c r="B20" s="49"/>
      <c r="C20" s="49"/>
      <c r="D20" s="49"/>
      <c r="E20" s="49"/>
      <c r="F20" s="49"/>
      <c r="G20" s="49"/>
      <c r="H20" s="49"/>
      <c r="I20" s="49"/>
      <c r="J20" s="49"/>
      <c r="K20" s="49"/>
      <c r="L20" s="49"/>
    </row>
    <row r="21" spans="1:12" ht="15" x14ac:dyDescent="0.25">
      <c r="A21" s="49"/>
      <c r="B21" s="49"/>
      <c r="C21" s="49"/>
      <c r="D21" s="49"/>
      <c r="E21" s="49"/>
      <c r="F21" s="49"/>
      <c r="G21" s="49"/>
      <c r="H21" s="49"/>
      <c r="I21" s="49"/>
      <c r="J21" s="49"/>
      <c r="K21" s="49"/>
      <c r="L21" s="49"/>
    </row>
    <row r="22" spans="1:12" ht="15" x14ac:dyDescent="0.25">
      <c r="A22" s="49"/>
      <c r="B22" s="49"/>
      <c r="C22" s="49"/>
      <c r="D22" s="49"/>
      <c r="E22" s="49"/>
      <c r="F22" s="49"/>
      <c r="G22" s="49"/>
      <c r="H22" s="49"/>
      <c r="I22" s="49"/>
      <c r="J22" s="49"/>
      <c r="K22" s="49"/>
      <c r="L22" s="49"/>
    </row>
    <row r="23" spans="1:12" ht="15" x14ac:dyDescent="0.25">
      <c r="A23" s="49"/>
      <c r="B23" s="49"/>
      <c r="C23" s="49"/>
      <c r="D23" s="49"/>
      <c r="E23" s="49"/>
      <c r="F23" s="49"/>
      <c r="G23" s="49"/>
      <c r="H23" s="49"/>
      <c r="I23" s="49"/>
      <c r="J23" s="49"/>
      <c r="K23" s="49"/>
      <c r="L23" s="49"/>
    </row>
    <row r="24" spans="1:12" ht="15" x14ac:dyDescent="0.25">
      <c r="A24" s="49"/>
      <c r="B24" s="49"/>
      <c r="C24" s="49"/>
      <c r="D24" s="49"/>
      <c r="E24" s="49"/>
      <c r="F24" s="49"/>
      <c r="G24" s="49"/>
      <c r="H24" s="49"/>
      <c r="I24" s="49"/>
      <c r="J24" s="49"/>
      <c r="K24" s="49"/>
      <c r="L24" s="49"/>
    </row>
    <row r="25" spans="1:12" ht="15" x14ac:dyDescent="0.25">
      <c r="C25" s="49"/>
      <c r="D25" s="49"/>
      <c r="E25" s="49"/>
      <c r="F25" s="49"/>
      <c r="G25" s="49"/>
      <c r="H25" s="49"/>
      <c r="I25" s="49"/>
      <c r="J25" s="49"/>
      <c r="K25" s="49"/>
      <c r="L25" s="49"/>
    </row>
    <row r="26" spans="1:12" ht="15" x14ac:dyDescent="0.25">
      <c r="A26" s="49"/>
      <c r="B26" s="49"/>
      <c r="C26" s="49"/>
      <c r="D26" s="49"/>
      <c r="E26" s="49"/>
      <c r="F26" s="49"/>
      <c r="G26" s="49"/>
      <c r="H26" s="49"/>
      <c r="I26" s="49"/>
      <c r="J26" s="49"/>
      <c r="K26" s="49"/>
      <c r="L26" s="49"/>
    </row>
    <row r="27" spans="1:12" ht="15" x14ac:dyDescent="0.25">
      <c r="A27" s="49"/>
      <c r="B27" s="49"/>
      <c r="C27" s="49"/>
      <c r="D27" s="49"/>
      <c r="E27" s="49"/>
      <c r="F27" s="49"/>
      <c r="G27" s="49"/>
      <c r="H27" s="49"/>
      <c r="I27" s="49"/>
      <c r="J27" s="49"/>
      <c r="K27" s="49"/>
      <c r="L27" s="49"/>
    </row>
    <row r="28" spans="1:12" ht="15" x14ac:dyDescent="0.25">
      <c r="A28" s="49"/>
      <c r="B28" s="49"/>
      <c r="C28" s="49"/>
      <c r="D28" s="49"/>
      <c r="E28" s="49"/>
      <c r="F28" s="49"/>
      <c r="G28" s="49"/>
      <c r="H28" s="49"/>
      <c r="I28" s="49"/>
      <c r="J28" s="49"/>
      <c r="K28" s="49"/>
      <c r="L28" s="49"/>
    </row>
    <row r="29" spans="1:12" ht="15" x14ac:dyDescent="0.25">
      <c r="A29" s="49"/>
      <c r="B29" s="49"/>
      <c r="C29" s="49"/>
      <c r="D29" s="49"/>
      <c r="E29" s="49"/>
      <c r="F29" s="49"/>
      <c r="G29" s="49"/>
      <c r="H29" s="49"/>
      <c r="I29" s="49"/>
      <c r="J29" s="49"/>
      <c r="K29" s="49"/>
      <c r="L29" s="49"/>
    </row>
    <row r="30" spans="1:12" ht="15" x14ac:dyDescent="0.25">
      <c r="A30" s="49"/>
      <c r="B30" s="49"/>
      <c r="C30" s="49"/>
      <c r="D30" s="49"/>
      <c r="E30" s="49"/>
      <c r="F30" s="49"/>
      <c r="G30" s="49"/>
      <c r="H30" s="49"/>
      <c r="I30" s="49"/>
      <c r="J30" s="49"/>
      <c r="K30" s="49"/>
      <c r="L30" s="49"/>
    </row>
    <row r="31" spans="1:12" ht="15" x14ac:dyDescent="0.25">
      <c r="A31" s="49"/>
      <c r="B31" s="49"/>
      <c r="C31" s="49"/>
      <c r="D31" s="49"/>
      <c r="E31" s="49"/>
      <c r="F31" s="49"/>
      <c r="G31" s="49"/>
      <c r="H31" s="49"/>
      <c r="I31" s="49"/>
      <c r="J31" s="49"/>
      <c r="K31" s="49"/>
      <c r="L31" s="49"/>
    </row>
    <row r="32" spans="1:12" ht="15" x14ac:dyDescent="0.25">
      <c r="A32" s="49"/>
      <c r="B32" s="49"/>
      <c r="C32" s="49"/>
      <c r="D32" s="49"/>
      <c r="E32" s="49"/>
      <c r="F32" s="49"/>
      <c r="G32" s="49"/>
      <c r="H32" s="49"/>
      <c r="I32" s="49"/>
      <c r="J32" s="49"/>
      <c r="K32" s="49"/>
      <c r="L32" s="49"/>
    </row>
    <row r="33" spans="1:12" ht="15" x14ac:dyDescent="0.25">
      <c r="A33" s="49"/>
      <c r="B33" s="49"/>
      <c r="C33" s="49"/>
      <c r="D33" s="49"/>
      <c r="E33" s="49"/>
      <c r="F33" s="49"/>
      <c r="G33" s="49"/>
      <c r="H33" s="49"/>
      <c r="I33" s="49"/>
      <c r="J33" s="49"/>
      <c r="K33" s="49"/>
      <c r="L33" s="49"/>
    </row>
    <row r="34" spans="1:12" ht="15" x14ac:dyDescent="0.25">
      <c r="A34" s="49"/>
      <c r="B34" s="49"/>
      <c r="C34" s="49"/>
      <c r="D34" s="49"/>
      <c r="E34" s="49"/>
      <c r="F34" s="49"/>
      <c r="G34" s="49"/>
      <c r="H34" s="49"/>
      <c r="I34" s="49"/>
      <c r="J34" s="49"/>
    </row>
    <row r="35" spans="1:12" ht="15" x14ac:dyDescent="0.25">
      <c r="A35" s="49"/>
      <c r="B35" s="49"/>
      <c r="C35" s="49"/>
      <c r="D35" s="49"/>
      <c r="E35" s="49"/>
      <c r="F35" s="49"/>
      <c r="G35" s="49"/>
      <c r="H35" s="49"/>
      <c r="I35" s="49"/>
      <c r="J35" s="49"/>
    </row>
  </sheetData>
  <mergeCells count="1">
    <mergeCell ref="B5:C5"/>
  </mergeCells>
  <hyperlinks>
    <hyperlink ref="B7" location="'Glossary'!$A$1" display="'Glossary'!$A$1"/>
    <hyperlink ref="C7" location="'Contents'!$A$1" display="'Contents'!$A$1"/>
    <hyperlink ref="B5" location="'Glossary'!Table_5_1" display="Report Glossary"/>
  </hyperlinks>
  <pageMargins left="0.75" right="0.75" top="1.25" bottom="0.75" header="0.5" footer="0.5"/>
  <pageSetup orientation="portrait" r:id="rId1"/>
  <headerFooter>
    <oddHeader>&amp;LMarket Share: Semiconductor Foundry, Worldwide, 2019&amp;R&amp;P of &amp;N</oddHeader>
    <oddFooter>&amp;L717107&amp;C© 2020 Gartner, Inc. and/or its Affiliates. All Rights Reserved.&amp;R15 April 2020</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zoomScaleNormal="100" workbookViewId="0"/>
  </sheetViews>
  <sheetFormatPr defaultColWidth="8.85546875" defaultRowHeight="15" x14ac:dyDescent="0.25"/>
  <cols>
    <col min="1" max="1" width="16" style="45" customWidth="1"/>
    <col min="2" max="4" width="10.5703125" style="45" customWidth="1"/>
    <col min="5" max="5" width="13.7109375" style="45" customWidth="1"/>
    <col min="6" max="6" width="10.5703125" style="45" customWidth="1"/>
    <col min="7" max="7" width="13" style="45" customWidth="1"/>
    <col min="8" max="8" width="10.5703125" style="45" customWidth="1"/>
    <col min="9" max="9" width="15" style="45" customWidth="1"/>
    <col min="10" max="10" width="10.5703125" style="45" customWidth="1"/>
    <col min="11" max="11" width="14.85546875" style="45" customWidth="1"/>
    <col min="12" max="16384" width="8.85546875" style="45"/>
  </cols>
  <sheetData>
    <row r="1" spans="1:13" ht="20.25" x14ac:dyDescent="0.3">
      <c r="A1" s="542" t="s">
        <v>414</v>
      </c>
      <c r="B1" s="543"/>
      <c r="C1" s="543"/>
      <c r="D1" s="424"/>
      <c r="E1" s="424"/>
      <c r="F1" s="424"/>
      <c r="G1" s="424"/>
      <c r="H1" s="424"/>
      <c r="I1" s="424"/>
      <c r="J1" s="424"/>
      <c r="K1" s="424"/>
    </row>
    <row r="2" spans="1:13" ht="20.25" x14ac:dyDescent="0.3">
      <c r="A2" s="542" t="s">
        <v>393</v>
      </c>
      <c r="B2" s="424"/>
      <c r="C2" s="424"/>
      <c r="D2" s="424"/>
      <c r="E2" s="424"/>
      <c r="F2" s="424"/>
      <c r="G2" s="424"/>
      <c r="H2" s="424"/>
      <c r="I2" s="424"/>
      <c r="J2" s="424"/>
      <c r="K2" s="424"/>
    </row>
    <row r="3" spans="1:13" ht="14.45" customHeight="1" x14ac:dyDescent="0.3">
      <c r="A3" s="424"/>
      <c r="B3" s="424"/>
      <c r="C3" s="424"/>
      <c r="D3" s="424"/>
      <c r="E3" s="424"/>
      <c r="F3" s="424"/>
      <c r="G3" s="424"/>
      <c r="H3" s="424"/>
      <c r="I3" s="424"/>
      <c r="J3" s="424"/>
      <c r="K3" s="424"/>
    </row>
    <row r="4" spans="1:13" ht="14.45" customHeight="1" x14ac:dyDescent="0.3">
      <c r="A4" s="424"/>
      <c r="B4" s="554" t="s">
        <v>1</v>
      </c>
      <c r="C4" s="424"/>
      <c r="D4" s="424"/>
      <c r="E4" s="424"/>
      <c r="F4" s="424"/>
      <c r="G4" s="424"/>
      <c r="H4" s="424"/>
      <c r="I4" s="424"/>
      <c r="J4" s="424"/>
      <c r="K4" s="424"/>
    </row>
    <row r="5" spans="1:13" ht="14.45" customHeight="1" x14ac:dyDescent="0.3">
      <c r="A5" s="544" t="s">
        <v>415</v>
      </c>
      <c r="B5" s="840" t="s">
        <v>432</v>
      </c>
      <c r="C5" s="840"/>
      <c r="D5" s="840"/>
      <c r="E5" s="840"/>
      <c r="F5" s="840"/>
      <c r="G5" s="840"/>
      <c r="H5" s="840"/>
      <c r="I5" s="840"/>
      <c r="J5" s="424"/>
      <c r="K5" s="424"/>
    </row>
    <row r="6" spans="1:13" ht="14.45" customHeight="1" x14ac:dyDescent="0.3">
      <c r="A6" s="424"/>
      <c r="B6" s="554"/>
      <c r="C6" s="424"/>
      <c r="D6" s="424"/>
      <c r="E6" s="424"/>
      <c r="F6" s="424"/>
      <c r="G6" s="424"/>
      <c r="H6" s="424"/>
      <c r="I6" s="424"/>
      <c r="J6" s="424"/>
      <c r="K6" s="424"/>
    </row>
    <row r="7" spans="1:13" ht="14.45" customHeight="1" x14ac:dyDescent="0.3">
      <c r="A7" s="424"/>
      <c r="B7" s="424"/>
      <c r="C7" s="424"/>
      <c r="D7" s="424"/>
      <c r="E7" s="424"/>
      <c r="F7" s="424"/>
      <c r="G7" s="424"/>
      <c r="H7" s="424"/>
      <c r="I7" s="424"/>
      <c r="J7" s="424"/>
      <c r="K7" s="424"/>
    </row>
    <row r="8" spans="1:13" ht="14.45" customHeight="1" x14ac:dyDescent="0.3">
      <c r="A8" s="424"/>
      <c r="B8" s="424"/>
      <c r="C8" s="424"/>
      <c r="D8" s="424"/>
      <c r="E8" s="424"/>
      <c r="F8" s="424"/>
      <c r="G8" s="424"/>
      <c r="H8" s="424"/>
      <c r="I8" s="424"/>
      <c r="J8" s="424"/>
      <c r="K8" s="424"/>
    </row>
    <row r="9" spans="1:13" ht="14.45" customHeight="1" x14ac:dyDescent="0.3">
      <c r="A9" s="424"/>
      <c r="B9" s="424"/>
      <c r="C9" s="424"/>
      <c r="D9" s="424"/>
      <c r="E9" s="424"/>
      <c r="F9" s="424"/>
      <c r="G9" s="424"/>
      <c r="H9" s="424"/>
      <c r="I9" s="424"/>
      <c r="J9" s="424"/>
      <c r="K9" s="424"/>
    </row>
    <row r="10" spans="1:13" ht="14.45" customHeight="1" x14ac:dyDescent="0.25">
      <c r="A10" s="321" t="s">
        <v>416</v>
      </c>
      <c r="B10" s="552" t="s">
        <v>8</v>
      </c>
      <c r="C10" s="840" t="s">
        <v>9</v>
      </c>
      <c r="D10" s="841"/>
      <c r="E10" s="533"/>
      <c r="F10" s="533"/>
      <c r="G10" s="533"/>
      <c r="H10" s="533"/>
      <c r="I10" s="533"/>
      <c r="J10" s="533"/>
      <c r="K10" s="533"/>
    </row>
    <row r="11" spans="1:13" ht="14.45" customHeight="1" x14ac:dyDescent="0.25">
      <c r="A11" s="545" t="s">
        <v>432</v>
      </c>
      <c r="B11" s="533"/>
      <c r="C11" s="533"/>
      <c r="D11" s="533"/>
      <c r="E11" s="533"/>
      <c r="F11" s="533"/>
      <c r="G11" s="533"/>
      <c r="H11" s="533"/>
      <c r="I11" s="533"/>
      <c r="J11" s="533"/>
      <c r="K11" s="533"/>
    </row>
    <row r="12" spans="1:13" ht="14.45" customHeight="1" x14ac:dyDescent="0.25">
      <c r="A12" s="607" t="s">
        <v>45</v>
      </c>
      <c r="B12" s="608"/>
      <c r="C12" s="609"/>
      <c r="D12" s="609"/>
      <c r="E12" s="610"/>
      <c r="F12" s="608"/>
      <c r="G12" s="609"/>
      <c r="H12" s="609"/>
      <c r="I12" s="610"/>
      <c r="J12" s="608"/>
      <c r="K12" s="609"/>
      <c r="L12" s="609"/>
      <c r="M12" s="610"/>
    </row>
    <row r="13" spans="1:13" ht="14.45" customHeight="1" x14ac:dyDescent="0.25">
      <c r="A13" s="607" t="s">
        <v>394</v>
      </c>
      <c r="B13" s="611" t="s">
        <v>395</v>
      </c>
      <c r="C13" s="612" t="s">
        <v>396</v>
      </c>
      <c r="D13" s="612" t="s">
        <v>397</v>
      </c>
      <c r="E13" s="613" t="s">
        <v>398</v>
      </c>
      <c r="F13" s="611" t="s">
        <v>399</v>
      </c>
      <c r="G13" s="612" t="s">
        <v>400</v>
      </c>
      <c r="H13" s="612" t="s">
        <v>401</v>
      </c>
      <c r="I13" s="613" t="s">
        <v>402</v>
      </c>
      <c r="J13" s="614" t="s">
        <v>428</v>
      </c>
      <c r="K13" s="615" t="s">
        <v>429</v>
      </c>
      <c r="L13" s="615" t="s">
        <v>430</v>
      </c>
      <c r="M13" s="616" t="s">
        <v>431</v>
      </c>
    </row>
    <row r="14" spans="1:13" x14ac:dyDescent="0.25">
      <c r="A14" s="617" t="s">
        <v>404</v>
      </c>
      <c r="B14" s="619">
        <v>0.88</v>
      </c>
      <c r="C14" s="620">
        <v>0.89</v>
      </c>
      <c r="D14" s="620">
        <v>0.9</v>
      </c>
      <c r="E14" s="621">
        <v>0.91</v>
      </c>
      <c r="F14" s="619">
        <v>0.90927219599999998</v>
      </c>
      <c r="G14" s="620">
        <v>0.91196406900000004</v>
      </c>
      <c r="H14" s="620">
        <v>0.85048158200000001</v>
      </c>
      <c r="I14" s="621">
        <v>0.83789215299999997</v>
      </c>
      <c r="J14" s="619">
        <v>0.82953829999999995</v>
      </c>
      <c r="K14" s="620">
        <v>0.82939757000000003</v>
      </c>
      <c r="L14" s="620">
        <v>0.84832384999999999</v>
      </c>
      <c r="M14" s="621">
        <v>0.87425142</v>
      </c>
    </row>
    <row r="15" spans="1:13" x14ac:dyDescent="0.25">
      <c r="A15" s="617" t="s">
        <v>405</v>
      </c>
      <c r="B15" s="622">
        <v>110.17</v>
      </c>
      <c r="C15" s="623">
        <v>109.96</v>
      </c>
      <c r="D15" s="623">
        <v>107.32</v>
      </c>
      <c r="E15" s="624">
        <v>108.61</v>
      </c>
      <c r="F15" s="622">
        <v>108.8738354</v>
      </c>
      <c r="G15" s="623">
        <v>107.6459739</v>
      </c>
      <c r="H15" s="623">
        <v>106.3288742</v>
      </c>
      <c r="I15" s="624">
        <v>104.2978245</v>
      </c>
      <c r="J15" s="622">
        <v>105.88914080000001</v>
      </c>
      <c r="K15" s="623">
        <v>109.4623737</v>
      </c>
      <c r="L15" s="623">
        <v>110.0982381</v>
      </c>
      <c r="M15" s="624">
        <v>113.7262712</v>
      </c>
    </row>
    <row r="16" spans="1:13" x14ac:dyDescent="0.25">
      <c r="A16" s="617" t="s">
        <v>406</v>
      </c>
      <c r="B16" s="622">
        <v>1124.51</v>
      </c>
      <c r="C16" s="623">
        <v>1165.97</v>
      </c>
      <c r="D16" s="623">
        <v>1193.94</v>
      </c>
      <c r="E16" s="624">
        <v>1171.23</v>
      </c>
      <c r="F16" s="622">
        <v>1186.802451</v>
      </c>
      <c r="G16" s="623">
        <v>1225.4968980000001</v>
      </c>
      <c r="H16" s="623">
        <v>1192.3547410000001</v>
      </c>
      <c r="I16" s="624">
        <v>1116.964324</v>
      </c>
      <c r="J16" s="622">
        <v>1113.4399820000001</v>
      </c>
      <c r="K16" s="623">
        <v>1121.5745099999999</v>
      </c>
      <c r="L16" s="623">
        <v>1158.9433329999999</v>
      </c>
      <c r="M16" s="624">
        <v>1183.8022209999999</v>
      </c>
    </row>
    <row r="17" spans="1:13" x14ac:dyDescent="0.25">
      <c r="A17" s="617" t="s">
        <v>409</v>
      </c>
      <c r="B17" s="622">
        <v>30.82</v>
      </c>
      <c r="C17" s="623">
        <v>31.14</v>
      </c>
      <c r="D17" s="623">
        <v>31.21</v>
      </c>
      <c r="E17" s="624">
        <v>30.58</v>
      </c>
      <c r="F17" s="622">
        <v>30.149893809999998</v>
      </c>
      <c r="G17" s="623">
        <v>29.967790910000002</v>
      </c>
      <c r="H17" s="623">
        <v>29.530481000000002</v>
      </c>
      <c r="I17" s="624">
        <v>28.196437459999999</v>
      </c>
      <c r="J17" s="622">
        <v>28.392177879999998</v>
      </c>
      <c r="K17" s="623">
        <v>27.99295455</v>
      </c>
      <c r="L17" s="623">
        <v>27.872499999999999</v>
      </c>
      <c r="M17" s="624">
        <v>27.842494009999999</v>
      </c>
    </row>
    <row r="18" spans="1:13" x14ac:dyDescent="0.25">
      <c r="A18" s="617" t="s">
        <v>403</v>
      </c>
      <c r="B18" s="622">
        <v>6.75</v>
      </c>
      <c r="C18" s="623">
        <v>6.83</v>
      </c>
      <c r="D18" s="623">
        <v>7.02</v>
      </c>
      <c r="E18" s="624">
        <v>7.05</v>
      </c>
      <c r="F18" s="622">
        <v>6.9611911580000001</v>
      </c>
      <c r="G18" s="623">
        <v>7.1000510920000002</v>
      </c>
      <c r="H18" s="623">
        <v>7.0892197369999996</v>
      </c>
      <c r="I18" s="624">
        <v>6.4682157910000004</v>
      </c>
      <c r="J18" s="622">
        <v>6.47927958</v>
      </c>
      <c r="K18" s="623">
        <v>6.4571117999999998</v>
      </c>
      <c r="L18" s="623">
        <v>6.4693237400000001</v>
      </c>
      <c r="M18" s="624">
        <v>6.3932364100000001</v>
      </c>
    </row>
    <row r="19" spans="1:13" x14ac:dyDescent="0.25">
      <c r="A19" s="617" t="s">
        <v>407</v>
      </c>
      <c r="B19" s="622">
        <v>9.17</v>
      </c>
      <c r="C19" s="623">
        <v>9.4499999999999993</v>
      </c>
      <c r="D19" s="623">
        <v>9.59</v>
      </c>
      <c r="E19" s="624">
        <v>9.68</v>
      </c>
      <c r="F19" s="622">
        <v>9.6751061259999993</v>
      </c>
      <c r="G19" s="623">
        <v>9.7463830700000003</v>
      </c>
      <c r="H19" s="623">
        <v>8.8169810139999996</v>
      </c>
      <c r="I19" s="624">
        <v>8.6333726469999998</v>
      </c>
      <c r="J19" s="622">
        <v>8.3907003699999994</v>
      </c>
      <c r="K19" s="623">
        <v>8.4085845199999998</v>
      </c>
      <c r="L19" s="623">
        <v>8.6351650000000006</v>
      </c>
      <c r="M19" s="624">
        <v>8.8680441099999996</v>
      </c>
    </row>
    <row r="20" spans="1:13" x14ac:dyDescent="0.25">
      <c r="A20" s="618" t="s">
        <v>408</v>
      </c>
      <c r="B20" s="625">
        <v>1</v>
      </c>
      <c r="C20" s="626">
        <v>1</v>
      </c>
      <c r="D20" s="626">
        <v>0.99</v>
      </c>
      <c r="E20" s="627">
        <v>1</v>
      </c>
      <c r="F20" s="625">
        <v>0.97001135100000002</v>
      </c>
      <c r="G20" s="626">
        <v>0.96674654900000001</v>
      </c>
      <c r="H20" s="626">
        <v>0.91479334899999998</v>
      </c>
      <c r="I20" s="627">
        <v>0.90514081400000002</v>
      </c>
      <c r="J20" s="625">
        <v>0.90461064000000002</v>
      </c>
      <c r="K20" s="626">
        <v>0.91090673</v>
      </c>
      <c r="L20" s="626">
        <v>0.91851565000000002</v>
      </c>
      <c r="M20" s="627">
        <v>0.92164721999999999</v>
      </c>
    </row>
    <row r="21" spans="1:13" x14ac:dyDescent="0.25">
      <c r="A21" s="546" t="s">
        <v>457</v>
      </c>
      <c r="B21" s="533"/>
    </row>
  </sheetData>
  <mergeCells count="2">
    <mergeCell ref="C10:D10"/>
    <mergeCell ref="B5:I5"/>
  </mergeCells>
  <hyperlinks>
    <hyperlink ref="C10" location="'Contents'!$A$1" display="'Contents'!$A$1"/>
    <hyperlink ref="B10" location="'Exchange Rates'!$A$1" display="'Exchange Rates'!$A$1"/>
    <hyperlink ref="B5" location="'Exchange Rates'!Table_4_1" display="Current U.S. Dollar Exchange Rates Used in Creating This Report (4Q20)"/>
  </hyperlinks>
  <pageMargins left="0.75" right="0.75" top="1.25" bottom="0.75" header="0.5" footer="0.5"/>
  <pageSetup scale="74" orientation="portrait" r:id="rId1"/>
  <headerFooter>
    <oddFooter>&amp;C© 2022 Gartner, Inc. and/or its Affiliates. All Rights Reserved.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D544"/>
  <sheetViews>
    <sheetView topLeftCell="A2" zoomScale="81" zoomScaleNormal="81" workbookViewId="0">
      <pane ySplit="2040" activePane="bottomLeft"/>
      <selection pane="bottomLeft"/>
    </sheetView>
  </sheetViews>
  <sheetFormatPr defaultColWidth="9.140625" defaultRowHeight="15" x14ac:dyDescent="0.25"/>
  <cols>
    <col min="1" max="1" width="9.5703125" style="349" customWidth="1"/>
    <col min="2" max="2" width="17.140625" style="419" customWidth="1"/>
    <col min="3" max="3" width="20.140625" style="110" customWidth="1"/>
    <col min="4" max="4" width="10.140625" style="110" customWidth="1"/>
    <col min="5" max="5" width="8.140625" style="110" customWidth="1"/>
    <col min="6" max="6" width="15.42578125" style="343" customWidth="1"/>
    <col min="7" max="7" width="12" style="509" bestFit="1" customWidth="1"/>
    <col min="8" max="8" width="11.140625" style="110" customWidth="1"/>
    <col min="9" max="9" width="10.85546875" style="110" customWidth="1"/>
    <col min="10" max="10" width="10" style="110" customWidth="1"/>
    <col min="11" max="11" width="11.42578125" style="110" customWidth="1"/>
    <col min="12" max="12" width="12.140625" style="110" customWidth="1"/>
    <col min="13" max="13" width="11.140625" style="110" bestFit="1" customWidth="1"/>
    <col min="14" max="14" width="16.85546875" style="110" customWidth="1"/>
    <col min="15" max="16" width="9" style="110" bestFit="1" customWidth="1"/>
    <col min="17" max="17" width="10.140625" style="110" bestFit="1" customWidth="1"/>
    <col min="18" max="18" width="9.140625" style="110"/>
    <col min="19" max="19" width="5.85546875" style="110" customWidth="1"/>
    <col min="20" max="20" width="13.140625" style="110" customWidth="1"/>
    <col min="21" max="23" width="9.140625" style="110"/>
    <col min="24" max="24" width="13.42578125" style="110" customWidth="1"/>
    <col min="25" max="16384" width="9.140625" style="110"/>
  </cols>
  <sheetData>
    <row r="1" spans="1:30" ht="15.75" x14ac:dyDescent="0.25">
      <c r="B1" s="419" t="s">
        <v>306</v>
      </c>
      <c r="C1" s="503" t="s">
        <v>329</v>
      </c>
      <c r="D1" s="503"/>
      <c r="E1" s="98" t="s">
        <v>293</v>
      </c>
      <c r="F1" s="595" t="s">
        <v>292</v>
      </c>
    </row>
    <row r="2" spans="1:30" x14ac:dyDescent="0.25">
      <c r="A2" s="349" t="s">
        <v>296</v>
      </c>
      <c r="B2" s="419" t="s">
        <v>45</v>
      </c>
      <c r="F2" s="343" t="s">
        <v>45</v>
      </c>
      <c r="AC2" s="352" t="s">
        <v>314</v>
      </c>
    </row>
    <row r="3" spans="1:30" ht="21" x14ac:dyDescent="0.35">
      <c r="B3" s="366" t="s">
        <v>45</v>
      </c>
      <c r="C3" s="349"/>
      <c r="D3" s="349"/>
      <c r="E3" s="110" t="s">
        <v>45</v>
      </c>
      <c r="F3" s="344" t="s">
        <v>197</v>
      </c>
      <c r="S3" s="353" t="s">
        <v>183</v>
      </c>
      <c r="AC3" s="110" t="s">
        <v>268</v>
      </c>
    </row>
    <row r="4" spans="1:30" x14ac:dyDescent="0.25">
      <c r="A4" s="349" t="s">
        <v>254</v>
      </c>
      <c r="B4" s="420" t="s">
        <v>308</v>
      </c>
      <c r="C4" s="110" t="s">
        <v>45</v>
      </c>
      <c r="F4" s="343" t="s">
        <v>424</v>
      </c>
      <c r="G4" s="509" t="s">
        <v>45</v>
      </c>
      <c r="H4" s="353" t="s">
        <v>143</v>
      </c>
      <c r="I4" s="353" t="s">
        <v>142</v>
      </c>
      <c r="J4" s="353" t="s">
        <v>140</v>
      </c>
      <c r="K4" s="353" t="s">
        <v>141</v>
      </c>
      <c r="M4" s="353" t="s">
        <v>143</v>
      </c>
      <c r="N4" s="354" t="s">
        <v>142</v>
      </c>
      <c r="O4" s="355" t="s">
        <v>140</v>
      </c>
      <c r="P4" s="356" t="s">
        <v>141</v>
      </c>
      <c r="R4" s="353" t="s">
        <v>143</v>
      </c>
      <c r="S4" s="353" t="s">
        <v>142</v>
      </c>
      <c r="T4" s="353" t="s">
        <v>140</v>
      </c>
      <c r="U4" s="353" t="s">
        <v>141</v>
      </c>
      <c r="AC4" s="418"/>
    </row>
    <row r="5" spans="1:30" s="107" customFormat="1" x14ac:dyDescent="0.25">
      <c r="A5" s="96" t="s">
        <v>288</v>
      </c>
      <c r="B5" s="366" t="s">
        <v>288</v>
      </c>
      <c r="C5" s="412" t="s">
        <v>330</v>
      </c>
      <c r="D5" s="349"/>
      <c r="E5" s="349"/>
      <c r="F5" s="599">
        <v>6585</v>
      </c>
      <c r="G5" s="509">
        <f>SUM(H5:K5)</f>
        <v>1</v>
      </c>
      <c r="H5" s="589">
        <v>0.65600000000000003</v>
      </c>
      <c r="I5" s="589">
        <v>0.11</v>
      </c>
      <c r="J5" s="589">
        <v>5.3999999999999999E-2</v>
      </c>
      <c r="K5" s="589">
        <v>0.18</v>
      </c>
      <c r="L5" s="349"/>
      <c r="M5" s="358">
        <f>$F5*H5</f>
        <v>4319.76</v>
      </c>
      <c r="N5" s="359">
        <f>$F5*I5</f>
        <v>724.35</v>
      </c>
      <c r="O5" s="360">
        <f>$F5*J5</f>
        <v>355.59</v>
      </c>
      <c r="P5" s="361">
        <f>$F5*K5</f>
        <v>1185.3</v>
      </c>
      <c r="X5" s="107" t="s">
        <v>207</v>
      </c>
      <c r="Y5" s="492" t="s">
        <v>93</v>
      </c>
      <c r="AC5" s="95" t="s">
        <v>86</v>
      </c>
      <c r="AD5" s="360">
        <v>3400.4675999999999</v>
      </c>
    </row>
    <row r="6" spans="1:30" x14ac:dyDescent="0.25">
      <c r="A6" s="96" t="s">
        <v>288</v>
      </c>
      <c r="B6" s="366" t="s">
        <v>320</v>
      </c>
      <c r="C6" s="95" t="s">
        <v>50</v>
      </c>
      <c r="D6" s="349"/>
      <c r="E6" s="349"/>
      <c r="F6" s="658">
        <v>0</v>
      </c>
      <c r="G6" s="509">
        <f t="shared" ref="G6:G57" si="0">SUM(H6:K6)</f>
        <v>0</v>
      </c>
      <c r="H6" s="349">
        <v>0</v>
      </c>
      <c r="I6" s="349">
        <v>0</v>
      </c>
      <c r="J6" s="349">
        <v>0</v>
      </c>
      <c r="K6" s="349">
        <v>0</v>
      </c>
      <c r="L6" s="349"/>
      <c r="M6" s="358">
        <v>0</v>
      </c>
      <c r="N6" s="359">
        <v>0</v>
      </c>
      <c r="O6" s="360">
        <v>0</v>
      </c>
      <c r="P6" s="361">
        <v>0</v>
      </c>
      <c r="X6" s="110" t="s">
        <v>208</v>
      </c>
      <c r="Y6" s="282" t="s">
        <v>201</v>
      </c>
      <c r="AC6" s="96" t="s">
        <v>87</v>
      </c>
      <c r="AD6" s="360">
        <v>532.41930000000002</v>
      </c>
    </row>
    <row r="7" spans="1:30" s="410" customFormat="1" x14ac:dyDescent="0.25">
      <c r="A7" s="96" t="s">
        <v>288</v>
      </c>
      <c r="B7" s="366" t="s">
        <v>382</v>
      </c>
      <c r="C7" s="412" t="s">
        <v>51</v>
      </c>
      <c r="F7" s="599">
        <v>320</v>
      </c>
      <c r="G7" s="667">
        <f t="shared" si="0"/>
        <v>1</v>
      </c>
      <c r="H7" s="629">
        <v>0.9</v>
      </c>
      <c r="I7" s="410">
        <v>0</v>
      </c>
      <c r="J7" s="629">
        <v>0</v>
      </c>
      <c r="K7" s="629">
        <v>0.1</v>
      </c>
      <c r="L7" s="349"/>
      <c r="M7" s="592">
        <f t="shared" ref="M7:M57" si="1">$F7*H7</f>
        <v>288</v>
      </c>
      <c r="N7" s="592">
        <f>$F7*I7</f>
        <v>0</v>
      </c>
      <c r="O7" s="592">
        <f>$F7*J7</f>
        <v>0</v>
      </c>
      <c r="P7" s="592">
        <f>$F7*K7</f>
        <v>32</v>
      </c>
      <c r="R7" s="502">
        <f>M7</f>
        <v>288</v>
      </c>
      <c r="S7" s="502">
        <f t="shared" ref="S7:U7" si="2">N7</f>
        <v>0</v>
      </c>
      <c r="T7" s="502">
        <f t="shared" si="2"/>
        <v>0</v>
      </c>
      <c r="U7" s="502">
        <f t="shared" si="2"/>
        <v>32</v>
      </c>
      <c r="X7" s="410" t="s">
        <v>209</v>
      </c>
      <c r="Y7" s="593" t="s">
        <v>31</v>
      </c>
      <c r="AC7" s="95" t="s">
        <v>85</v>
      </c>
      <c r="AD7" s="360">
        <v>507.10007699999994</v>
      </c>
    </row>
    <row r="8" spans="1:30" s="489" customFormat="1" x14ac:dyDescent="0.25">
      <c r="A8" s="96" t="s">
        <v>288</v>
      </c>
      <c r="B8" s="366" t="s">
        <v>288</v>
      </c>
      <c r="C8" s="675" t="s">
        <v>253</v>
      </c>
      <c r="D8" s="349"/>
      <c r="E8" s="349" t="s">
        <v>45</v>
      </c>
      <c r="F8" s="599">
        <v>162.80000000000001</v>
      </c>
      <c r="G8" s="509">
        <f t="shared" ref="G8" si="3">SUM(H8:K8)</f>
        <v>1</v>
      </c>
      <c r="H8" s="589">
        <v>0.9</v>
      </c>
      <c r="I8" s="628">
        <v>0</v>
      </c>
      <c r="J8" s="628">
        <v>0</v>
      </c>
      <c r="K8" s="628">
        <v>0.1</v>
      </c>
      <c r="L8" s="349"/>
      <c r="M8" s="358">
        <f t="shared" ref="M8:M9" si="4">$F8*H8</f>
        <v>146.52000000000001</v>
      </c>
      <c r="N8" s="359">
        <f t="shared" ref="N8" si="5">$F8*I8</f>
        <v>0</v>
      </c>
      <c r="O8" s="360">
        <f t="shared" ref="O8" si="6">$F8*J8</f>
        <v>0</v>
      </c>
      <c r="P8" s="361">
        <f t="shared" ref="P8" si="7">$F8*K8</f>
        <v>16.28</v>
      </c>
      <c r="Q8" s="107"/>
      <c r="R8" s="480" t="s">
        <v>45</v>
      </c>
      <c r="S8" s="480" t="s">
        <v>45</v>
      </c>
      <c r="T8" s="480" t="s">
        <v>45</v>
      </c>
      <c r="U8" s="480" t="s">
        <v>45</v>
      </c>
      <c r="Y8" s="490"/>
      <c r="AC8" s="302" t="s">
        <v>330</v>
      </c>
      <c r="AD8" s="360">
        <v>357.59721000000002</v>
      </c>
    </row>
    <row r="9" spans="1:30" s="107" customFormat="1" x14ac:dyDescent="0.25">
      <c r="A9" s="96" t="s">
        <v>288</v>
      </c>
      <c r="B9" s="584" t="s">
        <v>455</v>
      </c>
      <c r="C9" s="302" t="s">
        <v>458</v>
      </c>
      <c r="D9" s="349"/>
      <c r="E9" s="349"/>
      <c r="F9" s="599">
        <v>143</v>
      </c>
      <c r="G9" s="509">
        <f t="shared" si="0"/>
        <v>1</v>
      </c>
      <c r="H9" s="349">
        <v>1</v>
      </c>
      <c r="I9" s="628">
        <v>0</v>
      </c>
      <c r="J9" s="628">
        <v>0</v>
      </c>
      <c r="K9" s="628">
        <v>0</v>
      </c>
      <c r="L9" s="349"/>
      <c r="M9" s="358">
        <f t="shared" si="4"/>
        <v>143</v>
      </c>
      <c r="N9" s="359">
        <v>0</v>
      </c>
      <c r="O9" s="360">
        <v>0</v>
      </c>
      <c r="P9" s="361">
        <v>0</v>
      </c>
      <c r="R9" s="480">
        <f t="shared" ref="R9:R11" si="8">M9</f>
        <v>143</v>
      </c>
      <c r="S9" s="480">
        <f t="shared" ref="S9:S11" si="9">N9</f>
        <v>0</v>
      </c>
      <c r="T9" s="480">
        <f t="shared" ref="T9:T11" si="10">O9</f>
        <v>0</v>
      </c>
      <c r="U9" s="480">
        <f t="shared" ref="U9:U11" si="11">P9</f>
        <v>0</v>
      </c>
      <c r="X9" s="107" t="s">
        <v>210</v>
      </c>
      <c r="Y9" s="494" t="s">
        <v>164</v>
      </c>
      <c r="AC9" s="96" t="s">
        <v>368</v>
      </c>
      <c r="AD9" s="360">
        <v>299.5</v>
      </c>
    </row>
    <row r="10" spans="1:30" s="107" customFormat="1" x14ac:dyDescent="0.25">
      <c r="A10" s="96" t="s">
        <v>288</v>
      </c>
      <c r="B10" s="366" t="s">
        <v>45</v>
      </c>
      <c r="C10" s="364" t="s">
        <v>52</v>
      </c>
      <c r="D10" s="349"/>
      <c r="E10" s="349"/>
      <c r="F10" s="658">
        <v>0</v>
      </c>
      <c r="G10" s="509">
        <f t="shared" si="0"/>
        <v>1</v>
      </c>
      <c r="H10" s="589">
        <v>1</v>
      </c>
      <c r="I10" s="628">
        <v>0</v>
      </c>
      <c r="J10" s="628">
        <v>0</v>
      </c>
      <c r="K10" s="628">
        <v>0</v>
      </c>
      <c r="L10" s="349"/>
      <c r="M10" s="358">
        <f t="shared" si="1"/>
        <v>0</v>
      </c>
      <c r="N10" s="359">
        <f t="shared" ref="N10:P13" si="12">$F10*I10</f>
        <v>0</v>
      </c>
      <c r="O10" s="360">
        <f t="shared" si="12"/>
        <v>0</v>
      </c>
      <c r="P10" s="361">
        <f t="shared" si="12"/>
        <v>0</v>
      </c>
      <c r="R10" s="480">
        <f t="shared" si="8"/>
        <v>0</v>
      </c>
      <c r="S10" s="480">
        <f t="shared" si="9"/>
        <v>0</v>
      </c>
      <c r="T10" s="480">
        <f t="shared" si="10"/>
        <v>0</v>
      </c>
      <c r="U10" s="480">
        <f t="shared" si="11"/>
        <v>0</v>
      </c>
      <c r="W10" s="107" t="s">
        <v>226</v>
      </c>
      <c r="X10" s="107" t="s">
        <v>211</v>
      </c>
      <c r="Y10" s="492" t="s">
        <v>165</v>
      </c>
      <c r="AC10" s="364" t="s">
        <v>88</v>
      </c>
      <c r="AD10" s="360">
        <v>156.87678364045351</v>
      </c>
    </row>
    <row r="11" spans="1:30" s="107" customFormat="1" x14ac:dyDescent="0.25">
      <c r="A11" s="96" t="s">
        <v>288</v>
      </c>
      <c r="B11" s="366" t="s">
        <v>45</v>
      </c>
      <c r="C11" s="364" t="s">
        <v>53</v>
      </c>
      <c r="D11" s="349"/>
      <c r="E11" s="349"/>
      <c r="F11" s="658">
        <v>0</v>
      </c>
      <c r="G11" s="509">
        <f t="shared" si="0"/>
        <v>1</v>
      </c>
      <c r="H11" s="589">
        <v>0.9</v>
      </c>
      <c r="I11" s="628">
        <v>0</v>
      </c>
      <c r="J11" s="628">
        <v>0</v>
      </c>
      <c r="K11" s="628">
        <v>0.1</v>
      </c>
      <c r="L11" s="349"/>
      <c r="M11" s="358">
        <f t="shared" si="1"/>
        <v>0</v>
      </c>
      <c r="N11" s="359">
        <f t="shared" si="12"/>
        <v>0</v>
      </c>
      <c r="O11" s="360">
        <f t="shared" si="12"/>
        <v>0</v>
      </c>
      <c r="P11" s="361">
        <f t="shared" si="12"/>
        <v>0</v>
      </c>
      <c r="R11" s="480">
        <f t="shared" si="8"/>
        <v>0</v>
      </c>
      <c r="S11" s="480">
        <f t="shared" si="9"/>
        <v>0</v>
      </c>
      <c r="T11" s="480">
        <f t="shared" si="10"/>
        <v>0</v>
      </c>
      <c r="U11" s="480">
        <f t="shared" si="11"/>
        <v>0</v>
      </c>
      <c r="X11" s="107" t="s">
        <v>206</v>
      </c>
      <c r="Y11" s="494" t="s">
        <v>202</v>
      </c>
      <c r="AC11" s="364" t="s">
        <v>79</v>
      </c>
      <c r="AD11" s="360">
        <v>130.38</v>
      </c>
    </row>
    <row r="12" spans="1:30" s="107" customFormat="1" x14ac:dyDescent="0.25">
      <c r="A12" s="96"/>
      <c r="B12" s="672" t="s">
        <v>455</v>
      </c>
      <c r="C12" s="673" t="s">
        <v>420</v>
      </c>
      <c r="D12" s="674"/>
      <c r="E12" s="674"/>
      <c r="F12" s="676">
        <v>310</v>
      </c>
      <c r="G12" s="509">
        <f t="shared" si="0"/>
        <v>1</v>
      </c>
      <c r="H12" s="589">
        <v>0.5</v>
      </c>
      <c r="I12" s="628">
        <v>0.1</v>
      </c>
      <c r="J12" s="628">
        <v>0.1</v>
      </c>
      <c r="K12" s="628">
        <v>0.3</v>
      </c>
      <c r="L12" s="349"/>
      <c r="M12" s="358">
        <f t="shared" ref="M12" si="13">$F12*H12</f>
        <v>155</v>
      </c>
      <c r="N12" s="359">
        <f t="shared" ref="N12" si="14">$F12*I12</f>
        <v>31</v>
      </c>
      <c r="O12" s="360">
        <f t="shared" ref="O12" si="15">$F12*J12</f>
        <v>31</v>
      </c>
      <c r="P12" s="361">
        <f t="shared" ref="P12" si="16">$F12*K12</f>
        <v>93</v>
      </c>
      <c r="R12" s="480">
        <f t="shared" ref="R12" si="17">M12</f>
        <v>155</v>
      </c>
      <c r="S12" s="480">
        <f t="shared" ref="S12" si="18">N12</f>
        <v>31</v>
      </c>
      <c r="T12" s="480">
        <f t="shared" ref="T12" si="19">O12</f>
        <v>31</v>
      </c>
      <c r="U12" s="480">
        <f t="shared" ref="U12" si="20">P12</f>
        <v>93</v>
      </c>
      <c r="Y12" s="494"/>
      <c r="AC12" s="302" t="s">
        <v>69</v>
      </c>
      <c r="AD12" s="360">
        <v>54</v>
      </c>
    </row>
    <row r="13" spans="1:30" s="107" customFormat="1" x14ac:dyDescent="0.25">
      <c r="A13" s="96" t="s">
        <v>288</v>
      </c>
      <c r="B13" s="366" t="s">
        <v>385</v>
      </c>
      <c r="C13" s="302" t="s">
        <v>54</v>
      </c>
      <c r="D13" s="349"/>
      <c r="E13" s="349"/>
      <c r="F13" s="499">
        <v>70</v>
      </c>
      <c r="G13" s="509">
        <f t="shared" si="0"/>
        <v>1</v>
      </c>
      <c r="H13" s="589">
        <v>0.5</v>
      </c>
      <c r="I13" s="628">
        <v>0.3</v>
      </c>
      <c r="J13" s="628">
        <v>0.1</v>
      </c>
      <c r="K13" s="628">
        <v>0.1</v>
      </c>
      <c r="L13" s="349"/>
      <c r="M13" s="358">
        <f t="shared" si="1"/>
        <v>35</v>
      </c>
      <c r="N13" s="359">
        <f t="shared" si="12"/>
        <v>21</v>
      </c>
      <c r="O13" s="360">
        <f t="shared" si="12"/>
        <v>7</v>
      </c>
      <c r="P13" s="361">
        <f t="shared" si="12"/>
        <v>7</v>
      </c>
      <c r="R13" s="107" t="s">
        <v>45</v>
      </c>
      <c r="S13" s="107" t="s">
        <v>45</v>
      </c>
      <c r="T13" s="107" t="s">
        <v>45</v>
      </c>
      <c r="U13" s="107" t="s">
        <v>45</v>
      </c>
      <c r="X13" s="493" t="s">
        <v>212</v>
      </c>
      <c r="Y13" s="492" t="s">
        <v>166</v>
      </c>
      <c r="AC13" s="96" t="s">
        <v>305</v>
      </c>
      <c r="AD13" s="360">
        <v>51.214800000000004</v>
      </c>
    </row>
    <row r="14" spans="1:30" x14ac:dyDescent="0.25">
      <c r="A14" s="364" t="s">
        <v>55</v>
      </c>
      <c r="B14" s="366" t="s">
        <v>45</v>
      </c>
      <c r="C14" s="364" t="s">
        <v>55</v>
      </c>
      <c r="D14" s="349"/>
      <c r="E14" s="349"/>
      <c r="F14" s="661"/>
      <c r="G14" s="509">
        <f t="shared" si="0"/>
        <v>0</v>
      </c>
      <c r="H14" s="349"/>
      <c r="I14" s="349"/>
      <c r="J14" s="349"/>
      <c r="K14" s="349"/>
      <c r="L14" s="349"/>
      <c r="M14" s="365"/>
      <c r="N14" s="98"/>
      <c r="O14" s="357"/>
      <c r="P14" s="352"/>
      <c r="W14" s="110" t="s">
        <v>45</v>
      </c>
      <c r="X14" s="110" t="s">
        <v>213</v>
      </c>
      <c r="Y14" s="282" t="s">
        <v>203</v>
      </c>
      <c r="AC14" s="95" t="s">
        <v>81</v>
      </c>
      <c r="AD14" s="360">
        <v>32.619999999999997</v>
      </c>
    </row>
    <row r="15" spans="1:30" x14ac:dyDescent="0.25">
      <c r="A15" s="95">
        <v>9</v>
      </c>
      <c r="B15" s="666" t="s">
        <v>319</v>
      </c>
      <c r="C15" s="302" t="s">
        <v>56</v>
      </c>
      <c r="D15" s="410"/>
      <c r="E15" s="410"/>
      <c r="F15" s="599">
        <v>0</v>
      </c>
      <c r="G15" s="630">
        <f t="shared" si="0"/>
        <v>1</v>
      </c>
      <c r="H15" s="410">
        <v>0</v>
      </c>
      <c r="I15" s="410">
        <v>0</v>
      </c>
      <c r="J15" s="629">
        <v>1</v>
      </c>
      <c r="K15" s="410">
        <v>0</v>
      </c>
      <c r="L15" s="349"/>
      <c r="M15" s="358">
        <f t="shared" si="1"/>
        <v>0</v>
      </c>
      <c r="N15" s="359">
        <f t="shared" ref="N15:P22" si="21">$F15*I15</f>
        <v>0</v>
      </c>
      <c r="O15" s="360">
        <f t="shared" si="21"/>
        <v>0</v>
      </c>
      <c r="P15" s="361">
        <f t="shared" si="21"/>
        <v>0</v>
      </c>
      <c r="R15" s="362">
        <f t="shared" ref="R15" si="22">M15</f>
        <v>0</v>
      </c>
      <c r="S15" s="362">
        <f t="shared" ref="S15" si="23">N15</f>
        <v>0</v>
      </c>
      <c r="T15" s="362">
        <f t="shared" ref="T15" si="24">O15</f>
        <v>0</v>
      </c>
      <c r="U15" s="362">
        <f t="shared" ref="U15" si="25">P15</f>
        <v>0</v>
      </c>
      <c r="X15" s="110" t="s">
        <v>214</v>
      </c>
      <c r="Y15" s="281" t="s">
        <v>22</v>
      </c>
      <c r="AC15" s="95" t="s">
        <v>274</v>
      </c>
      <c r="AD15" s="360">
        <v>25.96</v>
      </c>
    </row>
    <row r="16" spans="1:30" s="107" customFormat="1" x14ac:dyDescent="0.25">
      <c r="A16" s="96">
        <v>10</v>
      </c>
      <c r="B16" s="666" t="s">
        <v>319</v>
      </c>
      <c r="C16" s="412" t="s">
        <v>57</v>
      </c>
      <c r="D16" s="410"/>
      <c r="E16" s="410"/>
      <c r="F16" s="599">
        <v>6.5</v>
      </c>
      <c r="G16" s="630">
        <f t="shared" si="0"/>
        <v>1</v>
      </c>
      <c r="H16" s="629">
        <v>0.94</v>
      </c>
      <c r="I16" s="629">
        <v>0.01</v>
      </c>
      <c r="J16" s="629">
        <v>0.01</v>
      </c>
      <c r="K16" s="629">
        <v>0.04</v>
      </c>
      <c r="L16" s="349"/>
      <c r="M16" s="358">
        <f t="shared" si="1"/>
        <v>6.1099999999999994</v>
      </c>
      <c r="N16" s="359">
        <f t="shared" si="21"/>
        <v>6.5000000000000002E-2</v>
      </c>
      <c r="O16" s="360">
        <f t="shared" si="21"/>
        <v>6.5000000000000002E-2</v>
      </c>
      <c r="P16" s="361">
        <f t="shared" si="21"/>
        <v>0.26</v>
      </c>
      <c r="R16" s="480">
        <f t="shared" ref="R16:R22" si="26">M16</f>
        <v>6.1099999999999994</v>
      </c>
      <c r="S16" s="480">
        <f t="shared" ref="S16:S22" si="27">N16</f>
        <v>6.5000000000000002E-2</v>
      </c>
      <c r="T16" s="480">
        <f t="shared" ref="T16:T22" si="28">O16</f>
        <v>6.5000000000000002E-2</v>
      </c>
      <c r="U16" s="480">
        <f t="shared" ref="U16:U22" si="29">P16</f>
        <v>0.26</v>
      </c>
      <c r="X16" s="107" t="s">
        <v>215</v>
      </c>
      <c r="Y16" s="494" t="s">
        <v>16</v>
      </c>
      <c r="AC16" s="96" t="s">
        <v>68</v>
      </c>
      <c r="AD16" s="360">
        <v>25</v>
      </c>
    </row>
    <row r="17" spans="1:30" x14ac:dyDescent="0.25">
      <c r="A17" s="95">
        <v>11</v>
      </c>
      <c r="B17" s="666" t="s">
        <v>319</v>
      </c>
      <c r="C17" s="412" t="s">
        <v>58</v>
      </c>
      <c r="D17" s="410"/>
      <c r="E17" s="410"/>
      <c r="F17" s="599">
        <v>0</v>
      </c>
      <c r="G17" s="630">
        <f t="shared" si="0"/>
        <v>1</v>
      </c>
      <c r="H17" s="629">
        <v>0.7</v>
      </c>
      <c r="I17" s="410">
        <v>0</v>
      </c>
      <c r="J17" s="629">
        <v>0.3</v>
      </c>
      <c r="K17" s="410">
        <v>0</v>
      </c>
      <c r="L17" s="349"/>
      <c r="M17" s="358">
        <f t="shared" si="1"/>
        <v>0</v>
      </c>
      <c r="N17" s="359">
        <f t="shared" si="21"/>
        <v>0</v>
      </c>
      <c r="O17" s="360">
        <f t="shared" si="21"/>
        <v>0</v>
      </c>
      <c r="P17" s="361">
        <f t="shared" si="21"/>
        <v>0</v>
      </c>
      <c r="R17" s="362">
        <f t="shared" si="26"/>
        <v>0</v>
      </c>
      <c r="S17" s="362">
        <f t="shared" si="27"/>
        <v>0</v>
      </c>
      <c r="T17" s="362">
        <f t="shared" si="28"/>
        <v>0</v>
      </c>
      <c r="U17" s="362">
        <f t="shared" si="29"/>
        <v>0</v>
      </c>
      <c r="X17" s="110" t="s">
        <v>216</v>
      </c>
      <c r="Y17" s="281" t="s">
        <v>167</v>
      </c>
      <c r="AC17" s="95" t="s">
        <v>420</v>
      </c>
      <c r="AD17" s="360">
        <v>24</v>
      </c>
    </row>
    <row r="18" spans="1:30" s="107" customFormat="1" x14ac:dyDescent="0.25">
      <c r="A18" s="96">
        <v>12</v>
      </c>
      <c r="B18" s="666" t="s">
        <v>319</v>
      </c>
      <c r="C18" s="412" t="s">
        <v>59</v>
      </c>
      <c r="D18" s="410"/>
      <c r="E18" s="410"/>
      <c r="F18" s="599">
        <v>85</v>
      </c>
      <c r="G18" s="630">
        <f t="shared" si="0"/>
        <v>1</v>
      </c>
      <c r="H18" s="629">
        <v>0.8</v>
      </c>
      <c r="I18" s="410">
        <v>0</v>
      </c>
      <c r="J18" s="629">
        <v>0.2</v>
      </c>
      <c r="K18" s="410">
        <v>0</v>
      </c>
      <c r="L18" s="349"/>
      <c r="M18" s="358">
        <f t="shared" si="1"/>
        <v>68</v>
      </c>
      <c r="N18" s="359">
        <f t="shared" si="21"/>
        <v>0</v>
      </c>
      <c r="O18" s="360">
        <f t="shared" si="21"/>
        <v>17</v>
      </c>
      <c r="P18" s="361">
        <f t="shared" si="21"/>
        <v>0</v>
      </c>
      <c r="R18" s="480">
        <f t="shared" si="26"/>
        <v>68</v>
      </c>
      <c r="S18" s="480">
        <f t="shared" si="27"/>
        <v>0</v>
      </c>
      <c r="T18" s="480">
        <f t="shared" si="28"/>
        <v>17</v>
      </c>
      <c r="U18" s="480">
        <f t="shared" si="29"/>
        <v>0</v>
      </c>
      <c r="X18" s="107" t="s">
        <v>217</v>
      </c>
      <c r="Y18" s="494" t="s">
        <v>168</v>
      </c>
      <c r="AC18" s="586" t="s">
        <v>286</v>
      </c>
      <c r="AD18" s="360">
        <v>20</v>
      </c>
    </row>
    <row r="19" spans="1:30" s="107" customFormat="1" x14ac:dyDescent="0.25">
      <c r="A19" s="95"/>
      <c r="B19" s="666" t="s">
        <v>319</v>
      </c>
      <c r="C19" s="302" t="s">
        <v>60</v>
      </c>
      <c r="D19" s="410"/>
      <c r="E19" s="410"/>
      <c r="F19" s="599">
        <v>163</v>
      </c>
      <c r="G19" s="630">
        <f t="shared" si="0"/>
        <v>1</v>
      </c>
      <c r="H19" s="629">
        <v>0.39</v>
      </c>
      <c r="I19" s="629">
        <v>0.06</v>
      </c>
      <c r="J19" s="629">
        <v>0.21</v>
      </c>
      <c r="K19" s="629">
        <v>0.34</v>
      </c>
      <c r="L19" s="349"/>
      <c r="M19" s="358">
        <f t="shared" si="1"/>
        <v>63.57</v>
      </c>
      <c r="N19" s="359">
        <f t="shared" si="21"/>
        <v>9.7799999999999994</v>
      </c>
      <c r="O19" s="360">
        <f t="shared" si="21"/>
        <v>34.229999999999997</v>
      </c>
      <c r="P19" s="361">
        <f t="shared" si="21"/>
        <v>55.42</v>
      </c>
      <c r="R19" s="480" t="s">
        <v>45</v>
      </c>
      <c r="S19" s="480" t="s">
        <v>45</v>
      </c>
      <c r="T19" s="480" t="s">
        <v>45</v>
      </c>
      <c r="U19" s="480" t="s">
        <v>45</v>
      </c>
      <c r="X19" s="480" t="s">
        <v>225</v>
      </c>
      <c r="Y19" s="492" t="s">
        <v>12</v>
      </c>
      <c r="AC19" s="95" t="s">
        <v>54</v>
      </c>
      <c r="AD19" s="360">
        <v>18</v>
      </c>
    </row>
    <row r="20" spans="1:30" s="107" customFormat="1" x14ac:dyDescent="0.25">
      <c r="A20" s="96">
        <v>14</v>
      </c>
      <c r="B20" s="666" t="s">
        <v>319</v>
      </c>
      <c r="C20" s="412" t="s">
        <v>61</v>
      </c>
      <c r="D20" s="410"/>
      <c r="E20" s="410"/>
      <c r="F20" s="599">
        <v>79.5</v>
      </c>
      <c r="G20" s="630">
        <f t="shared" si="0"/>
        <v>1</v>
      </c>
      <c r="H20" s="629">
        <v>0.45</v>
      </c>
      <c r="I20" s="410">
        <v>0</v>
      </c>
      <c r="J20" s="629">
        <v>0.45</v>
      </c>
      <c r="K20" s="629">
        <v>0.1</v>
      </c>
      <c r="L20" s="349"/>
      <c r="M20" s="358">
        <f t="shared" si="1"/>
        <v>35.774999999999999</v>
      </c>
      <c r="N20" s="359">
        <f t="shared" si="21"/>
        <v>0</v>
      </c>
      <c r="O20" s="360">
        <f t="shared" si="21"/>
        <v>35.774999999999999</v>
      </c>
      <c r="P20" s="361">
        <f t="shared" si="21"/>
        <v>7.95</v>
      </c>
      <c r="R20" s="480">
        <f t="shared" si="26"/>
        <v>35.774999999999999</v>
      </c>
      <c r="S20" s="480">
        <f t="shared" si="27"/>
        <v>0</v>
      </c>
      <c r="T20" s="480">
        <f t="shared" si="28"/>
        <v>35.774999999999999</v>
      </c>
      <c r="U20" s="480">
        <f t="shared" si="29"/>
        <v>7.95</v>
      </c>
      <c r="X20" s="107" t="s">
        <v>224</v>
      </c>
      <c r="Y20" s="494" t="s">
        <v>13</v>
      </c>
      <c r="AC20" s="95" t="s">
        <v>66</v>
      </c>
      <c r="AD20" s="360">
        <v>16.434000000000001</v>
      </c>
    </row>
    <row r="21" spans="1:30" s="107" customFormat="1" x14ac:dyDescent="0.25">
      <c r="A21" s="95">
        <v>15</v>
      </c>
      <c r="B21" s="666" t="s">
        <v>319</v>
      </c>
      <c r="C21" s="302" t="s">
        <v>62</v>
      </c>
      <c r="D21" s="410"/>
      <c r="E21" s="410"/>
      <c r="F21" s="599">
        <v>123</v>
      </c>
      <c r="G21" s="630">
        <f t="shared" si="0"/>
        <v>1</v>
      </c>
      <c r="H21" s="629">
        <v>0.46</v>
      </c>
      <c r="I21" s="410">
        <v>0</v>
      </c>
      <c r="J21" s="629">
        <v>0.36</v>
      </c>
      <c r="K21" s="629">
        <v>0.18</v>
      </c>
      <c r="L21" s="349"/>
      <c r="M21" s="358">
        <f t="shared" si="1"/>
        <v>56.580000000000005</v>
      </c>
      <c r="N21" s="359">
        <f t="shared" si="21"/>
        <v>0</v>
      </c>
      <c r="O21" s="360">
        <f t="shared" si="21"/>
        <v>44.28</v>
      </c>
      <c r="P21" s="361">
        <f t="shared" si="21"/>
        <v>22.14</v>
      </c>
      <c r="R21" s="480">
        <f t="shared" si="26"/>
        <v>56.580000000000005</v>
      </c>
      <c r="S21" s="480">
        <f t="shared" si="27"/>
        <v>0</v>
      </c>
      <c r="T21" s="480">
        <f t="shared" si="28"/>
        <v>44.28</v>
      </c>
      <c r="U21" s="480">
        <f t="shared" si="29"/>
        <v>22.14</v>
      </c>
      <c r="W21" s="107" t="s">
        <v>227</v>
      </c>
      <c r="X21" s="493" t="s">
        <v>223</v>
      </c>
      <c r="Y21" s="492" t="s">
        <v>28</v>
      </c>
      <c r="AC21" s="364" t="s">
        <v>60</v>
      </c>
      <c r="AD21" s="360">
        <v>11.206916</v>
      </c>
    </row>
    <row r="22" spans="1:30" s="107" customFormat="1" x14ac:dyDescent="0.25">
      <c r="A22" s="96">
        <v>16</v>
      </c>
      <c r="B22" s="666" t="s">
        <v>319</v>
      </c>
      <c r="C22" s="412" t="s">
        <v>63</v>
      </c>
      <c r="D22" s="410"/>
      <c r="E22" s="410"/>
      <c r="F22" s="599">
        <v>45</v>
      </c>
      <c r="G22" s="630">
        <f t="shared" si="0"/>
        <v>1</v>
      </c>
      <c r="H22" s="629">
        <v>0.85</v>
      </c>
      <c r="I22" s="410">
        <v>0</v>
      </c>
      <c r="J22" s="629">
        <v>0.1</v>
      </c>
      <c r="K22" s="629">
        <v>0.05</v>
      </c>
      <c r="L22" s="349"/>
      <c r="M22" s="358">
        <f t="shared" si="1"/>
        <v>38.25</v>
      </c>
      <c r="N22" s="359">
        <f t="shared" si="21"/>
        <v>0</v>
      </c>
      <c r="O22" s="360">
        <f t="shared" si="21"/>
        <v>4.5</v>
      </c>
      <c r="P22" s="361">
        <f t="shared" si="21"/>
        <v>2.25</v>
      </c>
      <c r="R22" s="480">
        <f t="shared" si="26"/>
        <v>38.25</v>
      </c>
      <c r="S22" s="480">
        <f t="shared" si="27"/>
        <v>0</v>
      </c>
      <c r="T22" s="480">
        <f t="shared" si="28"/>
        <v>4.5</v>
      </c>
      <c r="U22" s="480">
        <f t="shared" si="29"/>
        <v>2.25</v>
      </c>
      <c r="X22" s="107" t="s">
        <v>219</v>
      </c>
      <c r="Y22" s="494" t="s">
        <v>20</v>
      </c>
      <c r="AC22" s="95" t="s">
        <v>369</v>
      </c>
      <c r="AD22" s="360">
        <v>10.5</v>
      </c>
    </row>
    <row r="23" spans="1:30" x14ac:dyDescent="0.25">
      <c r="A23" s="364" t="s">
        <v>64</v>
      </c>
      <c r="B23" s="366" t="s">
        <v>45</v>
      </c>
      <c r="C23" s="364" t="s">
        <v>64</v>
      </c>
      <c r="D23" s="349"/>
      <c r="E23" s="349"/>
      <c r="F23" s="658"/>
      <c r="G23" s="509" t="s">
        <v>45</v>
      </c>
      <c r="H23" s="349"/>
      <c r="I23" s="349"/>
      <c r="J23" s="349"/>
      <c r="K23" s="349"/>
      <c r="L23" s="349"/>
      <c r="M23" s="365"/>
      <c r="N23" s="98"/>
      <c r="O23" s="357"/>
      <c r="P23" s="352"/>
      <c r="X23" s="110" t="s">
        <v>220</v>
      </c>
      <c r="Y23" s="281" t="s">
        <v>11</v>
      </c>
      <c r="AC23" s="96" t="s">
        <v>76</v>
      </c>
      <c r="AD23" s="360">
        <v>10.5</v>
      </c>
    </row>
    <row r="24" spans="1:30" x14ac:dyDescent="0.25">
      <c r="A24" s="96">
        <v>17</v>
      </c>
      <c r="B24" s="366" t="s">
        <v>320</v>
      </c>
      <c r="C24" s="96" t="s">
        <v>65</v>
      </c>
      <c r="D24" s="349"/>
      <c r="E24" s="349"/>
      <c r="F24" s="658">
        <v>0</v>
      </c>
      <c r="G24" s="509">
        <f t="shared" si="0"/>
        <v>0</v>
      </c>
      <c r="H24" s="349">
        <v>0</v>
      </c>
      <c r="I24" s="349">
        <v>0</v>
      </c>
      <c r="J24" s="349">
        <v>0</v>
      </c>
      <c r="K24" s="349">
        <v>0</v>
      </c>
      <c r="L24" s="349"/>
      <c r="M24" s="358">
        <v>0</v>
      </c>
      <c r="N24" s="359">
        <v>0</v>
      </c>
      <c r="O24" s="360">
        <v>0</v>
      </c>
      <c r="P24" s="361">
        <v>0</v>
      </c>
      <c r="X24" s="110" t="s">
        <v>221</v>
      </c>
      <c r="Y24" s="282" t="s">
        <v>204</v>
      </c>
      <c r="AC24" s="95" t="s">
        <v>285</v>
      </c>
      <c r="AD24" s="360">
        <v>5.1658816789042588</v>
      </c>
    </row>
    <row r="25" spans="1:30" s="107" customFormat="1" x14ac:dyDescent="0.25">
      <c r="A25" s="96">
        <v>18</v>
      </c>
      <c r="B25" s="584" t="s">
        <v>452</v>
      </c>
      <c r="C25" s="586" t="s">
        <v>66</v>
      </c>
      <c r="D25" s="349"/>
      <c r="E25" s="349" t="s">
        <v>45</v>
      </c>
      <c r="F25" s="677">
        <v>25</v>
      </c>
      <c r="G25" s="509">
        <f t="shared" si="0"/>
        <v>1</v>
      </c>
      <c r="H25" s="589">
        <v>0.35</v>
      </c>
      <c r="I25" s="589">
        <v>0.45</v>
      </c>
      <c r="J25" s="349"/>
      <c r="K25" s="589">
        <v>0.2</v>
      </c>
      <c r="L25" s="349"/>
      <c r="M25" s="358">
        <f t="shared" si="1"/>
        <v>8.75</v>
      </c>
      <c r="N25" s="359">
        <f>$F25*I25</f>
        <v>11.25</v>
      </c>
      <c r="O25" s="360">
        <f>$F25*J25</f>
        <v>0</v>
      </c>
      <c r="P25" s="361">
        <f>$F25*K25</f>
        <v>5</v>
      </c>
      <c r="R25" s="480">
        <f t="shared" ref="R25" si="30">M25</f>
        <v>8.75</v>
      </c>
      <c r="S25" s="480">
        <f t="shared" ref="S25" si="31">N25</f>
        <v>11.25</v>
      </c>
      <c r="T25" s="480">
        <f t="shared" ref="T25" si="32">O25</f>
        <v>0</v>
      </c>
      <c r="U25" s="480">
        <f t="shared" ref="U25" si="33">P25</f>
        <v>5</v>
      </c>
      <c r="X25" s="107" t="s">
        <v>222</v>
      </c>
      <c r="Y25" s="492" t="s">
        <v>205</v>
      </c>
      <c r="AC25" s="96" t="s">
        <v>77</v>
      </c>
      <c r="AD25" s="360">
        <v>4.8</v>
      </c>
    </row>
    <row r="26" spans="1:30" x14ac:dyDescent="0.25">
      <c r="A26" s="96">
        <v>19</v>
      </c>
      <c r="B26" s="366" t="s">
        <v>320</v>
      </c>
      <c r="C26" s="95" t="s">
        <v>67</v>
      </c>
      <c r="D26" s="349"/>
      <c r="E26" s="349"/>
      <c r="F26" s="661">
        <v>0</v>
      </c>
      <c r="G26" s="509">
        <f t="shared" si="0"/>
        <v>0</v>
      </c>
      <c r="H26" s="349">
        <v>0</v>
      </c>
      <c r="I26" s="349">
        <v>0</v>
      </c>
      <c r="J26" s="349">
        <v>0</v>
      </c>
      <c r="K26" s="349">
        <v>0</v>
      </c>
      <c r="L26" s="349"/>
      <c r="M26" s="358">
        <v>0</v>
      </c>
      <c r="N26" s="359">
        <v>0</v>
      </c>
      <c r="O26" s="360">
        <v>0</v>
      </c>
      <c r="P26" s="361">
        <v>0</v>
      </c>
      <c r="X26" s="110" t="s">
        <v>218</v>
      </c>
      <c r="Y26" s="282" t="s">
        <v>29</v>
      </c>
      <c r="AC26" s="96" t="s">
        <v>57</v>
      </c>
      <c r="AD26" s="360">
        <v>0.12</v>
      </c>
    </row>
    <row r="27" spans="1:30" s="107" customFormat="1" x14ac:dyDescent="0.25">
      <c r="A27" s="96">
        <v>20</v>
      </c>
      <c r="B27" s="366" t="s">
        <v>453</v>
      </c>
      <c r="C27" s="34" t="s">
        <v>68</v>
      </c>
      <c r="D27" s="489"/>
      <c r="E27" s="489"/>
      <c r="F27" s="635">
        <v>28.749999999999996</v>
      </c>
      <c r="G27" s="509">
        <f t="shared" si="0"/>
        <v>1</v>
      </c>
      <c r="H27" s="589">
        <v>0</v>
      </c>
      <c r="I27" s="589">
        <v>1</v>
      </c>
      <c r="J27" s="349">
        <v>0</v>
      </c>
      <c r="K27" s="349">
        <v>0</v>
      </c>
      <c r="L27" s="349"/>
      <c r="M27" s="358">
        <f t="shared" si="1"/>
        <v>0</v>
      </c>
      <c r="N27" s="359">
        <f t="shared" ref="N27:P29" si="34">$F27*I27</f>
        <v>28.749999999999996</v>
      </c>
      <c r="O27" s="360">
        <f t="shared" si="34"/>
        <v>0</v>
      </c>
      <c r="P27" s="361">
        <f t="shared" si="34"/>
        <v>0</v>
      </c>
      <c r="AC27" s="302" t="s">
        <v>271</v>
      </c>
      <c r="AD27" s="360">
        <v>0</v>
      </c>
    </row>
    <row r="28" spans="1:30" s="107" customFormat="1" x14ac:dyDescent="0.25">
      <c r="A28" s="96">
        <v>21</v>
      </c>
      <c r="B28" s="366" t="s">
        <v>288</v>
      </c>
      <c r="C28" s="412" t="s">
        <v>69</v>
      </c>
      <c r="D28" s="349"/>
      <c r="E28" s="349"/>
      <c r="F28" s="499">
        <v>1508.3519999999999</v>
      </c>
      <c r="G28" s="509">
        <f t="shared" si="0"/>
        <v>1.0000000000000002</v>
      </c>
      <c r="H28" s="589">
        <v>0.55000000000000004</v>
      </c>
      <c r="I28" s="589">
        <v>0.04</v>
      </c>
      <c r="J28" s="589">
        <v>0.3</v>
      </c>
      <c r="K28" s="589">
        <v>0.11</v>
      </c>
      <c r="L28" s="349"/>
      <c r="M28" s="358">
        <f t="shared" si="1"/>
        <v>829.59360000000004</v>
      </c>
      <c r="N28" s="359">
        <f t="shared" si="34"/>
        <v>60.334079999999993</v>
      </c>
      <c r="O28" s="360">
        <f t="shared" si="34"/>
        <v>452.50559999999996</v>
      </c>
      <c r="P28" s="361">
        <f t="shared" si="34"/>
        <v>165.91871999999998</v>
      </c>
      <c r="X28" s="107" t="s">
        <v>228</v>
      </c>
      <c r="Z28" s="107" t="s">
        <v>229</v>
      </c>
      <c r="AC28" s="96" t="s">
        <v>51</v>
      </c>
      <c r="AD28" s="360">
        <v>0</v>
      </c>
    </row>
    <row r="29" spans="1:30" s="107" customFormat="1" x14ac:dyDescent="0.25">
      <c r="A29" s="96">
        <v>22</v>
      </c>
      <c r="B29" s="366" t="s">
        <v>360</v>
      </c>
      <c r="C29" s="662" t="s">
        <v>368</v>
      </c>
      <c r="D29" s="489"/>
      <c r="E29" s="489"/>
      <c r="F29" s="663">
        <v>657.8</v>
      </c>
      <c r="G29" s="509">
        <f t="shared" si="0"/>
        <v>1</v>
      </c>
      <c r="H29" s="589">
        <v>0.1</v>
      </c>
      <c r="I29" s="589">
        <v>0.5</v>
      </c>
      <c r="J29" s="589">
        <v>0.02</v>
      </c>
      <c r="K29" s="589">
        <v>0.38</v>
      </c>
      <c r="L29" s="349"/>
      <c r="M29" s="358">
        <f t="shared" si="1"/>
        <v>65.78</v>
      </c>
      <c r="N29" s="359">
        <f t="shared" si="34"/>
        <v>328.9</v>
      </c>
      <c r="O29" s="360">
        <f t="shared" si="34"/>
        <v>13.155999999999999</v>
      </c>
      <c r="P29" s="361">
        <f t="shared" si="34"/>
        <v>249.964</v>
      </c>
      <c r="AC29" s="96" t="s">
        <v>253</v>
      </c>
      <c r="AD29" s="360">
        <v>0</v>
      </c>
    </row>
    <row r="30" spans="1:30" x14ac:dyDescent="0.25">
      <c r="A30" s="364" t="s">
        <v>70</v>
      </c>
      <c r="B30" s="366" t="s">
        <v>45</v>
      </c>
      <c r="C30" s="364" t="s">
        <v>70</v>
      </c>
      <c r="D30" s="349"/>
      <c r="E30" s="349"/>
      <c r="F30" s="661"/>
      <c r="G30" s="509" t="s">
        <v>45</v>
      </c>
      <c r="H30" s="349"/>
      <c r="I30" s="349"/>
      <c r="J30" s="349"/>
      <c r="K30" s="349"/>
      <c r="L30" s="349"/>
      <c r="M30" s="365"/>
      <c r="N30" s="98"/>
      <c r="O30" s="357"/>
      <c r="P30" s="352"/>
      <c r="AC30" s="412" t="s">
        <v>373</v>
      </c>
      <c r="AD30" s="360">
        <v>0</v>
      </c>
    </row>
    <row r="31" spans="1:30" s="107" customFormat="1" x14ac:dyDescent="0.25">
      <c r="A31" s="95" t="s">
        <v>45</v>
      </c>
      <c r="B31" s="584" t="s">
        <v>288</v>
      </c>
      <c r="C31" s="96" t="s">
        <v>305</v>
      </c>
      <c r="D31" s="349"/>
      <c r="E31" s="349" t="s">
        <v>45</v>
      </c>
      <c r="F31" s="677">
        <v>200</v>
      </c>
      <c r="G31" s="509">
        <f t="shared" si="0"/>
        <v>1</v>
      </c>
      <c r="H31" s="589">
        <v>0.3</v>
      </c>
      <c r="I31" s="589">
        <v>0.28000000000000003</v>
      </c>
      <c r="J31" s="349">
        <v>0</v>
      </c>
      <c r="K31" s="589">
        <v>0.42</v>
      </c>
      <c r="L31" s="349"/>
      <c r="M31" s="358">
        <f t="shared" si="1"/>
        <v>60</v>
      </c>
      <c r="N31" s="359">
        <f t="shared" ref="N31:N54" si="35">$F31*I31</f>
        <v>56.000000000000007</v>
      </c>
      <c r="O31" s="360">
        <f t="shared" ref="O31:O54" si="36">$F31*J31</f>
        <v>0</v>
      </c>
      <c r="P31" s="361">
        <f t="shared" ref="P31:P54" si="37">$F31*K31</f>
        <v>84</v>
      </c>
      <c r="AC31" s="95" t="s">
        <v>52</v>
      </c>
      <c r="AD31" s="360">
        <v>0</v>
      </c>
    </row>
    <row r="32" spans="1:30" s="107" customFormat="1" x14ac:dyDescent="0.25">
      <c r="A32" s="95" t="s">
        <v>359</v>
      </c>
      <c r="B32" s="366" t="s">
        <v>288</v>
      </c>
      <c r="C32" s="302" t="s">
        <v>71</v>
      </c>
      <c r="D32" s="410"/>
      <c r="E32" s="410" t="s">
        <v>45</v>
      </c>
      <c r="F32" s="599">
        <v>606.46</v>
      </c>
      <c r="G32" s="630">
        <f t="shared" si="0"/>
        <v>1</v>
      </c>
      <c r="H32" s="629">
        <v>0.04</v>
      </c>
      <c r="I32" s="629">
        <v>0</v>
      </c>
      <c r="J32" s="629">
        <v>0.04</v>
      </c>
      <c r="K32" s="629">
        <v>0.92</v>
      </c>
      <c r="L32" s="349"/>
      <c r="M32" s="358">
        <f t="shared" si="1"/>
        <v>24.258400000000002</v>
      </c>
      <c r="N32" s="359">
        <f t="shared" si="35"/>
        <v>0</v>
      </c>
      <c r="O32" s="360">
        <f t="shared" si="36"/>
        <v>24.258400000000002</v>
      </c>
      <c r="P32" s="361">
        <f t="shared" si="37"/>
        <v>557.94320000000005</v>
      </c>
      <c r="AC32" s="96" t="s">
        <v>53</v>
      </c>
      <c r="AD32" s="360">
        <v>0</v>
      </c>
    </row>
    <row r="33" spans="1:30" s="107" customFormat="1" x14ac:dyDescent="0.25">
      <c r="A33" s="95" t="s">
        <v>289</v>
      </c>
      <c r="B33" s="366" t="s">
        <v>318</v>
      </c>
      <c r="C33" s="488" t="s">
        <v>286</v>
      </c>
      <c r="D33" s="349"/>
      <c r="E33" s="349" t="s">
        <v>45</v>
      </c>
      <c r="F33" s="499">
        <v>858.19999999999993</v>
      </c>
      <c r="G33" s="509">
        <f t="shared" si="0"/>
        <v>1</v>
      </c>
      <c r="H33" s="589">
        <v>0.08</v>
      </c>
      <c r="I33" s="589">
        <v>0.02</v>
      </c>
      <c r="J33" s="589">
        <v>0</v>
      </c>
      <c r="K33" s="589">
        <v>0.9</v>
      </c>
      <c r="L33" s="349"/>
      <c r="M33" s="358">
        <f t="shared" si="1"/>
        <v>68.655999999999992</v>
      </c>
      <c r="N33" s="359">
        <f t="shared" si="35"/>
        <v>17.163999999999998</v>
      </c>
      <c r="O33" s="360">
        <f t="shared" si="36"/>
        <v>0</v>
      </c>
      <c r="P33" s="361">
        <f t="shared" si="37"/>
        <v>772.38</v>
      </c>
      <c r="AC33" s="364" t="s">
        <v>55</v>
      </c>
      <c r="AD33" s="360">
        <v>0</v>
      </c>
    </row>
    <row r="34" spans="1:30" s="107" customFormat="1" x14ac:dyDescent="0.25">
      <c r="A34" s="95" t="s">
        <v>289</v>
      </c>
      <c r="B34" s="671" t="s">
        <v>454</v>
      </c>
      <c r="C34" s="96" t="s">
        <v>285</v>
      </c>
      <c r="D34" s="349"/>
      <c r="E34" s="349"/>
      <c r="F34" s="594">
        <f>258.294083945213*36%</f>
        <v>92.985870220276681</v>
      </c>
      <c r="G34" s="509">
        <f t="shared" si="0"/>
        <v>1</v>
      </c>
      <c r="H34" s="589">
        <v>0.27</v>
      </c>
      <c r="I34" s="589">
        <v>0.02</v>
      </c>
      <c r="J34" s="589">
        <v>0.01</v>
      </c>
      <c r="K34" s="589">
        <v>0.7</v>
      </c>
      <c r="L34" s="349"/>
      <c r="M34" s="358">
        <f t="shared" si="1"/>
        <v>25.106184959474707</v>
      </c>
      <c r="N34" s="359">
        <f t="shared" si="35"/>
        <v>1.8597174044055336</v>
      </c>
      <c r="O34" s="360">
        <f t="shared" si="36"/>
        <v>0.92985870220276678</v>
      </c>
      <c r="P34" s="361">
        <f t="shared" si="37"/>
        <v>65.090109154193669</v>
      </c>
      <c r="R34" s="107" t="s">
        <v>45</v>
      </c>
      <c r="AC34" s="96" t="s">
        <v>56</v>
      </c>
      <c r="AD34" s="360">
        <v>0</v>
      </c>
    </row>
    <row r="35" spans="1:30" s="107" customFormat="1" x14ac:dyDescent="0.25">
      <c r="A35" s="95" t="s">
        <v>289</v>
      </c>
      <c r="B35" s="587" t="s">
        <v>384</v>
      </c>
      <c r="C35" s="364" t="s">
        <v>72</v>
      </c>
      <c r="D35" s="349"/>
      <c r="E35" s="349"/>
      <c r="F35" s="677">
        <v>50</v>
      </c>
      <c r="G35" s="509">
        <f t="shared" si="0"/>
        <v>1</v>
      </c>
      <c r="H35" s="589">
        <v>0.02</v>
      </c>
      <c r="I35" s="589">
        <v>0</v>
      </c>
      <c r="J35" s="589">
        <v>0</v>
      </c>
      <c r="K35" s="589">
        <v>0.98</v>
      </c>
      <c r="L35" s="349"/>
      <c r="M35" s="358">
        <f t="shared" si="1"/>
        <v>1</v>
      </c>
      <c r="N35" s="359">
        <f t="shared" si="35"/>
        <v>0</v>
      </c>
      <c r="O35" s="360">
        <f t="shared" si="36"/>
        <v>0</v>
      </c>
      <c r="P35" s="361">
        <f t="shared" si="37"/>
        <v>49</v>
      </c>
      <c r="AC35" s="95" t="s">
        <v>58</v>
      </c>
      <c r="AD35" s="360">
        <v>0</v>
      </c>
    </row>
    <row r="36" spans="1:30" s="107" customFormat="1" x14ac:dyDescent="0.25">
      <c r="A36" s="95" t="s">
        <v>45</v>
      </c>
      <c r="B36" s="588" t="s">
        <v>288</v>
      </c>
      <c r="C36" s="95" t="s">
        <v>369</v>
      </c>
      <c r="D36" s="349"/>
      <c r="E36" s="349"/>
      <c r="F36" s="594">
        <v>350</v>
      </c>
      <c r="G36" s="509">
        <f t="shared" si="0"/>
        <v>1</v>
      </c>
      <c r="H36" s="589">
        <v>0.28000000000000003</v>
      </c>
      <c r="I36" s="589">
        <v>0.03</v>
      </c>
      <c r="J36" s="589">
        <v>0.04</v>
      </c>
      <c r="K36" s="589">
        <v>0.65</v>
      </c>
      <c r="L36" s="349"/>
      <c r="M36" s="358">
        <f t="shared" si="1"/>
        <v>98.000000000000014</v>
      </c>
      <c r="N36" s="359">
        <f t="shared" si="35"/>
        <v>10.5</v>
      </c>
      <c r="O36" s="360">
        <f t="shared" si="36"/>
        <v>14</v>
      </c>
      <c r="P36" s="361">
        <f t="shared" si="37"/>
        <v>227.5</v>
      </c>
      <c r="AC36" s="95" t="s">
        <v>59</v>
      </c>
      <c r="AD36" s="360">
        <v>0</v>
      </c>
    </row>
    <row r="37" spans="1:30" s="107" customFormat="1" x14ac:dyDescent="0.25">
      <c r="A37" s="95" t="s">
        <v>289</v>
      </c>
      <c r="B37" s="366" t="s">
        <v>363</v>
      </c>
      <c r="C37" s="302" t="s">
        <v>74</v>
      </c>
      <c r="D37" s="349"/>
      <c r="E37" s="349" t="s">
        <v>45</v>
      </c>
      <c r="F37" s="658">
        <v>0</v>
      </c>
      <c r="G37" s="509">
        <f t="shared" si="0"/>
        <v>1</v>
      </c>
      <c r="H37" s="589">
        <v>0.4</v>
      </c>
      <c r="I37" s="589">
        <v>0.2</v>
      </c>
      <c r="J37" s="589">
        <v>0</v>
      </c>
      <c r="K37" s="589">
        <v>0.4</v>
      </c>
      <c r="L37" s="349"/>
      <c r="M37" s="358">
        <f t="shared" si="1"/>
        <v>0</v>
      </c>
      <c r="N37" s="359">
        <f t="shared" si="35"/>
        <v>0</v>
      </c>
      <c r="O37" s="360">
        <f t="shared" si="36"/>
        <v>0</v>
      </c>
      <c r="P37" s="361">
        <f t="shared" si="37"/>
        <v>0</v>
      </c>
      <c r="R37" s="480">
        <f t="shared" ref="R37" si="38">M37</f>
        <v>0</v>
      </c>
      <c r="S37" s="480">
        <f t="shared" ref="S37" si="39">N37</f>
        <v>0</v>
      </c>
      <c r="T37" s="480">
        <f t="shared" ref="T37" si="40">O37</f>
        <v>0</v>
      </c>
      <c r="U37" s="480">
        <f t="shared" ref="U37" si="41">P37</f>
        <v>0</v>
      </c>
      <c r="AC37" s="96" t="s">
        <v>61</v>
      </c>
      <c r="AD37" s="360">
        <v>0</v>
      </c>
    </row>
    <row r="38" spans="1:30" s="107" customFormat="1" x14ac:dyDescent="0.25">
      <c r="A38" s="95" t="s">
        <v>289</v>
      </c>
      <c r="B38" s="366" t="s">
        <v>358</v>
      </c>
      <c r="C38" s="302" t="s">
        <v>75</v>
      </c>
      <c r="D38" s="410"/>
      <c r="E38" s="410"/>
      <c r="F38" s="635">
        <v>100</v>
      </c>
      <c r="G38" s="630">
        <f t="shared" si="0"/>
        <v>1</v>
      </c>
      <c r="H38" s="629">
        <v>0</v>
      </c>
      <c r="I38" s="629">
        <v>0</v>
      </c>
      <c r="J38" s="629">
        <v>0.3</v>
      </c>
      <c r="K38" s="629">
        <v>0.7</v>
      </c>
      <c r="L38" s="410"/>
      <c r="M38" s="358">
        <f t="shared" si="1"/>
        <v>0</v>
      </c>
      <c r="N38" s="359">
        <f t="shared" si="35"/>
        <v>0</v>
      </c>
      <c r="O38" s="360">
        <f t="shared" si="36"/>
        <v>30</v>
      </c>
      <c r="P38" s="361">
        <f t="shared" si="37"/>
        <v>70</v>
      </c>
      <c r="R38" s="480">
        <f t="shared" ref="R38:R49" si="42">M38</f>
        <v>0</v>
      </c>
      <c r="S38" s="480">
        <f t="shared" ref="S38:S49" si="43">N38</f>
        <v>0</v>
      </c>
      <c r="T38" s="480">
        <f t="shared" ref="T38:T49" si="44">O38</f>
        <v>30</v>
      </c>
      <c r="U38" s="480">
        <f t="shared" ref="U38:U49" si="45">P38</f>
        <v>70</v>
      </c>
      <c r="AC38" s="95" t="s">
        <v>62</v>
      </c>
      <c r="AD38" s="360">
        <v>0</v>
      </c>
    </row>
    <row r="39" spans="1:30" s="107" customFormat="1" x14ac:dyDescent="0.25">
      <c r="A39" s="95" t="s">
        <v>45</v>
      </c>
      <c r="B39" s="366" t="s">
        <v>45</v>
      </c>
      <c r="C39" s="302" t="s">
        <v>76</v>
      </c>
      <c r="D39" s="349"/>
      <c r="E39" s="349"/>
      <c r="F39" s="658">
        <v>0</v>
      </c>
      <c r="G39" s="509">
        <f t="shared" si="0"/>
        <v>1</v>
      </c>
      <c r="H39" s="589">
        <v>0.28000000000000003</v>
      </c>
      <c r="I39" s="589">
        <v>0.03</v>
      </c>
      <c r="J39" s="589">
        <v>0.04</v>
      </c>
      <c r="K39" s="589">
        <v>0.65</v>
      </c>
      <c r="L39" s="349"/>
      <c r="M39" s="358">
        <f t="shared" si="1"/>
        <v>0</v>
      </c>
      <c r="N39" s="359">
        <f t="shared" si="35"/>
        <v>0</v>
      </c>
      <c r="O39" s="360">
        <f t="shared" si="36"/>
        <v>0</v>
      </c>
      <c r="P39" s="361">
        <f t="shared" si="37"/>
        <v>0</v>
      </c>
      <c r="R39" s="480">
        <f t="shared" si="42"/>
        <v>0</v>
      </c>
      <c r="S39" s="480">
        <f t="shared" si="43"/>
        <v>0</v>
      </c>
      <c r="T39" s="480">
        <f t="shared" si="44"/>
        <v>0</v>
      </c>
      <c r="U39" s="480">
        <f t="shared" si="45"/>
        <v>0</v>
      </c>
      <c r="AC39" s="95" t="s">
        <v>63</v>
      </c>
      <c r="AD39" s="360">
        <v>0</v>
      </c>
    </row>
    <row r="40" spans="1:30" s="107" customFormat="1" x14ac:dyDescent="0.25">
      <c r="A40" s="95" t="s">
        <v>289</v>
      </c>
      <c r="B40" s="366" t="s">
        <v>384</v>
      </c>
      <c r="C40" s="302" t="s">
        <v>77</v>
      </c>
      <c r="D40" s="410"/>
      <c r="E40" s="410"/>
      <c r="F40" s="599">
        <v>67</v>
      </c>
      <c r="G40" s="630">
        <f t="shared" si="0"/>
        <v>1</v>
      </c>
      <c r="H40" s="629">
        <v>0</v>
      </c>
      <c r="I40" s="629">
        <v>0.08</v>
      </c>
      <c r="J40" s="629">
        <v>0.03</v>
      </c>
      <c r="K40" s="629">
        <v>0.89</v>
      </c>
      <c r="L40" s="349"/>
      <c r="M40" s="358">
        <f t="shared" si="1"/>
        <v>0</v>
      </c>
      <c r="N40" s="359">
        <f t="shared" si="35"/>
        <v>5.36</v>
      </c>
      <c r="O40" s="360">
        <f t="shared" si="36"/>
        <v>2.0099999999999998</v>
      </c>
      <c r="P40" s="361">
        <f t="shared" si="37"/>
        <v>59.63</v>
      </c>
      <c r="R40" s="480">
        <f t="shared" si="42"/>
        <v>0</v>
      </c>
      <c r="S40" s="480">
        <f t="shared" si="43"/>
        <v>5.36</v>
      </c>
      <c r="T40" s="480">
        <f t="shared" si="44"/>
        <v>2.0099999999999998</v>
      </c>
      <c r="U40" s="480">
        <f t="shared" si="45"/>
        <v>59.63</v>
      </c>
      <c r="AC40" s="95" t="s">
        <v>64</v>
      </c>
      <c r="AD40" s="360">
        <v>0</v>
      </c>
    </row>
    <row r="41" spans="1:30" s="107" customFormat="1" x14ac:dyDescent="0.25">
      <c r="A41" s="95" t="s">
        <v>45</v>
      </c>
      <c r="B41" s="666" t="s">
        <v>384</v>
      </c>
      <c r="C41" s="302" t="s">
        <v>295</v>
      </c>
      <c r="D41" s="410"/>
      <c r="E41" s="410"/>
      <c r="F41" s="599">
        <v>843</v>
      </c>
      <c r="G41" s="509">
        <f t="shared" ref="G41" si="46">SUM(H41:K41)</f>
        <v>1</v>
      </c>
      <c r="H41" s="589">
        <v>0</v>
      </c>
      <c r="I41" s="589">
        <v>0</v>
      </c>
      <c r="J41" s="349">
        <v>0</v>
      </c>
      <c r="K41" s="589">
        <v>1</v>
      </c>
      <c r="L41" s="349"/>
      <c r="M41" s="358">
        <f t="shared" ref="M41" si="47">$F41*H41</f>
        <v>0</v>
      </c>
      <c r="N41" s="359">
        <f t="shared" ref="N41" si="48">$F41*I41</f>
        <v>0</v>
      </c>
      <c r="O41" s="360">
        <f t="shared" ref="O41" si="49">$F41*J41</f>
        <v>0</v>
      </c>
      <c r="P41" s="361">
        <f t="shared" ref="P41" si="50">$F41*K41</f>
        <v>843</v>
      </c>
      <c r="R41" s="480">
        <f t="shared" ref="R41" si="51">M41</f>
        <v>0</v>
      </c>
      <c r="S41" s="480">
        <f t="shared" ref="S41" si="52">N41</f>
        <v>0</v>
      </c>
      <c r="T41" s="480">
        <f t="shared" ref="T41" si="53">O41</f>
        <v>0</v>
      </c>
      <c r="U41" s="480">
        <f t="shared" ref="U41" si="54">P41</f>
        <v>843</v>
      </c>
      <c r="AC41" s="95" t="s">
        <v>65</v>
      </c>
      <c r="AD41" s="360">
        <v>0</v>
      </c>
    </row>
    <row r="42" spans="1:30" s="107" customFormat="1" x14ac:dyDescent="0.25">
      <c r="A42" s="95" t="s">
        <v>289</v>
      </c>
      <c r="B42" s="366" t="s">
        <v>383</v>
      </c>
      <c r="C42" s="412" t="s">
        <v>361</v>
      </c>
      <c r="D42" s="410"/>
      <c r="E42" s="410"/>
      <c r="F42" s="599">
        <v>86.478796235820894</v>
      </c>
      <c r="G42" s="509">
        <f t="shared" si="0"/>
        <v>1</v>
      </c>
      <c r="H42" s="589">
        <v>0.23</v>
      </c>
      <c r="I42" s="589">
        <v>0</v>
      </c>
      <c r="J42" s="589">
        <v>0</v>
      </c>
      <c r="K42" s="589">
        <v>0.77</v>
      </c>
      <c r="L42" s="349"/>
      <c r="M42" s="358">
        <f t="shared" si="1"/>
        <v>19.890123134238806</v>
      </c>
      <c r="N42" s="359">
        <f t="shared" si="35"/>
        <v>0</v>
      </c>
      <c r="O42" s="360">
        <f t="shared" si="36"/>
        <v>0</v>
      </c>
      <c r="P42" s="361">
        <f t="shared" si="37"/>
        <v>66.588673101582089</v>
      </c>
      <c r="R42" s="480">
        <f t="shared" si="42"/>
        <v>19.890123134238806</v>
      </c>
      <c r="S42" s="480">
        <f t="shared" si="43"/>
        <v>0</v>
      </c>
      <c r="T42" s="480">
        <f t="shared" si="44"/>
        <v>0</v>
      </c>
      <c r="U42" s="480">
        <f t="shared" si="45"/>
        <v>66.588673101582089</v>
      </c>
      <c r="AC42" s="95" t="s">
        <v>272</v>
      </c>
      <c r="AD42" s="360">
        <v>0</v>
      </c>
    </row>
    <row r="43" spans="1:30" s="107" customFormat="1" x14ac:dyDescent="0.25">
      <c r="A43" s="95" t="s">
        <v>289</v>
      </c>
      <c r="B43" s="366" t="s">
        <v>288</v>
      </c>
      <c r="C43" s="412" t="s">
        <v>309</v>
      </c>
      <c r="D43" s="349"/>
      <c r="E43" s="349"/>
      <c r="F43" s="599">
        <v>2340</v>
      </c>
      <c r="G43" s="630">
        <f t="shared" si="0"/>
        <v>1</v>
      </c>
      <c r="H43" s="629">
        <v>0.18</v>
      </c>
      <c r="I43" s="629">
        <v>0</v>
      </c>
      <c r="J43" s="629">
        <v>0.14000000000000001</v>
      </c>
      <c r="K43" s="629">
        <v>0.68</v>
      </c>
      <c r="L43" s="349"/>
      <c r="M43" s="358">
        <f t="shared" si="1"/>
        <v>421.2</v>
      </c>
      <c r="N43" s="359">
        <f t="shared" si="35"/>
        <v>0</v>
      </c>
      <c r="O43" s="360">
        <f t="shared" si="36"/>
        <v>327.60000000000002</v>
      </c>
      <c r="P43" s="361">
        <f t="shared" si="37"/>
        <v>1591.2</v>
      </c>
      <c r="AC43" s="95" t="s">
        <v>70</v>
      </c>
      <c r="AD43" s="360">
        <v>0</v>
      </c>
    </row>
    <row r="44" spans="1:30" s="107" customFormat="1" x14ac:dyDescent="0.25">
      <c r="A44" s="95" t="s">
        <v>289</v>
      </c>
      <c r="B44" s="366" t="s">
        <v>288</v>
      </c>
      <c r="C44" s="412" t="s">
        <v>79</v>
      </c>
      <c r="D44" s="410"/>
      <c r="E44" s="589">
        <v>0.02</v>
      </c>
      <c r="F44" s="599">
        <v>8537</v>
      </c>
      <c r="G44" s="509">
        <f t="shared" si="0"/>
        <v>1</v>
      </c>
      <c r="H44" s="589">
        <v>0.7</v>
      </c>
      <c r="I44" s="589">
        <v>0.02</v>
      </c>
      <c r="J44" s="589">
        <v>0.04</v>
      </c>
      <c r="K44" s="589">
        <v>0.24</v>
      </c>
      <c r="L44" s="349"/>
      <c r="M44" s="358">
        <f t="shared" si="1"/>
        <v>5975.9</v>
      </c>
      <c r="N44" s="359">
        <f t="shared" si="35"/>
        <v>170.74</v>
      </c>
      <c r="O44" s="360">
        <f t="shared" si="36"/>
        <v>341.48</v>
      </c>
      <c r="P44" s="361">
        <f t="shared" si="37"/>
        <v>2048.88</v>
      </c>
      <c r="R44" s="480">
        <f t="shared" si="42"/>
        <v>5975.9</v>
      </c>
      <c r="S44" s="480">
        <f t="shared" si="43"/>
        <v>170.74</v>
      </c>
      <c r="T44" s="480">
        <f t="shared" si="44"/>
        <v>341.48</v>
      </c>
      <c r="U44" s="480">
        <f t="shared" si="45"/>
        <v>2048.88</v>
      </c>
      <c r="AC44" s="96" t="s">
        <v>71</v>
      </c>
      <c r="AD44" s="360">
        <v>0</v>
      </c>
    </row>
    <row r="45" spans="1:30" x14ac:dyDescent="0.25">
      <c r="A45" s="95" t="s">
        <v>45</v>
      </c>
      <c r="B45" s="366" t="s">
        <v>320</v>
      </c>
      <c r="C45" s="412" t="s">
        <v>80</v>
      </c>
      <c r="D45" s="410"/>
      <c r="E45" s="349"/>
      <c r="F45" s="658">
        <v>0</v>
      </c>
      <c r="G45" s="509">
        <f t="shared" si="0"/>
        <v>0</v>
      </c>
      <c r="H45" s="349">
        <v>0</v>
      </c>
      <c r="I45" s="349">
        <v>0</v>
      </c>
      <c r="J45" s="349">
        <v>0</v>
      </c>
      <c r="K45" s="349">
        <v>0</v>
      </c>
      <c r="L45" s="349"/>
      <c r="M45" s="358">
        <f t="shared" si="1"/>
        <v>0</v>
      </c>
      <c r="N45" s="359">
        <f t="shared" si="35"/>
        <v>0</v>
      </c>
      <c r="O45" s="360">
        <f t="shared" si="36"/>
        <v>0</v>
      </c>
      <c r="P45" s="361">
        <f t="shared" si="37"/>
        <v>0</v>
      </c>
      <c r="AC45" s="95" t="s">
        <v>72</v>
      </c>
      <c r="AD45" s="360">
        <v>0</v>
      </c>
    </row>
    <row r="46" spans="1:30" s="107" customFormat="1" x14ac:dyDescent="0.25">
      <c r="A46" s="95" t="s">
        <v>289</v>
      </c>
      <c r="B46" s="366" t="s">
        <v>288</v>
      </c>
      <c r="C46" s="302" t="s">
        <v>81</v>
      </c>
      <c r="D46" s="410"/>
      <c r="E46" s="349"/>
      <c r="F46" s="598">
        <v>1631</v>
      </c>
      <c r="G46" s="630">
        <f t="shared" si="0"/>
        <v>1</v>
      </c>
      <c r="H46" s="629">
        <v>0.16</v>
      </c>
      <c r="I46" s="629">
        <v>0.05</v>
      </c>
      <c r="J46" s="629">
        <v>0.02</v>
      </c>
      <c r="K46" s="629">
        <v>0.77</v>
      </c>
      <c r="L46" s="410"/>
      <c r="M46" s="600">
        <f t="shared" si="1"/>
        <v>260.95999999999998</v>
      </c>
      <c r="N46" s="601">
        <f t="shared" si="35"/>
        <v>81.550000000000011</v>
      </c>
      <c r="O46" s="602">
        <f t="shared" si="36"/>
        <v>32.619999999999997</v>
      </c>
      <c r="P46" s="603">
        <f t="shared" si="37"/>
        <v>1255.8700000000001</v>
      </c>
      <c r="AC46" s="364" t="s">
        <v>74</v>
      </c>
      <c r="AD46" s="360">
        <v>0</v>
      </c>
    </row>
    <row r="47" spans="1:30" s="107" customFormat="1" x14ac:dyDescent="0.25">
      <c r="A47" s="95" t="s">
        <v>289</v>
      </c>
      <c r="B47" s="366" t="s">
        <v>288</v>
      </c>
      <c r="C47" s="302" t="s">
        <v>274</v>
      </c>
      <c r="D47" s="410"/>
      <c r="E47" s="349"/>
      <c r="F47" s="599">
        <v>1298</v>
      </c>
      <c r="G47" s="630">
        <f t="shared" si="0"/>
        <v>1</v>
      </c>
      <c r="H47" s="629">
        <v>0.24</v>
      </c>
      <c r="I47" s="629">
        <v>0.02</v>
      </c>
      <c r="J47" s="629">
        <v>0.01</v>
      </c>
      <c r="K47" s="629">
        <v>0.73</v>
      </c>
      <c r="L47" s="410"/>
      <c r="M47" s="600">
        <f t="shared" si="1"/>
        <v>311.52</v>
      </c>
      <c r="N47" s="601">
        <f t="shared" si="35"/>
        <v>25.96</v>
      </c>
      <c r="O47" s="602">
        <f t="shared" si="36"/>
        <v>12.98</v>
      </c>
      <c r="P47" s="603">
        <f t="shared" si="37"/>
        <v>947.54</v>
      </c>
      <c r="AC47" s="95" t="s">
        <v>75</v>
      </c>
      <c r="AD47" s="360">
        <v>0</v>
      </c>
    </row>
    <row r="48" spans="1:30" s="107" customFormat="1" x14ac:dyDescent="0.25">
      <c r="A48" s="95" t="s">
        <v>289</v>
      </c>
      <c r="B48" s="366" t="s">
        <v>288</v>
      </c>
      <c r="C48" s="302" t="s">
        <v>83</v>
      </c>
      <c r="D48" s="410"/>
      <c r="E48" s="349"/>
      <c r="F48" s="635">
        <v>180</v>
      </c>
      <c r="G48" s="630">
        <f t="shared" si="0"/>
        <v>1</v>
      </c>
      <c r="H48" s="629">
        <v>0.2</v>
      </c>
      <c r="I48" s="629">
        <v>0</v>
      </c>
      <c r="J48" s="629">
        <v>0</v>
      </c>
      <c r="K48" s="629">
        <v>0.8</v>
      </c>
      <c r="L48" s="349"/>
      <c r="M48" s="358">
        <f t="shared" si="1"/>
        <v>36</v>
      </c>
      <c r="N48" s="359">
        <f t="shared" si="35"/>
        <v>0</v>
      </c>
      <c r="O48" s="360">
        <f t="shared" si="36"/>
        <v>0</v>
      </c>
      <c r="P48" s="361">
        <f t="shared" si="37"/>
        <v>144</v>
      </c>
      <c r="AC48" s="585" t="s">
        <v>295</v>
      </c>
      <c r="AD48" s="360">
        <v>0</v>
      </c>
    </row>
    <row r="49" spans="1:30" s="107" customFormat="1" x14ac:dyDescent="0.25">
      <c r="A49" s="590" t="s">
        <v>45</v>
      </c>
      <c r="B49" s="366" t="s">
        <v>324</v>
      </c>
      <c r="C49" s="302" t="s">
        <v>84</v>
      </c>
      <c r="D49" s="410"/>
      <c r="E49" s="349"/>
      <c r="F49" s="599">
        <v>785</v>
      </c>
      <c r="G49" s="509">
        <f t="shared" si="0"/>
        <v>1</v>
      </c>
      <c r="H49" s="589">
        <v>0.16</v>
      </c>
      <c r="I49" s="589">
        <v>0</v>
      </c>
      <c r="J49" s="589">
        <v>0.03</v>
      </c>
      <c r="K49" s="589">
        <v>0.81</v>
      </c>
      <c r="L49" s="349"/>
      <c r="M49" s="358">
        <f t="shared" ref="M49" si="55">$F49*H49</f>
        <v>125.60000000000001</v>
      </c>
      <c r="N49" s="359">
        <f t="shared" si="35"/>
        <v>0</v>
      </c>
      <c r="O49" s="360">
        <f t="shared" si="36"/>
        <v>23.55</v>
      </c>
      <c r="P49" s="361">
        <f t="shared" si="37"/>
        <v>635.85</v>
      </c>
      <c r="R49" s="480">
        <f t="shared" si="42"/>
        <v>125.60000000000001</v>
      </c>
      <c r="S49" s="480">
        <f t="shared" si="43"/>
        <v>0</v>
      </c>
      <c r="T49" s="480">
        <f t="shared" si="44"/>
        <v>23.55</v>
      </c>
      <c r="U49" s="480">
        <f t="shared" si="45"/>
        <v>635.85</v>
      </c>
      <c r="AC49" s="364" t="s">
        <v>361</v>
      </c>
      <c r="AD49" s="360">
        <v>0</v>
      </c>
    </row>
    <row r="50" spans="1:30" s="107" customFormat="1" x14ac:dyDescent="0.25">
      <c r="A50" s="95" t="s">
        <v>289</v>
      </c>
      <c r="B50" s="366" t="s">
        <v>288</v>
      </c>
      <c r="C50" s="662" t="s">
        <v>85</v>
      </c>
      <c r="D50" s="489"/>
      <c r="E50" s="489"/>
      <c r="F50" s="664">
        <v>5443.4</v>
      </c>
      <c r="G50" s="509">
        <f t="shared" si="0"/>
        <v>1</v>
      </c>
      <c r="H50" s="629">
        <v>0.23200000000000001</v>
      </c>
      <c r="I50" s="629">
        <f>13.3%-J50</f>
        <v>9.2999999999999999E-2</v>
      </c>
      <c r="J50" s="678">
        <v>0.04</v>
      </c>
      <c r="K50" s="629">
        <v>0.63500000000000001</v>
      </c>
      <c r="L50" s="349"/>
      <c r="M50" s="358">
        <f t="shared" si="1"/>
        <v>1262.8688</v>
      </c>
      <c r="N50" s="359">
        <f t="shared" si="35"/>
        <v>506.23619999999994</v>
      </c>
      <c r="O50" s="360">
        <f t="shared" si="36"/>
        <v>217.73599999999999</v>
      </c>
      <c r="P50" s="361">
        <f t="shared" si="37"/>
        <v>3456.5589999999997</v>
      </c>
      <c r="AC50" s="95" t="s">
        <v>309</v>
      </c>
      <c r="AD50" s="360">
        <v>0</v>
      </c>
    </row>
    <row r="51" spans="1:30" s="107" customFormat="1" x14ac:dyDescent="0.25">
      <c r="A51" s="95" t="s">
        <v>289</v>
      </c>
      <c r="B51" s="366" t="s">
        <v>288</v>
      </c>
      <c r="C51" s="302" t="s">
        <v>86</v>
      </c>
      <c r="D51" s="349"/>
      <c r="E51" s="349"/>
      <c r="F51" s="497">
        <v>56674.46</v>
      </c>
      <c r="G51" s="630">
        <f t="shared" si="0"/>
        <v>1</v>
      </c>
      <c r="H51" s="500">
        <v>0.65</v>
      </c>
      <c r="I51" s="500">
        <v>0.06</v>
      </c>
      <c r="J51" s="500">
        <v>0.05</v>
      </c>
      <c r="K51" s="501">
        <v>0.24</v>
      </c>
      <c r="L51" s="349"/>
      <c r="M51" s="358">
        <f t="shared" si="1"/>
        <v>36838.398999999998</v>
      </c>
      <c r="N51" s="359">
        <f t="shared" si="35"/>
        <v>3400.4675999999999</v>
      </c>
      <c r="O51" s="360">
        <f t="shared" si="36"/>
        <v>2833.723</v>
      </c>
      <c r="P51" s="361">
        <f t="shared" si="37"/>
        <v>13601.8704</v>
      </c>
      <c r="AC51" s="96" t="s">
        <v>80</v>
      </c>
      <c r="AD51" s="360">
        <v>0</v>
      </c>
    </row>
    <row r="52" spans="1:30" s="107" customFormat="1" x14ac:dyDescent="0.25">
      <c r="A52" s="95" t="s">
        <v>289</v>
      </c>
      <c r="B52" s="366" t="s">
        <v>288</v>
      </c>
      <c r="C52" s="302" t="s">
        <v>87</v>
      </c>
      <c r="D52" s="349"/>
      <c r="E52" s="349"/>
      <c r="F52" s="498">
        <v>7605.99</v>
      </c>
      <c r="G52" s="630">
        <f t="shared" si="0"/>
        <v>1</v>
      </c>
      <c r="H52" s="500">
        <v>0.22</v>
      </c>
      <c r="I52" s="500">
        <v>7.0000000000000007E-2</v>
      </c>
      <c r="J52" s="500">
        <v>0.06</v>
      </c>
      <c r="K52" s="500">
        <v>0.65</v>
      </c>
      <c r="L52" s="349"/>
      <c r="M52" s="358">
        <f t="shared" si="1"/>
        <v>1673.3178</v>
      </c>
      <c r="N52" s="359">
        <f t="shared" si="35"/>
        <v>532.41930000000002</v>
      </c>
      <c r="O52" s="360">
        <f t="shared" si="36"/>
        <v>456.35939999999999</v>
      </c>
      <c r="P52" s="361">
        <f t="shared" si="37"/>
        <v>4943.8935000000001</v>
      </c>
      <c r="AC52" s="96" t="s">
        <v>83</v>
      </c>
      <c r="AD52" s="360">
        <v>0</v>
      </c>
    </row>
    <row r="53" spans="1:30" s="107" customFormat="1" x14ac:dyDescent="0.25">
      <c r="A53" s="95" t="s">
        <v>289</v>
      </c>
      <c r="B53" s="366" t="s">
        <v>288</v>
      </c>
      <c r="C53" s="302" t="s">
        <v>88</v>
      </c>
      <c r="D53" s="410"/>
      <c r="E53" s="410"/>
      <c r="F53" s="657">
        <v>1569.7929064426071</v>
      </c>
      <c r="G53" s="509">
        <f t="shared" si="0"/>
        <v>1</v>
      </c>
      <c r="H53" s="589">
        <v>0.16</v>
      </c>
      <c r="I53" s="589">
        <v>0.1</v>
      </c>
      <c r="J53" s="589">
        <v>0.02</v>
      </c>
      <c r="K53" s="589">
        <v>0.72</v>
      </c>
      <c r="L53" s="349"/>
      <c r="M53" s="358">
        <f t="shared" si="1"/>
        <v>251.16686503081715</v>
      </c>
      <c r="N53" s="359">
        <f t="shared" si="35"/>
        <v>156.97929064426071</v>
      </c>
      <c r="O53" s="360">
        <f t="shared" si="36"/>
        <v>31.395858128852144</v>
      </c>
      <c r="P53" s="361">
        <f t="shared" si="37"/>
        <v>1130.250892638677</v>
      </c>
      <c r="AC53" s="95" t="s">
        <v>84</v>
      </c>
      <c r="AD53" s="360">
        <v>0</v>
      </c>
    </row>
    <row r="54" spans="1:30" s="107" customFormat="1" x14ac:dyDescent="0.25">
      <c r="A54" s="366" t="s">
        <v>321</v>
      </c>
      <c r="B54" s="670" t="s">
        <v>288</v>
      </c>
      <c r="C54" s="95" t="s">
        <v>89</v>
      </c>
      <c r="D54" s="349"/>
      <c r="E54" s="349"/>
      <c r="F54" s="346">
        <v>360</v>
      </c>
      <c r="G54" s="509">
        <f t="shared" si="0"/>
        <v>1</v>
      </c>
      <c r="H54" s="589">
        <v>0.1</v>
      </c>
      <c r="I54" s="589">
        <v>0</v>
      </c>
      <c r="J54" s="589">
        <v>0</v>
      </c>
      <c r="K54" s="589">
        <v>0.9</v>
      </c>
      <c r="L54" s="349"/>
      <c r="M54" s="358">
        <f t="shared" si="1"/>
        <v>36</v>
      </c>
      <c r="N54" s="359">
        <f t="shared" si="35"/>
        <v>0</v>
      </c>
      <c r="O54" s="360">
        <f t="shared" si="36"/>
        <v>0</v>
      </c>
      <c r="P54" s="361">
        <f t="shared" si="37"/>
        <v>324</v>
      </c>
      <c r="R54" s="480">
        <f t="shared" ref="R54" si="56">M54</f>
        <v>36</v>
      </c>
      <c r="S54" s="480">
        <f t="shared" ref="S54" si="57">N54</f>
        <v>0</v>
      </c>
      <c r="T54" s="480">
        <f t="shared" ref="T54" si="58">O54</f>
        <v>0</v>
      </c>
      <c r="U54" s="480">
        <f t="shared" ref="U54" si="59">P54</f>
        <v>324</v>
      </c>
      <c r="AC54" s="364" t="s">
        <v>89</v>
      </c>
      <c r="AD54" s="360">
        <v>0</v>
      </c>
    </row>
    <row r="55" spans="1:30" s="107" customFormat="1" x14ac:dyDescent="0.25">
      <c r="A55" s="366" t="s">
        <v>451</v>
      </c>
      <c r="B55" s="366"/>
      <c r="C55" s="302" t="s">
        <v>449</v>
      </c>
      <c r="D55" s="349" t="s">
        <v>45</v>
      </c>
      <c r="E55" s="349"/>
      <c r="F55" s="599">
        <v>187.5</v>
      </c>
      <c r="G55" s="509">
        <f t="shared" ref="G55" si="60">SUM(H55:K55)</f>
        <v>1</v>
      </c>
      <c r="H55" s="589">
        <v>0.5</v>
      </c>
      <c r="I55" s="589">
        <v>0</v>
      </c>
      <c r="J55" s="589">
        <v>0</v>
      </c>
      <c r="K55" s="589">
        <v>0.5</v>
      </c>
      <c r="L55" s="349"/>
      <c r="M55" s="358">
        <f t="shared" ref="M55" si="61">$F55*H55</f>
        <v>93.75</v>
      </c>
      <c r="N55" s="359">
        <f t="shared" ref="N55" si="62">$F55*I55</f>
        <v>0</v>
      </c>
      <c r="O55" s="360">
        <f t="shared" ref="O55" si="63">$F55*J55</f>
        <v>0</v>
      </c>
      <c r="P55" s="361">
        <f t="shared" ref="P55" si="64">$F55*K55</f>
        <v>93.75</v>
      </c>
      <c r="R55" s="480"/>
      <c r="S55" s="480"/>
      <c r="T55" s="480"/>
      <c r="U55" s="480"/>
      <c r="AC55" s="364"/>
      <c r="AD55" s="360"/>
    </row>
    <row r="56" spans="1:30" x14ac:dyDescent="0.25">
      <c r="A56" s="364" t="s">
        <v>90</v>
      </c>
      <c r="C56" s="364" t="s">
        <v>90</v>
      </c>
      <c r="D56" s="349"/>
      <c r="E56" s="349"/>
      <c r="F56" s="299"/>
      <c r="G56" s="509" t="s">
        <v>45</v>
      </c>
      <c r="H56" s="349"/>
      <c r="I56" s="349"/>
      <c r="J56" s="349"/>
      <c r="K56" s="349"/>
      <c r="L56" s="349"/>
      <c r="M56" s="365"/>
      <c r="N56" s="98"/>
      <c r="O56" s="357"/>
      <c r="P56" s="352"/>
      <c r="AC56" s="364" t="s">
        <v>90</v>
      </c>
      <c r="AD56" s="360">
        <v>0</v>
      </c>
    </row>
    <row r="57" spans="1:30" x14ac:dyDescent="0.25">
      <c r="A57" s="95">
        <v>46</v>
      </c>
      <c r="B57" s="419" t="s">
        <v>45</v>
      </c>
      <c r="C57" s="95" t="s">
        <v>450</v>
      </c>
      <c r="D57" s="591" t="s">
        <v>45</v>
      </c>
      <c r="E57" s="349"/>
      <c r="F57" s="669">
        <v>15</v>
      </c>
      <c r="G57" s="509">
        <f t="shared" si="0"/>
        <v>1</v>
      </c>
      <c r="H57" s="589">
        <v>0.5</v>
      </c>
      <c r="I57" s="589">
        <v>0</v>
      </c>
      <c r="J57" s="589">
        <v>0</v>
      </c>
      <c r="K57" s="589">
        <v>0.5</v>
      </c>
      <c r="L57" s="349"/>
      <c r="M57" s="358">
        <f t="shared" si="1"/>
        <v>7.5</v>
      </c>
      <c r="N57" s="359">
        <f>$F57*I57</f>
        <v>0</v>
      </c>
      <c r="O57" s="360">
        <f>$F57*J57</f>
        <v>0</v>
      </c>
      <c r="P57" s="361">
        <f>$F57*K57</f>
        <v>7.5</v>
      </c>
      <c r="AC57" s="364" t="s">
        <v>425</v>
      </c>
      <c r="AD57" s="360">
        <v>0</v>
      </c>
    </row>
    <row r="58" spans="1:30" x14ac:dyDescent="0.25">
      <c r="A58" s="367" t="s">
        <v>18</v>
      </c>
      <c r="B58" s="419" t="s">
        <v>45</v>
      </c>
      <c r="C58" s="367" t="s">
        <v>18</v>
      </c>
      <c r="D58" s="349"/>
      <c r="E58" s="349"/>
      <c r="G58" s="510" t="s">
        <v>45</v>
      </c>
      <c r="H58" s="368" t="s">
        <v>45</v>
      </c>
      <c r="I58" s="369" t="s">
        <v>45</v>
      </c>
      <c r="J58" s="370" t="s">
        <v>45</v>
      </c>
      <c r="K58" s="370" t="s">
        <v>45</v>
      </c>
      <c r="L58" s="370">
        <f>SUM(M58:P58)</f>
        <v>100193.9695728987</v>
      </c>
      <c r="M58" s="358">
        <f>SUM(M5:M57)</f>
        <v>53850.78177312453</v>
      </c>
      <c r="N58" s="359">
        <f>SUM(N5:N57)</f>
        <v>6180.6651880486652</v>
      </c>
      <c r="O58" s="360">
        <f>SUM(O5:O57)</f>
        <v>5343.7441168310561</v>
      </c>
      <c r="P58" s="361">
        <f>SUM(P5:P57)</f>
        <v>34818.778494894454</v>
      </c>
      <c r="Q58" s="370">
        <f>SUM(R58:U58)</f>
        <v>11915.47879623582</v>
      </c>
      <c r="R58" s="370">
        <f>SUM(R5:R57)</f>
        <v>6956.855123134239</v>
      </c>
      <c r="S58" s="370">
        <f>SUM(S5:S57)</f>
        <v>218.41500000000002</v>
      </c>
      <c r="T58" s="370">
        <f>SUM(T5:T57)</f>
        <v>529.66</v>
      </c>
      <c r="U58" s="370">
        <f>SUM(U5:U57)</f>
        <v>4210.5486731015826</v>
      </c>
      <c r="AC58" s="367" t="s">
        <v>18</v>
      </c>
      <c r="AD58" s="360">
        <v>5693.8625683193568</v>
      </c>
    </row>
    <row r="59" spans="1:30" ht="18.75" x14ac:dyDescent="0.3">
      <c r="A59" s="418"/>
      <c r="C59" s="418"/>
      <c r="D59" s="349"/>
      <c r="E59" s="349"/>
      <c r="F59" s="345">
        <f>SUM(F5:F57)</f>
        <v>100193.96957289871</v>
      </c>
      <c r="G59" s="511">
        <f>F59/F61-1</f>
        <v>0.60805942366536225</v>
      </c>
      <c r="H59" s="345"/>
      <c r="I59" s="345"/>
      <c r="J59" s="345"/>
      <c r="K59" s="507" t="s">
        <v>276</v>
      </c>
      <c r="L59" s="507">
        <f>L58-M58-N58-O58-P58</f>
        <v>0</v>
      </c>
      <c r="M59" s="358"/>
      <c r="N59" s="359"/>
      <c r="O59" s="360"/>
      <c r="P59" s="361"/>
      <c r="Q59" s="370"/>
      <c r="R59" s="370"/>
      <c r="S59" s="370"/>
      <c r="T59" s="370"/>
      <c r="U59" s="370"/>
    </row>
    <row r="60" spans="1:30" ht="18.75" x14ac:dyDescent="0.3">
      <c r="B60" s="419" t="s">
        <v>45</v>
      </c>
      <c r="C60" s="349" t="s">
        <v>427</v>
      </c>
      <c r="D60" s="349"/>
      <c r="E60" s="349"/>
      <c r="F60" s="597">
        <v>97048.75</v>
      </c>
      <c r="G60" s="512">
        <v>-8.5052038544179975E-3</v>
      </c>
      <c r="H60" s="371" t="e">
        <f>F59-H58</f>
        <v>#VALUE!</v>
      </c>
      <c r="L60" s="371">
        <f>F59-L58</f>
        <v>0</v>
      </c>
      <c r="M60" s="110" t="s">
        <v>314</v>
      </c>
      <c r="N60" s="110" t="s">
        <v>142</v>
      </c>
      <c r="O60" s="110" t="s">
        <v>177</v>
      </c>
      <c r="P60" s="110" t="s">
        <v>141</v>
      </c>
      <c r="T60" s="110" t="s">
        <v>177</v>
      </c>
      <c r="AC60" s="110" t="s">
        <v>427</v>
      </c>
    </row>
    <row r="61" spans="1:30" ht="18.75" x14ac:dyDescent="0.3">
      <c r="C61" s="349" t="s">
        <v>333</v>
      </c>
      <c r="D61" s="349"/>
      <c r="E61" s="349"/>
      <c r="F61" s="341">
        <f>62307.38</f>
        <v>62307.38</v>
      </c>
      <c r="H61" s="371"/>
      <c r="P61" s="372" t="s">
        <v>196</v>
      </c>
      <c r="AC61" s="110" t="s">
        <v>333</v>
      </c>
    </row>
    <row r="62" spans="1:30" ht="18.75" x14ac:dyDescent="0.3">
      <c r="B62" s="421" t="s">
        <v>230</v>
      </c>
      <c r="C62" s="373" t="s">
        <v>194</v>
      </c>
      <c r="D62" s="349"/>
      <c r="E62" s="349"/>
      <c r="H62" s="372" t="s">
        <v>195</v>
      </c>
      <c r="L62" s="372" t="s">
        <v>199</v>
      </c>
      <c r="P62" s="110">
        <v>2020</v>
      </c>
      <c r="Q62" s="110" t="s">
        <v>142</v>
      </c>
      <c r="T62" s="372" t="s">
        <v>198</v>
      </c>
      <c r="X62" s="373" t="s">
        <v>307</v>
      </c>
      <c r="Y62" s="373" t="s">
        <v>110</v>
      </c>
      <c r="AC62" s="110" t="s">
        <v>194</v>
      </c>
    </row>
    <row r="63" spans="1:30" ht="18.75" x14ac:dyDescent="0.3">
      <c r="B63" s="421" t="s">
        <v>231</v>
      </c>
      <c r="C63" s="364" t="s">
        <v>45</v>
      </c>
      <c r="D63" s="408" t="s">
        <v>170</v>
      </c>
      <c r="E63" s="349"/>
      <c r="F63" s="346" t="s">
        <v>45</v>
      </c>
      <c r="H63" s="365">
        <v>2020</v>
      </c>
      <c r="I63" s="365" t="s">
        <v>316</v>
      </c>
      <c r="L63" s="352">
        <v>2020</v>
      </c>
      <c r="M63" s="374" t="s">
        <v>141</v>
      </c>
      <c r="R63" s="110" t="s">
        <v>45</v>
      </c>
      <c r="T63" s="640">
        <v>2020</v>
      </c>
      <c r="U63" s="640" t="s">
        <v>140</v>
      </c>
      <c r="V63" s="640"/>
      <c r="Y63" s="110" t="s">
        <v>182</v>
      </c>
      <c r="AC63" s="110" t="s">
        <v>45</v>
      </c>
    </row>
    <row r="64" spans="1:30" x14ac:dyDescent="0.25">
      <c r="A64" s="302" t="s">
        <v>86</v>
      </c>
      <c r="B64" s="479"/>
      <c r="C64" s="96" t="s">
        <v>20</v>
      </c>
      <c r="D64" s="408">
        <f>F51</f>
        <v>56674.46</v>
      </c>
      <c r="E64" s="505">
        <v>1</v>
      </c>
      <c r="F64" s="346">
        <f>F51</f>
        <v>56674.46</v>
      </c>
      <c r="G64" s="513">
        <v>1</v>
      </c>
      <c r="H64" s="648" t="s">
        <v>86</v>
      </c>
      <c r="I64" s="415">
        <f>M51</f>
        <v>36838.398999999998</v>
      </c>
      <c r="K64" s="110">
        <v>1</v>
      </c>
      <c r="L64" s="96" t="s">
        <v>86</v>
      </c>
      <c r="M64" s="361">
        <f>P51</f>
        <v>13601.8704</v>
      </c>
      <c r="N64" s="110" t="s">
        <v>45</v>
      </c>
      <c r="P64" s="380" t="s">
        <v>86</v>
      </c>
      <c r="Q64" s="359">
        <f>N51</f>
        <v>3400.4675999999999</v>
      </c>
      <c r="R64" s="110" t="s">
        <v>45</v>
      </c>
      <c r="T64" s="641" t="s">
        <v>86</v>
      </c>
      <c r="U64" s="642"/>
      <c r="V64" s="642">
        <f>O51</f>
        <v>2833.723</v>
      </c>
      <c r="Y64" s="349" t="s">
        <v>18</v>
      </c>
      <c r="Z64" s="349">
        <v>2017</v>
      </c>
      <c r="AA64" s="349"/>
      <c r="AC64" s="110" t="s">
        <v>20</v>
      </c>
    </row>
    <row r="65" spans="1:29" x14ac:dyDescent="0.25">
      <c r="A65" s="412" t="s">
        <v>87</v>
      </c>
      <c r="B65" s="479"/>
      <c r="C65" s="96" t="s">
        <v>11</v>
      </c>
      <c r="D65" s="408">
        <f>F66</f>
        <v>7605.99</v>
      </c>
      <c r="E65" s="505">
        <v>3</v>
      </c>
      <c r="F65" s="346">
        <f>F5</f>
        <v>6585</v>
      </c>
      <c r="G65" s="513">
        <v>2</v>
      </c>
      <c r="H65" s="649" t="s">
        <v>79</v>
      </c>
      <c r="I65" s="415">
        <f>M44</f>
        <v>5975.9</v>
      </c>
      <c r="K65" s="110">
        <v>2</v>
      </c>
      <c r="L65" s="364" t="s">
        <v>87</v>
      </c>
      <c r="M65" s="361">
        <f>P52</f>
        <v>4943.8935000000001</v>
      </c>
      <c r="P65" s="317" t="s">
        <v>87</v>
      </c>
      <c r="Q65" s="377">
        <f>N52</f>
        <v>532.41930000000002</v>
      </c>
      <c r="R65" s="110" t="s">
        <v>45</v>
      </c>
      <c r="T65" s="643" t="s">
        <v>87</v>
      </c>
      <c r="U65" s="642"/>
      <c r="V65" s="642">
        <f>O52</f>
        <v>456.35939999999999</v>
      </c>
      <c r="W65" s="110">
        <v>446</v>
      </c>
      <c r="X65" s="110" t="s">
        <v>45</v>
      </c>
      <c r="Y65" s="349" t="s">
        <v>112</v>
      </c>
      <c r="Z65" s="375">
        <f>M58</f>
        <v>53850.78177312453</v>
      </c>
      <c r="AA65" s="376">
        <f>Z65/Z$69</f>
        <v>0.53746529858709724</v>
      </c>
      <c r="AC65" s="110" t="s">
        <v>11</v>
      </c>
    </row>
    <row r="66" spans="1:29" x14ac:dyDescent="0.25">
      <c r="A66" s="506" t="s">
        <v>330</v>
      </c>
      <c r="B66" s="357"/>
      <c r="C66" s="96" t="s">
        <v>202</v>
      </c>
      <c r="D66" s="408">
        <f>F5</f>
        <v>6585</v>
      </c>
      <c r="E66" s="505">
        <v>2</v>
      </c>
      <c r="F66" s="346">
        <f>F52</f>
        <v>7605.99</v>
      </c>
      <c r="G66" s="513">
        <v>3</v>
      </c>
      <c r="H66" s="649" t="s">
        <v>330</v>
      </c>
      <c r="I66" s="650">
        <f>M5</f>
        <v>4319.76</v>
      </c>
      <c r="K66" s="110">
        <v>3</v>
      </c>
      <c r="L66" s="95" t="s">
        <v>85</v>
      </c>
      <c r="M66" s="361">
        <f>P50</f>
        <v>3456.5589999999997</v>
      </c>
      <c r="P66" s="317" t="s">
        <v>381</v>
      </c>
      <c r="Q66" s="359">
        <f>N50</f>
        <v>506.23619999999994</v>
      </c>
      <c r="R66" s="110" t="s">
        <v>45</v>
      </c>
      <c r="T66" s="644" t="s">
        <v>69</v>
      </c>
      <c r="U66" s="642"/>
      <c r="V66" s="642">
        <f>O28</f>
        <v>452.50559999999996</v>
      </c>
      <c r="W66" s="110">
        <v>380</v>
      </c>
      <c r="X66" s="110" t="s">
        <v>45</v>
      </c>
      <c r="Y66" s="349" t="s">
        <v>113</v>
      </c>
      <c r="Z66" s="375">
        <f>O58</f>
        <v>5343.7441168310561</v>
      </c>
      <c r="AA66" s="376">
        <f>Z66/Z$69</f>
        <v>5.3333989456751461E-2</v>
      </c>
      <c r="AC66" s="110" t="s">
        <v>202</v>
      </c>
    </row>
    <row r="67" spans="1:29" x14ac:dyDescent="0.25">
      <c r="A67" s="491" t="s">
        <v>79</v>
      </c>
      <c r="B67" s="479"/>
      <c r="C67" s="95" t="s">
        <v>21</v>
      </c>
      <c r="D67" s="408">
        <f t="shared" ref="D67" si="65">F67</f>
        <v>8537</v>
      </c>
      <c r="E67" s="505">
        <v>4</v>
      </c>
      <c r="F67" s="346">
        <f>F44</f>
        <v>8537</v>
      </c>
      <c r="G67" s="513">
        <v>4</v>
      </c>
      <c r="H67" s="648" t="s">
        <v>87</v>
      </c>
      <c r="I67" s="650">
        <f>M52</f>
        <v>1673.3178</v>
      </c>
      <c r="K67" s="334">
        <v>4</v>
      </c>
      <c r="L67" s="95" t="s">
        <v>376</v>
      </c>
      <c r="M67" s="361">
        <f>P5</f>
        <v>1185.3</v>
      </c>
      <c r="P67" s="380" t="s">
        <v>376</v>
      </c>
      <c r="Q67" s="359">
        <f>N5</f>
        <v>724.35</v>
      </c>
      <c r="R67" s="110" t="s">
        <v>45</v>
      </c>
      <c r="T67" s="508" t="s">
        <v>330</v>
      </c>
      <c r="U67" s="642"/>
      <c r="V67" s="642">
        <f>O5</f>
        <v>355.59</v>
      </c>
      <c r="W67" s="110">
        <v>256</v>
      </c>
      <c r="Y67" s="349" t="s">
        <v>114</v>
      </c>
      <c r="Z67" s="375">
        <f>N58</f>
        <v>6180.6651880486652</v>
      </c>
      <c r="AA67" s="376">
        <f>Z67/Z$69</f>
        <v>6.1686997874176086E-2</v>
      </c>
      <c r="AC67" s="110" t="s">
        <v>21</v>
      </c>
    </row>
    <row r="68" spans="1:29" x14ac:dyDescent="0.25">
      <c r="A68" s="302" t="s">
        <v>85</v>
      </c>
      <c r="B68" s="479"/>
      <c r="C68" s="95" t="s">
        <v>12</v>
      </c>
      <c r="D68" s="408">
        <f>F50</f>
        <v>5443.4</v>
      </c>
      <c r="E68" s="505">
        <v>5</v>
      </c>
      <c r="F68" s="346">
        <f>F50</f>
        <v>5443.4</v>
      </c>
      <c r="G68" s="513">
        <v>5</v>
      </c>
      <c r="H68" s="651" t="s">
        <v>85</v>
      </c>
      <c r="I68" s="415">
        <f>M50</f>
        <v>1262.8688</v>
      </c>
      <c r="K68" s="334">
        <v>5</v>
      </c>
      <c r="L68" s="95" t="s">
        <v>79</v>
      </c>
      <c r="M68" s="361">
        <f>P44</f>
        <v>2048.88</v>
      </c>
      <c r="P68" s="318" t="s">
        <v>269</v>
      </c>
      <c r="Q68" s="359">
        <f>N29</f>
        <v>328.9</v>
      </c>
      <c r="R68" s="110" t="s">
        <v>45</v>
      </c>
      <c r="T68" s="641" t="s">
        <v>309</v>
      </c>
      <c r="U68" s="642"/>
      <c r="V68" s="642">
        <f>O43</f>
        <v>327.60000000000002</v>
      </c>
      <c r="W68" s="110">
        <v>134</v>
      </c>
      <c r="Y68" s="349" t="s">
        <v>115</v>
      </c>
      <c r="Z68" s="375">
        <f>P58</f>
        <v>34818.778494894454</v>
      </c>
      <c r="AA68" s="376">
        <f>Z68/Z$69</f>
        <v>0.34751371408197534</v>
      </c>
      <c r="AC68" s="110" t="s">
        <v>12</v>
      </c>
    </row>
    <row r="69" spans="1:29" x14ac:dyDescent="0.25">
      <c r="A69" s="481" t="s">
        <v>309</v>
      </c>
      <c r="B69" s="479"/>
      <c r="C69" s="95" t="s">
        <v>310</v>
      </c>
      <c r="D69" s="408">
        <f>F70</f>
        <v>2340</v>
      </c>
      <c r="E69" s="505">
        <v>7</v>
      </c>
      <c r="F69" s="346">
        <f>F28</f>
        <v>1508.3519999999999</v>
      </c>
      <c r="G69" s="513">
        <v>6</v>
      </c>
      <c r="H69" s="649" t="s">
        <v>69</v>
      </c>
      <c r="I69" s="650">
        <f>M28</f>
        <v>829.59360000000004</v>
      </c>
      <c r="K69" s="334">
        <v>6</v>
      </c>
      <c r="L69" s="95" t="s">
        <v>309</v>
      </c>
      <c r="M69" s="361">
        <f>P43</f>
        <v>1591.2</v>
      </c>
      <c r="P69" s="380" t="s">
        <v>88</v>
      </c>
      <c r="Q69" s="359">
        <f>N53</f>
        <v>156.97929064426071</v>
      </c>
      <c r="R69" s="110" t="s">
        <v>45</v>
      </c>
      <c r="T69" s="508" t="s">
        <v>85</v>
      </c>
      <c r="U69" s="642"/>
      <c r="V69" s="642">
        <f>O50</f>
        <v>217.73599999999999</v>
      </c>
      <c r="W69" s="110">
        <v>97</v>
      </c>
      <c r="Y69" s="378" t="s">
        <v>116</v>
      </c>
      <c r="Z69" s="379">
        <f>L58</f>
        <v>100193.9695728987</v>
      </c>
      <c r="AA69" s="376">
        <f>Z69/Z$69</f>
        <v>1</v>
      </c>
      <c r="AC69" s="110" t="s">
        <v>310</v>
      </c>
    </row>
    <row r="70" spans="1:29" x14ac:dyDescent="0.25">
      <c r="A70" s="412" t="s">
        <v>69</v>
      </c>
      <c r="B70" s="479"/>
      <c r="C70" s="96" t="s">
        <v>367</v>
      </c>
      <c r="D70" s="408">
        <f>F69</f>
        <v>1508.3519999999999</v>
      </c>
      <c r="E70" s="505">
        <v>6</v>
      </c>
      <c r="F70" s="346">
        <f>F43</f>
        <v>2340</v>
      </c>
      <c r="G70" s="513">
        <v>7</v>
      </c>
      <c r="H70" s="652" t="s">
        <v>309</v>
      </c>
      <c r="I70" s="415">
        <f>M43</f>
        <v>421.2</v>
      </c>
      <c r="K70" s="334">
        <v>7</v>
      </c>
      <c r="L70" s="96" t="s">
        <v>81</v>
      </c>
      <c r="M70" s="361">
        <f>P46</f>
        <v>1255.8700000000001</v>
      </c>
      <c r="N70" s="110" t="s">
        <v>379</v>
      </c>
      <c r="P70" s="317" t="s">
        <v>79</v>
      </c>
      <c r="Q70" s="359">
        <f>N44</f>
        <v>170.74</v>
      </c>
      <c r="R70" s="110" t="s">
        <v>45</v>
      </c>
      <c r="T70" s="508" t="s">
        <v>79</v>
      </c>
      <c r="U70" s="645"/>
      <c r="V70" s="642">
        <f>O44</f>
        <v>341.48</v>
      </c>
      <c r="W70" s="110">
        <v>46</v>
      </c>
      <c r="Y70" s="349" t="s">
        <v>117</v>
      </c>
      <c r="Z70" s="375"/>
      <c r="AA70" s="376"/>
      <c r="AC70" s="110" t="s">
        <v>367</v>
      </c>
    </row>
    <row r="71" spans="1:29" x14ac:dyDescent="0.25">
      <c r="A71" s="412" t="s">
        <v>88</v>
      </c>
      <c r="B71" s="479"/>
      <c r="C71" s="96" t="s">
        <v>15</v>
      </c>
      <c r="D71" s="408">
        <f>F72</f>
        <v>1569.7929064426071</v>
      </c>
      <c r="E71" s="505">
        <v>9</v>
      </c>
      <c r="F71" s="346">
        <f>F46</f>
        <v>1631</v>
      </c>
      <c r="G71" s="513">
        <v>8</v>
      </c>
      <c r="H71" s="651" t="s">
        <v>81</v>
      </c>
      <c r="I71" s="415">
        <f>M46</f>
        <v>260.95999999999998</v>
      </c>
      <c r="K71" s="334">
        <v>8</v>
      </c>
      <c r="L71" s="96" t="s">
        <v>88</v>
      </c>
      <c r="M71" s="361">
        <f>P53</f>
        <v>1130.250892638677</v>
      </c>
      <c r="N71" s="110" t="s">
        <v>377</v>
      </c>
      <c r="P71" s="317" t="s">
        <v>69</v>
      </c>
      <c r="Q71" s="359">
        <f>N28</f>
        <v>60.334079999999993</v>
      </c>
      <c r="R71" s="110" t="s">
        <v>45</v>
      </c>
      <c r="T71" s="508" t="s">
        <v>62</v>
      </c>
      <c r="U71" s="642"/>
      <c r="V71" s="642">
        <f>O21</f>
        <v>44.28</v>
      </c>
      <c r="W71" s="110">
        <v>38.4</v>
      </c>
      <c r="Y71" s="349" t="s">
        <v>112</v>
      </c>
      <c r="Z71" s="375">
        <f>Z65-Z77</f>
        <v>46893.926649990288</v>
      </c>
      <c r="AA71" s="376">
        <f>Z71/Z$75</f>
        <v>0.53120444445100401</v>
      </c>
      <c r="AC71" s="110" t="s">
        <v>15</v>
      </c>
    </row>
    <row r="72" spans="1:29" x14ac:dyDescent="0.25">
      <c r="A72" s="363" t="s">
        <v>81</v>
      </c>
      <c r="B72" s="357"/>
      <c r="C72" s="96" t="s">
        <v>16</v>
      </c>
      <c r="D72" s="408">
        <f>F71</f>
        <v>1631</v>
      </c>
      <c r="E72" s="505">
        <v>8</v>
      </c>
      <c r="F72" s="346">
        <f>F53</f>
        <v>1569.7929064426071</v>
      </c>
      <c r="G72" s="513">
        <v>9</v>
      </c>
      <c r="H72" s="651" t="s">
        <v>88</v>
      </c>
      <c r="I72" s="650">
        <f>M53</f>
        <v>251.16686503081715</v>
      </c>
      <c r="K72" s="334">
        <v>9</v>
      </c>
      <c r="L72" s="94" t="s">
        <v>274</v>
      </c>
      <c r="M72" s="422">
        <f>P47</f>
        <v>947.54</v>
      </c>
      <c r="N72" s="110" t="s">
        <v>380</v>
      </c>
      <c r="P72" s="318" t="s">
        <v>305</v>
      </c>
      <c r="Q72" s="359">
        <f>N31</f>
        <v>56.000000000000007</v>
      </c>
      <c r="R72" s="110" t="s">
        <v>45</v>
      </c>
      <c r="T72" s="508" t="s">
        <v>60</v>
      </c>
      <c r="U72" s="642"/>
      <c r="V72" s="642">
        <f>O19</f>
        <v>34.229999999999997</v>
      </c>
      <c r="W72" s="110">
        <v>37.700000000000003</v>
      </c>
      <c r="Y72" s="349" t="s">
        <v>113</v>
      </c>
      <c r="Z72" s="375">
        <f>Z66-Z78</f>
        <v>4814.0841168310562</v>
      </c>
      <c r="AA72" s="376">
        <f>Z72/Z$75</f>
        <v>5.453292273664128E-2</v>
      </c>
      <c r="AC72" s="110" t="s">
        <v>16</v>
      </c>
    </row>
    <row r="73" spans="1:29" x14ac:dyDescent="0.25">
      <c r="A73" s="412" t="s">
        <v>274</v>
      </c>
      <c r="B73" s="479"/>
      <c r="C73" s="95" t="s">
        <v>275</v>
      </c>
      <c r="D73" s="408">
        <f t="shared" ref="D73:D75" si="66">F73</f>
        <v>1298</v>
      </c>
      <c r="E73" s="505">
        <v>10</v>
      </c>
      <c r="F73" s="346">
        <f>F47</f>
        <v>1298</v>
      </c>
      <c r="G73" s="513">
        <v>10</v>
      </c>
      <c r="H73" s="651" t="s">
        <v>436</v>
      </c>
      <c r="I73" s="415">
        <f>M47</f>
        <v>311.52</v>
      </c>
      <c r="K73" s="110">
        <v>10</v>
      </c>
      <c r="L73" s="364" t="s">
        <v>286</v>
      </c>
      <c r="M73" s="361">
        <f>P33</f>
        <v>772.38</v>
      </c>
      <c r="N73" s="110" t="s">
        <v>378</v>
      </c>
      <c r="P73" s="318" t="s">
        <v>81</v>
      </c>
      <c r="Q73" s="359">
        <f>N46</f>
        <v>81.550000000000011</v>
      </c>
      <c r="R73" s="110" t="s">
        <v>45</v>
      </c>
      <c r="T73" s="508" t="s">
        <v>286</v>
      </c>
      <c r="U73" s="642"/>
      <c r="V73" s="642">
        <f>O33</f>
        <v>0</v>
      </c>
      <c r="W73" s="110">
        <v>32</v>
      </c>
      <c r="Y73" s="349" t="s">
        <v>114</v>
      </c>
      <c r="Z73" s="375">
        <f>Z67-Z79</f>
        <v>5962.2501880486652</v>
      </c>
      <c r="AA73" s="376">
        <f>Z73/Z$75</f>
        <v>6.7539104209797321E-2</v>
      </c>
      <c r="AC73" s="110" t="s">
        <v>275</v>
      </c>
    </row>
    <row r="74" spans="1:29" s="350" customFormat="1" x14ac:dyDescent="0.25">
      <c r="A74" s="481" t="s">
        <v>286</v>
      </c>
      <c r="B74" s="479"/>
      <c r="C74" s="95" t="s">
        <v>287</v>
      </c>
      <c r="D74" s="408">
        <f t="shared" si="66"/>
        <v>858.19999999999993</v>
      </c>
      <c r="E74" s="505">
        <v>11</v>
      </c>
      <c r="F74" s="346">
        <f>F33</f>
        <v>858.19999999999993</v>
      </c>
      <c r="G74" s="514"/>
      <c r="H74" s="649" t="s">
        <v>51</v>
      </c>
      <c r="I74" s="415">
        <f>M7</f>
        <v>288</v>
      </c>
      <c r="J74" s="110"/>
      <c r="L74" s="350" t="s">
        <v>439</v>
      </c>
      <c r="M74" s="347">
        <f>P49</f>
        <v>635.85</v>
      </c>
      <c r="P74" s="98" t="s">
        <v>438</v>
      </c>
      <c r="Q74" s="359">
        <f>N47</f>
        <v>25.96</v>
      </c>
      <c r="R74" s="110" t="s">
        <v>45</v>
      </c>
      <c r="S74" s="110"/>
      <c r="T74" s="508" t="s">
        <v>61</v>
      </c>
      <c r="U74" s="645"/>
      <c r="V74" s="642">
        <f>O20</f>
        <v>35.774999999999999</v>
      </c>
      <c r="Y74" s="350" t="s">
        <v>115</v>
      </c>
      <c r="Z74" s="397">
        <f>Z68-Z80</f>
        <v>30608.229821792869</v>
      </c>
      <c r="AA74" s="405">
        <f>Z74/Z$75</f>
        <v>0.3467235286025574</v>
      </c>
      <c r="AC74" s="350" t="s">
        <v>287</v>
      </c>
    </row>
    <row r="75" spans="1:29" x14ac:dyDescent="0.25">
      <c r="A75" s="302" t="s">
        <v>84</v>
      </c>
      <c r="B75" s="479"/>
      <c r="C75" s="95" t="s">
        <v>169</v>
      </c>
      <c r="D75" s="408">
        <f t="shared" si="66"/>
        <v>785</v>
      </c>
      <c r="E75" s="505">
        <v>12</v>
      </c>
      <c r="F75" s="346">
        <f>F49</f>
        <v>785</v>
      </c>
      <c r="H75" s="651" t="s">
        <v>84</v>
      </c>
      <c r="I75" s="650">
        <f>M49</f>
        <v>125.60000000000001</v>
      </c>
      <c r="L75" s="97" t="s">
        <v>71</v>
      </c>
      <c r="M75" s="422">
        <f>P32</f>
        <v>557.94320000000005</v>
      </c>
      <c r="P75" s="317" t="s">
        <v>68</v>
      </c>
      <c r="Q75" s="359">
        <f>N27</f>
        <v>28.749999999999996</v>
      </c>
      <c r="R75" s="110" t="s">
        <v>45</v>
      </c>
      <c r="T75" s="640" t="s">
        <v>51</v>
      </c>
      <c r="U75" s="640"/>
      <c r="V75" s="642">
        <f>O7</f>
        <v>0</v>
      </c>
      <c r="Y75" s="378" t="s">
        <v>118</v>
      </c>
      <c r="Z75" s="375">
        <f>Z69-Z81</f>
        <v>88278.490776662875</v>
      </c>
      <c r="AA75" s="376">
        <f>Z75/Z$75</f>
        <v>1</v>
      </c>
      <c r="AC75" s="110" t="s">
        <v>169</v>
      </c>
    </row>
    <row r="76" spans="1:29" x14ac:dyDescent="0.25">
      <c r="A76" s="302" t="s">
        <v>71</v>
      </c>
      <c r="B76" s="479"/>
      <c r="C76" s="95" t="s">
        <v>163</v>
      </c>
      <c r="D76" s="408">
        <f>F77</f>
        <v>606.46</v>
      </c>
      <c r="E76" s="505">
        <v>14</v>
      </c>
      <c r="F76" s="346">
        <f>F29</f>
        <v>657.8</v>
      </c>
      <c r="H76" s="653" t="s">
        <v>253</v>
      </c>
      <c r="I76" s="650">
        <f>M8</f>
        <v>146.52000000000001</v>
      </c>
      <c r="L76" s="95" t="s">
        <v>295</v>
      </c>
      <c r="M76" s="361">
        <f>P41</f>
        <v>843</v>
      </c>
      <c r="P76" s="95" t="s">
        <v>66</v>
      </c>
      <c r="Q76" s="592">
        <v>21.231000000000002</v>
      </c>
      <c r="R76" s="110" t="s">
        <v>45</v>
      </c>
      <c r="T76" s="643" t="s">
        <v>88</v>
      </c>
      <c r="U76" s="640"/>
      <c r="V76" s="642">
        <f>O53</f>
        <v>31.395858128852144</v>
      </c>
      <c r="Y76" s="349" t="s">
        <v>119</v>
      </c>
      <c r="Z76" s="375"/>
      <c r="AA76" s="376"/>
      <c r="AC76" s="110" t="s">
        <v>163</v>
      </c>
    </row>
    <row r="77" spans="1:29" x14ac:dyDescent="0.25">
      <c r="A77" s="481" t="s">
        <v>368</v>
      </c>
      <c r="B77" s="479"/>
      <c r="C77" s="95" t="s">
        <v>372</v>
      </c>
      <c r="D77" s="408">
        <f>F76</f>
        <v>657.8</v>
      </c>
      <c r="E77" s="505">
        <v>13</v>
      </c>
      <c r="F77" s="346">
        <f>F32</f>
        <v>606.46</v>
      </c>
      <c r="H77" s="654" t="s">
        <v>420</v>
      </c>
      <c r="I77" s="650">
        <f>M12</f>
        <v>155</v>
      </c>
      <c r="L77" s="364" t="s">
        <v>89</v>
      </c>
      <c r="M77" s="361">
        <f>P54</f>
        <v>324</v>
      </c>
      <c r="P77" s="95" t="s">
        <v>54</v>
      </c>
      <c r="Q77" s="592">
        <v>14.7</v>
      </c>
      <c r="R77" s="110" t="s">
        <v>45</v>
      </c>
      <c r="T77" s="508" t="s">
        <v>84</v>
      </c>
      <c r="U77" s="640"/>
      <c r="V77" s="642">
        <f>O49</f>
        <v>23.55</v>
      </c>
      <c r="Y77" s="349" t="s">
        <v>112</v>
      </c>
      <c r="Z77" s="375">
        <f>R58</f>
        <v>6956.855123134239</v>
      </c>
      <c r="AA77" s="376">
        <f>Z77/Z$81</f>
        <v>0.58385023733431141</v>
      </c>
      <c r="AC77" s="110" t="s">
        <v>372</v>
      </c>
    </row>
    <row r="78" spans="1:29" x14ac:dyDescent="0.25">
      <c r="A78" s="488" t="s">
        <v>89</v>
      </c>
      <c r="B78" s="479"/>
      <c r="C78" s="488" t="s">
        <v>89</v>
      </c>
      <c r="D78" s="408">
        <v>300</v>
      </c>
      <c r="E78" s="505"/>
      <c r="F78" s="346" t="s">
        <v>45</v>
      </c>
      <c r="H78" s="95" t="s">
        <v>426</v>
      </c>
      <c r="I78" s="636">
        <v>113.77</v>
      </c>
      <c r="L78" s="96" t="s">
        <v>76</v>
      </c>
      <c r="M78" s="361">
        <f>P39</f>
        <v>0</v>
      </c>
      <c r="P78" s="95" t="s">
        <v>83</v>
      </c>
      <c r="Q78" s="655">
        <v>9.6</v>
      </c>
      <c r="R78" s="110" t="s">
        <v>45</v>
      </c>
      <c r="T78" s="641" t="s">
        <v>420</v>
      </c>
      <c r="U78" s="640"/>
      <c r="V78" s="642">
        <f>O12</f>
        <v>31</v>
      </c>
      <c r="Y78" s="349" t="s">
        <v>113</v>
      </c>
      <c r="Z78" s="375">
        <f>T58</f>
        <v>529.66</v>
      </c>
      <c r="AA78" s="376">
        <f>Z78/Z$81</f>
        <v>4.4451423988713164E-2</v>
      </c>
      <c r="AC78" s="110" t="s">
        <v>89</v>
      </c>
    </row>
    <row r="79" spans="1:29" x14ac:dyDescent="0.25">
      <c r="A79" s="491" t="s">
        <v>253</v>
      </c>
      <c r="B79" s="479"/>
      <c r="C79" s="491" t="s">
        <v>253</v>
      </c>
      <c r="D79" s="408">
        <v>228</v>
      </c>
      <c r="E79" s="505"/>
      <c r="F79" s="346" t="s">
        <v>45</v>
      </c>
      <c r="H79" s="95" t="s">
        <v>369</v>
      </c>
      <c r="I79" s="398">
        <v>98.000000000000014</v>
      </c>
      <c r="L79" s="338" t="s">
        <v>269</v>
      </c>
      <c r="M79" s="362">
        <f>P29</f>
        <v>249.964</v>
      </c>
      <c r="P79" s="96" t="s">
        <v>76</v>
      </c>
      <c r="Q79" s="655">
        <v>9.213000000000001</v>
      </c>
      <c r="R79" s="110" t="s">
        <v>45</v>
      </c>
      <c r="T79" s="96" t="s">
        <v>59</v>
      </c>
      <c r="U79" s="408"/>
      <c r="V79" s="349">
        <v>16.600000000000001</v>
      </c>
      <c r="Y79" s="349" t="s">
        <v>114</v>
      </c>
      <c r="Z79" s="375">
        <f>S58</f>
        <v>218.41500000000002</v>
      </c>
      <c r="AA79" s="376">
        <f>Z79/Z$81</f>
        <v>1.8330358664982793E-2</v>
      </c>
      <c r="AC79" s="110" t="s">
        <v>253</v>
      </c>
    </row>
    <row r="80" spans="1:29" x14ac:dyDescent="0.25">
      <c r="A80" s="412" t="s">
        <v>295</v>
      </c>
      <c r="B80" s="479"/>
      <c r="C80" s="412" t="s">
        <v>295</v>
      </c>
      <c r="D80" s="408">
        <v>220</v>
      </c>
      <c r="E80" s="505"/>
      <c r="F80" s="346" t="s">
        <v>45</v>
      </c>
      <c r="H80" s="95" t="s">
        <v>76</v>
      </c>
      <c r="I80" s="636">
        <v>98.000000000000014</v>
      </c>
      <c r="L80" s="95" t="s">
        <v>69</v>
      </c>
      <c r="M80" s="361">
        <v>135.74</v>
      </c>
      <c r="P80" s="95" t="s">
        <v>286</v>
      </c>
      <c r="Q80" s="655">
        <v>6.9370000000000003</v>
      </c>
      <c r="R80" s="110" t="s">
        <v>45</v>
      </c>
      <c r="T80" s="95" t="s">
        <v>81</v>
      </c>
      <c r="U80" s="349"/>
      <c r="V80" s="349">
        <v>16.309999999999999</v>
      </c>
      <c r="Y80" s="349" t="s">
        <v>120</v>
      </c>
      <c r="Z80" s="375">
        <f>U58</f>
        <v>4210.5486731015826</v>
      </c>
      <c r="AA80" s="376">
        <f>Z80/Z$81</f>
        <v>0.35336798001199271</v>
      </c>
      <c r="AC80" s="110" t="s">
        <v>295</v>
      </c>
    </row>
    <row r="81" spans="1:29" x14ac:dyDescent="0.25">
      <c r="A81" s="302" t="s">
        <v>76</v>
      </c>
      <c r="B81" s="479"/>
      <c r="C81" s="302" t="s">
        <v>76</v>
      </c>
      <c r="D81" s="349">
        <v>190.66</v>
      </c>
      <c r="E81" s="349"/>
      <c r="H81" s="96" t="s">
        <v>305</v>
      </c>
      <c r="I81" s="636">
        <v>91.454999999999998</v>
      </c>
      <c r="L81" s="95" t="s">
        <v>83</v>
      </c>
      <c r="M81" s="361">
        <v>88.8</v>
      </c>
      <c r="P81" s="96" t="s">
        <v>60</v>
      </c>
      <c r="Q81" s="592">
        <v>5.370000000000001</v>
      </c>
      <c r="R81" s="110" t="s">
        <v>45</v>
      </c>
      <c r="T81" s="95" t="s">
        <v>369</v>
      </c>
      <c r="U81" s="408"/>
      <c r="V81" s="349">
        <v>14</v>
      </c>
      <c r="Y81" s="378" t="s">
        <v>116</v>
      </c>
      <c r="Z81" s="379">
        <f>Q58</f>
        <v>11915.47879623582</v>
      </c>
      <c r="AA81" s="376">
        <f>Z81/Z$81</f>
        <v>1</v>
      </c>
      <c r="AC81" s="110" t="s">
        <v>76</v>
      </c>
    </row>
    <row r="82" spans="1:29" x14ac:dyDescent="0.25">
      <c r="A82" s="94" t="s">
        <v>51</v>
      </c>
      <c r="B82" s="357"/>
      <c r="C82" s="94" t="s">
        <v>51</v>
      </c>
      <c r="D82" s="408">
        <v>185</v>
      </c>
      <c r="E82" s="408"/>
      <c r="H82" s="364" t="s">
        <v>286</v>
      </c>
      <c r="I82" s="398">
        <v>80</v>
      </c>
      <c r="L82" s="96" t="s">
        <v>72</v>
      </c>
      <c r="M82" s="361">
        <v>68.05</v>
      </c>
      <c r="P82" s="95" t="s">
        <v>57</v>
      </c>
      <c r="Q82" s="592">
        <v>4.5419999999999998</v>
      </c>
      <c r="R82" s="110" t="s">
        <v>45</v>
      </c>
      <c r="T82" s="96" t="s">
        <v>76</v>
      </c>
      <c r="U82" s="408"/>
      <c r="V82" s="349">
        <v>14</v>
      </c>
      <c r="AC82" s="110" t="s">
        <v>51</v>
      </c>
    </row>
    <row r="83" spans="1:29" x14ac:dyDescent="0.25">
      <c r="A83" s="97" t="s">
        <v>305</v>
      </c>
      <c r="B83" s="357"/>
      <c r="C83" s="97" t="s">
        <v>305</v>
      </c>
      <c r="D83" s="408">
        <v>182.85</v>
      </c>
      <c r="E83" s="408"/>
      <c r="H83" s="96" t="s">
        <v>285</v>
      </c>
      <c r="I83" s="636">
        <v>69.739402665207507</v>
      </c>
      <c r="L83" s="96" t="s">
        <v>75</v>
      </c>
      <c r="M83" s="361">
        <v>63.699999999999996</v>
      </c>
      <c r="P83" s="95" t="s">
        <v>77</v>
      </c>
      <c r="Q83" s="655">
        <v>2.9400000000000004</v>
      </c>
      <c r="R83" s="110" t="s">
        <v>45</v>
      </c>
      <c r="T83" s="96" t="s">
        <v>274</v>
      </c>
      <c r="U83" s="408"/>
      <c r="V83" s="349">
        <v>12.98</v>
      </c>
      <c r="AC83" s="110" t="s">
        <v>305</v>
      </c>
    </row>
    <row r="84" spans="1:29" x14ac:dyDescent="0.25">
      <c r="A84" s="302" t="s">
        <v>60</v>
      </c>
      <c r="B84" s="479"/>
      <c r="C84" s="302" t="s">
        <v>60</v>
      </c>
      <c r="D84" s="408">
        <v>134.69999999999999</v>
      </c>
      <c r="E84" s="408"/>
      <c r="H84" s="96" t="s">
        <v>59</v>
      </c>
      <c r="I84" s="636">
        <v>66.400000000000006</v>
      </c>
      <c r="L84" s="95" t="s">
        <v>57</v>
      </c>
      <c r="M84" s="361">
        <v>54.503999999999998</v>
      </c>
      <c r="P84" s="96" t="s">
        <v>285</v>
      </c>
      <c r="Q84" s="655">
        <v>1.7999999999999998</v>
      </c>
      <c r="R84" s="110" t="s">
        <v>45</v>
      </c>
      <c r="T84" s="95" t="s">
        <v>368</v>
      </c>
      <c r="U84" s="408"/>
      <c r="V84" s="349">
        <v>11.98</v>
      </c>
      <c r="AC84" s="110" t="s">
        <v>60</v>
      </c>
    </row>
    <row r="85" spans="1:29" x14ac:dyDescent="0.25">
      <c r="A85" s="481" t="s">
        <v>62</v>
      </c>
      <c r="B85" s="479"/>
      <c r="C85" s="481" t="s">
        <v>62</v>
      </c>
      <c r="D85" s="408">
        <v>129</v>
      </c>
      <c r="E85" s="408"/>
      <c r="H85" s="95" t="s">
        <v>368</v>
      </c>
      <c r="I85" s="637">
        <v>59.900000000000006</v>
      </c>
      <c r="L85" s="96" t="s">
        <v>78</v>
      </c>
      <c r="M85" s="361">
        <v>49.164500000000004</v>
      </c>
      <c r="P85" s="95" t="s">
        <v>56</v>
      </c>
      <c r="Q85" s="592">
        <v>0</v>
      </c>
      <c r="R85" s="110" t="s">
        <v>45</v>
      </c>
      <c r="T85" s="96" t="s">
        <v>54</v>
      </c>
      <c r="U85" s="349"/>
      <c r="V85" s="349">
        <v>6</v>
      </c>
      <c r="AC85" s="110" t="s">
        <v>62</v>
      </c>
    </row>
    <row r="86" spans="1:29" x14ac:dyDescent="0.25">
      <c r="A86" s="412" t="s">
        <v>83</v>
      </c>
      <c r="B86" s="479"/>
      <c r="C86" s="412" t="s">
        <v>83</v>
      </c>
      <c r="D86" s="408">
        <v>120</v>
      </c>
      <c r="E86" s="408"/>
      <c r="H86" s="95" t="s">
        <v>60</v>
      </c>
      <c r="I86" s="636">
        <v>59.236555999999993</v>
      </c>
      <c r="L86" s="364" t="s">
        <v>315</v>
      </c>
      <c r="M86" s="381">
        <v>48.5</v>
      </c>
      <c r="P86" s="96" t="s">
        <v>271</v>
      </c>
      <c r="Q86" s="592">
        <v>0</v>
      </c>
      <c r="R86" s="110" t="s">
        <v>45</v>
      </c>
      <c r="T86" s="646" t="s">
        <v>63</v>
      </c>
      <c r="U86" s="408"/>
      <c r="V86" s="349">
        <v>4</v>
      </c>
      <c r="AC86" s="110" t="s">
        <v>83</v>
      </c>
    </row>
    <row r="87" spans="1:29" x14ac:dyDescent="0.25">
      <c r="A87" s="491" t="s">
        <v>373</v>
      </c>
      <c r="B87" s="479"/>
      <c r="C87" s="491" t="s">
        <v>373</v>
      </c>
      <c r="D87" s="408">
        <v>114</v>
      </c>
      <c r="E87" s="408"/>
      <c r="H87" s="95" t="s">
        <v>62</v>
      </c>
      <c r="I87" s="636">
        <v>58.88</v>
      </c>
      <c r="L87" s="95" t="s">
        <v>77</v>
      </c>
      <c r="M87" s="361">
        <v>39.06</v>
      </c>
      <c r="P87" s="95" t="s">
        <v>51</v>
      </c>
      <c r="Q87" s="408">
        <v>0</v>
      </c>
      <c r="R87" s="110" t="s">
        <v>45</v>
      </c>
      <c r="T87" s="96" t="s">
        <v>75</v>
      </c>
      <c r="U87" s="408"/>
      <c r="V87" s="349">
        <v>3</v>
      </c>
      <c r="AC87" s="110" t="s">
        <v>373</v>
      </c>
    </row>
    <row r="88" spans="1:29" x14ac:dyDescent="0.25">
      <c r="A88" s="302" t="s">
        <v>75</v>
      </c>
      <c r="B88" s="479"/>
      <c r="C88" s="302" t="s">
        <v>75</v>
      </c>
      <c r="D88" s="408">
        <v>93</v>
      </c>
      <c r="E88" s="408"/>
      <c r="H88" s="95" t="s">
        <v>83</v>
      </c>
      <c r="I88" s="398">
        <v>36</v>
      </c>
      <c r="L88" s="96" t="s">
        <v>305</v>
      </c>
      <c r="M88" s="361">
        <v>34.610399999999998</v>
      </c>
      <c r="P88" s="96" t="s">
        <v>272</v>
      </c>
      <c r="Q88" s="592">
        <v>0</v>
      </c>
      <c r="R88" s="110" t="s">
        <v>45</v>
      </c>
      <c r="T88" s="95" t="s">
        <v>285</v>
      </c>
      <c r="U88" s="408"/>
      <c r="V88" s="349">
        <v>2.5829408394521294</v>
      </c>
      <c r="AC88" s="110" t="s">
        <v>75</v>
      </c>
    </row>
    <row r="89" spans="1:29" x14ac:dyDescent="0.25">
      <c r="A89" s="491" t="s">
        <v>53</v>
      </c>
      <c r="B89" s="479"/>
      <c r="C89" s="491" t="s">
        <v>53</v>
      </c>
      <c r="D89" s="408">
        <v>80</v>
      </c>
      <c r="E89" s="408"/>
      <c r="H89" s="95" t="s">
        <v>89</v>
      </c>
      <c r="I89" s="636">
        <v>36</v>
      </c>
      <c r="L89" s="95" t="s">
        <v>60</v>
      </c>
      <c r="M89" s="361">
        <v>33.294000000000004</v>
      </c>
      <c r="P89" s="95" t="s">
        <v>273</v>
      </c>
      <c r="Q89" s="592">
        <v>0</v>
      </c>
      <c r="R89" s="110" t="s">
        <v>45</v>
      </c>
      <c r="T89" s="96" t="s">
        <v>77</v>
      </c>
      <c r="U89" s="408"/>
      <c r="V89" s="349">
        <v>0.6</v>
      </c>
      <c r="AC89" s="110" t="s">
        <v>53</v>
      </c>
    </row>
    <row r="90" spans="1:29" x14ac:dyDescent="0.25">
      <c r="A90" s="495" t="s">
        <v>61</v>
      </c>
      <c r="B90" s="479"/>
      <c r="C90" s="495" t="s">
        <v>61</v>
      </c>
      <c r="D90" s="408">
        <v>70.3</v>
      </c>
      <c r="E90" s="408"/>
      <c r="H90" s="96" t="s">
        <v>61</v>
      </c>
      <c r="I90" s="636">
        <v>34.582499999999996</v>
      </c>
      <c r="L90" s="95" t="s">
        <v>285</v>
      </c>
      <c r="M90" s="361">
        <v>27.641199999999998</v>
      </c>
      <c r="P90" s="95" t="s">
        <v>52</v>
      </c>
      <c r="Q90" s="592">
        <v>0</v>
      </c>
      <c r="R90" s="110" t="s">
        <v>45</v>
      </c>
      <c r="T90" s="95" t="s">
        <v>57</v>
      </c>
      <c r="U90" s="408"/>
      <c r="V90" s="349">
        <v>0.12</v>
      </c>
      <c r="AC90" s="110" t="s">
        <v>61</v>
      </c>
    </row>
    <row r="91" spans="1:29" x14ac:dyDescent="0.25">
      <c r="A91" s="97" t="s">
        <v>59</v>
      </c>
      <c r="B91" s="357"/>
      <c r="C91" s="97" t="s">
        <v>59</v>
      </c>
      <c r="D91" s="408">
        <v>70</v>
      </c>
      <c r="E91" s="408"/>
      <c r="H91" s="96" t="s">
        <v>63</v>
      </c>
      <c r="I91" s="636">
        <v>34</v>
      </c>
      <c r="L91" s="96" t="s">
        <v>253</v>
      </c>
      <c r="M91" s="361">
        <v>21</v>
      </c>
      <c r="P91" s="96" t="s">
        <v>59</v>
      </c>
      <c r="Q91" s="592">
        <v>0</v>
      </c>
      <c r="R91" s="110" t="s">
        <v>45</v>
      </c>
      <c r="T91" s="96" t="s">
        <v>65</v>
      </c>
      <c r="U91" s="408"/>
      <c r="V91" s="349">
        <v>0</v>
      </c>
      <c r="AC91" s="110" t="s">
        <v>59</v>
      </c>
    </row>
    <row r="92" spans="1:29" x14ac:dyDescent="0.25">
      <c r="A92" s="481" t="s">
        <v>285</v>
      </c>
      <c r="B92" s="479"/>
      <c r="C92" s="481" t="s">
        <v>285</v>
      </c>
      <c r="D92" s="408">
        <v>70</v>
      </c>
      <c r="E92" s="408"/>
      <c r="H92" s="95" t="s">
        <v>54</v>
      </c>
      <c r="I92" s="636">
        <v>30</v>
      </c>
      <c r="L92" s="95" t="s">
        <v>51</v>
      </c>
      <c r="M92" s="361">
        <v>17</v>
      </c>
      <c r="P92" s="96" t="s">
        <v>58</v>
      </c>
      <c r="Q92" s="592">
        <v>0</v>
      </c>
      <c r="R92" s="110" t="s">
        <v>45</v>
      </c>
      <c r="T92" s="95" t="s">
        <v>66</v>
      </c>
      <c r="U92" s="408"/>
      <c r="V92" s="349">
        <v>0</v>
      </c>
      <c r="AC92" s="110" t="s">
        <v>285</v>
      </c>
    </row>
    <row r="93" spans="1:29" x14ac:dyDescent="0.25">
      <c r="A93" s="412" t="s">
        <v>361</v>
      </c>
      <c r="B93" s="479"/>
      <c r="C93" s="412" t="s">
        <v>361</v>
      </c>
      <c r="D93" s="408">
        <v>70</v>
      </c>
      <c r="E93" s="408"/>
      <c r="H93" s="95" t="s">
        <v>71</v>
      </c>
      <c r="I93" s="636">
        <v>28</v>
      </c>
      <c r="L93" s="95" t="s">
        <v>62</v>
      </c>
      <c r="M93" s="361">
        <v>10.8</v>
      </c>
      <c r="P93" s="96" t="s">
        <v>61</v>
      </c>
      <c r="Q93" s="592">
        <v>0</v>
      </c>
      <c r="R93" s="110" t="s">
        <v>45</v>
      </c>
      <c r="T93" s="96" t="s">
        <v>56</v>
      </c>
      <c r="U93" s="408"/>
      <c r="V93" s="349">
        <v>0</v>
      </c>
      <c r="AC93" s="110" t="s">
        <v>361</v>
      </c>
    </row>
    <row r="94" spans="1:29" x14ac:dyDescent="0.25">
      <c r="A94" s="97" t="s">
        <v>54</v>
      </c>
      <c r="B94" s="357"/>
      <c r="C94" s="97" t="s">
        <v>54</v>
      </c>
      <c r="D94" s="408">
        <v>60</v>
      </c>
      <c r="E94" s="408"/>
      <c r="H94" s="586" t="s">
        <v>66</v>
      </c>
      <c r="I94" s="636">
        <v>12.782</v>
      </c>
      <c r="L94" s="96" t="s">
        <v>74</v>
      </c>
      <c r="M94" s="361">
        <v>9.4600000000000009</v>
      </c>
      <c r="P94" s="96" t="s">
        <v>62</v>
      </c>
      <c r="Q94" s="408">
        <v>0</v>
      </c>
      <c r="R94" s="110" t="s">
        <v>45</v>
      </c>
      <c r="T94" s="95" t="s">
        <v>271</v>
      </c>
      <c r="U94" s="408"/>
      <c r="V94" s="349">
        <v>0</v>
      </c>
      <c r="AC94" s="110" t="s">
        <v>54</v>
      </c>
    </row>
    <row r="95" spans="1:29" x14ac:dyDescent="0.25">
      <c r="A95" s="302" t="s">
        <v>77</v>
      </c>
      <c r="B95" s="479"/>
      <c r="C95" s="302" t="s">
        <v>77</v>
      </c>
      <c r="D95" s="408">
        <v>60</v>
      </c>
      <c r="E95" s="408"/>
      <c r="H95" s="96" t="s">
        <v>57</v>
      </c>
      <c r="I95" s="636">
        <v>11.28</v>
      </c>
      <c r="L95" s="95" t="s">
        <v>66</v>
      </c>
      <c r="M95" s="361">
        <v>9.4359999999999999</v>
      </c>
      <c r="P95" s="95" t="s">
        <v>253</v>
      </c>
      <c r="Q95" s="592">
        <v>0</v>
      </c>
      <c r="R95" s="110" t="s">
        <v>45</v>
      </c>
      <c r="T95" s="95" t="s">
        <v>272</v>
      </c>
      <c r="U95" s="408"/>
      <c r="V95" s="349">
        <v>0</v>
      </c>
      <c r="AC95" s="110" t="s">
        <v>77</v>
      </c>
    </row>
    <row r="96" spans="1:29" x14ac:dyDescent="0.25">
      <c r="A96" s="364" t="s">
        <v>270</v>
      </c>
      <c r="B96" s="357" t="s">
        <v>45</v>
      </c>
      <c r="C96" s="364" t="s">
        <v>270</v>
      </c>
      <c r="D96" s="408">
        <v>51</v>
      </c>
      <c r="E96" s="408"/>
      <c r="H96" s="96" t="s">
        <v>361</v>
      </c>
      <c r="I96" s="636">
        <v>8.3949999999999996</v>
      </c>
      <c r="L96" s="96" t="s">
        <v>53</v>
      </c>
      <c r="M96" s="361">
        <v>8</v>
      </c>
      <c r="P96" s="96" t="s">
        <v>53</v>
      </c>
      <c r="Q96" s="592">
        <v>0</v>
      </c>
      <c r="R96" s="110" t="s">
        <v>45</v>
      </c>
      <c r="T96" s="96" t="s">
        <v>52</v>
      </c>
      <c r="U96" s="408"/>
      <c r="V96" s="349">
        <v>0</v>
      </c>
      <c r="AC96" s="110" t="s">
        <v>270</v>
      </c>
    </row>
    <row r="97" spans="1:29" x14ac:dyDescent="0.25">
      <c r="A97" s="412" t="s">
        <v>369</v>
      </c>
      <c r="B97" s="479"/>
      <c r="C97" s="412" t="s">
        <v>369</v>
      </c>
      <c r="D97" s="408">
        <v>50</v>
      </c>
      <c r="E97" s="408"/>
      <c r="H97" s="364" t="s">
        <v>72</v>
      </c>
      <c r="I97" s="636">
        <v>0.9</v>
      </c>
      <c r="L97" s="96" t="s">
        <v>61</v>
      </c>
      <c r="M97" s="361">
        <v>7.63</v>
      </c>
      <c r="P97" s="95" t="s">
        <v>63</v>
      </c>
      <c r="Q97" s="592">
        <v>0</v>
      </c>
      <c r="R97" s="110" t="s">
        <v>45</v>
      </c>
      <c r="T97" s="96" t="s">
        <v>373</v>
      </c>
      <c r="U97" s="349"/>
      <c r="V97" s="349">
        <v>0</v>
      </c>
      <c r="AC97" s="110" t="s">
        <v>369</v>
      </c>
    </row>
    <row r="98" spans="1:29" x14ac:dyDescent="0.25">
      <c r="A98" s="94" t="s">
        <v>66</v>
      </c>
      <c r="B98" s="357"/>
      <c r="C98" s="94" t="s">
        <v>66</v>
      </c>
      <c r="D98" s="408">
        <v>47.8</v>
      </c>
      <c r="E98" s="408"/>
      <c r="H98" s="95" t="s">
        <v>50</v>
      </c>
      <c r="I98" s="636">
        <v>0</v>
      </c>
      <c r="L98" s="95" t="s">
        <v>54</v>
      </c>
      <c r="M98" s="361">
        <v>4.7</v>
      </c>
      <c r="P98" s="96" t="s">
        <v>71</v>
      </c>
      <c r="Q98" s="349">
        <v>0</v>
      </c>
      <c r="R98" s="110" t="s">
        <v>45</v>
      </c>
      <c r="T98" s="96" t="s">
        <v>58</v>
      </c>
      <c r="U98" s="349"/>
      <c r="V98" s="349">
        <v>0</v>
      </c>
      <c r="AC98" s="110" t="s">
        <v>66</v>
      </c>
    </row>
    <row r="99" spans="1:29" x14ac:dyDescent="0.25">
      <c r="A99" s="481" t="s">
        <v>72</v>
      </c>
      <c r="B99" s="479"/>
      <c r="C99" s="481" t="s">
        <v>72</v>
      </c>
      <c r="D99" s="408">
        <v>45</v>
      </c>
      <c r="E99" s="408"/>
      <c r="H99" s="364" t="s">
        <v>52</v>
      </c>
      <c r="I99" s="636">
        <v>0</v>
      </c>
      <c r="L99" s="96" t="s">
        <v>63</v>
      </c>
      <c r="M99" s="361">
        <v>1.9500000000000002</v>
      </c>
      <c r="P99" s="96" t="s">
        <v>72</v>
      </c>
      <c r="Q99" s="655">
        <v>0</v>
      </c>
      <c r="R99" s="110" t="s">
        <v>45</v>
      </c>
      <c r="T99" s="96" t="s">
        <v>68</v>
      </c>
      <c r="U99" s="349"/>
      <c r="V99" s="349">
        <v>0</v>
      </c>
      <c r="AC99" s="110" t="s">
        <v>72</v>
      </c>
    </row>
    <row r="100" spans="1:29" x14ac:dyDescent="0.25">
      <c r="A100" s="412" t="s">
        <v>63</v>
      </c>
      <c r="B100" s="479"/>
      <c r="C100" s="412" t="s">
        <v>63</v>
      </c>
      <c r="D100" s="408">
        <v>37.1</v>
      </c>
      <c r="E100" s="408"/>
      <c r="H100" s="364" t="s">
        <v>53</v>
      </c>
      <c r="I100" s="636">
        <v>0</v>
      </c>
      <c r="L100" s="95" t="s">
        <v>271</v>
      </c>
      <c r="M100" s="361">
        <v>0</v>
      </c>
      <c r="P100" s="96" t="s">
        <v>73</v>
      </c>
      <c r="Q100" s="655">
        <v>0</v>
      </c>
      <c r="R100" s="110" t="s">
        <v>45</v>
      </c>
      <c r="T100" s="95" t="s">
        <v>253</v>
      </c>
      <c r="U100" s="349"/>
      <c r="V100" s="349">
        <v>0</v>
      </c>
      <c r="AC100" s="110" t="s">
        <v>63</v>
      </c>
    </row>
    <row r="101" spans="1:29" x14ac:dyDescent="0.25">
      <c r="A101" s="95" t="s">
        <v>68</v>
      </c>
      <c r="B101" s="357"/>
      <c r="C101" s="95" t="s">
        <v>68</v>
      </c>
      <c r="D101" s="408">
        <v>36</v>
      </c>
      <c r="E101" s="408"/>
      <c r="H101" s="95" t="s">
        <v>56</v>
      </c>
      <c r="I101" s="636">
        <v>0</v>
      </c>
      <c r="L101" s="96" t="s">
        <v>273</v>
      </c>
      <c r="M101" s="361">
        <v>0</v>
      </c>
      <c r="P101" s="95" t="s">
        <v>74</v>
      </c>
      <c r="Q101" s="655">
        <v>0</v>
      </c>
      <c r="R101" s="110" t="s">
        <v>45</v>
      </c>
      <c r="T101" s="96" t="s">
        <v>53</v>
      </c>
      <c r="U101" s="349"/>
      <c r="V101" s="349">
        <v>0</v>
      </c>
      <c r="AC101" s="110" t="s">
        <v>68</v>
      </c>
    </row>
    <row r="102" spans="1:29" x14ac:dyDescent="0.25">
      <c r="A102" s="96" t="s">
        <v>57</v>
      </c>
      <c r="B102" s="357"/>
      <c r="C102" s="96" t="s">
        <v>57</v>
      </c>
      <c r="D102" s="408">
        <v>12.5</v>
      </c>
      <c r="E102" s="408"/>
      <c r="H102" s="96" t="s">
        <v>58</v>
      </c>
      <c r="I102" s="636">
        <v>0</v>
      </c>
      <c r="L102" s="95" t="s">
        <v>52</v>
      </c>
      <c r="M102" s="361">
        <v>0</v>
      </c>
      <c r="P102" s="96" t="s">
        <v>75</v>
      </c>
      <c r="Q102" s="655">
        <v>0</v>
      </c>
      <c r="R102" s="110" t="s">
        <v>45</v>
      </c>
      <c r="T102" s="96" t="s">
        <v>71</v>
      </c>
      <c r="U102" s="349"/>
      <c r="V102" s="349">
        <v>0</v>
      </c>
      <c r="AC102" s="110" t="s">
        <v>57</v>
      </c>
    </row>
    <row r="103" spans="1:29" x14ac:dyDescent="0.25">
      <c r="A103" s="412" t="s">
        <v>74</v>
      </c>
      <c r="B103" s="479"/>
      <c r="C103" s="412" t="s">
        <v>74</v>
      </c>
      <c r="D103" s="408">
        <v>10.25</v>
      </c>
      <c r="E103" s="408"/>
      <c r="H103" s="96" t="s">
        <v>65</v>
      </c>
      <c r="I103" s="398">
        <v>0</v>
      </c>
      <c r="L103" s="95" t="s">
        <v>56</v>
      </c>
      <c r="M103" s="361">
        <v>0</v>
      </c>
      <c r="P103" s="96" t="s">
        <v>295</v>
      </c>
      <c r="Q103" s="655">
        <v>0</v>
      </c>
      <c r="R103" s="110" t="s">
        <v>45</v>
      </c>
      <c r="T103" s="95" t="s">
        <v>72</v>
      </c>
      <c r="U103" s="349"/>
      <c r="V103" s="349">
        <v>0</v>
      </c>
      <c r="AC103" s="110" t="s">
        <v>74</v>
      </c>
    </row>
    <row r="104" spans="1:29" x14ac:dyDescent="0.25">
      <c r="A104" s="97" t="s">
        <v>271</v>
      </c>
      <c r="B104" s="357"/>
      <c r="C104" s="97" t="s">
        <v>271</v>
      </c>
      <c r="D104" s="408">
        <v>0</v>
      </c>
      <c r="E104" s="408"/>
      <c r="H104" s="95" t="s">
        <v>67</v>
      </c>
      <c r="I104" s="636">
        <v>0</v>
      </c>
      <c r="L104" s="95" t="s">
        <v>58</v>
      </c>
      <c r="M104" s="361">
        <v>0</v>
      </c>
      <c r="P104" s="95" t="s">
        <v>78</v>
      </c>
      <c r="Q104" s="655">
        <v>0</v>
      </c>
      <c r="R104" s="110" t="s">
        <v>45</v>
      </c>
      <c r="T104" s="95" t="s">
        <v>305</v>
      </c>
      <c r="U104" s="349"/>
      <c r="V104" s="349">
        <v>0</v>
      </c>
      <c r="AC104" s="110" t="s">
        <v>271</v>
      </c>
    </row>
    <row r="105" spans="1:29" x14ac:dyDescent="0.25">
      <c r="A105" s="97" t="s">
        <v>52</v>
      </c>
      <c r="B105" s="357"/>
      <c r="C105" s="97" t="s">
        <v>52</v>
      </c>
      <c r="D105" s="408">
        <v>0</v>
      </c>
      <c r="E105" s="408"/>
      <c r="H105" s="96" t="s">
        <v>68</v>
      </c>
      <c r="I105" s="636">
        <v>0</v>
      </c>
      <c r="L105" s="95" t="s">
        <v>59</v>
      </c>
      <c r="M105" s="361">
        <v>0</v>
      </c>
      <c r="P105" s="95" t="s">
        <v>309</v>
      </c>
      <c r="Q105" s="655">
        <v>0</v>
      </c>
      <c r="R105" s="110" t="s">
        <v>45</v>
      </c>
      <c r="T105" s="96" t="s">
        <v>74</v>
      </c>
      <c r="U105" s="349"/>
      <c r="V105" s="349">
        <v>0</v>
      </c>
      <c r="AC105" s="110" t="s">
        <v>52</v>
      </c>
    </row>
    <row r="106" spans="1:29" x14ac:dyDescent="0.25">
      <c r="A106" s="95" t="s">
        <v>56</v>
      </c>
      <c r="B106" s="357"/>
      <c r="C106" s="95" t="s">
        <v>56</v>
      </c>
      <c r="D106" s="408">
        <v>0</v>
      </c>
      <c r="E106" s="408"/>
      <c r="H106" s="95" t="s">
        <v>74</v>
      </c>
      <c r="I106" s="107">
        <v>0</v>
      </c>
      <c r="L106" s="96" t="s">
        <v>65</v>
      </c>
      <c r="M106" s="361">
        <v>0</v>
      </c>
      <c r="P106" s="96" t="s">
        <v>80</v>
      </c>
      <c r="Q106" s="655">
        <v>0</v>
      </c>
      <c r="R106" s="110" t="s">
        <v>45</v>
      </c>
      <c r="T106" s="95" t="s">
        <v>295</v>
      </c>
      <c r="U106" s="349"/>
      <c r="V106" s="349">
        <v>0</v>
      </c>
      <c r="AC106" s="110" t="s">
        <v>56</v>
      </c>
    </row>
    <row r="107" spans="1:29" x14ac:dyDescent="0.25">
      <c r="A107" s="481" t="s">
        <v>58</v>
      </c>
      <c r="B107" s="479"/>
      <c r="C107" s="481" t="s">
        <v>58</v>
      </c>
      <c r="D107" s="408">
        <v>0</v>
      </c>
      <c r="E107" s="408"/>
      <c r="H107" s="302" t="s">
        <v>75</v>
      </c>
      <c r="I107" s="110">
        <v>0</v>
      </c>
      <c r="L107" s="96" t="s">
        <v>272</v>
      </c>
      <c r="M107" s="361">
        <v>0</v>
      </c>
      <c r="P107" s="95" t="s">
        <v>84</v>
      </c>
      <c r="Q107" s="655">
        <v>0</v>
      </c>
      <c r="R107" s="110" t="s">
        <v>45</v>
      </c>
      <c r="T107" s="95" t="s">
        <v>80</v>
      </c>
      <c r="U107" s="349"/>
      <c r="V107" s="349">
        <v>0</v>
      </c>
      <c r="AC107" s="110" t="s">
        <v>58</v>
      </c>
    </row>
    <row r="108" spans="1:29" x14ac:dyDescent="0.25">
      <c r="A108" s="97" t="s">
        <v>65</v>
      </c>
      <c r="B108" s="357"/>
      <c r="C108" s="97" t="s">
        <v>65</v>
      </c>
      <c r="D108" s="408">
        <v>0</v>
      </c>
      <c r="E108" s="408"/>
      <c r="H108" s="95" t="s">
        <v>77</v>
      </c>
      <c r="I108" s="110">
        <v>0</v>
      </c>
      <c r="L108" s="95" t="s">
        <v>68</v>
      </c>
      <c r="M108" s="361">
        <v>0</v>
      </c>
      <c r="P108" s="364" t="s">
        <v>89</v>
      </c>
      <c r="Q108" s="655">
        <v>0</v>
      </c>
      <c r="R108" s="110" t="s">
        <v>45</v>
      </c>
      <c r="T108" s="95" t="s">
        <v>83</v>
      </c>
      <c r="U108" s="408"/>
      <c r="V108" s="349">
        <v>0</v>
      </c>
      <c r="AC108" s="110" t="s">
        <v>65</v>
      </c>
    </row>
    <row r="109" spans="1:29" x14ac:dyDescent="0.25">
      <c r="A109" s="96" t="s">
        <v>272</v>
      </c>
      <c r="B109" s="357"/>
      <c r="C109" s="96" t="s">
        <v>272</v>
      </c>
      <c r="D109" s="408">
        <v>0</v>
      </c>
      <c r="E109" s="408"/>
      <c r="H109" s="95" t="s">
        <v>295</v>
      </c>
      <c r="I109" s="107">
        <v>0</v>
      </c>
      <c r="L109" s="95" t="s">
        <v>73</v>
      </c>
      <c r="M109" s="361">
        <v>0</v>
      </c>
      <c r="P109" s="338" t="s">
        <v>270</v>
      </c>
      <c r="Q109" s="408">
        <v>0</v>
      </c>
      <c r="R109" s="110" t="s">
        <v>45</v>
      </c>
      <c r="T109" s="95" t="s">
        <v>89</v>
      </c>
      <c r="U109" s="349"/>
      <c r="V109" s="349">
        <v>0</v>
      </c>
      <c r="AC109" s="110" t="s">
        <v>272</v>
      </c>
    </row>
    <row r="110" spans="1:29" x14ac:dyDescent="0.25">
      <c r="A110" s="412" t="s">
        <v>80</v>
      </c>
      <c r="B110" s="479"/>
      <c r="C110" s="412" t="s">
        <v>80</v>
      </c>
      <c r="D110" s="349">
        <v>0</v>
      </c>
      <c r="E110" s="349"/>
      <c r="H110" s="96" t="s">
        <v>80</v>
      </c>
      <c r="I110" s="107">
        <v>0</v>
      </c>
      <c r="L110" s="96" t="s">
        <v>80</v>
      </c>
      <c r="M110" s="361">
        <v>0</v>
      </c>
      <c r="P110" s="96" t="s">
        <v>274</v>
      </c>
      <c r="Q110" s="655">
        <v>0</v>
      </c>
      <c r="R110" s="110" t="s">
        <v>45</v>
      </c>
      <c r="T110" s="364" t="s">
        <v>425</v>
      </c>
      <c r="U110" s="349"/>
      <c r="V110" s="349">
        <v>0</v>
      </c>
      <c r="AC110" s="110" t="s">
        <v>80</v>
      </c>
    </row>
    <row r="111" spans="1:29" x14ac:dyDescent="0.25">
      <c r="A111" s="491" t="s">
        <v>55</v>
      </c>
      <c r="B111" s="479"/>
      <c r="C111" s="491" t="s">
        <v>55</v>
      </c>
      <c r="D111" s="349"/>
      <c r="E111" s="349"/>
      <c r="H111" s="364" t="s">
        <v>55</v>
      </c>
      <c r="L111" s="96" t="s">
        <v>45</v>
      </c>
      <c r="M111" s="361"/>
      <c r="P111" s="364" t="s">
        <v>90</v>
      </c>
      <c r="Q111" s="349"/>
      <c r="R111" s="110" t="s">
        <v>45</v>
      </c>
      <c r="T111" s="338" t="s">
        <v>361</v>
      </c>
      <c r="U111" s="408"/>
      <c r="V111" s="349">
        <v>0</v>
      </c>
      <c r="AC111" s="110" t="s">
        <v>55</v>
      </c>
    </row>
    <row r="112" spans="1:29" x14ac:dyDescent="0.25">
      <c r="A112" s="481" t="s">
        <v>64</v>
      </c>
      <c r="B112" s="479"/>
      <c r="C112" s="481" t="s">
        <v>64</v>
      </c>
      <c r="D112" s="408"/>
      <c r="E112" s="408"/>
      <c r="H112" s="364" t="s">
        <v>64</v>
      </c>
      <c r="I112" s="107"/>
      <c r="L112" s="95" t="s">
        <v>45</v>
      </c>
      <c r="M112" s="361"/>
      <c r="P112" s="95" t="s">
        <v>70</v>
      </c>
      <c r="Q112" s="655"/>
      <c r="R112" s="110" t="s">
        <v>45</v>
      </c>
      <c r="T112" s="95" t="s">
        <v>90</v>
      </c>
      <c r="U112" s="408"/>
      <c r="V112" s="349"/>
      <c r="AC112" s="110" t="s">
        <v>64</v>
      </c>
    </row>
    <row r="113" spans="1:29" x14ac:dyDescent="0.25">
      <c r="A113" s="412" t="s">
        <v>70</v>
      </c>
      <c r="B113" s="479"/>
      <c r="C113" s="412" t="s">
        <v>70</v>
      </c>
      <c r="D113" s="408"/>
      <c r="E113" s="408"/>
      <c r="H113" s="364" t="s">
        <v>70</v>
      </c>
      <c r="I113" s="107"/>
      <c r="L113" s="96" t="s">
        <v>45</v>
      </c>
      <c r="M113" s="361"/>
      <c r="P113" s="647" t="s">
        <v>64</v>
      </c>
      <c r="Q113" s="592"/>
      <c r="R113" s="110" t="s">
        <v>45</v>
      </c>
      <c r="T113" s="96" t="s">
        <v>70</v>
      </c>
      <c r="U113" s="408"/>
      <c r="V113" s="349"/>
      <c r="AC113" s="110" t="s">
        <v>70</v>
      </c>
    </row>
    <row r="114" spans="1:29" x14ac:dyDescent="0.25">
      <c r="A114" s="488" t="s">
        <v>90</v>
      </c>
      <c r="B114" s="479"/>
      <c r="C114" s="488" t="s">
        <v>90</v>
      </c>
      <c r="D114" s="408"/>
      <c r="E114" s="408"/>
      <c r="H114" s="412" t="s">
        <v>70</v>
      </c>
      <c r="I114" s="107"/>
      <c r="L114" s="367" t="s">
        <v>45</v>
      </c>
      <c r="M114" s="361"/>
      <c r="P114" s="596" t="s">
        <v>55</v>
      </c>
      <c r="Q114" s="592"/>
      <c r="R114" s="110" t="s">
        <v>45</v>
      </c>
      <c r="T114" s="647" t="s">
        <v>64</v>
      </c>
      <c r="U114" s="349"/>
      <c r="V114" s="349"/>
      <c r="AC114" s="110" t="s">
        <v>90</v>
      </c>
    </row>
    <row r="115" spans="1:29" ht="15.75" x14ac:dyDescent="0.25">
      <c r="A115" s="367" t="s">
        <v>18</v>
      </c>
      <c r="B115" s="357"/>
      <c r="C115" s="96" t="s">
        <v>90</v>
      </c>
      <c r="D115" s="408">
        <f>F115</f>
        <v>0</v>
      </c>
      <c r="E115" s="408"/>
      <c r="H115" s="488" t="s">
        <v>90</v>
      </c>
      <c r="I115" s="107">
        <v>20.5</v>
      </c>
      <c r="L115" s="110" t="s">
        <v>45</v>
      </c>
      <c r="M115" s="381" t="s">
        <v>45</v>
      </c>
      <c r="N115" s="342"/>
      <c r="O115" s="342"/>
      <c r="P115" s="382" t="s">
        <v>45</v>
      </c>
      <c r="Q115" s="656" t="s">
        <v>45</v>
      </c>
      <c r="R115" s="110" t="s">
        <v>45</v>
      </c>
      <c r="T115" s="418" t="s">
        <v>55</v>
      </c>
      <c r="U115" s="408"/>
      <c r="V115" s="349"/>
      <c r="AC115" s="110" t="s">
        <v>90</v>
      </c>
    </row>
    <row r="116" spans="1:29" ht="15.75" x14ac:dyDescent="0.25">
      <c r="C116" s="367" t="s">
        <v>90</v>
      </c>
      <c r="D116" s="408">
        <f>F116</f>
        <v>0</v>
      </c>
      <c r="E116" s="408"/>
      <c r="H116" s="367" t="s">
        <v>18</v>
      </c>
      <c r="I116" s="110">
        <v>52105.56986048993</v>
      </c>
      <c r="L116" s="382" t="s">
        <v>45</v>
      </c>
      <c r="M116" s="383" t="s">
        <v>45</v>
      </c>
      <c r="R116" s="110" t="s">
        <v>45</v>
      </c>
      <c r="T116" s="349"/>
      <c r="U116" s="349"/>
      <c r="V116" s="349"/>
      <c r="AC116" s="110" t="s">
        <v>90</v>
      </c>
    </row>
    <row r="117" spans="1:29" x14ac:dyDescent="0.25">
      <c r="C117" s="349" t="s">
        <v>18</v>
      </c>
      <c r="D117" s="408">
        <f>SUM(D64:D113)</f>
        <v>98767.614906442628</v>
      </c>
      <c r="E117" s="349"/>
      <c r="H117" s="418"/>
      <c r="R117" s="110" t="s">
        <v>45</v>
      </c>
      <c r="T117" s="349"/>
      <c r="U117" s="349"/>
      <c r="V117" s="349"/>
    </row>
    <row r="118" spans="1:29" x14ac:dyDescent="0.25">
      <c r="C118" s="349" t="s">
        <v>155</v>
      </c>
      <c r="D118" s="478">
        <f t="shared" ref="D118" si="67">F118</f>
        <v>0</v>
      </c>
      <c r="E118" s="349"/>
      <c r="J118" s="110" t="s">
        <v>11</v>
      </c>
      <c r="K118" s="110" t="s">
        <v>248</v>
      </c>
      <c r="L118" s="110" t="s">
        <v>12</v>
      </c>
      <c r="R118" s="110" t="s">
        <v>45</v>
      </c>
    </row>
    <row r="119" spans="1:29" x14ac:dyDescent="0.25">
      <c r="C119" s="349"/>
      <c r="D119" s="349"/>
      <c r="E119" s="349"/>
      <c r="G119" s="509" t="s">
        <v>161</v>
      </c>
      <c r="R119" s="110" t="s">
        <v>45</v>
      </c>
    </row>
    <row r="120" spans="1:29" ht="18.75" x14ac:dyDescent="0.3">
      <c r="C120" s="373" t="s">
        <v>276</v>
      </c>
      <c r="D120" s="348">
        <f>E117-E119</f>
        <v>0</v>
      </c>
      <c r="G120" s="509" t="s">
        <v>249</v>
      </c>
    </row>
    <row r="121" spans="1:29" x14ac:dyDescent="0.25">
      <c r="C121" s="349"/>
      <c r="D121" s="349"/>
      <c r="E121" s="349"/>
      <c r="G121" s="509" t="s">
        <v>142</v>
      </c>
      <c r="H121" s="362">
        <f>Q66</f>
        <v>506.23619999999994</v>
      </c>
    </row>
    <row r="122" spans="1:29" x14ac:dyDescent="0.25">
      <c r="C122" s="349"/>
      <c r="D122" s="349"/>
      <c r="E122" s="349"/>
    </row>
    <row r="123" spans="1:29" x14ac:dyDescent="0.25">
      <c r="C123" s="349"/>
      <c r="D123" s="349"/>
      <c r="E123" s="349"/>
    </row>
    <row r="124" spans="1:29" x14ac:dyDescent="0.25">
      <c r="C124" s="349"/>
      <c r="D124" s="349"/>
      <c r="E124" s="349"/>
    </row>
    <row r="125" spans="1:29" x14ac:dyDescent="0.25">
      <c r="C125" s="349"/>
      <c r="D125" s="349"/>
      <c r="E125" s="349"/>
    </row>
    <row r="126" spans="1:29" x14ac:dyDescent="0.25">
      <c r="C126" s="349"/>
      <c r="D126" s="349"/>
      <c r="E126" s="349"/>
    </row>
    <row r="127" spans="1:29" x14ac:dyDescent="0.25">
      <c r="C127" s="349"/>
      <c r="D127" s="349"/>
      <c r="E127" s="349"/>
    </row>
    <row r="128" spans="1:29" x14ac:dyDescent="0.25">
      <c r="C128" s="349"/>
      <c r="D128" s="349"/>
      <c r="E128" s="349"/>
    </row>
    <row r="129" spans="3:5" x14ac:dyDescent="0.25">
      <c r="C129" s="349"/>
      <c r="D129" s="349"/>
      <c r="E129" s="349"/>
    </row>
    <row r="130" spans="3:5" x14ac:dyDescent="0.25">
      <c r="C130" s="349"/>
      <c r="D130" s="349"/>
      <c r="E130" s="349"/>
    </row>
    <row r="131" spans="3:5" x14ac:dyDescent="0.25">
      <c r="C131" s="349"/>
      <c r="D131" s="349"/>
      <c r="E131" s="349"/>
    </row>
    <row r="132" spans="3:5" x14ac:dyDescent="0.25">
      <c r="C132" s="349"/>
      <c r="D132" s="349"/>
      <c r="E132" s="349"/>
    </row>
    <row r="133" spans="3:5" x14ac:dyDescent="0.25">
      <c r="C133" s="349"/>
      <c r="D133" s="349"/>
      <c r="E133" s="349"/>
    </row>
    <row r="134" spans="3:5" x14ac:dyDescent="0.25">
      <c r="C134" s="349"/>
      <c r="D134" s="349"/>
      <c r="E134" s="349"/>
    </row>
    <row r="135" spans="3:5" x14ac:dyDescent="0.25">
      <c r="C135" s="349"/>
      <c r="D135" s="349"/>
      <c r="E135" s="349"/>
    </row>
    <row r="136" spans="3:5" x14ac:dyDescent="0.25">
      <c r="C136" s="349"/>
      <c r="D136" s="349"/>
      <c r="E136" s="349"/>
    </row>
    <row r="137" spans="3:5" x14ac:dyDescent="0.25">
      <c r="C137" s="349"/>
      <c r="D137" s="349"/>
      <c r="E137" s="349"/>
    </row>
    <row r="138" spans="3:5" x14ac:dyDescent="0.25">
      <c r="C138" s="349"/>
      <c r="D138" s="349"/>
      <c r="E138" s="349"/>
    </row>
    <row r="139" spans="3:5" x14ac:dyDescent="0.25">
      <c r="C139" s="349"/>
      <c r="D139" s="349"/>
      <c r="E139" s="349"/>
    </row>
    <row r="140" spans="3:5" x14ac:dyDescent="0.25">
      <c r="C140" s="349"/>
      <c r="D140" s="349"/>
      <c r="E140" s="349"/>
    </row>
    <row r="141" spans="3:5" x14ac:dyDescent="0.25">
      <c r="C141" s="349"/>
      <c r="D141" s="349"/>
      <c r="E141" s="349"/>
    </row>
    <row r="142" spans="3:5" x14ac:dyDescent="0.25">
      <c r="C142" s="349"/>
      <c r="D142" s="349"/>
      <c r="E142" s="349"/>
    </row>
    <row r="143" spans="3:5" x14ac:dyDescent="0.25">
      <c r="C143" s="349"/>
      <c r="D143" s="349"/>
      <c r="E143" s="349"/>
    </row>
    <row r="144" spans="3:5" x14ac:dyDescent="0.25">
      <c r="C144" s="349"/>
      <c r="D144" s="349"/>
      <c r="E144" s="349"/>
    </row>
    <row r="145" spans="3:5" x14ac:dyDescent="0.25">
      <c r="C145" s="349"/>
      <c r="D145" s="349"/>
      <c r="E145" s="349"/>
    </row>
    <row r="146" spans="3:5" x14ac:dyDescent="0.25">
      <c r="C146" s="349"/>
      <c r="D146" s="349"/>
      <c r="E146" s="349"/>
    </row>
    <row r="147" spans="3:5" x14ac:dyDescent="0.25">
      <c r="C147" s="349"/>
      <c r="D147" s="349"/>
      <c r="E147" s="349"/>
    </row>
    <row r="148" spans="3:5" x14ac:dyDescent="0.25">
      <c r="C148" s="349"/>
      <c r="D148" s="349"/>
      <c r="E148" s="349"/>
    </row>
    <row r="149" spans="3:5" x14ac:dyDescent="0.25">
      <c r="C149" s="349"/>
      <c r="D149" s="349"/>
      <c r="E149" s="349"/>
    </row>
    <row r="150" spans="3:5" x14ac:dyDescent="0.25">
      <c r="C150" s="349"/>
      <c r="D150" s="349"/>
      <c r="E150" s="349"/>
    </row>
    <row r="151" spans="3:5" x14ac:dyDescent="0.25">
      <c r="C151" s="349"/>
      <c r="D151" s="349"/>
      <c r="E151" s="349"/>
    </row>
    <row r="152" spans="3:5" x14ac:dyDescent="0.25">
      <c r="C152" s="349"/>
      <c r="D152" s="349"/>
      <c r="E152" s="349"/>
    </row>
    <row r="153" spans="3:5" x14ac:dyDescent="0.25">
      <c r="C153" s="349"/>
      <c r="D153" s="349"/>
      <c r="E153" s="349"/>
    </row>
    <row r="154" spans="3:5" x14ac:dyDescent="0.25">
      <c r="C154" s="349"/>
      <c r="D154" s="349"/>
      <c r="E154" s="349"/>
    </row>
    <row r="155" spans="3:5" x14ac:dyDescent="0.25">
      <c r="C155" s="349"/>
      <c r="D155" s="349"/>
      <c r="E155" s="349"/>
    </row>
    <row r="156" spans="3:5" x14ac:dyDescent="0.25">
      <c r="C156" s="349"/>
      <c r="D156" s="349"/>
      <c r="E156" s="349"/>
    </row>
    <row r="157" spans="3:5" x14ac:dyDescent="0.25">
      <c r="C157" s="349"/>
      <c r="D157" s="349"/>
      <c r="E157" s="349"/>
    </row>
    <row r="158" spans="3:5" x14ac:dyDescent="0.25">
      <c r="C158" s="349"/>
      <c r="D158" s="349"/>
      <c r="E158" s="349"/>
    </row>
    <row r="159" spans="3:5" x14ac:dyDescent="0.25">
      <c r="C159" s="349"/>
      <c r="D159" s="349"/>
      <c r="E159" s="349"/>
    </row>
    <row r="160" spans="3:5" x14ac:dyDescent="0.25">
      <c r="C160" s="349"/>
      <c r="D160" s="349"/>
      <c r="E160" s="349"/>
    </row>
    <row r="161" spans="3:5" x14ac:dyDescent="0.25">
      <c r="C161" s="349"/>
      <c r="D161" s="349"/>
      <c r="E161" s="349"/>
    </row>
    <row r="162" spans="3:5" x14ac:dyDescent="0.25">
      <c r="C162" s="349"/>
      <c r="D162" s="349"/>
      <c r="E162" s="349"/>
    </row>
    <row r="163" spans="3:5" x14ac:dyDescent="0.25">
      <c r="C163" s="349"/>
      <c r="D163" s="349"/>
      <c r="E163" s="349"/>
    </row>
    <row r="164" spans="3:5" x14ac:dyDescent="0.25">
      <c r="C164" s="349"/>
      <c r="D164" s="349"/>
      <c r="E164" s="349"/>
    </row>
    <row r="165" spans="3:5" x14ac:dyDescent="0.25">
      <c r="C165" s="349"/>
      <c r="D165" s="349"/>
      <c r="E165" s="349"/>
    </row>
    <row r="166" spans="3:5" x14ac:dyDescent="0.25">
      <c r="C166" s="349"/>
      <c r="D166" s="349"/>
      <c r="E166" s="349"/>
    </row>
    <row r="167" spans="3:5" x14ac:dyDescent="0.25">
      <c r="C167" s="349"/>
      <c r="D167" s="349"/>
      <c r="E167" s="349"/>
    </row>
    <row r="168" spans="3:5" x14ac:dyDescent="0.25">
      <c r="C168" s="349"/>
      <c r="D168" s="349"/>
      <c r="E168" s="349"/>
    </row>
    <row r="169" spans="3:5" x14ac:dyDescent="0.25">
      <c r="C169" s="349"/>
      <c r="D169" s="349"/>
      <c r="E169" s="349"/>
    </row>
    <row r="170" spans="3:5" x14ac:dyDescent="0.25">
      <c r="C170" s="349"/>
      <c r="D170" s="349"/>
      <c r="E170" s="349"/>
    </row>
    <row r="171" spans="3:5" x14ac:dyDescent="0.25">
      <c r="C171" s="349"/>
      <c r="D171" s="349"/>
      <c r="E171" s="349"/>
    </row>
    <row r="172" spans="3:5" x14ac:dyDescent="0.25">
      <c r="C172" s="349"/>
      <c r="D172" s="349"/>
      <c r="E172" s="349"/>
    </row>
    <row r="173" spans="3:5" x14ac:dyDescent="0.25">
      <c r="C173" s="349"/>
      <c r="D173" s="349"/>
      <c r="E173" s="349"/>
    </row>
    <row r="174" spans="3:5" x14ac:dyDescent="0.25">
      <c r="C174" s="349"/>
      <c r="D174" s="349"/>
      <c r="E174" s="349"/>
    </row>
    <row r="175" spans="3:5" x14ac:dyDescent="0.25">
      <c r="C175" s="349"/>
      <c r="D175" s="349"/>
      <c r="E175" s="349"/>
    </row>
    <row r="176" spans="3:5" x14ac:dyDescent="0.25">
      <c r="C176" s="349"/>
      <c r="D176" s="349"/>
      <c r="E176" s="349"/>
    </row>
    <row r="177" spans="3:5" x14ac:dyDescent="0.25">
      <c r="C177" s="349"/>
      <c r="D177" s="349"/>
      <c r="E177" s="349"/>
    </row>
    <row r="178" spans="3:5" x14ac:dyDescent="0.25">
      <c r="C178" s="349"/>
      <c r="D178" s="349"/>
      <c r="E178" s="349"/>
    </row>
    <row r="179" spans="3:5" x14ac:dyDescent="0.25">
      <c r="C179" s="349"/>
      <c r="D179" s="349"/>
      <c r="E179" s="349"/>
    </row>
    <row r="180" spans="3:5" x14ac:dyDescent="0.25">
      <c r="C180" s="349"/>
      <c r="D180" s="349"/>
      <c r="E180" s="349"/>
    </row>
    <row r="181" spans="3:5" x14ac:dyDescent="0.25">
      <c r="C181" s="349"/>
      <c r="D181" s="349"/>
      <c r="E181" s="349"/>
    </row>
    <row r="182" spans="3:5" x14ac:dyDescent="0.25">
      <c r="C182" s="349"/>
      <c r="D182" s="349"/>
      <c r="E182" s="349"/>
    </row>
    <row r="183" spans="3:5" x14ac:dyDescent="0.25">
      <c r="C183" s="349"/>
      <c r="D183" s="349"/>
      <c r="E183" s="349"/>
    </row>
    <row r="184" spans="3:5" x14ac:dyDescent="0.25">
      <c r="C184" s="349"/>
      <c r="D184" s="349"/>
      <c r="E184" s="349"/>
    </row>
    <row r="185" spans="3:5" x14ac:dyDescent="0.25">
      <c r="C185" s="349"/>
      <c r="D185" s="349"/>
      <c r="E185" s="349"/>
    </row>
    <row r="186" spans="3:5" x14ac:dyDescent="0.25">
      <c r="C186" s="349"/>
      <c r="D186" s="349"/>
      <c r="E186" s="349"/>
    </row>
    <row r="187" spans="3:5" x14ac:dyDescent="0.25">
      <c r="C187" s="349"/>
      <c r="D187" s="349"/>
      <c r="E187" s="349"/>
    </row>
    <row r="188" spans="3:5" x14ac:dyDescent="0.25">
      <c r="C188" s="349"/>
      <c r="D188" s="349"/>
      <c r="E188" s="349"/>
    </row>
    <row r="189" spans="3:5" x14ac:dyDescent="0.25">
      <c r="C189" s="349"/>
      <c r="D189" s="349"/>
      <c r="E189" s="349"/>
    </row>
    <row r="190" spans="3:5" x14ac:dyDescent="0.25">
      <c r="C190" s="349"/>
      <c r="D190" s="349"/>
      <c r="E190" s="349"/>
    </row>
    <row r="191" spans="3:5" x14ac:dyDescent="0.25">
      <c r="C191" s="349"/>
      <c r="D191" s="349"/>
      <c r="E191" s="349"/>
    </row>
    <row r="192" spans="3:5" x14ac:dyDescent="0.25">
      <c r="C192" s="349"/>
      <c r="D192" s="349"/>
      <c r="E192" s="349"/>
    </row>
    <row r="193" spans="3:5" x14ac:dyDescent="0.25">
      <c r="C193" s="349"/>
      <c r="D193" s="349"/>
      <c r="E193" s="349"/>
    </row>
    <row r="194" spans="3:5" x14ac:dyDescent="0.25">
      <c r="C194" s="349"/>
      <c r="D194" s="349"/>
      <c r="E194" s="349"/>
    </row>
    <row r="195" spans="3:5" x14ac:dyDescent="0.25">
      <c r="C195" s="349"/>
      <c r="D195" s="349"/>
      <c r="E195" s="349"/>
    </row>
    <row r="196" spans="3:5" x14ac:dyDescent="0.25">
      <c r="C196" s="349"/>
      <c r="D196" s="349"/>
      <c r="E196" s="349"/>
    </row>
    <row r="197" spans="3:5" x14ac:dyDescent="0.25">
      <c r="C197" s="349"/>
      <c r="D197" s="349"/>
      <c r="E197" s="349"/>
    </row>
    <row r="198" spans="3:5" x14ac:dyDescent="0.25">
      <c r="C198" s="349"/>
      <c r="D198" s="349"/>
      <c r="E198" s="349"/>
    </row>
    <row r="199" spans="3:5" x14ac:dyDescent="0.25">
      <c r="C199" s="349"/>
      <c r="D199" s="349"/>
      <c r="E199" s="349"/>
    </row>
    <row r="200" spans="3:5" x14ac:dyDescent="0.25">
      <c r="C200" s="349"/>
      <c r="D200" s="349"/>
      <c r="E200" s="349"/>
    </row>
    <row r="201" spans="3:5" x14ac:dyDescent="0.25">
      <c r="C201" s="349"/>
      <c r="D201" s="349"/>
      <c r="E201" s="349"/>
    </row>
    <row r="202" spans="3:5" x14ac:dyDescent="0.25">
      <c r="C202" s="349"/>
      <c r="D202" s="349"/>
      <c r="E202" s="349"/>
    </row>
    <row r="203" spans="3:5" x14ac:dyDescent="0.25">
      <c r="C203" s="349"/>
      <c r="D203" s="349"/>
      <c r="E203" s="349"/>
    </row>
    <row r="204" spans="3:5" x14ac:dyDescent="0.25">
      <c r="C204" s="349"/>
      <c r="D204" s="349"/>
      <c r="E204" s="349"/>
    </row>
    <row r="205" spans="3:5" x14ac:dyDescent="0.25">
      <c r="C205" s="349"/>
      <c r="D205" s="349"/>
      <c r="E205" s="349"/>
    </row>
    <row r="206" spans="3:5" x14ac:dyDescent="0.25">
      <c r="C206" s="349"/>
      <c r="D206" s="349"/>
      <c r="E206" s="349"/>
    </row>
    <row r="207" spans="3:5" x14ac:dyDescent="0.25">
      <c r="C207" s="349"/>
      <c r="D207" s="349"/>
      <c r="E207" s="349"/>
    </row>
    <row r="208" spans="3:5" x14ac:dyDescent="0.25">
      <c r="C208" s="349"/>
      <c r="D208" s="349"/>
      <c r="E208" s="349"/>
    </row>
    <row r="209" spans="3:5" x14ac:dyDescent="0.25">
      <c r="C209" s="349"/>
      <c r="D209" s="349"/>
      <c r="E209" s="349"/>
    </row>
    <row r="210" spans="3:5" x14ac:dyDescent="0.25">
      <c r="C210" s="349"/>
      <c r="D210" s="349"/>
      <c r="E210" s="349"/>
    </row>
    <row r="211" spans="3:5" x14ac:dyDescent="0.25">
      <c r="C211" s="349"/>
      <c r="D211" s="349"/>
      <c r="E211" s="349"/>
    </row>
    <row r="212" spans="3:5" x14ac:dyDescent="0.25">
      <c r="C212" s="349"/>
      <c r="D212" s="349"/>
      <c r="E212" s="349"/>
    </row>
    <row r="213" spans="3:5" x14ac:dyDescent="0.25">
      <c r="C213" s="349"/>
      <c r="D213" s="349"/>
      <c r="E213" s="349"/>
    </row>
    <row r="214" spans="3:5" x14ac:dyDescent="0.25">
      <c r="C214" s="349"/>
      <c r="D214" s="349"/>
      <c r="E214" s="349"/>
    </row>
    <row r="215" spans="3:5" x14ac:dyDescent="0.25">
      <c r="C215" s="349"/>
      <c r="D215" s="349"/>
      <c r="E215" s="349"/>
    </row>
    <row r="216" spans="3:5" x14ac:dyDescent="0.25">
      <c r="C216" s="349"/>
      <c r="D216" s="349"/>
      <c r="E216" s="349"/>
    </row>
    <row r="217" spans="3:5" x14ac:dyDescent="0.25">
      <c r="C217" s="349"/>
      <c r="D217" s="349"/>
      <c r="E217" s="349"/>
    </row>
    <row r="218" spans="3:5" x14ac:dyDescent="0.25">
      <c r="C218" s="349"/>
      <c r="D218" s="349"/>
      <c r="E218" s="349"/>
    </row>
    <row r="219" spans="3:5" x14ac:dyDescent="0.25">
      <c r="C219" s="349"/>
      <c r="D219" s="349"/>
      <c r="E219" s="349"/>
    </row>
    <row r="220" spans="3:5" x14ac:dyDescent="0.25">
      <c r="C220" s="349"/>
      <c r="D220" s="349"/>
      <c r="E220" s="349"/>
    </row>
    <row r="221" spans="3:5" x14ac:dyDescent="0.25">
      <c r="C221" s="349"/>
      <c r="D221" s="349"/>
      <c r="E221" s="349"/>
    </row>
    <row r="222" spans="3:5" x14ac:dyDescent="0.25">
      <c r="C222" s="349"/>
      <c r="D222" s="349"/>
      <c r="E222" s="349"/>
    </row>
    <row r="223" spans="3:5" x14ac:dyDescent="0.25">
      <c r="C223" s="349"/>
      <c r="D223" s="349"/>
      <c r="E223" s="349"/>
    </row>
    <row r="224" spans="3:5" x14ac:dyDescent="0.25">
      <c r="C224" s="349"/>
      <c r="D224" s="349"/>
      <c r="E224" s="349"/>
    </row>
    <row r="225" spans="3:5" x14ac:dyDescent="0.25">
      <c r="C225" s="349"/>
      <c r="D225" s="349"/>
      <c r="E225" s="349"/>
    </row>
    <row r="226" spans="3:5" x14ac:dyDescent="0.25">
      <c r="C226" s="349"/>
      <c r="D226" s="349"/>
      <c r="E226" s="349"/>
    </row>
    <row r="227" spans="3:5" x14ac:dyDescent="0.25">
      <c r="C227" s="349"/>
      <c r="D227" s="349"/>
      <c r="E227" s="349"/>
    </row>
    <row r="228" spans="3:5" x14ac:dyDescent="0.25">
      <c r="C228" s="349"/>
      <c r="D228" s="349"/>
      <c r="E228" s="349"/>
    </row>
    <row r="229" spans="3:5" x14ac:dyDescent="0.25">
      <c r="C229" s="349"/>
      <c r="D229" s="349"/>
      <c r="E229" s="349"/>
    </row>
    <row r="230" spans="3:5" x14ac:dyDescent="0.25">
      <c r="C230" s="349"/>
      <c r="D230" s="349"/>
      <c r="E230" s="349"/>
    </row>
    <row r="231" spans="3:5" x14ac:dyDescent="0.25">
      <c r="C231" s="349"/>
      <c r="D231" s="349"/>
      <c r="E231" s="349"/>
    </row>
    <row r="232" spans="3:5" x14ac:dyDescent="0.25">
      <c r="C232" s="349"/>
      <c r="D232" s="349"/>
      <c r="E232" s="349"/>
    </row>
    <row r="233" spans="3:5" x14ac:dyDescent="0.25">
      <c r="C233" s="349"/>
      <c r="D233" s="349"/>
      <c r="E233" s="349"/>
    </row>
    <row r="234" spans="3:5" x14ac:dyDescent="0.25">
      <c r="C234" s="349"/>
      <c r="D234" s="349"/>
      <c r="E234" s="349"/>
    </row>
    <row r="235" spans="3:5" x14ac:dyDescent="0.25">
      <c r="C235" s="349"/>
      <c r="D235" s="349"/>
      <c r="E235" s="349"/>
    </row>
    <row r="236" spans="3:5" x14ac:dyDescent="0.25">
      <c r="C236" s="349"/>
      <c r="D236" s="349"/>
      <c r="E236" s="349"/>
    </row>
    <row r="237" spans="3:5" x14ac:dyDescent="0.25">
      <c r="C237" s="349"/>
      <c r="D237" s="349"/>
      <c r="E237" s="349"/>
    </row>
    <row r="238" spans="3:5" x14ac:dyDescent="0.25">
      <c r="C238" s="349"/>
      <c r="D238" s="349"/>
      <c r="E238" s="349"/>
    </row>
    <row r="239" spans="3:5" x14ac:dyDescent="0.25">
      <c r="C239" s="349"/>
      <c r="D239" s="349"/>
      <c r="E239" s="349"/>
    </row>
    <row r="240" spans="3:5" x14ac:dyDescent="0.25">
      <c r="C240" s="349"/>
      <c r="D240" s="349"/>
      <c r="E240" s="349"/>
    </row>
    <row r="241" spans="3:5" x14ac:dyDescent="0.25">
      <c r="C241" s="349"/>
      <c r="D241" s="349"/>
      <c r="E241" s="349"/>
    </row>
    <row r="242" spans="3:5" x14ac:dyDescent="0.25">
      <c r="C242" s="349"/>
      <c r="D242" s="349"/>
      <c r="E242" s="349"/>
    </row>
    <row r="243" spans="3:5" x14ac:dyDescent="0.25">
      <c r="C243" s="349"/>
      <c r="D243" s="349"/>
      <c r="E243" s="349"/>
    </row>
    <row r="244" spans="3:5" x14ac:dyDescent="0.25">
      <c r="C244" s="349"/>
      <c r="D244" s="349"/>
      <c r="E244" s="349"/>
    </row>
    <row r="245" spans="3:5" x14ac:dyDescent="0.25">
      <c r="C245" s="349"/>
      <c r="D245" s="349"/>
      <c r="E245" s="349"/>
    </row>
    <row r="246" spans="3:5" x14ac:dyDescent="0.25">
      <c r="C246" s="349"/>
      <c r="D246" s="349"/>
      <c r="E246" s="349"/>
    </row>
    <row r="247" spans="3:5" x14ac:dyDescent="0.25">
      <c r="C247" s="349"/>
      <c r="D247" s="349"/>
      <c r="E247" s="349"/>
    </row>
    <row r="248" spans="3:5" x14ac:dyDescent="0.25">
      <c r="C248" s="349"/>
      <c r="D248" s="349"/>
      <c r="E248" s="349"/>
    </row>
    <row r="249" spans="3:5" x14ac:dyDescent="0.25">
      <c r="C249" s="349"/>
      <c r="D249" s="349"/>
      <c r="E249" s="349"/>
    </row>
    <row r="250" spans="3:5" x14ac:dyDescent="0.25">
      <c r="C250" s="349"/>
      <c r="D250" s="349"/>
      <c r="E250" s="349"/>
    </row>
    <row r="251" spans="3:5" x14ac:dyDescent="0.25">
      <c r="C251" s="349"/>
      <c r="D251" s="349"/>
      <c r="E251" s="349"/>
    </row>
    <row r="252" spans="3:5" x14ac:dyDescent="0.25">
      <c r="C252" s="349"/>
      <c r="D252" s="349"/>
      <c r="E252" s="349"/>
    </row>
    <row r="253" spans="3:5" x14ac:dyDescent="0.25">
      <c r="C253" s="349"/>
      <c r="D253" s="349"/>
      <c r="E253" s="349"/>
    </row>
    <row r="254" spans="3:5" x14ac:dyDescent="0.25">
      <c r="C254" s="349"/>
      <c r="D254" s="349"/>
      <c r="E254" s="349"/>
    </row>
    <row r="255" spans="3:5" x14ac:dyDescent="0.25">
      <c r="C255" s="349"/>
      <c r="D255" s="349"/>
      <c r="E255" s="349"/>
    </row>
    <row r="256" spans="3:5" x14ac:dyDescent="0.25">
      <c r="C256" s="349"/>
      <c r="D256" s="349"/>
      <c r="E256" s="349"/>
    </row>
    <row r="257" spans="3:5" x14ac:dyDescent="0.25">
      <c r="C257" s="349"/>
      <c r="D257" s="349"/>
      <c r="E257" s="349"/>
    </row>
    <row r="258" spans="3:5" x14ac:dyDescent="0.25">
      <c r="C258" s="349"/>
      <c r="D258" s="349"/>
      <c r="E258" s="349"/>
    </row>
    <row r="259" spans="3:5" x14ac:dyDescent="0.25">
      <c r="C259" s="349"/>
      <c r="D259" s="349"/>
      <c r="E259" s="349"/>
    </row>
    <row r="260" spans="3:5" x14ac:dyDescent="0.25">
      <c r="C260" s="349"/>
      <c r="D260" s="349"/>
      <c r="E260" s="349"/>
    </row>
    <row r="261" spans="3:5" x14ac:dyDescent="0.25">
      <c r="C261" s="349"/>
      <c r="D261" s="349"/>
      <c r="E261" s="349"/>
    </row>
    <row r="262" spans="3:5" x14ac:dyDescent="0.25">
      <c r="C262" s="349"/>
      <c r="D262" s="349"/>
      <c r="E262" s="349"/>
    </row>
    <row r="263" spans="3:5" x14ac:dyDescent="0.25">
      <c r="C263" s="349"/>
      <c r="D263" s="349"/>
      <c r="E263" s="349"/>
    </row>
    <row r="264" spans="3:5" x14ac:dyDescent="0.25">
      <c r="C264" s="349"/>
      <c r="D264" s="349"/>
      <c r="E264" s="349"/>
    </row>
    <row r="265" spans="3:5" x14ac:dyDescent="0.25">
      <c r="C265" s="349"/>
      <c r="D265" s="349"/>
      <c r="E265" s="349"/>
    </row>
    <row r="266" spans="3:5" x14ac:dyDescent="0.25">
      <c r="C266" s="349"/>
      <c r="D266" s="349"/>
      <c r="E266" s="349"/>
    </row>
    <row r="267" spans="3:5" x14ac:dyDescent="0.25">
      <c r="C267" s="349"/>
      <c r="D267" s="349"/>
      <c r="E267" s="349"/>
    </row>
    <row r="268" spans="3:5" x14ac:dyDescent="0.25">
      <c r="C268" s="349"/>
      <c r="D268" s="349"/>
      <c r="E268" s="349"/>
    </row>
    <row r="269" spans="3:5" x14ac:dyDescent="0.25">
      <c r="C269" s="349"/>
      <c r="D269" s="349"/>
      <c r="E269" s="349"/>
    </row>
    <row r="270" spans="3:5" x14ac:dyDescent="0.25">
      <c r="C270" s="349"/>
      <c r="D270" s="349"/>
      <c r="E270" s="349"/>
    </row>
    <row r="271" spans="3:5" x14ac:dyDescent="0.25">
      <c r="C271" s="349"/>
      <c r="D271" s="349"/>
      <c r="E271" s="349"/>
    </row>
    <row r="272" spans="3:5" x14ac:dyDescent="0.25">
      <c r="C272" s="349"/>
      <c r="D272" s="349"/>
      <c r="E272" s="349"/>
    </row>
    <row r="273" spans="3:5" x14ac:dyDescent="0.25">
      <c r="C273" s="349"/>
      <c r="D273" s="349"/>
      <c r="E273" s="349"/>
    </row>
    <row r="274" spans="3:5" x14ac:dyDescent="0.25">
      <c r="C274" s="349"/>
      <c r="D274" s="349"/>
      <c r="E274" s="349"/>
    </row>
    <row r="275" spans="3:5" x14ac:dyDescent="0.25">
      <c r="C275" s="349"/>
      <c r="D275" s="349"/>
      <c r="E275" s="349"/>
    </row>
    <row r="276" spans="3:5" x14ac:dyDescent="0.25">
      <c r="C276" s="349"/>
      <c r="D276" s="349"/>
      <c r="E276" s="349"/>
    </row>
    <row r="277" spans="3:5" x14ac:dyDescent="0.25">
      <c r="C277" s="349"/>
      <c r="D277" s="349"/>
      <c r="E277" s="349"/>
    </row>
    <row r="278" spans="3:5" x14ac:dyDescent="0.25">
      <c r="C278" s="349"/>
      <c r="D278" s="349"/>
      <c r="E278" s="349"/>
    </row>
    <row r="279" spans="3:5" x14ac:dyDescent="0.25">
      <c r="C279" s="349"/>
      <c r="D279" s="349"/>
      <c r="E279" s="349"/>
    </row>
    <row r="280" spans="3:5" x14ac:dyDescent="0.25">
      <c r="C280" s="349"/>
      <c r="D280" s="349"/>
      <c r="E280" s="349"/>
    </row>
    <row r="281" spans="3:5" x14ac:dyDescent="0.25">
      <c r="C281" s="349"/>
      <c r="D281" s="349"/>
      <c r="E281" s="349"/>
    </row>
    <row r="282" spans="3:5" x14ac:dyDescent="0.25">
      <c r="C282" s="349"/>
      <c r="D282" s="349"/>
      <c r="E282" s="349"/>
    </row>
    <row r="283" spans="3:5" x14ac:dyDescent="0.25">
      <c r="C283" s="349"/>
      <c r="D283" s="349"/>
      <c r="E283" s="349"/>
    </row>
    <row r="284" spans="3:5" x14ac:dyDescent="0.25">
      <c r="C284" s="349"/>
      <c r="D284" s="349"/>
      <c r="E284" s="349"/>
    </row>
    <row r="285" spans="3:5" x14ac:dyDescent="0.25">
      <c r="C285" s="349"/>
      <c r="D285" s="349"/>
      <c r="E285" s="349"/>
    </row>
    <row r="286" spans="3:5" x14ac:dyDescent="0.25">
      <c r="C286" s="349"/>
      <c r="D286" s="349"/>
      <c r="E286" s="349"/>
    </row>
    <row r="287" spans="3:5" x14ac:dyDescent="0.25">
      <c r="C287" s="349"/>
      <c r="D287" s="349"/>
      <c r="E287" s="349"/>
    </row>
    <row r="288" spans="3:5" x14ac:dyDescent="0.25">
      <c r="C288" s="349"/>
      <c r="D288" s="349"/>
      <c r="E288" s="349"/>
    </row>
    <row r="289" spans="3:5" x14ac:dyDescent="0.25">
      <c r="C289" s="349"/>
      <c r="D289" s="349"/>
      <c r="E289" s="349"/>
    </row>
    <row r="290" spans="3:5" x14ac:dyDescent="0.25">
      <c r="C290" s="349"/>
      <c r="D290" s="349"/>
      <c r="E290" s="349"/>
    </row>
    <row r="291" spans="3:5" x14ac:dyDescent="0.25">
      <c r="C291" s="349"/>
      <c r="D291" s="349"/>
      <c r="E291" s="349"/>
    </row>
    <row r="292" spans="3:5" x14ac:dyDescent="0.25">
      <c r="C292" s="349"/>
      <c r="D292" s="349"/>
      <c r="E292" s="349"/>
    </row>
    <row r="293" spans="3:5" x14ac:dyDescent="0.25">
      <c r="C293" s="349"/>
      <c r="D293" s="349"/>
      <c r="E293" s="349"/>
    </row>
    <row r="294" spans="3:5" x14ac:dyDescent="0.25">
      <c r="C294" s="349"/>
      <c r="D294" s="349"/>
      <c r="E294" s="349"/>
    </row>
    <row r="295" spans="3:5" x14ac:dyDescent="0.25">
      <c r="C295" s="349"/>
      <c r="D295" s="349"/>
      <c r="E295" s="349"/>
    </row>
    <row r="296" spans="3:5" x14ac:dyDescent="0.25">
      <c r="C296" s="349"/>
      <c r="D296" s="349"/>
      <c r="E296" s="349"/>
    </row>
    <row r="297" spans="3:5" x14ac:dyDescent="0.25">
      <c r="C297" s="349"/>
      <c r="D297" s="349"/>
      <c r="E297" s="349"/>
    </row>
    <row r="298" spans="3:5" x14ac:dyDescent="0.25">
      <c r="C298" s="349"/>
      <c r="D298" s="349"/>
      <c r="E298" s="349"/>
    </row>
    <row r="299" spans="3:5" x14ac:dyDescent="0.25">
      <c r="C299" s="349"/>
      <c r="D299" s="349"/>
      <c r="E299" s="349"/>
    </row>
    <row r="300" spans="3:5" x14ac:dyDescent="0.25">
      <c r="C300" s="349"/>
      <c r="D300" s="349"/>
      <c r="E300" s="349"/>
    </row>
    <row r="301" spans="3:5" x14ac:dyDescent="0.25">
      <c r="C301" s="349"/>
      <c r="D301" s="349"/>
      <c r="E301" s="349"/>
    </row>
    <row r="302" spans="3:5" x14ac:dyDescent="0.25">
      <c r="C302" s="349"/>
      <c r="D302" s="349"/>
      <c r="E302" s="349"/>
    </row>
    <row r="303" spans="3:5" x14ac:dyDescent="0.25">
      <c r="C303" s="349"/>
      <c r="D303" s="349"/>
      <c r="E303" s="349"/>
    </row>
    <row r="304" spans="3:5" x14ac:dyDescent="0.25">
      <c r="C304" s="349"/>
      <c r="D304" s="349"/>
      <c r="E304" s="349"/>
    </row>
    <row r="305" spans="3:5" x14ac:dyDescent="0.25">
      <c r="C305" s="349"/>
      <c r="D305" s="349"/>
      <c r="E305" s="349"/>
    </row>
    <row r="306" spans="3:5" x14ac:dyDescent="0.25">
      <c r="C306" s="349"/>
      <c r="D306" s="349"/>
      <c r="E306" s="349"/>
    </row>
    <row r="307" spans="3:5" x14ac:dyDescent="0.25">
      <c r="C307" s="349"/>
      <c r="D307" s="349"/>
      <c r="E307" s="349"/>
    </row>
    <row r="308" spans="3:5" x14ac:dyDescent="0.25">
      <c r="C308" s="349"/>
      <c r="D308" s="349"/>
      <c r="E308" s="349"/>
    </row>
    <row r="309" spans="3:5" x14ac:dyDescent="0.25">
      <c r="C309" s="349"/>
      <c r="D309" s="349"/>
      <c r="E309" s="349"/>
    </row>
    <row r="310" spans="3:5" x14ac:dyDescent="0.25">
      <c r="C310" s="349"/>
      <c r="D310" s="349"/>
      <c r="E310" s="349"/>
    </row>
    <row r="311" spans="3:5" x14ac:dyDescent="0.25">
      <c r="C311" s="349"/>
      <c r="D311" s="349"/>
      <c r="E311" s="349"/>
    </row>
    <row r="312" spans="3:5" x14ac:dyDescent="0.25">
      <c r="C312" s="349"/>
      <c r="D312" s="349"/>
      <c r="E312" s="349"/>
    </row>
    <row r="313" spans="3:5" x14ac:dyDescent="0.25">
      <c r="C313" s="349"/>
      <c r="D313" s="349"/>
      <c r="E313" s="349"/>
    </row>
    <row r="314" spans="3:5" x14ac:dyDescent="0.25">
      <c r="C314" s="349"/>
      <c r="D314" s="349"/>
      <c r="E314" s="349"/>
    </row>
    <row r="315" spans="3:5" x14ac:dyDescent="0.25">
      <c r="C315" s="349"/>
      <c r="D315" s="349"/>
      <c r="E315" s="349"/>
    </row>
    <row r="316" spans="3:5" x14ac:dyDescent="0.25">
      <c r="C316" s="349"/>
      <c r="D316" s="349"/>
      <c r="E316" s="349"/>
    </row>
    <row r="317" spans="3:5" x14ac:dyDescent="0.25">
      <c r="C317" s="349"/>
      <c r="D317" s="349"/>
      <c r="E317" s="349"/>
    </row>
    <row r="318" spans="3:5" x14ac:dyDescent="0.25">
      <c r="C318" s="349"/>
      <c r="D318" s="349"/>
      <c r="E318" s="349"/>
    </row>
    <row r="319" spans="3:5" x14ac:dyDescent="0.25">
      <c r="C319" s="349"/>
      <c r="D319" s="349"/>
      <c r="E319" s="349"/>
    </row>
    <row r="320" spans="3:5" x14ac:dyDescent="0.25">
      <c r="C320" s="349"/>
      <c r="D320" s="349"/>
      <c r="E320" s="349"/>
    </row>
    <row r="321" spans="3:5" x14ac:dyDescent="0.25">
      <c r="C321" s="349"/>
      <c r="D321" s="349"/>
      <c r="E321" s="349"/>
    </row>
    <row r="322" spans="3:5" x14ac:dyDescent="0.25">
      <c r="C322" s="349"/>
      <c r="D322" s="349"/>
      <c r="E322" s="349"/>
    </row>
    <row r="323" spans="3:5" x14ac:dyDescent="0.25">
      <c r="C323" s="349"/>
      <c r="D323" s="349"/>
      <c r="E323" s="349"/>
    </row>
    <row r="324" spans="3:5" x14ac:dyDescent="0.25">
      <c r="C324" s="349"/>
      <c r="D324" s="349"/>
      <c r="E324" s="349"/>
    </row>
    <row r="325" spans="3:5" x14ac:dyDescent="0.25">
      <c r="C325" s="349"/>
      <c r="D325" s="349"/>
      <c r="E325" s="349"/>
    </row>
    <row r="326" spans="3:5" x14ac:dyDescent="0.25">
      <c r="C326" s="349"/>
      <c r="D326" s="349"/>
      <c r="E326" s="349"/>
    </row>
    <row r="327" spans="3:5" x14ac:dyDescent="0.25">
      <c r="C327" s="349"/>
      <c r="D327" s="349"/>
      <c r="E327" s="349"/>
    </row>
    <row r="328" spans="3:5" x14ac:dyDescent="0.25">
      <c r="C328" s="349"/>
      <c r="D328" s="349"/>
      <c r="E328" s="349"/>
    </row>
    <row r="329" spans="3:5" x14ac:dyDescent="0.25">
      <c r="C329" s="349"/>
      <c r="D329" s="349"/>
      <c r="E329" s="349"/>
    </row>
    <row r="330" spans="3:5" x14ac:dyDescent="0.25">
      <c r="C330" s="349"/>
      <c r="D330" s="349"/>
      <c r="E330" s="349"/>
    </row>
    <row r="331" spans="3:5" x14ac:dyDescent="0.25">
      <c r="C331" s="349"/>
      <c r="D331" s="349"/>
      <c r="E331" s="349"/>
    </row>
    <row r="332" spans="3:5" x14ac:dyDescent="0.25">
      <c r="C332" s="349"/>
      <c r="D332" s="349"/>
      <c r="E332" s="349"/>
    </row>
    <row r="333" spans="3:5" x14ac:dyDescent="0.25">
      <c r="C333" s="349"/>
      <c r="D333" s="349"/>
      <c r="E333" s="349"/>
    </row>
    <row r="334" spans="3:5" x14ac:dyDescent="0.25">
      <c r="C334" s="349"/>
      <c r="D334" s="349"/>
      <c r="E334" s="349"/>
    </row>
    <row r="335" spans="3:5" x14ac:dyDescent="0.25">
      <c r="C335" s="349"/>
      <c r="D335" s="349"/>
      <c r="E335" s="349"/>
    </row>
    <row r="336" spans="3:5" x14ac:dyDescent="0.25">
      <c r="C336" s="349"/>
      <c r="D336" s="349"/>
      <c r="E336" s="349"/>
    </row>
    <row r="337" spans="3:5" x14ac:dyDescent="0.25">
      <c r="C337" s="349"/>
      <c r="D337" s="349"/>
      <c r="E337" s="349"/>
    </row>
    <row r="338" spans="3:5" x14ac:dyDescent="0.25">
      <c r="C338" s="349"/>
      <c r="D338" s="349"/>
      <c r="E338" s="349"/>
    </row>
    <row r="339" spans="3:5" x14ac:dyDescent="0.25">
      <c r="C339" s="349"/>
      <c r="D339" s="349"/>
      <c r="E339" s="349"/>
    </row>
    <row r="340" spans="3:5" x14ac:dyDescent="0.25">
      <c r="C340" s="349"/>
      <c r="D340" s="349"/>
      <c r="E340" s="349"/>
    </row>
    <row r="341" spans="3:5" x14ac:dyDescent="0.25">
      <c r="C341" s="349"/>
      <c r="D341" s="349"/>
      <c r="E341" s="349"/>
    </row>
    <row r="342" spans="3:5" x14ac:dyDescent="0.25">
      <c r="C342" s="349"/>
      <c r="D342" s="349"/>
      <c r="E342" s="349"/>
    </row>
    <row r="343" spans="3:5" x14ac:dyDescent="0.25">
      <c r="C343" s="349"/>
      <c r="D343" s="349"/>
      <c r="E343" s="349"/>
    </row>
    <row r="344" spans="3:5" x14ac:dyDescent="0.25">
      <c r="C344" s="349"/>
      <c r="D344" s="349"/>
      <c r="E344" s="349"/>
    </row>
    <row r="345" spans="3:5" x14ac:dyDescent="0.25">
      <c r="C345" s="349"/>
      <c r="D345" s="349"/>
      <c r="E345" s="349"/>
    </row>
    <row r="346" spans="3:5" x14ac:dyDescent="0.25">
      <c r="C346" s="349"/>
      <c r="D346" s="349"/>
      <c r="E346" s="349"/>
    </row>
    <row r="347" spans="3:5" x14ac:dyDescent="0.25">
      <c r="C347" s="349"/>
      <c r="D347" s="349"/>
      <c r="E347" s="349"/>
    </row>
    <row r="348" spans="3:5" x14ac:dyDescent="0.25">
      <c r="C348" s="349"/>
      <c r="D348" s="349"/>
      <c r="E348" s="349"/>
    </row>
    <row r="349" spans="3:5" x14ac:dyDescent="0.25">
      <c r="C349" s="349"/>
      <c r="D349" s="349"/>
      <c r="E349" s="349"/>
    </row>
    <row r="350" spans="3:5" x14ac:dyDescent="0.25">
      <c r="C350" s="349"/>
      <c r="D350" s="349"/>
      <c r="E350" s="349"/>
    </row>
    <row r="351" spans="3:5" x14ac:dyDescent="0.25">
      <c r="C351" s="349"/>
      <c r="D351" s="349"/>
      <c r="E351" s="349"/>
    </row>
    <row r="352" spans="3:5" x14ac:dyDescent="0.25">
      <c r="C352" s="349"/>
      <c r="D352" s="349"/>
      <c r="E352" s="349"/>
    </row>
    <row r="353" spans="3:5" x14ac:dyDescent="0.25">
      <c r="C353" s="349"/>
      <c r="D353" s="349"/>
      <c r="E353" s="349"/>
    </row>
    <row r="354" spans="3:5" x14ac:dyDescent="0.25">
      <c r="C354" s="349"/>
      <c r="D354" s="349"/>
      <c r="E354" s="349"/>
    </row>
    <row r="355" spans="3:5" x14ac:dyDescent="0.25">
      <c r="C355" s="349"/>
      <c r="D355" s="349"/>
      <c r="E355" s="349"/>
    </row>
    <row r="356" spans="3:5" x14ac:dyDescent="0.25">
      <c r="C356" s="349"/>
      <c r="D356" s="349"/>
      <c r="E356" s="349"/>
    </row>
    <row r="357" spans="3:5" x14ac:dyDescent="0.25">
      <c r="C357" s="349"/>
      <c r="D357" s="349"/>
      <c r="E357" s="349"/>
    </row>
    <row r="358" spans="3:5" x14ac:dyDescent="0.25">
      <c r="C358" s="349"/>
      <c r="D358" s="349"/>
      <c r="E358" s="349"/>
    </row>
    <row r="359" spans="3:5" x14ac:dyDescent="0.25">
      <c r="C359" s="349"/>
      <c r="D359" s="349"/>
      <c r="E359" s="349"/>
    </row>
    <row r="360" spans="3:5" x14ac:dyDescent="0.25">
      <c r="C360" s="349"/>
      <c r="D360" s="349"/>
      <c r="E360" s="349"/>
    </row>
    <row r="361" spans="3:5" x14ac:dyDescent="0.25">
      <c r="C361" s="349"/>
      <c r="D361" s="349"/>
      <c r="E361" s="349"/>
    </row>
    <row r="362" spans="3:5" x14ac:dyDescent="0.25">
      <c r="C362" s="349"/>
      <c r="D362" s="349"/>
      <c r="E362" s="349"/>
    </row>
    <row r="363" spans="3:5" x14ac:dyDescent="0.25">
      <c r="C363" s="349"/>
      <c r="D363" s="349"/>
      <c r="E363" s="349"/>
    </row>
    <row r="364" spans="3:5" x14ac:dyDescent="0.25">
      <c r="C364" s="349"/>
      <c r="D364" s="349"/>
      <c r="E364" s="349"/>
    </row>
    <row r="365" spans="3:5" x14ac:dyDescent="0.25">
      <c r="C365" s="349"/>
      <c r="D365" s="349"/>
      <c r="E365" s="349"/>
    </row>
    <row r="366" spans="3:5" x14ac:dyDescent="0.25">
      <c r="C366" s="349"/>
      <c r="D366" s="349"/>
      <c r="E366" s="349"/>
    </row>
    <row r="367" spans="3:5" x14ac:dyDescent="0.25">
      <c r="C367" s="349"/>
      <c r="D367" s="349"/>
      <c r="E367" s="349"/>
    </row>
    <row r="368" spans="3:5" x14ac:dyDescent="0.25">
      <c r="C368" s="349"/>
      <c r="D368" s="349"/>
      <c r="E368" s="349"/>
    </row>
    <row r="369" spans="3:5" x14ac:dyDescent="0.25">
      <c r="C369" s="349"/>
      <c r="D369" s="349"/>
      <c r="E369" s="349"/>
    </row>
    <row r="370" spans="3:5" x14ac:dyDescent="0.25">
      <c r="C370" s="349"/>
      <c r="D370" s="349"/>
      <c r="E370" s="349"/>
    </row>
    <row r="371" spans="3:5" x14ac:dyDescent="0.25">
      <c r="C371" s="349"/>
      <c r="D371" s="349"/>
      <c r="E371" s="349"/>
    </row>
    <row r="372" spans="3:5" x14ac:dyDescent="0.25">
      <c r="C372" s="349"/>
      <c r="D372" s="349"/>
      <c r="E372" s="349"/>
    </row>
    <row r="373" spans="3:5" x14ac:dyDescent="0.25">
      <c r="C373" s="349"/>
      <c r="D373" s="349"/>
      <c r="E373" s="349"/>
    </row>
    <row r="374" spans="3:5" x14ac:dyDescent="0.25">
      <c r="C374" s="349"/>
      <c r="D374" s="349"/>
      <c r="E374" s="349"/>
    </row>
    <row r="375" spans="3:5" x14ac:dyDescent="0.25">
      <c r="C375" s="349"/>
      <c r="D375" s="349"/>
      <c r="E375" s="349"/>
    </row>
    <row r="376" spans="3:5" x14ac:dyDescent="0.25">
      <c r="C376" s="349"/>
      <c r="D376" s="349"/>
      <c r="E376" s="349"/>
    </row>
    <row r="377" spans="3:5" x14ac:dyDescent="0.25">
      <c r="C377" s="349"/>
      <c r="D377" s="349"/>
      <c r="E377" s="349"/>
    </row>
    <row r="378" spans="3:5" x14ac:dyDescent="0.25">
      <c r="C378" s="349"/>
      <c r="D378" s="349"/>
      <c r="E378" s="349"/>
    </row>
    <row r="379" spans="3:5" x14ac:dyDescent="0.25">
      <c r="C379" s="349"/>
      <c r="D379" s="349"/>
      <c r="E379" s="349"/>
    </row>
    <row r="380" spans="3:5" x14ac:dyDescent="0.25">
      <c r="C380" s="349"/>
      <c r="D380" s="349"/>
      <c r="E380" s="349"/>
    </row>
    <row r="381" spans="3:5" x14ac:dyDescent="0.25">
      <c r="C381" s="349"/>
      <c r="D381" s="349"/>
      <c r="E381" s="349"/>
    </row>
    <row r="382" spans="3:5" x14ac:dyDescent="0.25">
      <c r="C382" s="349"/>
      <c r="D382" s="349"/>
      <c r="E382" s="349"/>
    </row>
    <row r="383" spans="3:5" x14ac:dyDescent="0.25">
      <c r="C383" s="349"/>
      <c r="D383" s="349"/>
      <c r="E383" s="349"/>
    </row>
    <row r="384" spans="3:5" x14ac:dyDescent="0.25">
      <c r="C384" s="349"/>
      <c r="D384" s="349"/>
      <c r="E384" s="349"/>
    </row>
    <row r="385" spans="3:5" x14ac:dyDescent="0.25">
      <c r="C385" s="349"/>
      <c r="D385" s="349"/>
      <c r="E385" s="349"/>
    </row>
    <row r="386" spans="3:5" x14ac:dyDescent="0.25">
      <c r="C386" s="349"/>
      <c r="D386" s="349"/>
      <c r="E386" s="349"/>
    </row>
    <row r="387" spans="3:5" x14ac:dyDescent="0.25">
      <c r="C387" s="349"/>
      <c r="D387" s="349"/>
      <c r="E387" s="349"/>
    </row>
    <row r="388" spans="3:5" x14ac:dyDescent="0.25">
      <c r="C388" s="349"/>
      <c r="D388" s="349"/>
      <c r="E388" s="349"/>
    </row>
    <row r="389" spans="3:5" x14ac:dyDescent="0.25">
      <c r="C389" s="349"/>
      <c r="D389" s="349"/>
      <c r="E389" s="349"/>
    </row>
    <row r="390" spans="3:5" x14ac:dyDescent="0.25">
      <c r="C390" s="349"/>
      <c r="D390" s="349"/>
      <c r="E390" s="349"/>
    </row>
    <row r="391" spans="3:5" x14ac:dyDescent="0.25">
      <c r="C391" s="349"/>
      <c r="D391" s="349"/>
      <c r="E391" s="349"/>
    </row>
    <row r="392" spans="3:5" x14ac:dyDescent="0.25">
      <c r="C392" s="349"/>
      <c r="D392" s="349"/>
      <c r="E392" s="349"/>
    </row>
    <row r="393" spans="3:5" x14ac:dyDescent="0.25">
      <c r="C393" s="349"/>
      <c r="D393" s="349"/>
      <c r="E393" s="349"/>
    </row>
    <row r="394" spans="3:5" x14ac:dyDescent="0.25">
      <c r="C394" s="349"/>
      <c r="D394" s="349"/>
      <c r="E394" s="349"/>
    </row>
    <row r="395" spans="3:5" x14ac:dyDescent="0.25">
      <c r="C395" s="349"/>
      <c r="D395" s="349"/>
      <c r="E395" s="349"/>
    </row>
    <row r="396" spans="3:5" x14ac:dyDescent="0.25">
      <c r="C396" s="349"/>
      <c r="D396" s="349"/>
      <c r="E396" s="349"/>
    </row>
    <row r="397" spans="3:5" x14ac:dyDescent="0.25">
      <c r="C397" s="349"/>
      <c r="D397" s="349"/>
      <c r="E397" s="349"/>
    </row>
    <row r="398" spans="3:5" x14ac:dyDescent="0.25">
      <c r="C398" s="349"/>
      <c r="D398" s="349"/>
      <c r="E398" s="349"/>
    </row>
    <row r="399" spans="3:5" x14ac:dyDescent="0.25">
      <c r="C399" s="349"/>
      <c r="D399" s="349"/>
      <c r="E399" s="349"/>
    </row>
    <row r="400" spans="3:5" x14ac:dyDescent="0.25">
      <c r="C400" s="349"/>
      <c r="D400" s="349"/>
      <c r="E400" s="349"/>
    </row>
    <row r="401" spans="3:5" x14ac:dyDescent="0.25">
      <c r="C401" s="349"/>
      <c r="D401" s="349"/>
      <c r="E401" s="349"/>
    </row>
    <row r="402" spans="3:5" x14ac:dyDescent="0.25">
      <c r="C402" s="349"/>
      <c r="D402" s="349"/>
      <c r="E402" s="349"/>
    </row>
    <row r="403" spans="3:5" x14ac:dyDescent="0.25">
      <c r="C403" s="349"/>
      <c r="D403" s="349"/>
      <c r="E403" s="349"/>
    </row>
    <row r="404" spans="3:5" x14ac:dyDescent="0.25">
      <c r="C404" s="349"/>
      <c r="D404" s="349"/>
      <c r="E404" s="349"/>
    </row>
    <row r="405" spans="3:5" x14ac:dyDescent="0.25">
      <c r="C405" s="349"/>
      <c r="D405" s="349"/>
      <c r="E405" s="349"/>
    </row>
    <row r="406" spans="3:5" x14ac:dyDescent="0.25">
      <c r="C406" s="349"/>
      <c r="D406" s="349"/>
      <c r="E406" s="349"/>
    </row>
    <row r="407" spans="3:5" x14ac:dyDescent="0.25">
      <c r="C407" s="349"/>
      <c r="D407" s="349"/>
      <c r="E407" s="349"/>
    </row>
    <row r="408" spans="3:5" x14ac:dyDescent="0.25">
      <c r="C408" s="349"/>
      <c r="D408" s="349"/>
      <c r="E408" s="349"/>
    </row>
    <row r="409" spans="3:5" x14ac:dyDescent="0.25">
      <c r="C409" s="349"/>
      <c r="D409" s="349"/>
      <c r="E409" s="349"/>
    </row>
    <row r="410" spans="3:5" x14ac:dyDescent="0.25">
      <c r="C410" s="349"/>
      <c r="D410" s="349"/>
      <c r="E410" s="349"/>
    </row>
    <row r="411" spans="3:5" x14ac:dyDescent="0.25">
      <c r="C411" s="349"/>
      <c r="D411" s="349"/>
      <c r="E411" s="349"/>
    </row>
    <row r="412" spans="3:5" x14ac:dyDescent="0.25">
      <c r="C412" s="349"/>
      <c r="D412" s="349"/>
      <c r="E412" s="349"/>
    </row>
    <row r="413" spans="3:5" x14ac:dyDescent="0.25">
      <c r="C413" s="349"/>
      <c r="D413" s="349"/>
      <c r="E413" s="349"/>
    </row>
    <row r="414" spans="3:5" x14ac:dyDescent="0.25">
      <c r="C414" s="349"/>
      <c r="D414" s="349"/>
      <c r="E414" s="349"/>
    </row>
    <row r="415" spans="3:5" x14ac:dyDescent="0.25">
      <c r="C415" s="349"/>
      <c r="D415" s="349"/>
      <c r="E415" s="349"/>
    </row>
    <row r="416" spans="3:5" x14ac:dyDescent="0.25">
      <c r="C416" s="349"/>
      <c r="D416" s="349"/>
      <c r="E416" s="349"/>
    </row>
    <row r="417" spans="3:5" x14ac:dyDescent="0.25">
      <c r="C417" s="349"/>
      <c r="D417" s="349"/>
      <c r="E417" s="349"/>
    </row>
    <row r="418" spans="3:5" x14ac:dyDescent="0.25">
      <c r="C418" s="349"/>
      <c r="D418" s="349"/>
      <c r="E418" s="349"/>
    </row>
    <row r="419" spans="3:5" x14ac:dyDescent="0.25">
      <c r="C419" s="349"/>
      <c r="D419" s="349"/>
      <c r="E419" s="349"/>
    </row>
    <row r="420" spans="3:5" x14ac:dyDescent="0.25">
      <c r="C420" s="349"/>
      <c r="D420" s="349"/>
      <c r="E420" s="349"/>
    </row>
    <row r="421" spans="3:5" x14ac:dyDescent="0.25">
      <c r="C421" s="349"/>
      <c r="D421" s="349"/>
      <c r="E421" s="349"/>
    </row>
    <row r="422" spans="3:5" x14ac:dyDescent="0.25">
      <c r="C422" s="349"/>
      <c r="D422" s="349"/>
      <c r="E422" s="349"/>
    </row>
    <row r="423" spans="3:5" x14ac:dyDescent="0.25">
      <c r="C423" s="349"/>
      <c r="D423" s="349"/>
      <c r="E423" s="349"/>
    </row>
    <row r="424" spans="3:5" x14ac:dyDescent="0.25">
      <c r="C424" s="349"/>
      <c r="D424" s="349"/>
      <c r="E424" s="349"/>
    </row>
    <row r="425" spans="3:5" x14ac:dyDescent="0.25">
      <c r="C425" s="349"/>
      <c r="D425" s="349"/>
      <c r="E425" s="349"/>
    </row>
    <row r="426" spans="3:5" x14ac:dyDescent="0.25">
      <c r="C426" s="349"/>
      <c r="D426" s="349"/>
      <c r="E426" s="349"/>
    </row>
    <row r="427" spans="3:5" x14ac:dyDescent="0.25">
      <c r="C427" s="349"/>
      <c r="D427" s="349"/>
      <c r="E427" s="349"/>
    </row>
    <row r="428" spans="3:5" x14ac:dyDescent="0.25">
      <c r="C428" s="349"/>
      <c r="D428" s="349"/>
      <c r="E428" s="349"/>
    </row>
    <row r="429" spans="3:5" x14ac:dyDescent="0.25">
      <c r="C429" s="349"/>
      <c r="D429" s="349"/>
      <c r="E429" s="349"/>
    </row>
    <row r="430" spans="3:5" x14ac:dyDescent="0.25">
      <c r="C430" s="349"/>
      <c r="D430" s="349"/>
      <c r="E430" s="349"/>
    </row>
    <row r="431" spans="3:5" x14ac:dyDescent="0.25">
      <c r="C431" s="349"/>
      <c r="D431" s="349"/>
      <c r="E431" s="349"/>
    </row>
    <row r="432" spans="3:5" x14ac:dyDescent="0.25">
      <c r="C432" s="349"/>
      <c r="D432" s="349"/>
      <c r="E432" s="349"/>
    </row>
    <row r="433" spans="3:5" x14ac:dyDescent="0.25">
      <c r="C433" s="349"/>
      <c r="D433" s="349"/>
      <c r="E433" s="349"/>
    </row>
    <row r="434" spans="3:5" x14ac:dyDescent="0.25">
      <c r="C434" s="349"/>
      <c r="D434" s="349"/>
      <c r="E434" s="349"/>
    </row>
    <row r="435" spans="3:5" x14ac:dyDescent="0.25">
      <c r="C435" s="349"/>
      <c r="D435" s="349"/>
      <c r="E435" s="349"/>
    </row>
    <row r="436" spans="3:5" x14ac:dyDescent="0.25">
      <c r="C436" s="349"/>
      <c r="D436" s="349"/>
      <c r="E436" s="349"/>
    </row>
    <row r="437" spans="3:5" x14ac:dyDescent="0.25">
      <c r="C437" s="349"/>
      <c r="D437" s="349"/>
      <c r="E437" s="349"/>
    </row>
    <row r="438" spans="3:5" x14ac:dyDescent="0.25">
      <c r="C438" s="349"/>
      <c r="D438" s="349"/>
      <c r="E438" s="349"/>
    </row>
    <row r="439" spans="3:5" x14ac:dyDescent="0.25">
      <c r="C439" s="349"/>
      <c r="D439" s="349"/>
      <c r="E439" s="349"/>
    </row>
    <row r="440" spans="3:5" x14ac:dyDescent="0.25">
      <c r="C440" s="349"/>
      <c r="D440" s="349"/>
      <c r="E440" s="349"/>
    </row>
    <row r="441" spans="3:5" x14ac:dyDescent="0.25">
      <c r="C441" s="349"/>
      <c r="D441" s="349"/>
      <c r="E441" s="349"/>
    </row>
    <row r="442" spans="3:5" x14ac:dyDescent="0.25">
      <c r="C442" s="349"/>
      <c r="D442" s="349"/>
      <c r="E442" s="349"/>
    </row>
    <row r="443" spans="3:5" x14ac:dyDescent="0.25">
      <c r="C443" s="349"/>
      <c r="D443" s="349"/>
      <c r="E443" s="349"/>
    </row>
    <row r="444" spans="3:5" x14ac:dyDescent="0.25">
      <c r="C444" s="349"/>
      <c r="D444" s="349"/>
      <c r="E444" s="349"/>
    </row>
    <row r="445" spans="3:5" x14ac:dyDescent="0.25">
      <c r="C445" s="349"/>
      <c r="D445" s="349"/>
      <c r="E445" s="349"/>
    </row>
    <row r="446" spans="3:5" x14ac:dyDescent="0.25">
      <c r="C446" s="349"/>
      <c r="D446" s="349"/>
      <c r="E446" s="349"/>
    </row>
    <row r="447" spans="3:5" x14ac:dyDescent="0.25">
      <c r="C447" s="349"/>
      <c r="D447" s="349"/>
      <c r="E447" s="349"/>
    </row>
    <row r="448" spans="3:5" x14ac:dyDescent="0.25">
      <c r="C448" s="349"/>
      <c r="D448" s="349"/>
      <c r="E448" s="349"/>
    </row>
    <row r="449" spans="3:5" x14ac:dyDescent="0.25">
      <c r="C449" s="349"/>
      <c r="D449" s="349"/>
      <c r="E449" s="349"/>
    </row>
    <row r="450" spans="3:5" x14ac:dyDescent="0.25">
      <c r="C450" s="349"/>
      <c r="D450" s="349"/>
      <c r="E450" s="349"/>
    </row>
    <row r="451" spans="3:5" x14ac:dyDescent="0.25">
      <c r="C451" s="349"/>
      <c r="D451" s="349"/>
      <c r="E451" s="349"/>
    </row>
    <row r="452" spans="3:5" x14ac:dyDescent="0.25">
      <c r="C452" s="349"/>
      <c r="D452" s="349"/>
      <c r="E452" s="349"/>
    </row>
    <row r="453" spans="3:5" x14ac:dyDescent="0.25">
      <c r="C453" s="349"/>
      <c r="D453" s="349"/>
      <c r="E453" s="349"/>
    </row>
    <row r="454" spans="3:5" x14ac:dyDescent="0.25">
      <c r="C454" s="349"/>
      <c r="D454" s="349"/>
      <c r="E454" s="349"/>
    </row>
    <row r="455" spans="3:5" x14ac:dyDescent="0.25">
      <c r="C455" s="349"/>
      <c r="D455" s="349"/>
      <c r="E455" s="349"/>
    </row>
    <row r="456" spans="3:5" x14ac:dyDescent="0.25">
      <c r="C456" s="349"/>
      <c r="D456" s="349"/>
      <c r="E456" s="349"/>
    </row>
    <row r="457" spans="3:5" x14ac:dyDescent="0.25">
      <c r="C457" s="349"/>
      <c r="D457" s="349"/>
      <c r="E457" s="349"/>
    </row>
    <row r="458" spans="3:5" x14ac:dyDescent="0.25">
      <c r="C458" s="349"/>
      <c r="D458" s="349"/>
      <c r="E458" s="349"/>
    </row>
    <row r="459" spans="3:5" x14ac:dyDescent="0.25">
      <c r="C459" s="349"/>
      <c r="D459" s="349"/>
      <c r="E459" s="349"/>
    </row>
    <row r="460" spans="3:5" x14ac:dyDescent="0.25">
      <c r="C460" s="349"/>
      <c r="D460" s="349"/>
      <c r="E460" s="349"/>
    </row>
    <row r="461" spans="3:5" x14ac:dyDescent="0.25">
      <c r="C461" s="349"/>
      <c r="D461" s="349"/>
      <c r="E461" s="349"/>
    </row>
    <row r="462" spans="3:5" x14ac:dyDescent="0.25">
      <c r="C462" s="349"/>
      <c r="D462" s="349"/>
      <c r="E462" s="349"/>
    </row>
    <row r="463" spans="3:5" x14ac:dyDescent="0.25">
      <c r="C463" s="349"/>
      <c r="D463" s="349"/>
      <c r="E463" s="349"/>
    </row>
    <row r="464" spans="3:5" x14ac:dyDescent="0.25">
      <c r="C464" s="349"/>
      <c r="D464" s="349"/>
      <c r="E464" s="349"/>
    </row>
    <row r="465" spans="3:5" x14ac:dyDescent="0.25">
      <c r="C465" s="349"/>
      <c r="D465" s="349"/>
      <c r="E465" s="349"/>
    </row>
    <row r="466" spans="3:5" x14ac:dyDescent="0.25">
      <c r="C466" s="349"/>
      <c r="D466" s="349"/>
      <c r="E466" s="349"/>
    </row>
    <row r="467" spans="3:5" x14ac:dyDescent="0.25">
      <c r="C467" s="349"/>
      <c r="D467" s="349"/>
      <c r="E467" s="349"/>
    </row>
    <row r="468" spans="3:5" x14ac:dyDescent="0.25">
      <c r="C468" s="349"/>
      <c r="D468" s="349"/>
      <c r="E468" s="349"/>
    </row>
    <row r="469" spans="3:5" x14ac:dyDescent="0.25">
      <c r="C469" s="349"/>
      <c r="D469" s="349"/>
      <c r="E469" s="349"/>
    </row>
    <row r="470" spans="3:5" x14ac:dyDescent="0.25">
      <c r="C470" s="349"/>
      <c r="D470" s="349"/>
      <c r="E470" s="349"/>
    </row>
    <row r="471" spans="3:5" x14ac:dyDescent="0.25">
      <c r="C471" s="349"/>
      <c r="D471" s="349"/>
      <c r="E471" s="349"/>
    </row>
    <row r="472" spans="3:5" x14ac:dyDescent="0.25">
      <c r="C472" s="349"/>
      <c r="D472" s="349"/>
      <c r="E472" s="349"/>
    </row>
    <row r="473" spans="3:5" x14ac:dyDescent="0.25">
      <c r="C473" s="349"/>
      <c r="D473" s="349"/>
      <c r="E473" s="349"/>
    </row>
    <row r="474" spans="3:5" x14ac:dyDescent="0.25">
      <c r="C474" s="349"/>
      <c r="D474" s="349"/>
      <c r="E474" s="349"/>
    </row>
    <row r="475" spans="3:5" x14ac:dyDescent="0.25">
      <c r="C475" s="349"/>
      <c r="D475" s="349"/>
      <c r="E475" s="349"/>
    </row>
    <row r="476" spans="3:5" x14ac:dyDescent="0.25">
      <c r="C476" s="349"/>
      <c r="D476" s="349"/>
      <c r="E476" s="349"/>
    </row>
    <row r="477" spans="3:5" x14ac:dyDescent="0.25">
      <c r="C477" s="349"/>
      <c r="D477" s="349"/>
      <c r="E477" s="349"/>
    </row>
    <row r="478" spans="3:5" x14ac:dyDescent="0.25">
      <c r="C478" s="349"/>
      <c r="D478" s="349"/>
      <c r="E478" s="349"/>
    </row>
    <row r="479" spans="3:5" x14ac:dyDescent="0.25">
      <c r="C479" s="349"/>
      <c r="D479" s="349"/>
      <c r="E479" s="349"/>
    </row>
    <row r="480" spans="3:5" x14ac:dyDescent="0.25">
      <c r="C480" s="349"/>
      <c r="D480" s="349"/>
      <c r="E480" s="349"/>
    </row>
    <row r="481" spans="3:5" x14ac:dyDescent="0.25">
      <c r="C481" s="349"/>
      <c r="D481" s="349"/>
      <c r="E481" s="349"/>
    </row>
    <row r="482" spans="3:5" x14ac:dyDescent="0.25">
      <c r="C482" s="349"/>
      <c r="D482" s="349"/>
      <c r="E482" s="349"/>
    </row>
    <row r="483" spans="3:5" x14ac:dyDescent="0.25">
      <c r="C483" s="349"/>
      <c r="D483" s="349"/>
      <c r="E483" s="349"/>
    </row>
    <row r="484" spans="3:5" x14ac:dyDescent="0.25">
      <c r="C484" s="349"/>
      <c r="D484" s="349"/>
      <c r="E484" s="349"/>
    </row>
    <row r="485" spans="3:5" x14ac:dyDescent="0.25">
      <c r="C485" s="349"/>
      <c r="D485" s="349"/>
      <c r="E485" s="349"/>
    </row>
    <row r="486" spans="3:5" x14ac:dyDescent="0.25">
      <c r="C486" s="349"/>
      <c r="D486" s="349"/>
      <c r="E486" s="349"/>
    </row>
    <row r="487" spans="3:5" x14ac:dyDescent="0.25">
      <c r="C487" s="349"/>
      <c r="D487" s="349"/>
      <c r="E487" s="349"/>
    </row>
    <row r="488" spans="3:5" x14ac:dyDescent="0.25">
      <c r="C488" s="349"/>
      <c r="D488" s="349"/>
      <c r="E488" s="349"/>
    </row>
    <row r="489" spans="3:5" x14ac:dyDescent="0.25">
      <c r="C489" s="349"/>
      <c r="D489" s="349"/>
      <c r="E489" s="349"/>
    </row>
    <row r="490" spans="3:5" x14ac:dyDescent="0.25">
      <c r="C490" s="349"/>
      <c r="D490" s="349"/>
      <c r="E490" s="349"/>
    </row>
    <row r="491" spans="3:5" x14ac:dyDescent="0.25">
      <c r="C491" s="349"/>
      <c r="D491" s="349"/>
      <c r="E491" s="349"/>
    </row>
    <row r="492" spans="3:5" x14ac:dyDescent="0.25">
      <c r="C492" s="349"/>
      <c r="D492" s="349"/>
      <c r="E492" s="349"/>
    </row>
    <row r="493" spans="3:5" x14ac:dyDescent="0.25">
      <c r="C493" s="349"/>
      <c r="D493" s="349"/>
      <c r="E493" s="349"/>
    </row>
    <row r="494" spans="3:5" x14ac:dyDescent="0.25">
      <c r="C494" s="349"/>
      <c r="D494" s="349"/>
      <c r="E494" s="349"/>
    </row>
    <row r="495" spans="3:5" x14ac:dyDescent="0.25">
      <c r="C495" s="349"/>
      <c r="D495" s="349"/>
      <c r="E495" s="349"/>
    </row>
    <row r="496" spans="3:5" x14ac:dyDescent="0.25">
      <c r="C496" s="349"/>
      <c r="D496" s="349"/>
      <c r="E496" s="349"/>
    </row>
    <row r="497" spans="3:5" x14ac:dyDescent="0.25">
      <c r="C497" s="349"/>
      <c r="D497" s="349"/>
      <c r="E497" s="349"/>
    </row>
    <row r="498" spans="3:5" x14ac:dyDescent="0.25">
      <c r="C498" s="349"/>
      <c r="D498" s="349"/>
      <c r="E498" s="349"/>
    </row>
    <row r="499" spans="3:5" x14ac:dyDescent="0.25">
      <c r="C499" s="349"/>
      <c r="D499" s="349"/>
      <c r="E499" s="349"/>
    </row>
    <row r="500" spans="3:5" x14ac:dyDescent="0.25">
      <c r="C500" s="349"/>
      <c r="D500" s="349"/>
      <c r="E500" s="349"/>
    </row>
    <row r="501" spans="3:5" x14ac:dyDescent="0.25">
      <c r="C501" s="349"/>
      <c r="D501" s="349"/>
      <c r="E501" s="349"/>
    </row>
    <row r="502" spans="3:5" x14ac:dyDescent="0.25">
      <c r="C502" s="349"/>
      <c r="D502" s="349"/>
      <c r="E502" s="349"/>
    </row>
    <row r="503" spans="3:5" x14ac:dyDescent="0.25">
      <c r="C503" s="349"/>
      <c r="D503" s="349"/>
      <c r="E503" s="349"/>
    </row>
    <row r="504" spans="3:5" x14ac:dyDescent="0.25">
      <c r="C504" s="349"/>
      <c r="D504" s="349"/>
      <c r="E504" s="349"/>
    </row>
    <row r="505" spans="3:5" x14ac:dyDescent="0.25">
      <c r="C505" s="349"/>
      <c r="D505" s="349"/>
      <c r="E505" s="349"/>
    </row>
    <row r="506" spans="3:5" x14ac:dyDescent="0.25">
      <c r="C506" s="349"/>
      <c r="D506" s="349"/>
      <c r="E506" s="349"/>
    </row>
    <row r="507" spans="3:5" x14ac:dyDescent="0.25">
      <c r="C507" s="349"/>
      <c r="D507" s="349"/>
      <c r="E507" s="349"/>
    </row>
    <row r="508" spans="3:5" x14ac:dyDescent="0.25">
      <c r="C508" s="349"/>
      <c r="D508" s="349"/>
      <c r="E508" s="349"/>
    </row>
    <row r="509" spans="3:5" x14ac:dyDescent="0.25">
      <c r="C509" s="349"/>
      <c r="D509" s="349"/>
      <c r="E509" s="349"/>
    </row>
    <row r="510" spans="3:5" x14ac:dyDescent="0.25">
      <c r="C510" s="349"/>
      <c r="D510" s="349"/>
      <c r="E510" s="349"/>
    </row>
    <row r="511" spans="3:5" x14ac:dyDescent="0.25">
      <c r="C511" s="349"/>
      <c r="D511" s="349"/>
      <c r="E511" s="349"/>
    </row>
    <row r="512" spans="3:5" x14ac:dyDescent="0.25">
      <c r="C512" s="349"/>
      <c r="D512" s="349"/>
      <c r="E512" s="349"/>
    </row>
    <row r="513" spans="3:5" x14ac:dyDescent="0.25">
      <c r="C513" s="349"/>
      <c r="D513" s="349"/>
      <c r="E513" s="349"/>
    </row>
    <row r="514" spans="3:5" x14ac:dyDescent="0.25">
      <c r="C514" s="349"/>
      <c r="D514" s="349"/>
      <c r="E514" s="349"/>
    </row>
    <row r="515" spans="3:5" x14ac:dyDescent="0.25">
      <c r="C515" s="349"/>
      <c r="D515" s="349"/>
      <c r="E515" s="349"/>
    </row>
    <row r="516" spans="3:5" x14ac:dyDescent="0.25">
      <c r="C516" s="349"/>
      <c r="D516" s="349"/>
      <c r="E516" s="349"/>
    </row>
    <row r="517" spans="3:5" x14ac:dyDescent="0.25">
      <c r="C517" s="349"/>
      <c r="D517" s="349"/>
      <c r="E517" s="349"/>
    </row>
    <row r="518" spans="3:5" x14ac:dyDescent="0.25">
      <c r="C518" s="349"/>
      <c r="D518" s="349"/>
      <c r="E518" s="349"/>
    </row>
    <row r="519" spans="3:5" x14ac:dyDescent="0.25">
      <c r="C519" s="349"/>
      <c r="D519" s="349"/>
      <c r="E519" s="349"/>
    </row>
    <row r="520" spans="3:5" x14ac:dyDescent="0.25">
      <c r="C520" s="349"/>
      <c r="D520" s="349"/>
      <c r="E520" s="349"/>
    </row>
    <row r="521" spans="3:5" x14ac:dyDescent="0.25">
      <c r="C521" s="349"/>
      <c r="D521" s="349"/>
      <c r="E521" s="349"/>
    </row>
    <row r="522" spans="3:5" x14ac:dyDescent="0.25">
      <c r="C522" s="349"/>
      <c r="D522" s="349"/>
      <c r="E522" s="349"/>
    </row>
    <row r="523" spans="3:5" x14ac:dyDescent="0.25">
      <c r="C523" s="349"/>
      <c r="D523" s="349"/>
      <c r="E523" s="349"/>
    </row>
    <row r="524" spans="3:5" x14ac:dyDescent="0.25">
      <c r="C524" s="349"/>
      <c r="D524" s="349"/>
      <c r="E524" s="349"/>
    </row>
    <row r="525" spans="3:5" x14ac:dyDescent="0.25">
      <c r="C525" s="349"/>
      <c r="D525" s="349"/>
      <c r="E525" s="349"/>
    </row>
    <row r="526" spans="3:5" x14ac:dyDescent="0.25">
      <c r="C526" s="349"/>
      <c r="D526" s="349"/>
      <c r="E526" s="349"/>
    </row>
    <row r="527" spans="3:5" x14ac:dyDescent="0.25">
      <c r="C527" s="349"/>
      <c r="D527" s="349"/>
      <c r="E527" s="349"/>
    </row>
    <row r="528" spans="3:5" x14ac:dyDescent="0.25">
      <c r="C528" s="349"/>
      <c r="D528" s="349"/>
      <c r="E528" s="349"/>
    </row>
    <row r="529" spans="3:5" x14ac:dyDescent="0.25">
      <c r="C529" s="349"/>
      <c r="D529" s="349"/>
      <c r="E529" s="349"/>
    </row>
    <row r="530" spans="3:5" x14ac:dyDescent="0.25">
      <c r="C530" s="349"/>
      <c r="D530" s="349"/>
      <c r="E530" s="349"/>
    </row>
    <row r="531" spans="3:5" x14ac:dyDescent="0.25">
      <c r="C531" s="349"/>
      <c r="D531" s="349"/>
      <c r="E531" s="349"/>
    </row>
    <row r="532" spans="3:5" x14ac:dyDescent="0.25">
      <c r="C532" s="349"/>
      <c r="D532" s="349"/>
      <c r="E532" s="349"/>
    </row>
    <row r="533" spans="3:5" x14ac:dyDescent="0.25">
      <c r="C533" s="349"/>
      <c r="D533" s="349"/>
      <c r="E533" s="349"/>
    </row>
    <row r="534" spans="3:5" x14ac:dyDescent="0.25">
      <c r="C534" s="349"/>
      <c r="D534" s="349"/>
      <c r="E534" s="349"/>
    </row>
    <row r="535" spans="3:5" x14ac:dyDescent="0.25">
      <c r="C535" s="349"/>
      <c r="D535" s="349"/>
      <c r="E535" s="349"/>
    </row>
    <row r="536" spans="3:5" x14ac:dyDescent="0.25">
      <c r="C536" s="349"/>
      <c r="D536" s="349"/>
      <c r="E536" s="349"/>
    </row>
    <row r="537" spans="3:5" x14ac:dyDescent="0.25">
      <c r="C537" s="349"/>
      <c r="D537" s="349"/>
      <c r="E537" s="349"/>
    </row>
    <row r="538" spans="3:5" x14ac:dyDescent="0.25">
      <c r="C538" s="349"/>
      <c r="D538" s="349"/>
      <c r="E538" s="349"/>
    </row>
    <row r="539" spans="3:5" x14ac:dyDescent="0.25">
      <c r="C539" s="349"/>
      <c r="D539" s="349"/>
      <c r="E539" s="349"/>
    </row>
    <row r="540" spans="3:5" x14ac:dyDescent="0.25">
      <c r="C540" s="349"/>
      <c r="D540" s="349"/>
      <c r="E540" s="349"/>
    </row>
    <row r="541" spans="3:5" x14ac:dyDescent="0.25">
      <c r="C541" s="349"/>
      <c r="D541" s="349"/>
      <c r="E541" s="349"/>
    </row>
    <row r="542" spans="3:5" x14ac:dyDescent="0.25">
      <c r="C542" s="349"/>
      <c r="D542" s="349"/>
      <c r="E542" s="349"/>
    </row>
    <row r="543" spans="3:5" x14ac:dyDescent="0.25">
      <c r="C543" s="349"/>
      <c r="D543" s="349"/>
      <c r="E543" s="349"/>
    </row>
    <row r="544" spans="3:5" x14ac:dyDescent="0.25">
      <c r="C544" s="349"/>
      <c r="D544" s="349"/>
      <c r="E544" s="349"/>
    </row>
  </sheetData>
  <sortState ref="AC5:AD57">
    <sortCondition descending="1" ref="AD5:AD57"/>
  </sortState>
  <hyperlinks>
    <hyperlink ref="B34" r:id="rId1"/>
  </hyperlinks>
  <pageMargins left="0.75" right="0.75" top="1.25" bottom="0.75" header="0.5" footer="0.5"/>
  <pageSetup scale="74" orientation="portrait" r:id="rId2"/>
  <headerFooter>
    <oddFooter>&amp;C© 2022 Gartner, Inc. and/or its Affiliates. All Rights Reserved.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3:I76"/>
  <sheetViews>
    <sheetView workbookViewId="0"/>
  </sheetViews>
  <sheetFormatPr defaultRowHeight="15" x14ac:dyDescent="0.25"/>
  <cols>
    <col min="3" max="3" width="17.85546875" customWidth="1"/>
    <col min="4" max="4" width="10.5703125" bestFit="1" customWidth="1"/>
    <col min="6" max="6" width="13.5703125" bestFit="1" customWidth="1"/>
    <col min="8" max="8" width="11.42578125" customWidth="1"/>
  </cols>
  <sheetData>
    <row r="3" spans="3:9" x14ac:dyDescent="0.25">
      <c r="D3" s="220">
        <v>2016</v>
      </c>
      <c r="E3" s="220">
        <v>2016</v>
      </c>
      <c r="F3" s="220">
        <v>2016</v>
      </c>
      <c r="G3">
        <v>2017</v>
      </c>
      <c r="H3">
        <v>2017</v>
      </c>
      <c r="I3">
        <v>2017</v>
      </c>
    </row>
    <row r="4" spans="3:9" x14ac:dyDescent="0.25">
      <c r="D4" s="220"/>
      <c r="E4" s="220" t="s">
        <v>179</v>
      </c>
      <c r="F4" s="222" t="s">
        <v>180</v>
      </c>
      <c r="H4" t="s">
        <v>179</v>
      </c>
      <c r="I4" s="99" t="s">
        <v>180</v>
      </c>
    </row>
    <row r="5" spans="3:9" x14ac:dyDescent="0.25">
      <c r="C5" t="str">
        <f>DatabyRegion!C5</f>
        <v xml:space="preserve">          GLOBALFOUNDRIES</v>
      </c>
      <c r="D5" s="221">
        <v>4639</v>
      </c>
      <c r="E5" s="221">
        <f>D5</f>
        <v>4639</v>
      </c>
      <c r="F5" s="220"/>
      <c r="G5" s="101">
        <f>DatabyRegion!F5</f>
        <v>6585</v>
      </c>
      <c r="H5" s="101">
        <f>G5</f>
        <v>6585</v>
      </c>
    </row>
    <row r="6" spans="3:9" x14ac:dyDescent="0.25">
      <c r="C6" t="str">
        <f>DatabyRegion!C6</f>
        <v xml:space="preserve">          IBM Microelectronics1</v>
      </c>
      <c r="D6" s="221" t="s">
        <v>24</v>
      </c>
      <c r="E6" s="221" t="str">
        <f>D6</f>
        <v>-</v>
      </c>
      <c r="F6" s="220"/>
      <c r="G6" s="101">
        <f>DatabyRegion!F6</f>
        <v>0</v>
      </c>
      <c r="H6" s="101">
        <f>G6</f>
        <v>0</v>
      </c>
    </row>
    <row r="7" spans="3:9" x14ac:dyDescent="0.25">
      <c r="C7" t="str">
        <f>DatabyRegion!C7</f>
        <v xml:space="preserve">          Intel</v>
      </c>
      <c r="D7" s="221">
        <v>89.550000000000011</v>
      </c>
      <c r="E7" s="220"/>
      <c r="F7" s="221">
        <f>D7</f>
        <v>89.550000000000011</v>
      </c>
      <c r="G7" s="101">
        <f>DatabyRegion!F7</f>
        <v>320</v>
      </c>
      <c r="I7" s="101">
        <f>G7</f>
        <v>320</v>
      </c>
    </row>
    <row r="8" spans="3:9" x14ac:dyDescent="0.25">
      <c r="C8" t="str">
        <f>DatabyRegion!C9</f>
        <v xml:space="preserve">          On Semiconductor2</v>
      </c>
      <c r="D8" s="221" t="s">
        <v>24</v>
      </c>
      <c r="E8" s="221" t="str">
        <f>D8</f>
        <v>-</v>
      </c>
      <c r="F8" s="220"/>
      <c r="G8" s="101">
        <f>DatabyRegion!F9</f>
        <v>143</v>
      </c>
      <c r="H8" s="101">
        <f>G8</f>
        <v>143</v>
      </c>
    </row>
    <row r="9" spans="3:9" x14ac:dyDescent="0.25">
      <c r="C9" t="str">
        <f>DatabyRegion!C10</f>
        <v xml:space="preserve">          Microchip Technology</v>
      </c>
      <c r="D9" s="221">
        <v>13.2034</v>
      </c>
      <c r="E9" s="220"/>
      <c r="F9" s="221">
        <f>D9</f>
        <v>13.2034</v>
      </c>
      <c r="G9" s="101">
        <f>DatabyRegion!F10</f>
        <v>0</v>
      </c>
      <c r="I9" s="101">
        <f>G9</f>
        <v>0</v>
      </c>
    </row>
    <row r="10" spans="3:9" x14ac:dyDescent="0.25">
      <c r="C10" t="str">
        <f>DatabyRegion!C11</f>
        <v xml:space="preserve">          Texas Instruments</v>
      </c>
      <c r="D10" s="221">
        <v>64</v>
      </c>
      <c r="E10" s="220"/>
      <c r="F10" s="221">
        <f>D10</f>
        <v>64</v>
      </c>
      <c r="G10" s="101">
        <f>DatabyRegion!F11</f>
        <v>0</v>
      </c>
      <c r="I10" s="101">
        <f>G10</f>
        <v>0</v>
      </c>
    </row>
    <row r="11" spans="3:9" x14ac:dyDescent="0.25">
      <c r="C11" t="str">
        <f>DatabyRegion!C13</f>
        <v xml:space="preserve">          TSI Semiconductor</v>
      </c>
      <c r="D11" s="221">
        <v>50</v>
      </c>
      <c r="E11" s="221">
        <f>D11</f>
        <v>50</v>
      </c>
      <c r="F11" s="220"/>
      <c r="G11" s="101">
        <f>DatabyRegion!F13</f>
        <v>70</v>
      </c>
      <c r="H11" s="101">
        <f>G11</f>
        <v>70</v>
      </c>
    </row>
    <row r="12" spans="3:9" x14ac:dyDescent="0.25">
      <c r="C12" s="107" t="str">
        <f>DatabyRegion!C14</f>
        <v xml:space="preserve">     North American Companies</v>
      </c>
      <c r="D12" s="101">
        <f>SUM(D5:D11)+D53</f>
        <v>4952.7534000000005</v>
      </c>
      <c r="E12" s="101">
        <f t="shared" ref="E12" si="0">SUM(E5:E11)+E53</f>
        <v>4689</v>
      </c>
      <c r="F12" s="101">
        <f t="shared" ref="F12" si="1">SUM(F5:F11)+F53</f>
        <v>263.7534</v>
      </c>
      <c r="G12" s="101">
        <f>SUM(G5:G11)+G53</f>
        <v>7133</v>
      </c>
      <c r="H12" s="101">
        <f t="shared" ref="H12:I12" si="2">SUM(H5:H11)+H53</f>
        <v>6798</v>
      </c>
      <c r="I12" s="101">
        <f t="shared" si="2"/>
        <v>335</v>
      </c>
    </row>
    <row r="13" spans="3:9" x14ac:dyDescent="0.25">
      <c r="C13" t="str">
        <f>DatabyRegion!C15</f>
        <v xml:space="preserve">          Asahi Kasei Microdevices</v>
      </c>
      <c r="D13" s="221">
        <v>4.3121</v>
      </c>
      <c r="E13" s="220"/>
      <c r="F13" s="221">
        <f t="shared" ref="F13:F20" si="3">D13</f>
        <v>4.3121</v>
      </c>
      <c r="G13" s="101">
        <f>DatabyRegion!F15</f>
        <v>0</v>
      </c>
      <c r="I13" s="101">
        <f t="shared" ref="I13:I20" si="4">G13</f>
        <v>0</v>
      </c>
    </row>
    <row r="14" spans="3:9" x14ac:dyDescent="0.25">
      <c r="C14" t="str">
        <f>DatabyRegion!C16</f>
        <v xml:space="preserve">          Fujitsu Semiconductor</v>
      </c>
      <c r="D14" s="221">
        <v>860.14780000000007</v>
      </c>
      <c r="E14" s="221">
        <f>D14</f>
        <v>860.14780000000007</v>
      </c>
      <c r="F14" s="221">
        <v>0</v>
      </c>
      <c r="G14" s="101">
        <f>DatabyRegion!F16</f>
        <v>6.5</v>
      </c>
      <c r="H14" s="101">
        <f>G14</f>
        <v>6.5</v>
      </c>
      <c r="I14" s="101">
        <v>0</v>
      </c>
    </row>
    <row r="15" spans="3:9" x14ac:dyDescent="0.25">
      <c r="C15" t="str">
        <f>DatabyRegion!C17</f>
        <v xml:space="preserve">          Panasonic</v>
      </c>
      <c r="D15" s="221">
        <v>2.1798999999999999</v>
      </c>
      <c r="E15" s="220"/>
      <c r="F15" s="221">
        <f t="shared" si="3"/>
        <v>2.1798999999999999</v>
      </c>
      <c r="G15" s="101">
        <f>DatabyRegion!F17</f>
        <v>0</v>
      </c>
      <c r="I15" s="101">
        <f t="shared" si="4"/>
        <v>0</v>
      </c>
    </row>
    <row r="16" spans="3:9" x14ac:dyDescent="0.25">
      <c r="C16" t="str">
        <f>DatabyRegion!C18</f>
        <v xml:space="preserve">          Mitsubishi</v>
      </c>
      <c r="D16" s="221">
        <v>67.995000000000005</v>
      </c>
      <c r="E16" s="220"/>
      <c r="F16" s="221">
        <f t="shared" si="3"/>
        <v>67.995000000000005</v>
      </c>
      <c r="G16" s="101">
        <f>DatabyRegion!F18</f>
        <v>85</v>
      </c>
      <c r="I16" s="101">
        <f t="shared" si="4"/>
        <v>85</v>
      </c>
    </row>
    <row r="17" spans="3:9" x14ac:dyDescent="0.25">
      <c r="C17" t="str">
        <f>DatabyRegion!C19</f>
        <v xml:space="preserve">          Phenitec Semiconductor</v>
      </c>
      <c r="D17" s="221">
        <v>116.4</v>
      </c>
      <c r="E17" s="221">
        <f>D17</f>
        <v>116.4</v>
      </c>
      <c r="F17" s="221">
        <v>0</v>
      </c>
      <c r="G17" s="101">
        <f>DatabyRegion!F19</f>
        <v>163</v>
      </c>
      <c r="H17" s="101">
        <f>G17</f>
        <v>163</v>
      </c>
      <c r="I17" s="101">
        <v>0</v>
      </c>
    </row>
    <row r="18" spans="3:9" x14ac:dyDescent="0.25">
      <c r="C18" t="str">
        <f>DatabyRegion!C20</f>
        <v xml:space="preserve">          Rohm</v>
      </c>
      <c r="D18" s="221">
        <v>82.119</v>
      </c>
      <c r="E18" s="220"/>
      <c r="F18" s="221">
        <f t="shared" si="3"/>
        <v>82.119</v>
      </c>
      <c r="G18" s="101">
        <f>DatabyRegion!F20</f>
        <v>79.5</v>
      </c>
      <c r="I18" s="101">
        <f t="shared" si="4"/>
        <v>79.5</v>
      </c>
    </row>
    <row r="19" spans="3:9" x14ac:dyDescent="0.25">
      <c r="C19" t="str">
        <f>DatabyRegion!C21</f>
        <v xml:space="preserve">          Seiko Epson</v>
      </c>
      <c r="D19" s="221">
        <v>96.976399999999998</v>
      </c>
      <c r="E19" s="220"/>
      <c r="F19" s="221">
        <f t="shared" si="3"/>
        <v>96.976399999999998</v>
      </c>
      <c r="G19" s="101">
        <f>DatabyRegion!F21</f>
        <v>123</v>
      </c>
      <c r="I19" s="101">
        <f t="shared" si="4"/>
        <v>123</v>
      </c>
    </row>
    <row r="20" spans="3:9" x14ac:dyDescent="0.25">
      <c r="C20" t="str">
        <f>DatabyRegion!C22</f>
        <v xml:space="preserve">          Toshiba</v>
      </c>
      <c r="D20" s="221">
        <v>60.590264840000003</v>
      </c>
      <c r="E20" s="220"/>
      <c r="F20" s="221">
        <f t="shared" si="3"/>
        <v>60.590264840000003</v>
      </c>
      <c r="G20" s="101">
        <f>DatabyRegion!F22</f>
        <v>45</v>
      </c>
      <c r="I20" s="101">
        <f t="shared" si="4"/>
        <v>45</v>
      </c>
    </row>
    <row r="21" spans="3:9" x14ac:dyDescent="0.25">
      <c r="C21" s="107" t="str">
        <f>DatabyRegion!C23</f>
        <v xml:space="preserve">     Japanese Companies</v>
      </c>
      <c r="D21" s="101">
        <f>SUM(D13:D20)</f>
        <v>1290.72046484</v>
      </c>
      <c r="E21" s="101">
        <f t="shared" ref="E21" si="5">SUM(E13:E20)</f>
        <v>976.54780000000005</v>
      </c>
      <c r="F21" s="101">
        <f t="shared" ref="F21" si="6">SUM(F13:F20)</f>
        <v>314.17266484000004</v>
      </c>
      <c r="G21" s="101">
        <f>SUM(G13:G20)</f>
        <v>502</v>
      </c>
      <c r="H21" s="101">
        <f t="shared" ref="H21:I21" si="7">SUM(H13:H20)</f>
        <v>169.5</v>
      </c>
      <c r="I21" s="101">
        <f t="shared" si="7"/>
        <v>332.5</v>
      </c>
    </row>
    <row r="22" spans="3:9" x14ac:dyDescent="0.25">
      <c r="C22" t="str">
        <f>DatabyRegion!C24</f>
        <v xml:space="preserve">          Altis Semiconductor</v>
      </c>
      <c r="D22" s="221">
        <v>81.576300000000003</v>
      </c>
      <c r="E22" s="221">
        <f t="shared" ref="E22:E35" si="8">D22</f>
        <v>81.576300000000003</v>
      </c>
      <c r="F22" s="220"/>
      <c r="G22" s="101">
        <f>DatabyRegion!F24</f>
        <v>0</v>
      </c>
      <c r="H22" s="101">
        <f t="shared" ref="H22:H35" si="9">G22</f>
        <v>0</v>
      </c>
    </row>
    <row r="23" spans="3:9" x14ac:dyDescent="0.25">
      <c r="C23" t="str">
        <f>DatabyRegion!C25</f>
        <v xml:space="preserve">          ams</v>
      </c>
      <c r="D23" s="221">
        <v>60.191127810000005</v>
      </c>
      <c r="E23" s="221">
        <v>0</v>
      </c>
      <c r="F23" s="221">
        <f>D23</f>
        <v>60.191127810000005</v>
      </c>
      <c r="G23" s="101">
        <f>DatabyRegion!F25</f>
        <v>25</v>
      </c>
      <c r="H23" s="101">
        <v>0</v>
      </c>
      <c r="I23" s="101">
        <f>G23</f>
        <v>25</v>
      </c>
    </row>
    <row r="24" spans="3:9" x14ac:dyDescent="0.25">
      <c r="C24" t="str">
        <f>DatabyRegion!C26</f>
        <v xml:space="preserve">          LFoundry3</v>
      </c>
      <c r="D24" s="221">
        <v>111.4988</v>
      </c>
      <c r="E24" s="221">
        <f t="shared" si="8"/>
        <v>111.4988</v>
      </c>
      <c r="F24" s="220"/>
      <c r="G24" s="101">
        <f>DatabyRegion!F26</f>
        <v>0</v>
      </c>
      <c r="H24" s="101">
        <f t="shared" si="9"/>
        <v>0</v>
      </c>
    </row>
    <row r="25" spans="3:9" x14ac:dyDescent="0.25">
      <c r="C25" t="str">
        <f>DatabyRegion!C27</f>
        <v xml:space="preserve">          Semefab</v>
      </c>
      <c r="D25" s="221" t="s">
        <v>24</v>
      </c>
      <c r="E25" s="221">
        <v>0</v>
      </c>
      <c r="F25" s="221" t="str">
        <f>D25</f>
        <v>-</v>
      </c>
      <c r="G25" s="101">
        <f>DatabyRegion!F27</f>
        <v>28.749999999999996</v>
      </c>
      <c r="H25" s="101">
        <v>0</v>
      </c>
      <c r="I25" s="101">
        <f>G25</f>
        <v>28.749999999999996</v>
      </c>
    </row>
    <row r="26" spans="3:9" x14ac:dyDescent="0.25">
      <c r="C26" t="str">
        <f>DatabyRegion!C28</f>
        <v xml:space="preserve">          TowerJazz</v>
      </c>
      <c r="D26" s="221">
        <v>1249.4000000000001</v>
      </c>
      <c r="E26" s="221">
        <f t="shared" si="8"/>
        <v>1249.4000000000001</v>
      </c>
      <c r="F26" s="220"/>
      <c r="G26" s="101">
        <f>DatabyRegion!F28</f>
        <v>1508.3519999999999</v>
      </c>
      <c r="H26" s="101">
        <f t="shared" si="9"/>
        <v>1508.3519999999999</v>
      </c>
    </row>
    <row r="27" spans="3:9" x14ac:dyDescent="0.25">
      <c r="C27" t="str">
        <f>DatabyRegion!C29</f>
        <v xml:space="preserve">          X-FAB</v>
      </c>
      <c r="D27" s="221">
        <v>460.8</v>
      </c>
      <c r="E27" s="221">
        <f t="shared" si="8"/>
        <v>460.8</v>
      </c>
      <c r="F27" s="220"/>
      <c r="G27" s="101">
        <f>DatabyRegion!F29</f>
        <v>657.8</v>
      </c>
      <c r="H27" s="101">
        <f t="shared" si="9"/>
        <v>657.8</v>
      </c>
    </row>
    <row r="28" spans="3:9" x14ac:dyDescent="0.25">
      <c r="C28" s="107" t="str">
        <f>DatabyRegion!C30</f>
        <v xml:space="preserve">     European Companies</v>
      </c>
      <c r="D28" s="101">
        <f>SUM(D22:D27)</f>
        <v>1963.4662278100002</v>
      </c>
      <c r="E28" s="101">
        <f t="shared" ref="E28" si="10">SUM(E22:E27)</f>
        <v>1903.2751000000001</v>
      </c>
      <c r="F28" s="101">
        <f t="shared" ref="F28" si="11">SUM(F22:F27)</f>
        <v>60.191127810000005</v>
      </c>
      <c r="G28" s="101">
        <f>SUM(G22:G27)</f>
        <v>2219.902</v>
      </c>
      <c r="H28" s="101">
        <f t="shared" ref="H28:I28" si="12">SUM(H22:H27)</f>
        <v>2166.152</v>
      </c>
      <c r="I28" s="101">
        <f t="shared" si="12"/>
        <v>53.75</v>
      </c>
    </row>
    <row r="29" spans="3:9" x14ac:dyDescent="0.25">
      <c r="C29" t="str">
        <f>DatabyRegion!C31</f>
        <v xml:space="preserve">         GTA</v>
      </c>
      <c r="D29" s="221">
        <v>116</v>
      </c>
      <c r="E29" s="221">
        <f t="shared" si="8"/>
        <v>116</v>
      </c>
      <c r="F29" s="220"/>
      <c r="G29" s="101">
        <f>DatabyRegion!F31</f>
        <v>200</v>
      </c>
      <c r="H29" s="101">
        <f t="shared" si="9"/>
        <v>200</v>
      </c>
    </row>
    <row r="30" spans="3:9" x14ac:dyDescent="0.25">
      <c r="C30" t="str">
        <f>DatabyRegion!C32</f>
        <v xml:space="preserve">         CSMC Technologies</v>
      </c>
      <c r="D30" s="221">
        <v>418</v>
      </c>
      <c r="E30" s="221">
        <f t="shared" si="8"/>
        <v>418</v>
      </c>
      <c r="F30" s="220"/>
      <c r="G30" s="101">
        <f>DatabyRegion!F32</f>
        <v>606.46</v>
      </c>
      <c r="H30" s="101">
        <f t="shared" si="9"/>
        <v>606.46</v>
      </c>
    </row>
    <row r="31" spans="3:9" x14ac:dyDescent="0.25">
      <c r="C31" t="str">
        <f>DatabyRegion!C33</f>
        <v xml:space="preserve">         DB HiTek</v>
      </c>
      <c r="D31" s="221">
        <v>667.48070000000007</v>
      </c>
      <c r="E31" s="221">
        <f t="shared" si="8"/>
        <v>667.48070000000007</v>
      </c>
      <c r="F31" s="220"/>
      <c r="G31" s="101">
        <f>DatabyRegion!F33</f>
        <v>858.19999999999993</v>
      </c>
      <c r="H31" s="101">
        <f t="shared" si="9"/>
        <v>858.19999999999993</v>
      </c>
    </row>
    <row r="32" spans="3:9" x14ac:dyDescent="0.25">
      <c r="C32" t="str">
        <f>DatabyRegion!C34</f>
        <v xml:space="preserve">         Episil Technologies</v>
      </c>
      <c r="D32" s="221">
        <v>58.072900000000004</v>
      </c>
      <c r="E32" s="221">
        <f t="shared" si="8"/>
        <v>58.072900000000004</v>
      </c>
      <c r="F32" s="220"/>
      <c r="G32" s="101">
        <f>DatabyRegion!F34</f>
        <v>92.985870220276681</v>
      </c>
      <c r="H32" s="101">
        <f t="shared" si="9"/>
        <v>92.985870220276681</v>
      </c>
    </row>
    <row r="33" spans="3:9" x14ac:dyDescent="0.25">
      <c r="C33" t="str">
        <f>DatabyRegion!C35</f>
        <v xml:space="preserve">         Founder Microelectronics</v>
      </c>
      <c r="D33" s="221">
        <v>45</v>
      </c>
      <c r="E33" s="221">
        <f t="shared" si="8"/>
        <v>45</v>
      </c>
      <c r="F33" s="220"/>
      <c r="G33" s="101">
        <f>DatabyRegion!F35</f>
        <v>50</v>
      </c>
      <c r="H33" s="101">
        <f t="shared" si="9"/>
        <v>50</v>
      </c>
    </row>
    <row r="34" spans="3:9" x14ac:dyDescent="0.25">
      <c r="C34" t="str">
        <f>DatabyRegion!C36</f>
        <v xml:space="preserve">         Key Foundry</v>
      </c>
      <c r="D34" s="221" t="s">
        <v>24</v>
      </c>
      <c r="E34" s="221" t="str">
        <f t="shared" si="8"/>
        <v>-</v>
      </c>
      <c r="F34" s="220"/>
      <c r="G34" s="101">
        <f>DatabyRegion!F36</f>
        <v>350</v>
      </c>
      <c r="H34" s="101">
        <f t="shared" si="9"/>
        <v>350</v>
      </c>
    </row>
    <row r="35" spans="3:9" x14ac:dyDescent="0.25">
      <c r="C35" t="str">
        <f>DatabyRegion!C37</f>
        <v xml:space="preserve">         Lite-On Semiconductor</v>
      </c>
      <c r="D35" s="221">
        <v>11.5138</v>
      </c>
      <c r="E35" s="221">
        <f t="shared" si="8"/>
        <v>11.5138</v>
      </c>
      <c r="F35" s="220"/>
      <c r="G35" s="101">
        <f>DatabyRegion!F37</f>
        <v>0</v>
      </c>
      <c r="H35" s="101">
        <f t="shared" si="9"/>
        <v>0</v>
      </c>
    </row>
    <row r="36" spans="3:9" x14ac:dyDescent="0.25">
      <c r="C36" t="str">
        <f>DatabyRegion!C38</f>
        <v xml:space="preserve">         Macronix </v>
      </c>
      <c r="D36" s="221">
        <v>79.031599999999997</v>
      </c>
      <c r="E36" s="220"/>
      <c r="F36" s="221">
        <f>D36</f>
        <v>79.031599999999997</v>
      </c>
      <c r="G36" s="101">
        <f>DatabyRegion!F38</f>
        <v>100</v>
      </c>
      <c r="I36" s="101">
        <f>G36</f>
        <v>100</v>
      </c>
    </row>
    <row r="37" spans="3:9" x14ac:dyDescent="0.25">
      <c r="C37" t="str">
        <f>DatabyRegion!C39</f>
        <v xml:space="preserve">         MagnaChip </v>
      </c>
      <c r="D37" s="221">
        <v>273.96100000000001</v>
      </c>
      <c r="E37" s="220"/>
      <c r="F37" s="221">
        <f>D37</f>
        <v>273.96100000000001</v>
      </c>
      <c r="G37" s="101">
        <f>DatabyRegion!F39</f>
        <v>0</v>
      </c>
      <c r="I37" s="101">
        <f>G37</f>
        <v>0</v>
      </c>
    </row>
    <row r="38" spans="3:9" x14ac:dyDescent="0.25">
      <c r="C38" t="str">
        <f>DatabyRegion!C40</f>
        <v xml:space="preserve">         Mosel Vitelic</v>
      </c>
      <c r="D38" s="221">
        <v>43</v>
      </c>
      <c r="E38" s="221">
        <f>D38</f>
        <v>43</v>
      </c>
      <c r="F38" s="220"/>
      <c r="G38" s="101">
        <f>DatabyRegion!F40</f>
        <v>67</v>
      </c>
      <c r="H38" s="101">
        <f>G38</f>
        <v>67</v>
      </c>
    </row>
    <row r="39" spans="3:9" x14ac:dyDescent="0.25">
      <c r="C39" t="str">
        <f>DatabyRegion!C42</f>
        <v xml:space="preserve">      Nuvoton (Winbond Electronics)</v>
      </c>
      <c r="D39" s="221">
        <v>51.729973969999996</v>
      </c>
      <c r="E39" s="220"/>
      <c r="F39" s="221">
        <f>D39</f>
        <v>51.729973969999996</v>
      </c>
      <c r="G39" s="101">
        <f>DatabyRegion!F42</f>
        <v>86.478796235820894</v>
      </c>
      <c r="I39" s="101">
        <f>G39</f>
        <v>86.478796235820894</v>
      </c>
    </row>
    <row r="40" spans="3:9" x14ac:dyDescent="0.25">
      <c r="C40" t="str">
        <f>DatabyRegion!C43</f>
        <v xml:space="preserve">         PSMC</v>
      </c>
      <c r="D40" s="221">
        <v>986.75720000000001</v>
      </c>
      <c r="E40" s="221">
        <f>D40</f>
        <v>986.75720000000001</v>
      </c>
      <c r="F40" s="220"/>
      <c r="G40" s="101">
        <f>DatabyRegion!F43</f>
        <v>2340</v>
      </c>
      <c r="H40" s="101">
        <f>G40</f>
        <v>2340</v>
      </c>
    </row>
    <row r="41" spans="3:9" x14ac:dyDescent="0.25">
      <c r="C41" t="str">
        <f>DatabyRegion!C44</f>
        <v xml:space="preserve">         Samsung Electronics</v>
      </c>
      <c r="D41" s="221">
        <v>3700</v>
      </c>
      <c r="E41" s="220"/>
      <c r="F41" s="221">
        <f>D41</f>
        <v>3700</v>
      </c>
      <c r="G41" s="101">
        <f>DatabyRegion!F44</f>
        <v>8537</v>
      </c>
      <c r="I41" s="101">
        <f>G41</f>
        <v>8537</v>
      </c>
    </row>
    <row r="42" spans="3:9" x14ac:dyDescent="0.25">
      <c r="C42" t="str">
        <f>DatabyRegion!C45</f>
        <v xml:space="preserve">         Shanghai Belling</v>
      </c>
      <c r="D42" s="221" t="s">
        <v>24</v>
      </c>
      <c r="E42" s="221" t="str">
        <f>D42</f>
        <v>-</v>
      </c>
      <c r="F42" s="220"/>
      <c r="G42" s="101">
        <f>DatabyRegion!F45</f>
        <v>0</v>
      </c>
      <c r="H42" s="101">
        <f>G42</f>
        <v>0</v>
      </c>
    </row>
    <row r="43" spans="3:9" x14ac:dyDescent="0.25">
      <c r="C43" t="str">
        <f>DatabyRegion!C46</f>
        <v xml:space="preserve">         Shanghai Huahong Grace Semiconductor Manufacturing</v>
      </c>
      <c r="D43" s="221">
        <v>721.40000000000009</v>
      </c>
      <c r="E43" s="221">
        <f>D43</f>
        <v>721.40000000000009</v>
      </c>
      <c r="F43" s="220"/>
      <c r="G43" s="101">
        <f>DatabyRegion!F46</f>
        <v>1631</v>
      </c>
      <c r="H43" s="101">
        <f>G43</f>
        <v>1631</v>
      </c>
    </row>
    <row r="44" spans="3:9" x14ac:dyDescent="0.25">
      <c r="C44" t="str">
        <f>DatabyRegion!C47</f>
        <v xml:space="preserve">        Shanghai HuaLi Micoelectronics HLMC</v>
      </c>
      <c r="D44" s="221">
        <v>310</v>
      </c>
      <c r="E44" s="221">
        <f>D44</f>
        <v>310</v>
      </c>
      <c r="F44" s="220"/>
      <c r="G44" s="101">
        <f>DatabyRegion!F47</f>
        <v>1298</v>
      </c>
      <c r="H44" s="101">
        <f>G44</f>
        <v>1298</v>
      </c>
    </row>
    <row r="45" spans="3:9" x14ac:dyDescent="0.25">
      <c r="C45" t="str">
        <f>DatabyRegion!C48</f>
        <v xml:space="preserve">         Silterra</v>
      </c>
      <c r="D45" s="221">
        <v>160</v>
      </c>
      <c r="E45" s="221">
        <f>D45</f>
        <v>160</v>
      </c>
      <c r="F45" s="220"/>
      <c r="G45" s="101">
        <f>DatabyRegion!F48</f>
        <v>180</v>
      </c>
      <c r="H45" s="101">
        <f>G45</f>
        <v>180</v>
      </c>
    </row>
    <row r="46" spans="3:9" x14ac:dyDescent="0.25">
      <c r="C46" t="str">
        <f>DatabyRegion!C49</f>
        <v xml:space="preserve">         SK hynix</v>
      </c>
      <c r="D46" s="221">
        <v>155</v>
      </c>
      <c r="E46" s="220"/>
      <c r="F46" s="221">
        <f>D46</f>
        <v>155</v>
      </c>
      <c r="G46" s="101">
        <f>DatabyRegion!F49</f>
        <v>785</v>
      </c>
      <c r="I46" s="101">
        <f>G46</f>
        <v>785</v>
      </c>
    </row>
    <row r="47" spans="3:9" x14ac:dyDescent="0.25">
      <c r="C47" t="str">
        <f>DatabyRegion!C50</f>
        <v xml:space="preserve">         SMIC</v>
      </c>
      <c r="D47" s="221">
        <v>2914.1000000000004</v>
      </c>
      <c r="E47" s="221">
        <f>D47</f>
        <v>2914.1000000000004</v>
      </c>
      <c r="F47" s="220"/>
      <c r="G47" s="101">
        <f>DatabyRegion!F50</f>
        <v>5443.4</v>
      </c>
      <c r="H47" s="101">
        <f>G47</f>
        <v>5443.4</v>
      </c>
    </row>
    <row r="48" spans="3:9" x14ac:dyDescent="0.25">
      <c r="C48" t="str">
        <f>DatabyRegion!C51</f>
        <v xml:space="preserve">         TSMC</v>
      </c>
      <c r="D48" s="221">
        <v>29450.542800000003</v>
      </c>
      <c r="E48" s="221">
        <f>D48</f>
        <v>29450.542800000003</v>
      </c>
      <c r="F48" s="220"/>
      <c r="G48" s="101">
        <f>DatabyRegion!F51</f>
        <v>56674.46</v>
      </c>
      <c r="H48" s="101">
        <f>G48</f>
        <v>56674.46</v>
      </c>
    </row>
    <row r="49" spans="3:9" x14ac:dyDescent="0.25">
      <c r="C49" t="str">
        <f>DatabyRegion!C52</f>
        <v xml:space="preserve">         UMC</v>
      </c>
      <c r="D49" s="221">
        <v>4578.6855999999998</v>
      </c>
      <c r="E49" s="221">
        <f>D49</f>
        <v>4578.6855999999998</v>
      </c>
      <c r="F49" s="220"/>
      <c r="G49" s="101">
        <f>DatabyRegion!F52</f>
        <v>7605.99</v>
      </c>
      <c r="H49" s="101">
        <f>G49</f>
        <v>7605.99</v>
      </c>
    </row>
    <row r="50" spans="3:9" x14ac:dyDescent="0.25">
      <c r="C50" t="str">
        <f>DatabyRegion!C53</f>
        <v xml:space="preserve">         VIS</v>
      </c>
      <c r="D50" s="221">
        <v>801.7559086</v>
      </c>
      <c r="E50" s="221">
        <f>D50</f>
        <v>801.7559086</v>
      </c>
      <c r="F50" s="220"/>
      <c r="G50" s="101">
        <f>DatabyRegion!F53</f>
        <v>1569.7929064426071</v>
      </c>
      <c r="H50" s="101">
        <f>G50</f>
        <v>1569.7929064426071</v>
      </c>
    </row>
    <row r="51" spans="3:9" x14ac:dyDescent="0.25">
      <c r="C51" t="str">
        <f>DatabyRegion!C54</f>
        <v xml:space="preserve">         XMC</v>
      </c>
      <c r="D51" s="221">
        <v>250</v>
      </c>
      <c r="E51" s="220"/>
      <c r="F51" s="221">
        <f>D51</f>
        <v>250</v>
      </c>
      <c r="G51" s="101">
        <f>DatabyRegion!F54</f>
        <v>360</v>
      </c>
      <c r="I51" s="101">
        <f>G51</f>
        <v>360</v>
      </c>
    </row>
    <row r="52" spans="3:9" x14ac:dyDescent="0.25">
      <c r="C52" s="107" t="str">
        <f>DatabyRegion!C56</f>
        <v xml:space="preserve">     Asia/Pacific Companies</v>
      </c>
      <c r="D52" s="101">
        <f>SUM(D29:D51)</f>
        <v>45792.031482569997</v>
      </c>
      <c r="E52" s="101">
        <f t="shared" ref="E52:F52" si="13">SUM(E29:E51)</f>
        <v>41282.308908599996</v>
      </c>
      <c r="F52" s="101">
        <f t="shared" si="13"/>
        <v>4509.7225739699998</v>
      </c>
      <c r="G52" s="101">
        <f>SUM(G29:G51)</f>
        <v>88835.767572898709</v>
      </c>
      <c r="H52" s="101">
        <f t="shared" ref="H52:I52" si="14">SUM(H29:H51)</f>
        <v>78967.288776662899</v>
      </c>
      <c r="I52" s="101">
        <f t="shared" si="14"/>
        <v>9868.4787962358205</v>
      </c>
    </row>
    <row r="53" spans="3:9" x14ac:dyDescent="0.25">
      <c r="C53" t="str">
        <f>DatabyRegion!C57</f>
        <v xml:space="preserve">        Others </v>
      </c>
      <c r="D53" s="221">
        <v>97</v>
      </c>
      <c r="E53" s="221">
        <v>0</v>
      </c>
      <c r="F53" s="221">
        <f>D53</f>
        <v>97</v>
      </c>
      <c r="G53" s="101">
        <f>DatabyRegion!F57</f>
        <v>15</v>
      </c>
      <c r="H53" s="101">
        <v>0</v>
      </c>
      <c r="I53" s="101">
        <f>G53</f>
        <v>15</v>
      </c>
    </row>
    <row r="54" spans="3:9" x14ac:dyDescent="0.25">
      <c r="C54" t="str">
        <f>DatabyRegion!C58</f>
        <v>Total Market</v>
      </c>
      <c r="D54" s="101">
        <v>53998.971575219999</v>
      </c>
      <c r="G54" s="101">
        <f>DatabyRegion!F59</f>
        <v>100193.96957289871</v>
      </c>
      <c r="H54" s="101" t="s">
        <v>45</v>
      </c>
    </row>
    <row r="55" spans="3:9" x14ac:dyDescent="0.25">
      <c r="C55" t="s">
        <v>45</v>
      </c>
      <c r="D55" t="s">
        <v>45</v>
      </c>
      <c r="G55" s="101">
        <f>DatabyRegion!F60</f>
        <v>97048.75</v>
      </c>
      <c r="H55" s="101" t="s">
        <v>45</v>
      </c>
    </row>
    <row r="56" spans="3:9" ht="18.75" x14ac:dyDescent="0.3">
      <c r="C56" s="280" t="s">
        <v>193</v>
      </c>
      <c r="H56" s="101" t="s">
        <v>45</v>
      </c>
    </row>
    <row r="57" spans="3:9" ht="15.75" thickBot="1" x14ac:dyDescent="0.3">
      <c r="C57" s="106"/>
      <c r="H57" s="101" t="s">
        <v>45</v>
      </c>
    </row>
    <row r="58" spans="3:9" ht="36.75" x14ac:dyDescent="0.25">
      <c r="C58" s="223"/>
      <c r="D58" s="224" t="s">
        <v>48</v>
      </c>
      <c r="E58" s="224" t="s">
        <v>111</v>
      </c>
      <c r="F58" s="224" t="s">
        <v>139</v>
      </c>
      <c r="G58" s="225" t="s">
        <v>181</v>
      </c>
    </row>
    <row r="59" spans="3:9" x14ac:dyDescent="0.25">
      <c r="C59" s="226" t="s">
        <v>18</v>
      </c>
      <c r="D59" s="194"/>
      <c r="E59" s="118"/>
      <c r="F59" s="195"/>
      <c r="G59" s="227"/>
    </row>
    <row r="60" spans="3:9" x14ac:dyDescent="0.25">
      <c r="C60" s="228" t="s">
        <v>112</v>
      </c>
      <c r="D60" s="82">
        <f>D12</f>
        <v>4952.7534000000005</v>
      </c>
      <c r="E60" s="43">
        <f>D60/D$64</f>
        <v>9.1719402342706979E-2</v>
      </c>
      <c r="F60" s="82">
        <f>G12</f>
        <v>7133</v>
      </c>
      <c r="G60" s="229">
        <f>F60/F$64</f>
        <v>7.2276336059622623E-2</v>
      </c>
    </row>
    <row r="61" spans="3:9" x14ac:dyDescent="0.25">
      <c r="C61" s="230" t="s">
        <v>113</v>
      </c>
      <c r="D61" s="82">
        <f>D21</f>
        <v>1290.72046484</v>
      </c>
      <c r="E61" s="43">
        <f>D61/D$64</f>
        <v>2.390268605471569E-2</v>
      </c>
      <c r="F61" s="82">
        <f>G21</f>
        <v>502</v>
      </c>
      <c r="G61" s="229">
        <f>F61/F$64</f>
        <v>5.0866004068317056E-3</v>
      </c>
    </row>
    <row r="62" spans="3:9" x14ac:dyDescent="0.25">
      <c r="C62" s="228" t="s">
        <v>114</v>
      </c>
      <c r="D62" s="82">
        <f>D28</f>
        <v>1963.4662278100002</v>
      </c>
      <c r="E62" s="43">
        <f>D62/D$64</f>
        <v>3.6361178195309006E-2</v>
      </c>
      <c r="F62" s="82">
        <f>G28</f>
        <v>2219.902</v>
      </c>
      <c r="G62" s="229">
        <f>F62/F$64</f>
        <v>2.2493534693877524E-2</v>
      </c>
    </row>
    <row r="63" spans="3:9" x14ac:dyDescent="0.25">
      <c r="C63" s="228" t="s">
        <v>115</v>
      </c>
      <c r="D63" s="82">
        <f>D52</f>
        <v>45792.031482569997</v>
      </c>
      <c r="E63" s="43">
        <f>D63/D$64</f>
        <v>0.84801673340726835</v>
      </c>
      <c r="F63" s="82">
        <f>G52</f>
        <v>88835.767572898709</v>
      </c>
      <c r="G63" s="229">
        <f>F63/F$64</f>
        <v>0.90014352883966808</v>
      </c>
    </row>
    <row r="64" spans="3:9" x14ac:dyDescent="0.25">
      <c r="C64" s="231" t="s">
        <v>116</v>
      </c>
      <c r="D64" s="66">
        <f>SUM(D60:D63)</f>
        <v>53998.971575219999</v>
      </c>
      <c r="E64" s="44">
        <f>D64/D$64</f>
        <v>1</v>
      </c>
      <c r="F64" s="66">
        <f>SUM(F60:F63)</f>
        <v>98690.669572898711</v>
      </c>
      <c r="G64" s="232">
        <f>F64/F$64</f>
        <v>1</v>
      </c>
    </row>
    <row r="65" spans="3:7" x14ac:dyDescent="0.25">
      <c r="C65" s="233" t="s">
        <v>117</v>
      </c>
      <c r="D65" s="82" t="s">
        <v>45</v>
      </c>
      <c r="E65" s="43" t="s">
        <v>45</v>
      </c>
      <c r="F65" s="82" t="s">
        <v>45</v>
      </c>
      <c r="G65" s="229" t="s">
        <v>45</v>
      </c>
    </row>
    <row r="66" spans="3:7" x14ac:dyDescent="0.25">
      <c r="C66" s="228" t="s">
        <v>112</v>
      </c>
      <c r="D66" s="82">
        <f>E12</f>
        <v>4689</v>
      </c>
      <c r="E66" s="43">
        <f>D66/D$70</f>
        <v>9.5985493608860981E-2</v>
      </c>
      <c r="F66" s="82">
        <f>H12</f>
        <v>6798</v>
      </c>
      <c r="G66" s="229">
        <f>F66/F$70</f>
        <v>7.7161491580810967E-2</v>
      </c>
    </row>
    <row r="67" spans="3:7" x14ac:dyDescent="0.25">
      <c r="C67" s="228" t="s">
        <v>113</v>
      </c>
      <c r="D67" s="82">
        <f>E21</f>
        <v>976.54780000000005</v>
      </c>
      <c r="E67" s="43">
        <f>D67/D$70</f>
        <v>1.9990279935092184E-2</v>
      </c>
      <c r="F67" s="82">
        <f>H21</f>
        <v>169.5</v>
      </c>
      <c r="G67" s="229">
        <f>F67/F$70</f>
        <v>1.9239295120546424E-3</v>
      </c>
    </row>
    <row r="68" spans="3:7" x14ac:dyDescent="0.25">
      <c r="C68" s="228" t="s">
        <v>114</v>
      </c>
      <c r="D68" s="82">
        <f>E28</f>
        <v>1903.2751000000001</v>
      </c>
      <c r="E68" s="43">
        <f>D68/D$70</f>
        <v>3.8960716559384566E-2</v>
      </c>
      <c r="F68" s="82">
        <f>H28</f>
        <v>2166.152</v>
      </c>
      <c r="G68" s="229">
        <f>F68/F$70</f>
        <v>2.4587160828296092E-2</v>
      </c>
    </row>
    <row r="69" spans="3:7" x14ac:dyDescent="0.25">
      <c r="C69" s="228" t="s">
        <v>115</v>
      </c>
      <c r="D69" s="82">
        <f>E52</f>
        <v>41282.308908599996</v>
      </c>
      <c r="E69" s="43">
        <f>D69/D$70</f>
        <v>0.84506350989666223</v>
      </c>
      <c r="F69" s="82">
        <f>H52</f>
        <v>78967.288776662899</v>
      </c>
      <c r="G69" s="229">
        <f>F69/F$70</f>
        <v>0.89632741807883831</v>
      </c>
    </row>
    <row r="70" spans="3:7" x14ac:dyDescent="0.25">
      <c r="C70" s="226" t="s">
        <v>118</v>
      </c>
      <c r="D70" s="66">
        <f>SUM(D66:D69)</f>
        <v>48851.131808599996</v>
      </c>
      <c r="E70" s="44">
        <f>D70/D$70</f>
        <v>1</v>
      </c>
      <c r="F70" s="66">
        <f>SUM(F66:F69)</f>
        <v>88100.940776662901</v>
      </c>
      <c r="G70" s="232">
        <f>F70/F$70</f>
        <v>1</v>
      </c>
    </row>
    <row r="71" spans="3:7" x14ac:dyDescent="0.25">
      <c r="C71" s="233" t="s">
        <v>119</v>
      </c>
      <c r="D71" s="82" t="s">
        <v>45</v>
      </c>
      <c r="E71" s="43" t="s">
        <v>45</v>
      </c>
      <c r="F71" s="82" t="s">
        <v>45</v>
      </c>
      <c r="G71" s="229" t="s">
        <v>45</v>
      </c>
    </row>
    <row r="72" spans="3:7" x14ac:dyDescent="0.25">
      <c r="C72" s="230" t="s">
        <v>112</v>
      </c>
      <c r="D72" s="82">
        <f>D60-D66</f>
        <v>263.75340000000051</v>
      </c>
      <c r="E72" s="43">
        <f>D72/D$76</f>
        <v>5.1235743915389417E-2</v>
      </c>
      <c r="F72" s="82">
        <f>F60-F66</f>
        <v>335</v>
      </c>
      <c r="G72" s="229">
        <f>F72/F$76</f>
        <v>3.163442675879273E-2</v>
      </c>
    </row>
    <row r="73" spans="3:7" x14ac:dyDescent="0.25">
      <c r="C73" s="228" t="s">
        <v>113</v>
      </c>
      <c r="D73" s="82">
        <f t="shared" ref="D73:F76" si="15">D61-D67</f>
        <v>314.17266483999992</v>
      </c>
      <c r="E73" s="43">
        <f>D73/D$76</f>
        <v>6.1030000754332167E-2</v>
      </c>
      <c r="F73" s="82">
        <f t="shared" si="15"/>
        <v>332.5</v>
      </c>
      <c r="G73" s="229">
        <f>F73/F$76</f>
        <v>3.1398348947159947E-2</v>
      </c>
    </row>
    <row r="74" spans="3:7" x14ac:dyDescent="0.25">
      <c r="C74" s="228" t="s">
        <v>114</v>
      </c>
      <c r="D74" s="82">
        <f t="shared" si="15"/>
        <v>60.191127810000125</v>
      </c>
      <c r="E74" s="43">
        <f>D74/D$76</f>
        <v>1.1692502202631832E-2</v>
      </c>
      <c r="F74" s="82">
        <f t="shared" si="15"/>
        <v>53.75</v>
      </c>
      <c r="G74" s="229">
        <f>F74/F$76</f>
        <v>5.0756729501048037E-3</v>
      </c>
    </row>
    <row r="75" spans="3:7" x14ac:dyDescent="0.25">
      <c r="C75" s="228" t="s">
        <v>120</v>
      </c>
      <c r="D75" s="82">
        <f t="shared" si="15"/>
        <v>4509.7225739700007</v>
      </c>
      <c r="E75" s="43">
        <f>D75/D$76</f>
        <v>0.87604175312764609</v>
      </c>
      <c r="F75" s="82">
        <f t="shared" si="15"/>
        <v>9868.4787962358096</v>
      </c>
      <c r="G75" s="229">
        <f>F75/F$76</f>
        <v>0.93189155134394253</v>
      </c>
    </row>
    <row r="76" spans="3:7" ht="15.75" thickBot="1" x14ac:dyDescent="0.3">
      <c r="C76" s="234" t="s">
        <v>116</v>
      </c>
      <c r="D76" s="235">
        <f t="shared" si="15"/>
        <v>5147.8397666200035</v>
      </c>
      <c r="E76" s="236">
        <f>D76/D$76</f>
        <v>1</v>
      </c>
      <c r="F76" s="235">
        <f t="shared" si="15"/>
        <v>10589.72879623581</v>
      </c>
      <c r="G76" s="237">
        <f>F76/F$76</f>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1182"/>
  <sheetViews>
    <sheetView topLeftCell="G1" workbookViewId="0"/>
  </sheetViews>
  <sheetFormatPr defaultColWidth="8.140625" defaultRowHeight="15" x14ac:dyDescent="0.25"/>
  <cols>
    <col min="1" max="1" width="29.42578125" style="18" customWidth="1"/>
    <col min="2" max="2" width="8.42578125" style="18" customWidth="1"/>
    <col min="3" max="4" width="10.85546875" style="18" customWidth="1"/>
    <col min="5" max="5" width="10.85546875" style="113" customWidth="1"/>
    <col min="6" max="13" width="10.85546875" style="18" customWidth="1"/>
    <col min="14" max="18" width="10.85546875" style="2" customWidth="1"/>
    <col min="19" max="23" width="10.85546875" style="18" customWidth="1"/>
    <col min="24" max="261" width="8.140625" style="18"/>
    <col min="262" max="262" width="29.42578125" style="18" customWidth="1"/>
    <col min="263" max="263" width="8.42578125" style="18" customWidth="1"/>
    <col min="264" max="264" width="10.42578125" style="18" customWidth="1"/>
    <col min="265" max="265" width="9" style="18" customWidth="1"/>
    <col min="266" max="266" width="11" style="18" customWidth="1"/>
    <col min="267" max="267" width="3.5703125" style="18" customWidth="1"/>
    <col min="268" max="269" width="0" style="18" hidden="1" customWidth="1"/>
    <col min="270" max="270" width="4.140625" style="18" customWidth="1"/>
    <col min="271" max="271" width="27.42578125" style="18" bestFit="1" customWidth="1"/>
    <col min="272" max="272" width="5.5703125" style="18" bestFit="1" customWidth="1"/>
    <col min="273" max="273" width="6.140625" style="18" bestFit="1" customWidth="1"/>
    <col min="274" max="274" width="4.42578125" style="18" customWidth="1"/>
    <col min="275" max="275" width="5.140625" style="18" customWidth="1"/>
    <col min="276" max="517" width="8.140625" style="18"/>
    <col min="518" max="518" width="29.42578125" style="18" customWidth="1"/>
    <col min="519" max="519" width="8.42578125" style="18" customWidth="1"/>
    <col min="520" max="520" width="10.42578125" style="18" customWidth="1"/>
    <col min="521" max="521" width="9" style="18" customWidth="1"/>
    <col min="522" max="522" width="11" style="18" customWidth="1"/>
    <col min="523" max="523" width="3.5703125" style="18" customWidth="1"/>
    <col min="524" max="525" width="0" style="18" hidden="1" customWidth="1"/>
    <col min="526" max="526" width="4.140625" style="18" customWidth="1"/>
    <col min="527" max="527" width="27.42578125" style="18" bestFit="1" customWidth="1"/>
    <col min="528" max="528" width="5.5703125" style="18" bestFit="1" customWidth="1"/>
    <col min="529" max="529" width="6.140625" style="18" bestFit="1" customWidth="1"/>
    <col min="530" max="530" width="4.42578125" style="18" customWidth="1"/>
    <col min="531" max="531" width="5.140625" style="18" customWidth="1"/>
    <col min="532" max="773" width="8.140625" style="18"/>
    <col min="774" max="774" width="29.42578125" style="18" customWidth="1"/>
    <col min="775" max="775" width="8.42578125" style="18" customWidth="1"/>
    <col min="776" max="776" width="10.42578125" style="18" customWidth="1"/>
    <col min="777" max="777" width="9" style="18" customWidth="1"/>
    <col min="778" max="778" width="11" style="18" customWidth="1"/>
    <col min="779" max="779" width="3.5703125" style="18" customWidth="1"/>
    <col min="780" max="781" width="0" style="18" hidden="1" customWidth="1"/>
    <col min="782" max="782" width="4.140625" style="18" customWidth="1"/>
    <col min="783" max="783" width="27.42578125" style="18" bestFit="1" customWidth="1"/>
    <col min="784" max="784" width="5.5703125" style="18" bestFit="1" customWidth="1"/>
    <col min="785" max="785" width="6.140625" style="18" bestFit="1" customWidth="1"/>
    <col min="786" max="786" width="4.42578125" style="18" customWidth="1"/>
    <col min="787" max="787" width="5.140625" style="18" customWidth="1"/>
    <col min="788" max="1029" width="8.140625" style="18"/>
    <col min="1030" max="1030" width="29.42578125" style="18" customWidth="1"/>
    <col min="1031" max="1031" width="8.42578125" style="18" customWidth="1"/>
    <col min="1032" max="1032" width="10.42578125" style="18" customWidth="1"/>
    <col min="1033" max="1033" width="9" style="18" customWidth="1"/>
    <col min="1034" max="1034" width="11" style="18" customWidth="1"/>
    <col min="1035" max="1035" width="3.5703125" style="18" customWidth="1"/>
    <col min="1036" max="1037" width="0" style="18" hidden="1" customWidth="1"/>
    <col min="1038" max="1038" width="4.140625" style="18" customWidth="1"/>
    <col min="1039" max="1039" width="27.42578125" style="18" bestFit="1" customWidth="1"/>
    <col min="1040" max="1040" width="5.5703125" style="18" bestFit="1" customWidth="1"/>
    <col min="1041" max="1041" width="6.140625" style="18" bestFit="1" customWidth="1"/>
    <col min="1042" max="1042" width="4.42578125" style="18" customWidth="1"/>
    <col min="1043" max="1043" width="5.140625" style="18" customWidth="1"/>
    <col min="1044" max="1285" width="8.140625" style="18"/>
    <col min="1286" max="1286" width="29.42578125" style="18" customWidth="1"/>
    <col min="1287" max="1287" width="8.42578125" style="18" customWidth="1"/>
    <col min="1288" max="1288" width="10.42578125" style="18" customWidth="1"/>
    <col min="1289" max="1289" width="9" style="18" customWidth="1"/>
    <col min="1290" max="1290" width="11" style="18" customWidth="1"/>
    <col min="1291" max="1291" width="3.5703125" style="18" customWidth="1"/>
    <col min="1292" max="1293" width="0" style="18" hidden="1" customWidth="1"/>
    <col min="1294" max="1294" width="4.140625" style="18" customWidth="1"/>
    <col min="1295" max="1295" width="27.42578125" style="18" bestFit="1" customWidth="1"/>
    <col min="1296" max="1296" width="5.5703125" style="18" bestFit="1" customWidth="1"/>
    <col min="1297" max="1297" width="6.140625" style="18" bestFit="1" customWidth="1"/>
    <col min="1298" max="1298" width="4.42578125" style="18" customWidth="1"/>
    <col min="1299" max="1299" width="5.140625" style="18" customWidth="1"/>
    <col min="1300" max="1541" width="8.140625" style="18"/>
    <col min="1542" max="1542" width="29.42578125" style="18" customWidth="1"/>
    <col min="1543" max="1543" width="8.42578125" style="18" customWidth="1"/>
    <col min="1544" max="1544" width="10.42578125" style="18" customWidth="1"/>
    <col min="1545" max="1545" width="9" style="18" customWidth="1"/>
    <col min="1546" max="1546" width="11" style="18" customWidth="1"/>
    <col min="1547" max="1547" width="3.5703125" style="18" customWidth="1"/>
    <col min="1548" max="1549" width="0" style="18" hidden="1" customWidth="1"/>
    <col min="1550" max="1550" width="4.140625" style="18" customWidth="1"/>
    <col min="1551" max="1551" width="27.42578125" style="18" bestFit="1" customWidth="1"/>
    <col min="1552" max="1552" width="5.5703125" style="18" bestFit="1" customWidth="1"/>
    <col min="1553" max="1553" width="6.140625" style="18" bestFit="1" customWidth="1"/>
    <col min="1554" max="1554" width="4.42578125" style="18" customWidth="1"/>
    <col min="1555" max="1555" width="5.140625" style="18" customWidth="1"/>
    <col min="1556" max="1797" width="8.140625" style="18"/>
    <col min="1798" max="1798" width="29.42578125" style="18" customWidth="1"/>
    <col min="1799" max="1799" width="8.42578125" style="18" customWidth="1"/>
    <col min="1800" max="1800" width="10.42578125" style="18" customWidth="1"/>
    <col min="1801" max="1801" width="9" style="18" customWidth="1"/>
    <col min="1802" max="1802" width="11" style="18" customWidth="1"/>
    <col min="1803" max="1803" width="3.5703125" style="18" customWidth="1"/>
    <col min="1804" max="1805" width="0" style="18" hidden="1" customWidth="1"/>
    <col min="1806" max="1806" width="4.140625" style="18" customWidth="1"/>
    <col min="1807" max="1807" width="27.42578125" style="18" bestFit="1" customWidth="1"/>
    <col min="1808" max="1808" width="5.5703125" style="18" bestFit="1" customWidth="1"/>
    <col min="1809" max="1809" width="6.140625" style="18" bestFit="1" customWidth="1"/>
    <col min="1810" max="1810" width="4.42578125" style="18" customWidth="1"/>
    <col min="1811" max="1811" width="5.140625" style="18" customWidth="1"/>
    <col min="1812" max="2053" width="8.140625" style="18"/>
    <col min="2054" max="2054" width="29.42578125" style="18" customWidth="1"/>
    <col min="2055" max="2055" width="8.42578125" style="18" customWidth="1"/>
    <col min="2056" max="2056" width="10.42578125" style="18" customWidth="1"/>
    <col min="2057" max="2057" width="9" style="18" customWidth="1"/>
    <col min="2058" max="2058" width="11" style="18" customWidth="1"/>
    <col min="2059" max="2059" width="3.5703125" style="18" customWidth="1"/>
    <col min="2060" max="2061" width="0" style="18" hidden="1" customWidth="1"/>
    <col min="2062" max="2062" width="4.140625" style="18" customWidth="1"/>
    <col min="2063" max="2063" width="27.42578125" style="18" bestFit="1" customWidth="1"/>
    <col min="2064" max="2064" width="5.5703125" style="18" bestFit="1" customWidth="1"/>
    <col min="2065" max="2065" width="6.140625" style="18" bestFit="1" customWidth="1"/>
    <col min="2066" max="2066" width="4.42578125" style="18" customWidth="1"/>
    <col min="2067" max="2067" width="5.140625" style="18" customWidth="1"/>
    <col min="2068" max="2309" width="8.140625" style="18"/>
    <col min="2310" max="2310" width="29.42578125" style="18" customWidth="1"/>
    <col min="2311" max="2311" width="8.42578125" style="18" customWidth="1"/>
    <col min="2312" max="2312" width="10.42578125" style="18" customWidth="1"/>
    <col min="2313" max="2313" width="9" style="18" customWidth="1"/>
    <col min="2314" max="2314" width="11" style="18" customWidth="1"/>
    <col min="2315" max="2315" width="3.5703125" style="18" customWidth="1"/>
    <col min="2316" max="2317" width="0" style="18" hidden="1" customWidth="1"/>
    <col min="2318" max="2318" width="4.140625" style="18" customWidth="1"/>
    <col min="2319" max="2319" width="27.42578125" style="18" bestFit="1" customWidth="1"/>
    <col min="2320" max="2320" width="5.5703125" style="18" bestFit="1" customWidth="1"/>
    <col min="2321" max="2321" width="6.140625" style="18" bestFit="1" customWidth="1"/>
    <col min="2322" max="2322" width="4.42578125" style="18" customWidth="1"/>
    <col min="2323" max="2323" width="5.140625" style="18" customWidth="1"/>
    <col min="2324" max="2565" width="8.140625" style="18"/>
    <col min="2566" max="2566" width="29.42578125" style="18" customWidth="1"/>
    <col min="2567" max="2567" width="8.42578125" style="18" customWidth="1"/>
    <col min="2568" max="2568" width="10.42578125" style="18" customWidth="1"/>
    <col min="2569" max="2569" width="9" style="18" customWidth="1"/>
    <col min="2570" max="2570" width="11" style="18" customWidth="1"/>
    <col min="2571" max="2571" width="3.5703125" style="18" customWidth="1"/>
    <col min="2572" max="2573" width="0" style="18" hidden="1" customWidth="1"/>
    <col min="2574" max="2574" width="4.140625" style="18" customWidth="1"/>
    <col min="2575" max="2575" width="27.42578125" style="18" bestFit="1" customWidth="1"/>
    <col min="2576" max="2576" width="5.5703125" style="18" bestFit="1" customWidth="1"/>
    <col min="2577" max="2577" width="6.140625" style="18" bestFit="1" customWidth="1"/>
    <col min="2578" max="2578" width="4.42578125" style="18" customWidth="1"/>
    <col min="2579" max="2579" width="5.140625" style="18" customWidth="1"/>
    <col min="2580" max="2821" width="8.140625" style="18"/>
    <col min="2822" max="2822" width="29.42578125" style="18" customWidth="1"/>
    <col min="2823" max="2823" width="8.42578125" style="18" customWidth="1"/>
    <col min="2824" max="2824" width="10.42578125" style="18" customWidth="1"/>
    <col min="2825" max="2825" width="9" style="18" customWidth="1"/>
    <col min="2826" max="2826" width="11" style="18" customWidth="1"/>
    <col min="2827" max="2827" width="3.5703125" style="18" customWidth="1"/>
    <col min="2828" max="2829" width="0" style="18" hidden="1" customWidth="1"/>
    <col min="2830" max="2830" width="4.140625" style="18" customWidth="1"/>
    <col min="2831" max="2831" width="27.42578125" style="18" bestFit="1" customWidth="1"/>
    <col min="2832" max="2832" width="5.5703125" style="18" bestFit="1" customWidth="1"/>
    <col min="2833" max="2833" width="6.140625" style="18" bestFit="1" customWidth="1"/>
    <col min="2834" max="2834" width="4.42578125" style="18" customWidth="1"/>
    <col min="2835" max="2835" width="5.140625" style="18" customWidth="1"/>
    <col min="2836" max="3077" width="8.140625" style="18"/>
    <col min="3078" max="3078" width="29.42578125" style="18" customWidth="1"/>
    <col min="3079" max="3079" width="8.42578125" style="18" customWidth="1"/>
    <col min="3080" max="3080" width="10.42578125" style="18" customWidth="1"/>
    <col min="3081" max="3081" width="9" style="18" customWidth="1"/>
    <col min="3082" max="3082" width="11" style="18" customWidth="1"/>
    <col min="3083" max="3083" width="3.5703125" style="18" customWidth="1"/>
    <col min="3084" max="3085" width="0" style="18" hidden="1" customWidth="1"/>
    <col min="3086" max="3086" width="4.140625" style="18" customWidth="1"/>
    <col min="3087" max="3087" width="27.42578125" style="18" bestFit="1" customWidth="1"/>
    <col min="3088" max="3088" width="5.5703125" style="18" bestFit="1" customWidth="1"/>
    <col min="3089" max="3089" width="6.140625" style="18" bestFit="1" customWidth="1"/>
    <col min="3090" max="3090" width="4.42578125" style="18" customWidth="1"/>
    <col min="3091" max="3091" width="5.140625" style="18" customWidth="1"/>
    <col min="3092" max="3333" width="8.140625" style="18"/>
    <col min="3334" max="3334" width="29.42578125" style="18" customWidth="1"/>
    <col min="3335" max="3335" width="8.42578125" style="18" customWidth="1"/>
    <col min="3336" max="3336" width="10.42578125" style="18" customWidth="1"/>
    <col min="3337" max="3337" width="9" style="18" customWidth="1"/>
    <col min="3338" max="3338" width="11" style="18" customWidth="1"/>
    <col min="3339" max="3339" width="3.5703125" style="18" customWidth="1"/>
    <col min="3340" max="3341" width="0" style="18" hidden="1" customWidth="1"/>
    <col min="3342" max="3342" width="4.140625" style="18" customWidth="1"/>
    <col min="3343" max="3343" width="27.42578125" style="18" bestFit="1" customWidth="1"/>
    <col min="3344" max="3344" width="5.5703125" style="18" bestFit="1" customWidth="1"/>
    <col min="3345" max="3345" width="6.140625" style="18" bestFit="1" customWidth="1"/>
    <col min="3346" max="3346" width="4.42578125" style="18" customWidth="1"/>
    <col min="3347" max="3347" width="5.140625" style="18" customWidth="1"/>
    <col min="3348" max="3589" width="8.140625" style="18"/>
    <col min="3590" max="3590" width="29.42578125" style="18" customWidth="1"/>
    <col min="3591" max="3591" width="8.42578125" style="18" customWidth="1"/>
    <col min="3592" max="3592" width="10.42578125" style="18" customWidth="1"/>
    <col min="3593" max="3593" width="9" style="18" customWidth="1"/>
    <col min="3594" max="3594" width="11" style="18" customWidth="1"/>
    <col min="3595" max="3595" width="3.5703125" style="18" customWidth="1"/>
    <col min="3596" max="3597" width="0" style="18" hidden="1" customWidth="1"/>
    <col min="3598" max="3598" width="4.140625" style="18" customWidth="1"/>
    <col min="3599" max="3599" width="27.42578125" style="18" bestFit="1" customWidth="1"/>
    <col min="3600" max="3600" width="5.5703125" style="18" bestFit="1" customWidth="1"/>
    <col min="3601" max="3601" width="6.140625" style="18" bestFit="1" customWidth="1"/>
    <col min="3602" max="3602" width="4.42578125" style="18" customWidth="1"/>
    <col min="3603" max="3603" width="5.140625" style="18" customWidth="1"/>
    <col min="3604" max="3845" width="8.140625" style="18"/>
    <col min="3846" max="3846" width="29.42578125" style="18" customWidth="1"/>
    <col min="3847" max="3847" width="8.42578125" style="18" customWidth="1"/>
    <col min="3848" max="3848" width="10.42578125" style="18" customWidth="1"/>
    <col min="3849" max="3849" width="9" style="18" customWidth="1"/>
    <col min="3850" max="3850" width="11" style="18" customWidth="1"/>
    <col min="3851" max="3851" width="3.5703125" style="18" customWidth="1"/>
    <col min="3852" max="3853" width="0" style="18" hidden="1" customWidth="1"/>
    <col min="3854" max="3854" width="4.140625" style="18" customWidth="1"/>
    <col min="3855" max="3855" width="27.42578125" style="18" bestFit="1" customWidth="1"/>
    <col min="3856" max="3856" width="5.5703125" style="18" bestFit="1" customWidth="1"/>
    <col min="3857" max="3857" width="6.140625" style="18" bestFit="1" customWidth="1"/>
    <col min="3858" max="3858" width="4.42578125" style="18" customWidth="1"/>
    <col min="3859" max="3859" width="5.140625" style="18" customWidth="1"/>
    <col min="3860" max="4101" width="8.140625" style="18"/>
    <col min="4102" max="4102" width="29.42578125" style="18" customWidth="1"/>
    <col min="4103" max="4103" width="8.42578125" style="18" customWidth="1"/>
    <col min="4104" max="4104" width="10.42578125" style="18" customWidth="1"/>
    <col min="4105" max="4105" width="9" style="18" customWidth="1"/>
    <col min="4106" max="4106" width="11" style="18" customWidth="1"/>
    <col min="4107" max="4107" width="3.5703125" style="18" customWidth="1"/>
    <col min="4108" max="4109" width="0" style="18" hidden="1" customWidth="1"/>
    <col min="4110" max="4110" width="4.140625" style="18" customWidth="1"/>
    <col min="4111" max="4111" width="27.42578125" style="18" bestFit="1" customWidth="1"/>
    <col min="4112" max="4112" width="5.5703125" style="18" bestFit="1" customWidth="1"/>
    <col min="4113" max="4113" width="6.140625" style="18" bestFit="1" customWidth="1"/>
    <col min="4114" max="4114" width="4.42578125" style="18" customWidth="1"/>
    <col min="4115" max="4115" width="5.140625" style="18" customWidth="1"/>
    <col min="4116" max="4357" width="8.140625" style="18"/>
    <col min="4358" max="4358" width="29.42578125" style="18" customWidth="1"/>
    <col min="4359" max="4359" width="8.42578125" style="18" customWidth="1"/>
    <col min="4360" max="4360" width="10.42578125" style="18" customWidth="1"/>
    <col min="4361" max="4361" width="9" style="18" customWidth="1"/>
    <col min="4362" max="4362" width="11" style="18" customWidth="1"/>
    <col min="4363" max="4363" width="3.5703125" style="18" customWidth="1"/>
    <col min="4364" max="4365" width="0" style="18" hidden="1" customWidth="1"/>
    <col min="4366" max="4366" width="4.140625" style="18" customWidth="1"/>
    <col min="4367" max="4367" width="27.42578125" style="18" bestFit="1" customWidth="1"/>
    <col min="4368" max="4368" width="5.5703125" style="18" bestFit="1" customWidth="1"/>
    <col min="4369" max="4369" width="6.140625" style="18" bestFit="1" customWidth="1"/>
    <col min="4370" max="4370" width="4.42578125" style="18" customWidth="1"/>
    <col min="4371" max="4371" width="5.140625" style="18" customWidth="1"/>
    <col min="4372" max="4613" width="8.140625" style="18"/>
    <col min="4614" max="4614" width="29.42578125" style="18" customWidth="1"/>
    <col min="4615" max="4615" width="8.42578125" style="18" customWidth="1"/>
    <col min="4616" max="4616" width="10.42578125" style="18" customWidth="1"/>
    <col min="4617" max="4617" width="9" style="18" customWidth="1"/>
    <col min="4618" max="4618" width="11" style="18" customWidth="1"/>
    <col min="4619" max="4619" width="3.5703125" style="18" customWidth="1"/>
    <col min="4620" max="4621" width="0" style="18" hidden="1" customWidth="1"/>
    <col min="4622" max="4622" width="4.140625" style="18" customWidth="1"/>
    <col min="4623" max="4623" width="27.42578125" style="18" bestFit="1" customWidth="1"/>
    <col min="4624" max="4624" width="5.5703125" style="18" bestFit="1" customWidth="1"/>
    <col min="4625" max="4625" width="6.140625" style="18" bestFit="1" customWidth="1"/>
    <col min="4626" max="4626" width="4.42578125" style="18" customWidth="1"/>
    <col min="4627" max="4627" width="5.140625" style="18" customWidth="1"/>
    <col min="4628" max="4869" width="8.140625" style="18"/>
    <col min="4870" max="4870" width="29.42578125" style="18" customWidth="1"/>
    <col min="4871" max="4871" width="8.42578125" style="18" customWidth="1"/>
    <col min="4872" max="4872" width="10.42578125" style="18" customWidth="1"/>
    <col min="4873" max="4873" width="9" style="18" customWidth="1"/>
    <col min="4874" max="4874" width="11" style="18" customWidth="1"/>
    <col min="4875" max="4875" width="3.5703125" style="18" customWidth="1"/>
    <col min="4876" max="4877" width="0" style="18" hidden="1" customWidth="1"/>
    <col min="4878" max="4878" width="4.140625" style="18" customWidth="1"/>
    <col min="4879" max="4879" width="27.42578125" style="18" bestFit="1" customWidth="1"/>
    <col min="4880" max="4880" width="5.5703125" style="18" bestFit="1" customWidth="1"/>
    <col min="4881" max="4881" width="6.140625" style="18" bestFit="1" customWidth="1"/>
    <col min="4882" max="4882" width="4.42578125" style="18" customWidth="1"/>
    <col min="4883" max="4883" width="5.140625" style="18" customWidth="1"/>
    <col min="4884" max="5125" width="8.140625" style="18"/>
    <col min="5126" max="5126" width="29.42578125" style="18" customWidth="1"/>
    <col min="5127" max="5127" width="8.42578125" style="18" customWidth="1"/>
    <col min="5128" max="5128" width="10.42578125" style="18" customWidth="1"/>
    <col min="5129" max="5129" width="9" style="18" customWidth="1"/>
    <col min="5130" max="5130" width="11" style="18" customWidth="1"/>
    <col min="5131" max="5131" width="3.5703125" style="18" customWidth="1"/>
    <col min="5132" max="5133" width="0" style="18" hidden="1" customWidth="1"/>
    <col min="5134" max="5134" width="4.140625" style="18" customWidth="1"/>
    <col min="5135" max="5135" width="27.42578125" style="18" bestFit="1" customWidth="1"/>
    <col min="5136" max="5136" width="5.5703125" style="18" bestFit="1" customWidth="1"/>
    <col min="5137" max="5137" width="6.140625" style="18" bestFit="1" customWidth="1"/>
    <col min="5138" max="5138" width="4.42578125" style="18" customWidth="1"/>
    <col min="5139" max="5139" width="5.140625" style="18" customWidth="1"/>
    <col min="5140" max="5381" width="8.140625" style="18"/>
    <col min="5382" max="5382" width="29.42578125" style="18" customWidth="1"/>
    <col min="5383" max="5383" width="8.42578125" style="18" customWidth="1"/>
    <col min="5384" max="5384" width="10.42578125" style="18" customWidth="1"/>
    <col min="5385" max="5385" width="9" style="18" customWidth="1"/>
    <col min="5386" max="5386" width="11" style="18" customWidth="1"/>
    <col min="5387" max="5387" width="3.5703125" style="18" customWidth="1"/>
    <col min="5388" max="5389" width="0" style="18" hidden="1" customWidth="1"/>
    <col min="5390" max="5390" width="4.140625" style="18" customWidth="1"/>
    <col min="5391" max="5391" width="27.42578125" style="18" bestFit="1" customWidth="1"/>
    <col min="5392" max="5392" width="5.5703125" style="18" bestFit="1" customWidth="1"/>
    <col min="5393" max="5393" width="6.140625" style="18" bestFit="1" customWidth="1"/>
    <col min="5394" max="5394" width="4.42578125" style="18" customWidth="1"/>
    <col min="5395" max="5395" width="5.140625" style="18" customWidth="1"/>
    <col min="5396" max="5637" width="8.140625" style="18"/>
    <col min="5638" max="5638" width="29.42578125" style="18" customWidth="1"/>
    <col min="5639" max="5639" width="8.42578125" style="18" customWidth="1"/>
    <col min="5640" max="5640" width="10.42578125" style="18" customWidth="1"/>
    <col min="5641" max="5641" width="9" style="18" customWidth="1"/>
    <col min="5642" max="5642" width="11" style="18" customWidth="1"/>
    <col min="5643" max="5643" width="3.5703125" style="18" customWidth="1"/>
    <col min="5644" max="5645" width="0" style="18" hidden="1" customWidth="1"/>
    <col min="5646" max="5646" width="4.140625" style="18" customWidth="1"/>
    <col min="5647" max="5647" width="27.42578125" style="18" bestFit="1" customWidth="1"/>
    <col min="5648" max="5648" width="5.5703125" style="18" bestFit="1" customWidth="1"/>
    <col min="5649" max="5649" width="6.140625" style="18" bestFit="1" customWidth="1"/>
    <col min="5650" max="5650" width="4.42578125" style="18" customWidth="1"/>
    <col min="5651" max="5651" width="5.140625" style="18" customWidth="1"/>
    <col min="5652" max="5893" width="8.140625" style="18"/>
    <col min="5894" max="5894" width="29.42578125" style="18" customWidth="1"/>
    <col min="5895" max="5895" width="8.42578125" style="18" customWidth="1"/>
    <col min="5896" max="5896" width="10.42578125" style="18" customWidth="1"/>
    <col min="5897" max="5897" width="9" style="18" customWidth="1"/>
    <col min="5898" max="5898" width="11" style="18" customWidth="1"/>
    <col min="5899" max="5899" width="3.5703125" style="18" customWidth="1"/>
    <col min="5900" max="5901" width="0" style="18" hidden="1" customWidth="1"/>
    <col min="5902" max="5902" width="4.140625" style="18" customWidth="1"/>
    <col min="5903" max="5903" width="27.42578125" style="18" bestFit="1" customWidth="1"/>
    <col min="5904" max="5904" width="5.5703125" style="18" bestFit="1" customWidth="1"/>
    <col min="5905" max="5905" width="6.140625" style="18" bestFit="1" customWidth="1"/>
    <col min="5906" max="5906" width="4.42578125" style="18" customWidth="1"/>
    <col min="5907" max="5907" width="5.140625" style="18" customWidth="1"/>
    <col min="5908" max="6149" width="8.140625" style="18"/>
    <col min="6150" max="6150" width="29.42578125" style="18" customWidth="1"/>
    <col min="6151" max="6151" width="8.42578125" style="18" customWidth="1"/>
    <col min="6152" max="6152" width="10.42578125" style="18" customWidth="1"/>
    <col min="6153" max="6153" width="9" style="18" customWidth="1"/>
    <col min="6154" max="6154" width="11" style="18" customWidth="1"/>
    <col min="6155" max="6155" width="3.5703125" style="18" customWidth="1"/>
    <col min="6156" max="6157" width="0" style="18" hidden="1" customWidth="1"/>
    <col min="6158" max="6158" width="4.140625" style="18" customWidth="1"/>
    <col min="6159" max="6159" width="27.42578125" style="18" bestFit="1" customWidth="1"/>
    <col min="6160" max="6160" width="5.5703125" style="18" bestFit="1" customWidth="1"/>
    <col min="6161" max="6161" width="6.140625" style="18" bestFit="1" customWidth="1"/>
    <col min="6162" max="6162" width="4.42578125" style="18" customWidth="1"/>
    <col min="6163" max="6163" width="5.140625" style="18" customWidth="1"/>
    <col min="6164" max="6405" width="8.140625" style="18"/>
    <col min="6406" max="6406" width="29.42578125" style="18" customWidth="1"/>
    <col min="6407" max="6407" width="8.42578125" style="18" customWidth="1"/>
    <col min="6408" max="6408" width="10.42578125" style="18" customWidth="1"/>
    <col min="6409" max="6409" width="9" style="18" customWidth="1"/>
    <col min="6410" max="6410" width="11" style="18" customWidth="1"/>
    <col min="6411" max="6411" width="3.5703125" style="18" customWidth="1"/>
    <col min="6412" max="6413" width="0" style="18" hidden="1" customWidth="1"/>
    <col min="6414" max="6414" width="4.140625" style="18" customWidth="1"/>
    <col min="6415" max="6415" width="27.42578125" style="18" bestFit="1" customWidth="1"/>
    <col min="6416" max="6416" width="5.5703125" style="18" bestFit="1" customWidth="1"/>
    <col min="6417" max="6417" width="6.140625" style="18" bestFit="1" customWidth="1"/>
    <col min="6418" max="6418" width="4.42578125" style="18" customWidth="1"/>
    <col min="6419" max="6419" width="5.140625" style="18" customWidth="1"/>
    <col min="6420" max="6661" width="8.140625" style="18"/>
    <col min="6662" max="6662" width="29.42578125" style="18" customWidth="1"/>
    <col min="6663" max="6663" width="8.42578125" style="18" customWidth="1"/>
    <col min="6664" max="6664" width="10.42578125" style="18" customWidth="1"/>
    <col min="6665" max="6665" width="9" style="18" customWidth="1"/>
    <col min="6666" max="6666" width="11" style="18" customWidth="1"/>
    <col min="6667" max="6667" width="3.5703125" style="18" customWidth="1"/>
    <col min="6668" max="6669" width="0" style="18" hidden="1" customWidth="1"/>
    <col min="6670" max="6670" width="4.140625" style="18" customWidth="1"/>
    <col min="6671" max="6671" width="27.42578125" style="18" bestFit="1" customWidth="1"/>
    <col min="6672" max="6672" width="5.5703125" style="18" bestFit="1" customWidth="1"/>
    <col min="6673" max="6673" width="6.140625" style="18" bestFit="1" customWidth="1"/>
    <col min="6674" max="6674" width="4.42578125" style="18" customWidth="1"/>
    <col min="6675" max="6675" width="5.140625" style="18" customWidth="1"/>
    <col min="6676" max="6917" width="8.140625" style="18"/>
    <col min="6918" max="6918" width="29.42578125" style="18" customWidth="1"/>
    <col min="6919" max="6919" width="8.42578125" style="18" customWidth="1"/>
    <col min="6920" max="6920" width="10.42578125" style="18" customWidth="1"/>
    <col min="6921" max="6921" width="9" style="18" customWidth="1"/>
    <col min="6922" max="6922" width="11" style="18" customWidth="1"/>
    <col min="6923" max="6923" width="3.5703125" style="18" customWidth="1"/>
    <col min="6924" max="6925" width="0" style="18" hidden="1" customWidth="1"/>
    <col min="6926" max="6926" width="4.140625" style="18" customWidth="1"/>
    <col min="6927" max="6927" width="27.42578125" style="18" bestFit="1" customWidth="1"/>
    <col min="6928" max="6928" width="5.5703125" style="18" bestFit="1" customWidth="1"/>
    <col min="6929" max="6929" width="6.140625" style="18" bestFit="1" customWidth="1"/>
    <col min="6930" max="6930" width="4.42578125" style="18" customWidth="1"/>
    <col min="6931" max="6931" width="5.140625" style="18" customWidth="1"/>
    <col min="6932" max="7173" width="8.140625" style="18"/>
    <col min="7174" max="7174" width="29.42578125" style="18" customWidth="1"/>
    <col min="7175" max="7175" width="8.42578125" style="18" customWidth="1"/>
    <col min="7176" max="7176" width="10.42578125" style="18" customWidth="1"/>
    <col min="7177" max="7177" width="9" style="18" customWidth="1"/>
    <col min="7178" max="7178" width="11" style="18" customWidth="1"/>
    <col min="7179" max="7179" width="3.5703125" style="18" customWidth="1"/>
    <col min="7180" max="7181" width="0" style="18" hidden="1" customWidth="1"/>
    <col min="7182" max="7182" width="4.140625" style="18" customWidth="1"/>
    <col min="7183" max="7183" width="27.42578125" style="18" bestFit="1" customWidth="1"/>
    <col min="7184" max="7184" width="5.5703125" style="18" bestFit="1" customWidth="1"/>
    <col min="7185" max="7185" width="6.140625" style="18" bestFit="1" customWidth="1"/>
    <col min="7186" max="7186" width="4.42578125" style="18" customWidth="1"/>
    <col min="7187" max="7187" width="5.140625" style="18" customWidth="1"/>
    <col min="7188" max="7429" width="8.140625" style="18"/>
    <col min="7430" max="7430" width="29.42578125" style="18" customWidth="1"/>
    <col min="7431" max="7431" width="8.42578125" style="18" customWidth="1"/>
    <col min="7432" max="7432" width="10.42578125" style="18" customWidth="1"/>
    <col min="7433" max="7433" width="9" style="18" customWidth="1"/>
    <col min="7434" max="7434" width="11" style="18" customWidth="1"/>
    <col min="7435" max="7435" width="3.5703125" style="18" customWidth="1"/>
    <col min="7436" max="7437" width="0" style="18" hidden="1" customWidth="1"/>
    <col min="7438" max="7438" width="4.140625" style="18" customWidth="1"/>
    <col min="7439" max="7439" width="27.42578125" style="18" bestFit="1" customWidth="1"/>
    <col min="7440" max="7440" width="5.5703125" style="18" bestFit="1" customWidth="1"/>
    <col min="7441" max="7441" width="6.140625" style="18" bestFit="1" customWidth="1"/>
    <col min="7442" max="7442" width="4.42578125" style="18" customWidth="1"/>
    <col min="7443" max="7443" width="5.140625" style="18" customWidth="1"/>
    <col min="7444" max="7685" width="8.140625" style="18"/>
    <col min="7686" max="7686" width="29.42578125" style="18" customWidth="1"/>
    <col min="7687" max="7687" width="8.42578125" style="18" customWidth="1"/>
    <col min="7688" max="7688" width="10.42578125" style="18" customWidth="1"/>
    <col min="7689" max="7689" width="9" style="18" customWidth="1"/>
    <col min="7690" max="7690" width="11" style="18" customWidth="1"/>
    <col min="7691" max="7691" width="3.5703125" style="18" customWidth="1"/>
    <col min="7692" max="7693" width="0" style="18" hidden="1" customWidth="1"/>
    <col min="7694" max="7694" width="4.140625" style="18" customWidth="1"/>
    <col min="7695" max="7695" width="27.42578125" style="18" bestFit="1" customWidth="1"/>
    <col min="7696" max="7696" width="5.5703125" style="18" bestFit="1" customWidth="1"/>
    <col min="7697" max="7697" width="6.140625" style="18" bestFit="1" customWidth="1"/>
    <col min="7698" max="7698" width="4.42578125" style="18" customWidth="1"/>
    <col min="7699" max="7699" width="5.140625" style="18" customWidth="1"/>
    <col min="7700" max="7941" width="8.140625" style="18"/>
    <col min="7942" max="7942" width="29.42578125" style="18" customWidth="1"/>
    <col min="7943" max="7943" width="8.42578125" style="18" customWidth="1"/>
    <col min="7944" max="7944" width="10.42578125" style="18" customWidth="1"/>
    <col min="7945" max="7945" width="9" style="18" customWidth="1"/>
    <col min="7946" max="7946" width="11" style="18" customWidth="1"/>
    <col min="7947" max="7947" width="3.5703125" style="18" customWidth="1"/>
    <col min="7948" max="7949" width="0" style="18" hidden="1" customWidth="1"/>
    <col min="7950" max="7950" width="4.140625" style="18" customWidth="1"/>
    <col min="7951" max="7951" width="27.42578125" style="18" bestFit="1" customWidth="1"/>
    <col min="7952" max="7952" width="5.5703125" style="18" bestFit="1" customWidth="1"/>
    <col min="7953" max="7953" width="6.140625" style="18" bestFit="1" customWidth="1"/>
    <col min="7954" max="7954" width="4.42578125" style="18" customWidth="1"/>
    <col min="7955" max="7955" width="5.140625" style="18" customWidth="1"/>
    <col min="7956" max="8197" width="8.140625" style="18"/>
    <col min="8198" max="8198" width="29.42578125" style="18" customWidth="1"/>
    <col min="8199" max="8199" width="8.42578125" style="18" customWidth="1"/>
    <col min="8200" max="8200" width="10.42578125" style="18" customWidth="1"/>
    <col min="8201" max="8201" width="9" style="18" customWidth="1"/>
    <col min="8202" max="8202" width="11" style="18" customWidth="1"/>
    <col min="8203" max="8203" width="3.5703125" style="18" customWidth="1"/>
    <col min="8204" max="8205" width="0" style="18" hidden="1" customWidth="1"/>
    <col min="8206" max="8206" width="4.140625" style="18" customWidth="1"/>
    <col min="8207" max="8207" width="27.42578125" style="18" bestFit="1" customWidth="1"/>
    <col min="8208" max="8208" width="5.5703125" style="18" bestFit="1" customWidth="1"/>
    <col min="8209" max="8209" width="6.140625" style="18" bestFit="1" customWidth="1"/>
    <col min="8210" max="8210" width="4.42578125" style="18" customWidth="1"/>
    <col min="8211" max="8211" width="5.140625" style="18" customWidth="1"/>
    <col min="8212" max="8453" width="8.140625" style="18"/>
    <col min="8454" max="8454" width="29.42578125" style="18" customWidth="1"/>
    <col min="8455" max="8455" width="8.42578125" style="18" customWidth="1"/>
    <col min="8456" max="8456" width="10.42578125" style="18" customWidth="1"/>
    <col min="8457" max="8457" width="9" style="18" customWidth="1"/>
    <col min="8458" max="8458" width="11" style="18" customWidth="1"/>
    <col min="8459" max="8459" width="3.5703125" style="18" customWidth="1"/>
    <col min="8460" max="8461" width="0" style="18" hidden="1" customWidth="1"/>
    <col min="8462" max="8462" width="4.140625" style="18" customWidth="1"/>
    <col min="8463" max="8463" width="27.42578125" style="18" bestFit="1" customWidth="1"/>
    <col min="8464" max="8464" width="5.5703125" style="18" bestFit="1" customWidth="1"/>
    <col min="8465" max="8465" width="6.140625" style="18" bestFit="1" customWidth="1"/>
    <col min="8466" max="8466" width="4.42578125" style="18" customWidth="1"/>
    <col min="8467" max="8467" width="5.140625" style="18" customWidth="1"/>
    <col min="8468" max="8709" width="8.140625" style="18"/>
    <col min="8710" max="8710" width="29.42578125" style="18" customWidth="1"/>
    <col min="8711" max="8711" width="8.42578125" style="18" customWidth="1"/>
    <col min="8712" max="8712" width="10.42578125" style="18" customWidth="1"/>
    <col min="8713" max="8713" width="9" style="18" customWidth="1"/>
    <col min="8714" max="8714" width="11" style="18" customWidth="1"/>
    <col min="8715" max="8715" width="3.5703125" style="18" customWidth="1"/>
    <col min="8716" max="8717" width="0" style="18" hidden="1" customWidth="1"/>
    <col min="8718" max="8718" width="4.140625" style="18" customWidth="1"/>
    <col min="8719" max="8719" width="27.42578125" style="18" bestFit="1" customWidth="1"/>
    <col min="8720" max="8720" width="5.5703125" style="18" bestFit="1" customWidth="1"/>
    <col min="8721" max="8721" width="6.140625" style="18" bestFit="1" customWidth="1"/>
    <col min="8722" max="8722" width="4.42578125" style="18" customWidth="1"/>
    <col min="8723" max="8723" width="5.140625" style="18" customWidth="1"/>
    <col min="8724" max="8965" width="8.140625" style="18"/>
    <col min="8966" max="8966" width="29.42578125" style="18" customWidth="1"/>
    <col min="8967" max="8967" width="8.42578125" style="18" customWidth="1"/>
    <col min="8968" max="8968" width="10.42578125" style="18" customWidth="1"/>
    <col min="8969" max="8969" width="9" style="18" customWidth="1"/>
    <col min="8970" max="8970" width="11" style="18" customWidth="1"/>
    <col min="8971" max="8971" width="3.5703125" style="18" customWidth="1"/>
    <col min="8972" max="8973" width="0" style="18" hidden="1" customWidth="1"/>
    <col min="8974" max="8974" width="4.140625" style="18" customWidth="1"/>
    <col min="8975" max="8975" width="27.42578125" style="18" bestFit="1" customWidth="1"/>
    <col min="8976" max="8976" width="5.5703125" style="18" bestFit="1" customWidth="1"/>
    <col min="8977" max="8977" width="6.140625" style="18" bestFit="1" customWidth="1"/>
    <col min="8978" max="8978" width="4.42578125" style="18" customWidth="1"/>
    <col min="8979" max="8979" width="5.140625" style="18" customWidth="1"/>
    <col min="8980" max="9221" width="8.140625" style="18"/>
    <col min="9222" max="9222" width="29.42578125" style="18" customWidth="1"/>
    <col min="9223" max="9223" width="8.42578125" style="18" customWidth="1"/>
    <col min="9224" max="9224" width="10.42578125" style="18" customWidth="1"/>
    <col min="9225" max="9225" width="9" style="18" customWidth="1"/>
    <col min="9226" max="9226" width="11" style="18" customWidth="1"/>
    <col min="9227" max="9227" width="3.5703125" style="18" customWidth="1"/>
    <col min="9228" max="9229" width="0" style="18" hidden="1" customWidth="1"/>
    <col min="9230" max="9230" width="4.140625" style="18" customWidth="1"/>
    <col min="9231" max="9231" width="27.42578125" style="18" bestFit="1" customWidth="1"/>
    <col min="9232" max="9232" width="5.5703125" style="18" bestFit="1" customWidth="1"/>
    <col min="9233" max="9233" width="6.140625" style="18" bestFit="1" customWidth="1"/>
    <col min="9234" max="9234" width="4.42578125" style="18" customWidth="1"/>
    <col min="9235" max="9235" width="5.140625" style="18" customWidth="1"/>
    <col min="9236" max="9477" width="8.140625" style="18"/>
    <col min="9478" max="9478" width="29.42578125" style="18" customWidth="1"/>
    <col min="9479" max="9479" width="8.42578125" style="18" customWidth="1"/>
    <col min="9480" max="9480" width="10.42578125" style="18" customWidth="1"/>
    <col min="9481" max="9481" width="9" style="18" customWidth="1"/>
    <col min="9482" max="9482" width="11" style="18" customWidth="1"/>
    <col min="9483" max="9483" width="3.5703125" style="18" customWidth="1"/>
    <col min="9484" max="9485" width="0" style="18" hidden="1" customWidth="1"/>
    <col min="9486" max="9486" width="4.140625" style="18" customWidth="1"/>
    <col min="9487" max="9487" width="27.42578125" style="18" bestFit="1" customWidth="1"/>
    <col min="9488" max="9488" width="5.5703125" style="18" bestFit="1" customWidth="1"/>
    <col min="9489" max="9489" width="6.140625" style="18" bestFit="1" customWidth="1"/>
    <col min="9490" max="9490" width="4.42578125" style="18" customWidth="1"/>
    <col min="9491" max="9491" width="5.140625" style="18" customWidth="1"/>
    <col min="9492" max="9733" width="8.140625" style="18"/>
    <col min="9734" max="9734" width="29.42578125" style="18" customWidth="1"/>
    <col min="9735" max="9735" width="8.42578125" style="18" customWidth="1"/>
    <col min="9736" max="9736" width="10.42578125" style="18" customWidth="1"/>
    <col min="9737" max="9737" width="9" style="18" customWidth="1"/>
    <col min="9738" max="9738" width="11" style="18" customWidth="1"/>
    <col min="9739" max="9739" width="3.5703125" style="18" customWidth="1"/>
    <col min="9740" max="9741" width="0" style="18" hidden="1" customWidth="1"/>
    <col min="9742" max="9742" width="4.140625" style="18" customWidth="1"/>
    <col min="9743" max="9743" width="27.42578125" style="18" bestFit="1" customWidth="1"/>
    <col min="9744" max="9744" width="5.5703125" style="18" bestFit="1" customWidth="1"/>
    <col min="9745" max="9745" width="6.140625" style="18" bestFit="1" customWidth="1"/>
    <col min="9746" max="9746" width="4.42578125" style="18" customWidth="1"/>
    <col min="9747" max="9747" width="5.140625" style="18" customWidth="1"/>
    <col min="9748" max="9989" width="8.140625" style="18"/>
    <col min="9990" max="9990" width="29.42578125" style="18" customWidth="1"/>
    <col min="9991" max="9991" width="8.42578125" style="18" customWidth="1"/>
    <col min="9992" max="9992" width="10.42578125" style="18" customWidth="1"/>
    <col min="9993" max="9993" width="9" style="18" customWidth="1"/>
    <col min="9994" max="9994" width="11" style="18" customWidth="1"/>
    <col min="9995" max="9995" width="3.5703125" style="18" customWidth="1"/>
    <col min="9996" max="9997" width="0" style="18" hidden="1" customWidth="1"/>
    <col min="9998" max="9998" width="4.140625" style="18" customWidth="1"/>
    <col min="9999" max="9999" width="27.42578125" style="18" bestFit="1" customWidth="1"/>
    <col min="10000" max="10000" width="5.5703125" style="18" bestFit="1" customWidth="1"/>
    <col min="10001" max="10001" width="6.140625" style="18" bestFit="1" customWidth="1"/>
    <col min="10002" max="10002" width="4.42578125" style="18" customWidth="1"/>
    <col min="10003" max="10003" width="5.140625" style="18" customWidth="1"/>
    <col min="10004" max="10245" width="8.140625" style="18"/>
    <col min="10246" max="10246" width="29.42578125" style="18" customWidth="1"/>
    <col min="10247" max="10247" width="8.42578125" style="18" customWidth="1"/>
    <col min="10248" max="10248" width="10.42578125" style="18" customWidth="1"/>
    <col min="10249" max="10249" width="9" style="18" customWidth="1"/>
    <col min="10250" max="10250" width="11" style="18" customWidth="1"/>
    <col min="10251" max="10251" width="3.5703125" style="18" customWidth="1"/>
    <col min="10252" max="10253" width="0" style="18" hidden="1" customWidth="1"/>
    <col min="10254" max="10254" width="4.140625" style="18" customWidth="1"/>
    <col min="10255" max="10255" width="27.42578125" style="18" bestFit="1" customWidth="1"/>
    <col min="10256" max="10256" width="5.5703125" style="18" bestFit="1" customWidth="1"/>
    <col min="10257" max="10257" width="6.140625" style="18" bestFit="1" customWidth="1"/>
    <col min="10258" max="10258" width="4.42578125" style="18" customWidth="1"/>
    <col min="10259" max="10259" width="5.140625" style="18" customWidth="1"/>
    <col min="10260" max="10501" width="8.140625" style="18"/>
    <col min="10502" max="10502" width="29.42578125" style="18" customWidth="1"/>
    <col min="10503" max="10503" width="8.42578125" style="18" customWidth="1"/>
    <col min="10504" max="10504" width="10.42578125" style="18" customWidth="1"/>
    <col min="10505" max="10505" width="9" style="18" customWidth="1"/>
    <col min="10506" max="10506" width="11" style="18" customWidth="1"/>
    <col min="10507" max="10507" width="3.5703125" style="18" customWidth="1"/>
    <col min="10508" max="10509" width="0" style="18" hidden="1" customWidth="1"/>
    <col min="10510" max="10510" width="4.140625" style="18" customWidth="1"/>
    <col min="10511" max="10511" width="27.42578125" style="18" bestFit="1" customWidth="1"/>
    <col min="10512" max="10512" width="5.5703125" style="18" bestFit="1" customWidth="1"/>
    <col min="10513" max="10513" width="6.140625" style="18" bestFit="1" customWidth="1"/>
    <col min="10514" max="10514" width="4.42578125" style="18" customWidth="1"/>
    <col min="10515" max="10515" width="5.140625" style="18" customWidth="1"/>
    <col min="10516" max="10757" width="8.140625" style="18"/>
    <col min="10758" max="10758" width="29.42578125" style="18" customWidth="1"/>
    <col min="10759" max="10759" width="8.42578125" style="18" customWidth="1"/>
    <col min="10760" max="10760" width="10.42578125" style="18" customWidth="1"/>
    <col min="10761" max="10761" width="9" style="18" customWidth="1"/>
    <col min="10762" max="10762" width="11" style="18" customWidth="1"/>
    <col min="10763" max="10763" width="3.5703125" style="18" customWidth="1"/>
    <col min="10764" max="10765" width="0" style="18" hidden="1" customWidth="1"/>
    <col min="10766" max="10766" width="4.140625" style="18" customWidth="1"/>
    <col min="10767" max="10767" width="27.42578125" style="18" bestFit="1" customWidth="1"/>
    <col min="10768" max="10768" width="5.5703125" style="18" bestFit="1" customWidth="1"/>
    <col min="10769" max="10769" width="6.140625" style="18" bestFit="1" customWidth="1"/>
    <col min="10770" max="10770" width="4.42578125" style="18" customWidth="1"/>
    <col min="10771" max="10771" width="5.140625" style="18" customWidth="1"/>
    <col min="10772" max="11013" width="8.140625" style="18"/>
    <col min="11014" max="11014" width="29.42578125" style="18" customWidth="1"/>
    <col min="11015" max="11015" width="8.42578125" style="18" customWidth="1"/>
    <col min="11016" max="11016" width="10.42578125" style="18" customWidth="1"/>
    <col min="11017" max="11017" width="9" style="18" customWidth="1"/>
    <col min="11018" max="11018" width="11" style="18" customWidth="1"/>
    <col min="11019" max="11019" width="3.5703125" style="18" customWidth="1"/>
    <col min="11020" max="11021" width="0" style="18" hidden="1" customWidth="1"/>
    <col min="11022" max="11022" width="4.140625" style="18" customWidth="1"/>
    <col min="11023" max="11023" width="27.42578125" style="18" bestFit="1" customWidth="1"/>
    <col min="11024" max="11024" width="5.5703125" style="18" bestFit="1" customWidth="1"/>
    <col min="11025" max="11025" width="6.140625" style="18" bestFit="1" customWidth="1"/>
    <col min="11026" max="11026" width="4.42578125" style="18" customWidth="1"/>
    <col min="11027" max="11027" width="5.140625" style="18" customWidth="1"/>
    <col min="11028" max="11269" width="8.140625" style="18"/>
    <col min="11270" max="11270" width="29.42578125" style="18" customWidth="1"/>
    <col min="11271" max="11271" width="8.42578125" style="18" customWidth="1"/>
    <col min="11272" max="11272" width="10.42578125" style="18" customWidth="1"/>
    <col min="11273" max="11273" width="9" style="18" customWidth="1"/>
    <col min="11274" max="11274" width="11" style="18" customWidth="1"/>
    <col min="11275" max="11275" width="3.5703125" style="18" customWidth="1"/>
    <col min="11276" max="11277" width="0" style="18" hidden="1" customWidth="1"/>
    <col min="11278" max="11278" width="4.140625" style="18" customWidth="1"/>
    <col min="11279" max="11279" width="27.42578125" style="18" bestFit="1" customWidth="1"/>
    <col min="11280" max="11280" width="5.5703125" style="18" bestFit="1" customWidth="1"/>
    <col min="11281" max="11281" width="6.140625" style="18" bestFit="1" customWidth="1"/>
    <col min="11282" max="11282" width="4.42578125" style="18" customWidth="1"/>
    <col min="11283" max="11283" width="5.140625" style="18" customWidth="1"/>
    <col min="11284" max="11525" width="8.140625" style="18"/>
    <col min="11526" max="11526" width="29.42578125" style="18" customWidth="1"/>
    <col min="11527" max="11527" width="8.42578125" style="18" customWidth="1"/>
    <col min="11528" max="11528" width="10.42578125" style="18" customWidth="1"/>
    <col min="11529" max="11529" width="9" style="18" customWidth="1"/>
    <col min="11530" max="11530" width="11" style="18" customWidth="1"/>
    <col min="11531" max="11531" width="3.5703125" style="18" customWidth="1"/>
    <col min="11532" max="11533" width="0" style="18" hidden="1" customWidth="1"/>
    <col min="11534" max="11534" width="4.140625" style="18" customWidth="1"/>
    <col min="11535" max="11535" width="27.42578125" style="18" bestFit="1" customWidth="1"/>
    <col min="11536" max="11536" width="5.5703125" style="18" bestFit="1" customWidth="1"/>
    <col min="11537" max="11537" width="6.140625" style="18" bestFit="1" customWidth="1"/>
    <col min="11538" max="11538" width="4.42578125" style="18" customWidth="1"/>
    <col min="11539" max="11539" width="5.140625" style="18" customWidth="1"/>
    <col min="11540" max="11781" width="8.140625" style="18"/>
    <col min="11782" max="11782" width="29.42578125" style="18" customWidth="1"/>
    <col min="11783" max="11783" width="8.42578125" style="18" customWidth="1"/>
    <col min="11784" max="11784" width="10.42578125" style="18" customWidth="1"/>
    <col min="11785" max="11785" width="9" style="18" customWidth="1"/>
    <col min="11786" max="11786" width="11" style="18" customWidth="1"/>
    <col min="11787" max="11787" width="3.5703125" style="18" customWidth="1"/>
    <col min="11788" max="11789" width="0" style="18" hidden="1" customWidth="1"/>
    <col min="11790" max="11790" width="4.140625" style="18" customWidth="1"/>
    <col min="11791" max="11791" width="27.42578125" style="18" bestFit="1" customWidth="1"/>
    <col min="11792" max="11792" width="5.5703125" style="18" bestFit="1" customWidth="1"/>
    <col min="11793" max="11793" width="6.140625" style="18" bestFit="1" customWidth="1"/>
    <col min="11794" max="11794" width="4.42578125" style="18" customWidth="1"/>
    <col min="11795" max="11795" width="5.140625" style="18" customWidth="1"/>
    <col min="11796" max="12037" width="8.140625" style="18"/>
    <col min="12038" max="12038" width="29.42578125" style="18" customWidth="1"/>
    <col min="12039" max="12039" width="8.42578125" style="18" customWidth="1"/>
    <col min="12040" max="12040" width="10.42578125" style="18" customWidth="1"/>
    <col min="12041" max="12041" width="9" style="18" customWidth="1"/>
    <col min="12042" max="12042" width="11" style="18" customWidth="1"/>
    <col min="12043" max="12043" width="3.5703125" style="18" customWidth="1"/>
    <col min="12044" max="12045" width="0" style="18" hidden="1" customWidth="1"/>
    <col min="12046" max="12046" width="4.140625" style="18" customWidth="1"/>
    <col min="12047" max="12047" width="27.42578125" style="18" bestFit="1" customWidth="1"/>
    <col min="12048" max="12048" width="5.5703125" style="18" bestFit="1" customWidth="1"/>
    <col min="12049" max="12049" width="6.140625" style="18" bestFit="1" customWidth="1"/>
    <col min="12050" max="12050" width="4.42578125" style="18" customWidth="1"/>
    <col min="12051" max="12051" width="5.140625" style="18" customWidth="1"/>
    <col min="12052" max="12293" width="8.140625" style="18"/>
    <col min="12294" max="12294" width="29.42578125" style="18" customWidth="1"/>
    <col min="12295" max="12295" width="8.42578125" style="18" customWidth="1"/>
    <col min="12296" max="12296" width="10.42578125" style="18" customWidth="1"/>
    <col min="12297" max="12297" width="9" style="18" customWidth="1"/>
    <col min="12298" max="12298" width="11" style="18" customWidth="1"/>
    <col min="12299" max="12299" width="3.5703125" style="18" customWidth="1"/>
    <col min="12300" max="12301" width="0" style="18" hidden="1" customWidth="1"/>
    <col min="12302" max="12302" width="4.140625" style="18" customWidth="1"/>
    <col min="12303" max="12303" width="27.42578125" style="18" bestFit="1" customWidth="1"/>
    <col min="12304" max="12304" width="5.5703125" style="18" bestFit="1" customWidth="1"/>
    <col min="12305" max="12305" width="6.140625" style="18" bestFit="1" customWidth="1"/>
    <col min="12306" max="12306" width="4.42578125" style="18" customWidth="1"/>
    <col min="12307" max="12307" width="5.140625" style="18" customWidth="1"/>
    <col min="12308" max="12549" width="8.140625" style="18"/>
    <col min="12550" max="12550" width="29.42578125" style="18" customWidth="1"/>
    <col min="12551" max="12551" width="8.42578125" style="18" customWidth="1"/>
    <col min="12552" max="12552" width="10.42578125" style="18" customWidth="1"/>
    <col min="12553" max="12553" width="9" style="18" customWidth="1"/>
    <col min="12554" max="12554" width="11" style="18" customWidth="1"/>
    <col min="12555" max="12555" width="3.5703125" style="18" customWidth="1"/>
    <col min="12556" max="12557" width="0" style="18" hidden="1" customWidth="1"/>
    <col min="12558" max="12558" width="4.140625" style="18" customWidth="1"/>
    <col min="12559" max="12559" width="27.42578125" style="18" bestFit="1" customWidth="1"/>
    <col min="12560" max="12560" width="5.5703125" style="18" bestFit="1" customWidth="1"/>
    <col min="12561" max="12561" width="6.140625" style="18" bestFit="1" customWidth="1"/>
    <col min="12562" max="12562" width="4.42578125" style="18" customWidth="1"/>
    <col min="12563" max="12563" width="5.140625" style="18" customWidth="1"/>
    <col min="12564" max="12805" width="8.140625" style="18"/>
    <col min="12806" max="12806" width="29.42578125" style="18" customWidth="1"/>
    <col min="12807" max="12807" width="8.42578125" style="18" customWidth="1"/>
    <col min="12808" max="12808" width="10.42578125" style="18" customWidth="1"/>
    <col min="12809" max="12809" width="9" style="18" customWidth="1"/>
    <col min="12810" max="12810" width="11" style="18" customWidth="1"/>
    <col min="12811" max="12811" width="3.5703125" style="18" customWidth="1"/>
    <col min="12812" max="12813" width="0" style="18" hidden="1" customWidth="1"/>
    <col min="12814" max="12814" width="4.140625" style="18" customWidth="1"/>
    <col min="12815" max="12815" width="27.42578125" style="18" bestFit="1" customWidth="1"/>
    <col min="12816" max="12816" width="5.5703125" style="18" bestFit="1" customWidth="1"/>
    <col min="12817" max="12817" width="6.140625" style="18" bestFit="1" customWidth="1"/>
    <col min="12818" max="12818" width="4.42578125" style="18" customWidth="1"/>
    <col min="12819" max="12819" width="5.140625" style="18" customWidth="1"/>
    <col min="12820" max="13061" width="8.140625" style="18"/>
    <col min="13062" max="13062" width="29.42578125" style="18" customWidth="1"/>
    <col min="13063" max="13063" width="8.42578125" style="18" customWidth="1"/>
    <col min="13064" max="13064" width="10.42578125" style="18" customWidth="1"/>
    <col min="13065" max="13065" width="9" style="18" customWidth="1"/>
    <col min="13066" max="13066" width="11" style="18" customWidth="1"/>
    <col min="13067" max="13067" width="3.5703125" style="18" customWidth="1"/>
    <col min="13068" max="13069" width="0" style="18" hidden="1" customWidth="1"/>
    <col min="13070" max="13070" width="4.140625" style="18" customWidth="1"/>
    <col min="13071" max="13071" width="27.42578125" style="18" bestFit="1" customWidth="1"/>
    <col min="13072" max="13072" width="5.5703125" style="18" bestFit="1" customWidth="1"/>
    <col min="13073" max="13073" width="6.140625" style="18" bestFit="1" customWidth="1"/>
    <col min="13074" max="13074" width="4.42578125" style="18" customWidth="1"/>
    <col min="13075" max="13075" width="5.140625" style="18" customWidth="1"/>
    <col min="13076" max="13317" width="8.140625" style="18"/>
    <col min="13318" max="13318" width="29.42578125" style="18" customWidth="1"/>
    <col min="13319" max="13319" width="8.42578125" style="18" customWidth="1"/>
    <col min="13320" max="13320" width="10.42578125" style="18" customWidth="1"/>
    <col min="13321" max="13321" width="9" style="18" customWidth="1"/>
    <col min="13322" max="13322" width="11" style="18" customWidth="1"/>
    <col min="13323" max="13323" width="3.5703125" style="18" customWidth="1"/>
    <col min="13324" max="13325" width="0" style="18" hidden="1" customWidth="1"/>
    <col min="13326" max="13326" width="4.140625" style="18" customWidth="1"/>
    <col min="13327" max="13327" width="27.42578125" style="18" bestFit="1" customWidth="1"/>
    <col min="13328" max="13328" width="5.5703125" style="18" bestFit="1" customWidth="1"/>
    <col min="13329" max="13329" width="6.140625" style="18" bestFit="1" customWidth="1"/>
    <col min="13330" max="13330" width="4.42578125" style="18" customWidth="1"/>
    <col min="13331" max="13331" width="5.140625" style="18" customWidth="1"/>
    <col min="13332" max="13573" width="8.140625" style="18"/>
    <col min="13574" max="13574" width="29.42578125" style="18" customWidth="1"/>
    <col min="13575" max="13575" width="8.42578125" style="18" customWidth="1"/>
    <col min="13576" max="13576" width="10.42578125" style="18" customWidth="1"/>
    <col min="13577" max="13577" width="9" style="18" customWidth="1"/>
    <col min="13578" max="13578" width="11" style="18" customWidth="1"/>
    <col min="13579" max="13579" width="3.5703125" style="18" customWidth="1"/>
    <col min="13580" max="13581" width="0" style="18" hidden="1" customWidth="1"/>
    <col min="13582" max="13582" width="4.140625" style="18" customWidth="1"/>
    <col min="13583" max="13583" width="27.42578125" style="18" bestFit="1" customWidth="1"/>
    <col min="13584" max="13584" width="5.5703125" style="18" bestFit="1" customWidth="1"/>
    <col min="13585" max="13585" width="6.140625" style="18" bestFit="1" customWidth="1"/>
    <col min="13586" max="13586" width="4.42578125" style="18" customWidth="1"/>
    <col min="13587" max="13587" width="5.140625" style="18" customWidth="1"/>
    <col min="13588" max="13829" width="8.140625" style="18"/>
    <col min="13830" max="13830" width="29.42578125" style="18" customWidth="1"/>
    <col min="13831" max="13831" width="8.42578125" style="18" customWidth="1"/>
    <col min="13832" max="13832" width="10.42578125" style="18" customWidth="1"/>
    <col min="13833" max="13833" width="9" style="18" customWidth="1"/>
    <col min="13834" max="13834" width="11" style="18" customWidth="1"/>
    <col min="13835" max="13835" width="3.5703125" style="18" customWidth="1"/>
    <col min="13836" max="13837" width="0" style="18" hidden="1" customWidth="1"/>
    <col min="13838" max="13838" width="4.140625" style="18" customWidth="1"/>
    <col min="13839" max="13839" width="27.42578125" style="18" bestFit="1" customWidth="1"/>
    <col min="13840" max="13840" width="5.5703125" style="18" bestFit="1" customWidth="1"/>
    <col min="13841" max="13841" width="6.140625" style="18" bestFit="1" customWidth="1"/>
    <col min="13842" max="13842" width="4.42578125" style="18" customWidth="1"/>
    <col min="13843" max="13843" width="5.140625" style="18" customWidth="1"/>
    <col min="13844" max="14085" width="8.140625" style="18"/>
    <col min="14086" max="14086" width="29.42578125" style="18" customWidth="1"/>
    <col min="14087" max="14087" width="8.42578125" style="18" customWidth="1"/>
    <col min="14088" max="14088" width="10.42578125" style="18" customWidth="1"/>
    <col min="14089" max="14089" width="9" style="18" customWidth="1"/>
    <col min="14090" max="14090" width="11" style="18" customWidth="1"/>
    <col min="14091" max="14091" width="3.5703125" style="18" customWidth="1"/>
    <col min="14092" max="14093" width="0" style="18" hidden="1" customWidth="1"/>
    <col min="14094" max="14094" width="4.140625" style="18" customWidth="1"/>
    <col min="14095" max="14095" width="27.42578125" style="18" bestFit="1" customWidth="1"/>
    <col min="14096" max="14096" width="5.5703125" style="18" bestFit="1" customWidth="1"/>
    <col min="14097" max="14097" width="6.140625" style="18" bestFit="1" customWidth="1"/>
    <col min="14098" max="14098" width="4.42578125" style="18" customWidth="1"/>
    <col min="14099" max="14099" width="5.140625" style="18" customWidth="1"/>
    <col min="14100" max="14341" width="8.140625" style="18"/>
    <col min="14342" max="14342" width="29.42578125" style="18" customWidth="1"/>
    <col min="14343" max="14343" width="8.42578125" style="18" customWidth="1"/>
    <col min="14344" max="14344" width="10.42578125" style="18" customWidth="1"/>
    <col min="14345" max="14345" width="9" style="18" customWidth="1"/>
    <col min="14346" max="14346" width="11" style="18" customWidth="1"/>
    <col min="14347" max="14347" width="3.5703125" style="18" customWidth="1"/>
    <col min="14348" max="14349" width="0" style="18" hidden="1" customWidth="1"/>
    <col min="14350" max="14350" width="4.140625" style="18" customWidth="1"/>
    <col min="14351" max="14351" width="27.42578125" style="18" bestFit="1" customWidth="1"/>
    <col min="14352" max="14352" width="5.5703125" style="18" bestFit="1" customWidth="1"/>
    <col min="14353" max="14353" width="6.140625" style="18" bestFit="1" customWidth="1"/>
    <col min="14354" max="14354" width="4.42578125" style="18" customWidth="1"/>
    <col min="14355" max="14355" width="5.140625" style="18" customWidth="1"/>
    <col min="14356" max="14597" width="8.140625" style="18"/>
    <col min="14598" max="14598" width="29.42578125" style="18" customWidth="1"/>
    <col min="14599" max="14599" width="8.42578125" style="18" customWidth="1"/>
    <col min="14600" max="14600" width="10.42578125" style="18" customWidth="1"/>
    <col min="14601" max="14601" width="9" style="18" customWidth="1"/>
    <col min="14602" max="14602" width="11" style="18" customWidth="1"/>
    <col min="14603" max="14603" width="3.5703125" style="18" customWidth="1"/>
    <col min="14604" max="14605" width="0" style="18" hidden="1" customWidth="1"/>
    <col min="14606" max="14606" width="4.140625" style="18" customWidth="1"/>
    <col min="14607" max="14607" width="27.42578125" style="18" bestFit="1" customWidth="1"/>
    <col min="14608" max="14608" width="5.5703125" style="18" bestFit="1" customWidth="1"/>
    <col min="14609" max="14609" width="6.140625" style="18" bestFit="1" customWidth="1"/>
    <col min="14610" max="14610" width="4.42578125" style="18" customWidth="1"/>
    <col min="14611" max="14611" width="5.140625" style="18" customWidth="1"/>
    <col min="14612" max="14853" width="8.140625" style="18"/>
    <col min="14854" max="14854" width="29.42578125" style="18" customWidth="1"/>
    <col min="14855" max="14855" width="8.42578125" style="18" customWidth="1"/>
    <col min="14856" max="14856" width="10.42578125" style="18" customWidth="1"/>
    <col min="14857" max="14857" width="9" style="18" customWidth="1"/>
    <col min="14858" max="14858" width="11" style="18" customWidth="1"/>
    <col min="14859" max="14859" width="3.5703125" style="18" customWidth="1"/>
    <col min="14860" max="14861" width="0" style="18" hidden="1" customWidth="1"/>
    <col min="14862" max="14862" width="4.140625" style="18" customWidth="1"/>
    <col min="14863" max="14863" width="27.42578125" style="18" bestFit="1" customWidth="1"/>
    <col min="14864" max="14864" width="5.5703125" style="18" bestFit="1" customWidth="1"/>
    <col min="14865" max="14865" width="6.140625" style="18" bestFit="1" customWidth="1"/>
    <col min="14866" max="14866" width="4.42578125" style="18" customWidth="1"/>
    <col min="14867" max="14867" width="5.140625" style="18" customWidth="1"/>
    <col min="14868" max="15109" width="8.140625" style="18"/>
    <col min="15110" max="15110" width="29.42578125" style="18" customWidth="1"/>
    <col min="15111" max="15111" width="8.42578125" style="18" customWidth="1"/>
    <col min="15112" max="15112" width="10.42578125" style="18" customWidth="1"/>
    <col min="15113" max="15113" width="9" style="18" customWidth="1"/>
    <col min="15114" max="15114" width="11" style="18" customWidth="1"/>
    <col min="15115" max="15115" width="3.5703125" style="18" customWidth="1"/>
    <col min="15116" max="15117" width="0" style="18" hidden="1" customWidth="1"/>
    <col min="15118" max="15118" width="4.140625" style="18" customWidth="1"/>
    <col min="15119" max="15119" width="27.42578125" style="18" bestFit="1" customWidth="1"/>
    <col min="15120" max="15120" width="5.5703125" style="18" bestFit="1" customWidth="1"/>
    <col min="15121" max="15121" width="6.140625" style="18" bestFit="1" customWidth="1"/>
    <col min="15122" max="15122" width="4.42578125" style="18" customWidth="1"/>
    <col min="15123" max="15123" width="5.140625" style="18" customWidth="1"/>
    <col min="15124" max="15365" width="8.140625" style="18"/>
    <col min="15366" max="15366" width="29.42578125" style="18" customWidth="1"/>
    <col min="15367" max="15367" width="8.42578125" style="18" customWidth="1"/>
    <col min="15368" max="15368" width="10.42578125" style="18" customWidth="1"/>
    <col min="15369" max="15369" width="9" style="18" customWidth="1"/>
    <col min="15370" max="15370" width="11" style="18" customWidth="1"/>
    <col min="15371" max="15371" width="3.5703125" style="18" customWidth="1"/>
    <col min="15372" max="15373" width="0" style="18" hidden="1" customWidth="1"/>
    <col min="15374" max="15374" width="4.140625" style="18" customWidth="1"/>
    <col min="15375" max="15375" width="27.42578125" style="18" bestFit="1" customWidth="1"/>
    <col min="15376" max="15376" width="5.5703125" style="18" bestFit="1" customWidth="1"/>
    <col min="15377" max="15377" width="6.140625" style="18" bestFit="1" customWidth="1"/>
    <col min="15378" max="15378" width="4.42578125" style="18" customWidth="1"/>
    <col min="15379" max="15379" width="5.140625" style="18" customWidth="1"/>
    <col min="15380" max="15621" width="8.140625" style="18"/>
    <col min="15622" max="15622" width="29.42578125" style="18" customWidth="1"/>
    <col min="15623" max="15623" width="8.42578125" style="18" customWidth="1"/>
    <col min="15624" max="15624" width="10.42578125" style="18" customWidth="1"/>
    <col min="15625" max="15625" width="9" style="18" customWidth="1"/>
    <col min="15626" max="15626" width="11" style="18" customWidth="1"/>
    <col min="15627" max="15627" width="3.5703125" style="18" customWidth="1"/>
    <col min="15628" max="15629" width="0" style="18" hidden="1" customWidth="1"/>
    <col min="15630" max="15630" width="4.140625" style="18" customWidth="1"/>
    <col min="15631" max="15631" width="27.42578125" style="18" bestFit="1" customWidth="1"/>
    <col min="15632" max="15632" width="5.5703125" style="18" bestFit="1" customWidth="1"/>
    <col min="15633" max="15633" width="6.140625" style="18" bestFit="1" customWidth="1"/>
    <col min="15634" max="15634" width="4.42578125" style="18" customWidth="1"/>
    <col min="15635" max="15635" width="5.140625" style="18" customWidth="1"/>
    <col min="15636" max="15877" width="8.140625" style="18"/>
    <col min="15878" max="15878" width="29.42578125" style="18" customWidth="1"/>
    <col min="15879" max="15879" width="8.42578125" style="18" customWidth="1"/>
    <col min="15880" max="15880" width="10.42578125" style="18" customWidth="1"/>
    <col min="15881" max="15881" width="9" style="18" customWidth="1"/>
    <col min="15882" max="15882" width="11" style="18" customWidth="1"/>
    <col min="15883" max="15883" width="3.5703125" style="18" customWidth="1"/>
    <col min="15884" max="15885" width="0" style="18" hidden="1" customWidth="1"/>
    <col min="15886" max="15886" width="4.140625" style="18" customWidth="1"/>
    <col min="15887" max="15887" width="27.42578125" style="18" bestFit="1" customWidth="1"/>
    <col min="15888" max="15888" width="5.5703125" style="18" bestFit="1" customWidth="1"/>
    <col min="15889" max="15889" width="6.140625" style="18" bestFit="1" customWidth="1"/>
    <col min="15890" max="15890" width="4.42578125" style="18" customWidth="1"/>
    <col min="15891" max="15891" width="5.140625" style="18" customWidth="1"/>
    <col min="15892" max="16133" width="8.140625" style="18"/>
    <col min="16134" max="16134" width="29.42578125" style="18" customWidth="1"/>
    <col min="16135" max="16135" width="8.42578125" style="18" customWidth="1"/>
    <col min="16136" max="16136" width="10.42578125" style="18" customWidth="1"/>
    <col min="16137" max="16137" width="9" style="18" customWidth="1"/>
    <col min="16138" max="16138" width="11" style="18" customWidth="1"/>
    <col min="16139" max="16139" width="3.5703125" style="18" customWidth="1"/>
    <col min="16140" max="16141" width="0" style="18" hidden="1" customWidth="1"/>
    <col min="16142" max="16142" width="4.140625" style="18" customWidth="1"/>
    <col min="16143" max="16143" width="27.42578125" style="18" bestFit="1" customWidth="1"/>
    <col min="16144" max="16144" width="5.5703125" style="18" bestFit="1" customWidth="1"/>
    <col min="16145" max="16145" width="6.140625" style="18" bestFit="1" customWidth="1"/>
    <col min="16146" max="16146" width="4.42578125" style="18" customWidth="1"/>
    <col min="16147" max="16147" width="5.140625" style="18" customWidth="1"/>
    <col min="16148" max="16384" width="8.140625" style="18"/>
  </cols>
  <sheetData>
    <row r="1" spans="1:20" ht="20.25" x14ac:dyDescent="0.3">
      <c r="A1" s="14" t="s">
        <v>109</v>
      </c>
      <c r="C1" s="111"/>
      <c r="E1" s="18"/>
    </row>
    <row r="2" spans="1:20" ht="20.25" x14ac:dyDescent="0.3">
      <c r="A2" s="112" t="s">
        <v>34</v>
      </c>
    </row>
    <row r="3" spans="1:20" x14ac:dyDescent="0.25">
      <c r="A3" s="49"/>
      <c r="B3" s="49"/>
      <c r="C3" s="49"/>
      <c r="D3" s="49"/>
      <c r="E3" s="114"/>
      <c r="F3" s="49"/>
      <c r="G3" s="49"/>
      <c r="H3" s="49"/>
      <c r="I3" s="49"/>
      <c r="J3" s="49"/>
      <c r="K3" s="49"/>
      <c r="L3" s="49"/>
      <c r="M3" s="49"/>
    </row>
    <row r="4" spans="1:20" x14ac:dyDescent="0.25">
      <c r="A4" s="49"/>
      <c r="B4" s="50" t="s">
        <v>1</v>
      </c>
      <c r="C4" s="49"/>
      <c r="D4" s="49"/>
      <c r="E4" s="114"/>
      <c r="F4" s="49"/>
      <c r="G4" s="49"/>
      <c r="H4" s="49"/>
      <c r="I4" s="49"/>
      <c r="J4" s="49"/>
      <c r="K4" s="49"/>
      <c r="L4" s="49"/>
      <c r="M4" s="49"/>
    </row>
    <row r="5" spans="1:20" x14ac:dyDescent="0.25">
      <c r="A5" s="293" t="s">
        <v>37</v>
      </c>
      <c r="B5" s="285" t="s">
        <v>255</v>
      </c>
      <c r="C5" s="286"/>
      <c r="D5" s="289"/>
      <c r="E5" s="279"/>
      <c r="F5" s="279"/>
      <c r="G5" s="279"/>
      <c r="H5" s="279"/>
      <c r="I5" s="279"/>
      <c r="J5" s="279"/>
      <c r="K5" s="279"/>
      <c r="L5" s="279"/>
      <c r="M5" s="279"/>
      <c r="N5" s="244"/>
      <c r="O5" s="244"/>
      <c r="P5" s="244"/>
    </row>
    <row r="6" spans="1:20" x14ac:dyDescent="0.25">
      <c r="A6" s="293" t="s">
        <v>38</v>
      </c>
      <c r="B6" s="290" t="s">
        <v>256</v>
      </c>
      <c r="C6" s="286"/>
      <c r="D6" s="289"/>
      <c r="E6" s="245"/>
      <c r="F6" s="245"/>
      <c r="G6" s="245"/>
      <c r="H6" s="245"/>
      <c r="I6" s="245"/>
      <c r="J6" s="245"/>
      <c r="K6" s="245"/>
      <c r="L6" s="245"/>
      <c r="M6" s="245"/>
      <c r="N6" s="245"/>
      <c r="O6" s="245"/>
      <c r="P6" s="245"/>
      <c r="Q6" s="18"/>
      <c r="R6" s="18"/>
    </row>
    <row r="7" spans="1:20" x14ac:dyDescent="0.25">
      <c r="A7" s="293" t="s">
        <v>39</v>
      </c>
      <c r="B7" s="290" t="s">
        <v>257</v>
      </c>
      <c r="C7" s="291"/>
      <c r="D7" s="289"/>
      <c r="E7" s="245"/>
      <c r="F7" s="245"/>
      <c r="G7" s="245"/>
      <c r="H7" s="245"/>
      <c r="I7" s="245"/>
      <c r="J7" s="245"/>
      <c r="K7" s="245"/>
      <c r="L7" s="245"/>
      <c r="M7" s="245"/>
      <c r="N7" s="245"/>
      <c r="O7" s="245"/>
      <c r="P7" s="245"/>
      <c r="Q7" s="18"/>
      <c r="R7" s="18"/>
    </row>
    <row r="8" spans="1:20" x14ac:dyDescent="0.25">
      <c r="A8" s="293" t="s">
        <v>45</v>
      </c>
      <c r="B8" s="294" t="s">
        <v>45</v>
      </c>
      <c r="C8" s="291"/>
      <c r="D8" s="289"/>
      <c r="E8" s="245"/>
      <c r="F8" s="245"/>
      <c r="G8" s="245"/>
      <c r="H8" s="245"/>
      <c r="I8" s="245"/>
      <c r="J8" s="245"/>
      <c r="K8" s="245"/>
      <c r="L8" s="245"/>
      <c r="M8" s="245"/>
      <c r="N8" s="245"/>
      <c r="O8" s="245"/>
      <c r="P8" s="245"/>
      <c r="Q8" s="18"/>
      <c r="R8" s="18"/>
    </row>
    <row r="9" spans="1:20" ht="30" x14ac:dyDescent="0.4">
      <c r="A9" s="293" t="s">
        <v>45</v>
      </c>
      <c r="B9" s="294" t="s">
        <v>45</v>
      </c>
      <c r="C9" s="304" t="s">
        <v>261</v>
      </c>
      <c r="D9" s="305"/>
      <c r="E9" s="305"/>
      <c r="F9" s="245"/>
      <c r="G9" s="245"/>
      <c r="H9" s="245"/>
      <c r="I9" s="245"/>
      <c r="J9" s="245"/>
      <c r="K9" s="245"/>
      <c r="L9" s="245"/>
      <c r="M9" s="245"/>
      <c r="N9" s="245"/>
      <c r="O9" s="245"/>
      <c r="P9" s="245"/>
      <c r="Q9" s="18"/>
      <c r="R9" s="18"/>
    </row>
    <row r="10" spans="1:20" ht="30" x14ac:dyDescent="0.4">
      <c r="A10" s="192"/>
      <c r="B10" s="104"/>
      <c r="C10" s="48"/>
      <c r="D10" s="48"/>
      <c r="E10" s="48"/>
      <c r="F10" s="48"/>
      <c r="G10" s="48"/>
      <c r="H10" s="48"/>
      <c r="I10" s="48"/>
      <c r="J10" s="48"/>
      <c r="K10" s="48"/>
      <c r="L10" s="48"/>
      <c r="M10" s="304" t="s">
        <v>261</v>
      </c>
    </row>
    <row r="11" spans="1:20" s="153" customFormat="1" x14ac:dyDescent="0.25">
      <c r="A11" s="10"/>
      <c r="B11" s="105"/>
      <c r="C11" s="104"/>
      <c r="D11" s="105"/>
      <c r="E11" s="105"/>
      <c r="F11" s="105"/>
      <c r="G11" s="105"/>
      <c r="H11" s="105"/>
      <c r="I11" s="105"/>
      <c r="J11" s="105"/>
      <c r="K11" s="105"/>
      <c r="L11" s="105"/>
      <c r="M11" s="105"/>
      <c r="N11" s="2"/>
      <c r="O11" s="2"/>
      <c r="P11" s="2"/>
      <c r="Q11" s="2"/>
      <c r="R11" s="2"/>
    </row>
    <row r="12" spans="1:20" s="153" customFormat="1" ht="21" x14ac:dyDescent="0.35">
      <c r="A12" s="115" t="s">
        <v>110</v>
      </c>
      <c r="B12" s="105" t="s">
        <v>262</v>
      </c>
      <c r="C12" s="105"/>
      <c r="D12" s="105"/>
      <c r="E12" s="105"/>
      <c r="F12" s="105"/>
      <c r="G12" s="105"/>
      <c r="H12" s="105"/>
      <c r="I12" s="105"/>
      <c r="J12" s="105"/>
      <c r="K12" s="105"/>
      <c r="L12" s="105"/>
      <c r="M12" s="105"/>
      <c r="N12" s="2"/>
      <c r="O12" s="270" t="s">
        <v>190</v>
      </c>
      <c r="P12" s="270"/>
      <c r="Q12" s="270"/>
      <c r="R12" s="270"/>
      <c r="S12" s="271"/>
      <c r="T12" s="272"/>
    </row>
    <row r="13" spans="1:20" s="153" customFormat="1" x14ac:dyDescent="0.25">
      <c r="A13" s="193" t="s">
        <v>255</v>
      </c>
      <c r="B13" s="116"/>
      <c r="C13" s="116"/>
      <c r="D13" s="105"/>
      <c r="E13" s="105"/>
      <c r="F13" s="105"/>
      <c r="G13" s="105"/>
      <c r="H13" s="105"/>
      <c r="I13" s="105"/>
      <c r="J13" s="105"/>
      <c r="K13" s="105"/>
      <c r="L13" s="105"/>
      <c r="M13" s="105"/>
      <c r="N13" s="2"/>
      <c r="O13" s="246"/>
      <c r="P13" s="246"/>
      <c r="Q13" s="246"/>
      <c r="R13" s="246"/>
      <c r="S13" s="247"/>
    </row>
    <row r="14" spans="1:20" s="153" customFormat="1" ht="27" customHeight="1" x14ac:dyDescent="0.45">
      <c r="A14" s="209"/>
      <c r="B14" s="303" t="s">
        <v>139</v>
      </c>
      <c r="C14" s="303" t="s">
        <v>181</v>
      </c>
      <c r="D14" s="117" t="s">
        <v>259</v>
      </c>
      <c r="E14" s="210" t="s">
        <v>260</v>
      </c>
      <c r="F14" s="105"/>
      <c r="G14" s="105"/>
      <c r="H14" s="105"/>
      <c r="I14" s="105"/>
      <c r="J14" s="105"/>
      <c r="K14" s="105"/>
      <c r="L14" s="105"/>
      <c r="M14" s="105"/>
      <c r="N14" s="2"/>
      <c r="O14" s="246"/>
      <c r="P14" s="306" t="s">
        <v>263</v>
      </c>
      <c r="Q14" s="246"/>
      <c r="R14" s="248">
        <v>2018</v>
      </c>
      <c r="S14" s="249" t="s">
        <v>181</v>
      </c>
    </row>
    <row r="15" spans="1:20" s="153" customFormat="1" x14ac:dyDescent="0.25">
      <c r="A15" s="126" t="s">
        <v>18</v>
      </c>
      <c r="B15" s="194"/>
      <c r="C15" s="118"/>
      <c r="D15" s="195"/>
      <c r="E15" s="208"/>
      <c r="F15" s="105"/>
      <c r="G15" s="105"/>
      <c r="H15" s="105"/>
      <c r="I15" s="105"/>
      <c r="J15" s="105"/>
      <c r="K15" s="105"/>
      <c r="L15" s="105"/>
      <c r="M15" s="105"/>
      <c r="N15" s="2"/>
      <c r="O15" s="246" t="s">
        <v>18</v>
      </c>
      <c r="P15" s="246">
        <v>2017</v>
      </c>
      <c r="Q15" s="246"/>
      <c r="R15" s="246">
        <v>2018</v>
      </c>
      <c r="S15" s="247"/>
    </row>
    <row r="16" spans="1:20" s="153" customFormat="1" x14ac:dyDescent="0.25">
      <c r="A16" s="119" t="s">
        <v>112</v>
      </c>
      <c r="B16" s="120">
        <f>P16</f>
        <v>36933.841563538852</v>
      </c>
      <c r="C16" s="43">
        <f>Q16</f>
        <v>0.58387288131234105</v>
      </c>
      <c r="D16" s="82">
        <f>R16</f>
        <v>53850.78177312453</v>
      </c>
      <c r="E16" s="33">
        <f>S16</f>
        <v>0.53746529858709724</v>
      </c>
      <c r="F16" s="105"/>
      <c r="G16" s="105"/>
      <c r="H16" s="105"/>
      <c r="I16" s="105"/>
      <c r="J16" s="105"/>
      <c r="K16" s="105"/>
      <c r="L16" s="105"/>
      <c r="M16" s="105"/>
      <c r="N16" s="2"/>
      <c r="O16" s="246" t="s">
        <v>112</v>
      </c>
      <c r="P16" s="250">
        <v>36933.841563538852</v>
      </c>
      <c r="Q16" s="251">
        <v>0.58387288131234105</v>
      </c>
      <c r="R16" s="250">
        <f>DatabyRegion!Z65</f>
        <v>53850.78177312453</v>
      </c>
      <c r="S16" s="251">
        <f>DatabyRegion!AA65</f>
        <v>0.53746529858709724</v>
      </c>
    </row>
    <row r="17" spans="1:28" s="153" customFormat="1" x14ac:dyDescent="0.25">
      <c r="A17" s="121" t="s">
        <v>113</v>
      </c>
      <c r="B17" s="120">
        <f t="shared" ref="B17:B32" si="0">P17</f>
        <v>3988.267471081293</v>
      </c>
      <c r="C17" s="43">
        <f t="shared" ref="C17:C32" si="1">Q17</f>
        <v>6.3048984920197323E-2</v>
      </c>
      <c r="D17" s="82">
        <f t="shared" ref="D17:D32" si="2">R17</f>
        <v>5343.7441168310561</v>
      </c>
      <c r="E17" s="33">
        <f t="shared" ref="E17:E32" si="3">S17</f>
        <v>5.3333989456751461E-2</v>
      </c>
      <c r="F17" s="105"/>
      <c r="G17" s="105"/>
      <c r="H17" s="105"/>
      <c r="I17" s="105"/>
      <c r="J17" s="105"/>
      <c r="K17" s="105"/>
      <c r="L17" s="105"/>
      <c r="M17" s="105"/>
      <c r="N17" s="2"/>
      <c r="O17" s="246" t="s">
        <v>113</v>
      </c>
      <c r="P17" s="250">
        <v>3988.267471081293</v>
      </c>
      <c r="Q17" s="251">
        <v>6.3048984920197323E-2</v>
      </c>
      <c r="R17" s="250">
        <f>DatabyRegion!Z66</f>
        <v>5343.7441168310561</v>
      </c>
      <c r="S17" s="251">
        <f>DatabyRegion!AA66</f>
        <v>5.3333989456751461E-2</v>
      </c>
    </row>
    <row r="18" spans="1:28" s="153" customFormat="1" x14ac:dyDescent="0.25">
      <c r="A18" s="119" t="s">
        <v>114</v>
      </c>
      <c r="B18" s="120">
        <f t="shared" si="0"/>
        <v>4360.0700400023034</v>
      </c>
      <c r="C18" s="43">
        <f t="shared" si="1"/>
        <v>6.8926668583884992E-2</v>
      </c>
      <c r="D18" s="82">
        <f t="shared" si="2"/>
        <v>6180.6651880486652</v>
      </c>
      <c r="E18" s="33">
        <f t="shared" si="3"/>
        <v>6.1686997874176086E-2</v>
      </c>
      <c r="F18" s="105"/>
      <c r="G18" s="105"/>
      <c r="H18" s="105"/>
      <c r="I18" s="105"/>
      <c r="J18" s="105"/>
      <c r="K18" s="105"/>
      <c r="L18" s="105"/>
      <c r="M18" s="105"/>
      <c r="N18" s="2"/>
      <c r="O18" s="246" t="s">
        <v>114</v>
      </c>
      <c r="P18" s="250">
        <v>4360.0700400023034</v>
      </c>
      <c r="Q18" s="251">
        <v>6.8926668583884992E-2</v>
      </c>
      <c r="R18" s="250">
        <f>DatabyRegion!Z67</f>
        <v>6180.6651880486652</v>
      </c>
      <c r="S18" s="251">
        <f>DatabyRegion!AA67</f>
        <v>6.1686997874176086E-2</v>
      </c>
    </row>
    <row r="19" spans="1:28" s="153" customFormat="1" x14ac:dyDescent="0.25">
      <c r="A19" s="119" t="s">
        <v>115</v>
      </c>
      <c r="B19" s="120">
        <f t="shared" si="0"/>
        <v>17974.469325496004</v>
      </c>
      <c r="C19" s="43">
        <f t="shared" si="1"/>
        <v>0.28415146518357653</v>
      </c>
      <c r="D19" s="82">
        <f t="shared" si="2"/>
        <v>34818.778494894454</v>
      </c>
      <c r="E19" s="33">
        <f t="shared" si="3"/>
        <v>0.34751371408197534</v>
      </c>
      <c r="F19" s="105"/>
      <c r="G19" s="105"/>
      <c r="H19" s="105"/>
      <c r="I19" s="105"/>
      <c r="J19" s="105"/>
      <c r="K19" s="105"/>
      <c r="L19" s="105"/>
      <c r="M19" s="105"/>
      <c r="N19" s="2"/>
      <c r="O19" s="246" t="s">
        <v>115</v>
      </c>
      <c r="P19" s="250">
        <v>17974.469325496004</v>
      </c>
      <c r="Q19" s="251">
        <v>0.28415146518357653</v>
      </c>
      <c r="R19" s="250">
        <f>DatabyRegion!Z68</f>
        <v>34818.778494894454</v>
      </c>
      <c r="S19" s="251">
        <f>DatabyRegion!AA68</f>
        <v>0.34751371408197534</v>
      </c>
    </row>
    <row r="20" spans="1:28" s="155" customFormat="1" x14ac:dyDescent="0.25">
      <c r="A20" s="122" t="s">
        <v>116</v>
      </c>
      <c r="B20" s="123">
        <f t="shared" si="0"/>
        <v>63256.648400118458</v>
      </c>
      <c r="C20" s="44">
        <f t="shared" si="1"/>
        <v>1</v>
      </c>
      <c r="D20" s="66">
        <f t="shared" si="2"/>
        <v>100193.9695728987</v>
      </c>
      <c r="E20" s="103">
        <f t="shared" si="3"/>
        <v>1</v>
      </c>
      <c r="F20" s="124"/>
      <c r="G20" s="124"/>
      <c r="H20" s="124"/>
      <c r="I20" s="124"/>
      <c r="J20" s="124"/>
      <c r="K20" s="124"/>
      <c r="L20" s="124"/>
      <c r="M20" s="124"/>
      <c r="N20" s="30"/>
      <c r="O20" s="9" t="s">
        <v>116</v>
      </c>
      <c r="P20" s="240">
        <v>63256.648400118458</v>
      </c>
      <c r="Q20" s="239">
        <v>1</v>
      </c>
      <c r="R20" s="250">
        <f>DatabyRegion!Z69</f>
        <v>100193.9695728987</v>
      </c>
      <c r="S20" s="251">
        <f>DatabyRegion!AA69</f>
        <v>1</v>
      </c>
      <c r="T20" s="30"/>
      <c r="U20" s="30"/>
      <c r="V20" s="30"/>
      <c r="W20" s="30"/>
      <c r="X20" s="30"/>
      <c r="Y20" s="30"/>
      <c r="Z20" s="30"/>
      <c r="AA20" s="30"/>
      <c r="AB20" s="30"/>
    </row>
    <row r="21" spans="1:28" s="153" customFormat="1" ht="15" customHeight="1" x14ac:dyDescent="0.25">
      <c r="A21" s="125" t="s">
        <v>117</v>
      </c>
      <c r="B21" s="120" t="s">
        <v>45</v>
      </c>
      <c r="C21" s="43" t="s">
        <v>45</v>
      </c>
      <c r="D21" s="82" t="s">
        <v>45</v>
      </c>
      <c r="E21" s="33" t="s">
        <v>45</v>
      </c>
      <c r="F21" s="105"/>
      <c r="G21" s="105"/>
      <c r="H21" s="105"/>
      <c r="I21" s="105"/>
      <c r="J21" s="105"/>
      <c r="K21" s="105"/>
      <c r="L21" s="105"/>
      <c r="M21" s="105"/>
      <c r="N21" s="2"/>
      <c r="O21" s="246" t="s">
        <v>117</v>
      </c>
      <c r="P21" s="250"/>
      <c r="Q21" s="251"/>
      <c r="R21" s="251"/>
      <c r="S21" s="251"/>
      <c r="T21" s="196"/>
      <c r="U21" s="2"/>
      <c r="V21" s="2"/>
      <c r="W21" s="2"/>
      <c r="X21" s="2"/>
      <c r="Y21" s="2"/>
      <c r="Z21" s="2"/>
      <c r="AA21" s="2"/>
      <c r="AB21" s="2"/>
    </row>
    <row r="22" spans="1:28" s="153" customFormat="1" x14ac:dyDescent="0.25">
      <c r="A22" s="119" t="s">
        <v>112</v>
      </c>
      <c r="B22" s="120">
        <f t="shared" si="0"/>
        <v>32482.158090138852</v>
      </c>
      <c r="C22" s="43">
        <f t="shared" si="1"/>
        <v>0.58474955252435756</v>
      </c>
      <c r="D22" s="82">
        <f t="shared" si="2"/>
        <v>46893.926649990288</v>
      </c>
      <c r="E22" s="33">
        <f t="shared" si="3"/>
        <v>0.53120444445100401</v>
      </c>
      <c r="F22" s="105"/>
      <c r="G22" s="105"/>
      <c r="H22" s="105"/>
      <c r="I22" s="105"/>
      <c r="J22" s="105"/>
      <c r="K22" s="105"/>
      <c r="L22" s="105"/>
      <c r="M22" s="105"/>
      <c r="N22" s="2"/>
      <c r="O22" s="246" t="s">
        <v>112</v>
      </c>
      <c r="P22" s="250">
        <v>32482.158090138852</v>
      </c>
      <c r="Q22" s="251">
        <v>0.58474955252435756</v>
      </c>
      <c r="R22" s="250">
        <f>DatabyRegion!Z71</f>
        <v>46893.926649990288</v>
      </c>
      <c r="S22" s="251">
        <f>DatabyRegion!AA71</f>
        <v>0.53120444445100401</v>
      </c>
      <c r="T22" s="2"/>
      <c r="U22" s="2"/>
      <c r="V22" s="2"/>
      <c r="W22" s="2"/>
      <c r="X22" s="2"/>
      <c r="Y22" s="2"/>
      <c r="Z22" s="2"/>
      <c r="AA22" s="2"/>
      <c r="AB22" s="2"/>
    </row>
    <row r="23" spans="1:28" s="153" customFormat="1" x14ac:dyDescent="0.25">
      <c r="A23" s="119" t="s">
        <v>113</v>
      </c>
      <c r="B23" s="120">
        <f t="shared" si="0"/>
        <v>3136.4114710812928</v>
      </c>
      <c r="C23" s="43">
        <f t="shared" si="1"/>
        <v>5.6462233794860768E-2</v>
      </c>
      <c r="D23" s="82">
        <f t="shared" si="2"/>
        <v>4814.0841168310562</v>
      </c>
      <c r="E23" s="33">
        <f t="shared" si="3"/>
        <v>5.453292273664128E-2</v>
      </c>
      <c r="F23" s="105"/>
      <c r="G23" s="105"/>
      <c r="H23" s="105"/>
      <c r="I23" s="105"/>
      <c r="J23" s="105"/>
      <c r="K23" s="105"/>
      <c r="L23" s="105"/>
      <c r="M23" s="105"/>
      <c r="N23" s="2"/>
      <c r="O23" s="246" t="s">
        <v>113</v>
      </c>
      <c r="P23" s="250">
        <v>3136.4114710812928</v>
      </c>
      <c r="Q23" s="251">
        <v>5.6462233794860768E-2</v>
      </c>
      <c r="R23" s="250">
        <f>DatabyRegion!Z72</f>
        <v>4814.0841168310562</v>
      </c>
      <c r="S23" s="251">
        <f>DatabyRegion!AA72</f>
        <v>5.453292273664128E-2</v>
      </c>
      <c r="T23" s="2"/>
      <c r="U23" s="2"/>
      <c r="V23" s="2"/>
      <c r="W23" s="2"/>
      <c r="X23" s="2"/>
      <c r="Y23" s="2"/>
      <c r="Z23" s="2"/>
      <c r="AA23" s="2"/>
      <c r="AB23" s="2"/>
    </row>
    <row r="24" spans="1:28" s="153" customFormat="1" x14ac:dyDescent="0.25">
      <c r="A24" s="119" t="s">
        <v>114</v>
      </c>
      <c r="B24" s="120">
        <f t="shared" si="0"/>
        <v>4172.6900400023032</v>
      </c>
      <c r="C24" s="43">
        <f t="shared" si="1"/>
        <v>7.5117503798337065E-2</v>
      </c>
      <c r="D24" s="82">
        <f t="shared" si="2"/>
        <v>5962.2501880486652</v>
      </c>
      <c r="E24" s="33">
        <f t="shared" si="3"/>
        <v>6.7539104209797321E-2</v>
      </c>
      <c r="F24" s="105"/>
      <c r="G24" s="105"/>
      <c r="H24" s="105"/>
      <c r="I24" s="105"/>
      <c r="J24" s="105"/>
      <c r="K24" s="105"/>
      <c r="L24" s="105"/>
      <c r="M24" s="105"/>
      <c r="N24" s="2"/>
      <c r="O24" s="246" t="s">
        <v>114</v>
      </c>
      <c r="P24" s="250">
        <v>4172.6900400023032</v>
      </c>
      <c r="Q24" s="251">
        <v>7.5117503798337065E-2</v>
      </c>
      <c r="R24" s="250">
        <f>DatabyRegion!Z73</f>
        <v>5962.2501880486652</v>
      </c>
      <c r="S24" s="251">
        <f>DatabyRegion!AA73</f>
        <v>6.7539104209797321E-2</v>
      </c>
      <c r="T24" s="2"/>
      <c r="U24" s="2"/>
      <c r="V24" s="2"/>
      <c r="W24" s="2"/>
      <c r="X24" s="2"/>
      <c r="Y24" s="2"/>
      <c r="Z24" s="2"/>
      <c r="AA24" s="2"/>
      <c r="AB24" s="2"/>
    </row>
    <row r="25" spans="1:28" s="153" customFormat="1" x14ac:dyDescent="0.25">
      <c r="A25" s="119" t="s">
        <v>115</v>
      </c>
      <c r="B25" s="120">
        <f t="shared" si="0"/>
        <v>15757.578272896004</v>
      </c>
      <c r="C25" s="43">
        <f t="shared" si="1"/>
        <v>0.28367070988244453</v>
      </c>
      <c r="D25" s="82">
        <f t="shared" si="2"/>
        <v>30608.229821792869</v>
      </c>
      <c r="E25" s="33">
        <f t="shared" si="3"/>
        <v>0.3467235286025574</v>
      </c>
      <c r="F25" s="105"/>
      <c r="G25" s="105"/>
      <c r="H25" s="105"/>
      <c r="I25" s="105"/>
      <c r="J25" s="105"/>
      <c r="K25" s="105"/>
      <c r="L25" s="105"/>
      <c r="M25" s="105"/>
      <c r="N25" s="2"/>
      <c r="O25" s="246" t="s">
        <v>115</v>
      </c>
      <c r="P25" s="250">
        <v>15757.578272896004</v>
      </c>
      <c r="Q25" s="251">
        <v>0.28367070988244453</v>
      </c>
      <c r="R25" s="250">
        <f>DatabyRegion!Z74</f>
        <v>30608.229821792869</v>
      </c>
      <c r="S25" s="251">
        <f>DatabyRegion!AA74</f>
        <v>0.3467235286025574</v>
      </c>
      <c r="T25" s="2"/>
      <c r="U25" s="2"/>
      <c r="V25" s="2"/>
      <c r="W25" s="2"/>
      <c r="X25" s="2"/>
      <c r="Y25" s="2"/>
      <c r="Z25" s="2"/>
      <c r="AA25" s="2"/>
      <c r="AB25" s="2"/>
    </row>
    <row r="26" spans="1:28" s="154" customFormat="1" x14ac:dyDescent="0.25">
      <c r="A26" s="126" t="s">
        <v>118</v>
      </c>
      <c r="B26" s="123">
        <f t="shared" si="0"/>
        <v>55548.837874118457</v>
      </c>
      <c r="C26" s="44">
        <f t="shared" si="1"/>
        <v>1</v>
      </c>
      <c r="D26" s="66">
        <f t="shared" si="2"/>
        <v>88278.490776662875</v>
      </c>
      <c r="E26" s="103">
        <f t="shared" si="3"/>
        <v>1</v>
      </c>
      <c r="F26" s="124"/>
      <c r="G26" s="124"/>
      <c r="H26" s="124"/>
      <c r="I26" s="124"/>
      <c r="J26" s="124"/>
      <c r="K26" s="124"/>
      <c r="L26" s="124"/>
      <c r="M26" s="124"/>
      <c r="N26" s="30"/>
      <c r="O26" s="9" t="s">
        <v>118</v>
      </c>
      <c r="P26" s="240">
        <v>55548.837874118457</v>
      </c>
      <c r="Q26" s="252">
        <v>1</v>
      </c>
      <c r="R26" s="250">
        <f>DatabyRegion!Z75</f>
        <v>88278.490776662875</v>
      </c>
      <c r="S26" s="251">
        <f>DatabyRegion!AA75</f>
        <v>1</v>
      </c>
    </row>
    <row r="27" spans="1:28" s="153" customFormat="1" ht="15" customHeight="1" x14ac:dyDescent="0.25">
      <c r="A27" s="125" t="s">
        <v>119</v>
      </c>
      <c r="B27" s="120" t="s">
        <v>45</v>
      </c>
      <c r="C27" s="43" t="s">
        <v>45</v>
      </c>
      <c r="D27" s="82" t="s">
        <v>45</v>
      </c>
      <c r="E27" s="33" t="s">
        <v>45</v>
      </c>
      <c r="F27" s="105"/>
      <c r="G27" s="105"/>
      <c r="H27" s="105"/>
      <c r="I27" s="105"/>
      <c r="J27" s="105"/>
      <c r="K27" s="105"/>
      <c r="L27" s="105"/>
      <c r="M27" s="105"/>
      <c r="N27" s="2"/>
      <c r="O27" s="246" t="s">
        <v>119</v>
      </c>
      <c r="P27" s="250"/>
      <c r="Q27" s="251"/>
      <c r="R27" s="251"/>
      <c r="S27" s="251"/>
      <c r="T27" s="196"/>
    </row>
    <row r="28" spans="1:28" s="153" customFormat="1" x14ac:dyDescent="0.25">
      <c r="A28" s="121" t="s">
        <v>112</v>
      </c>
      <c r="B28" s="120">
        <f t="shared" si="0"/>
        <v>4451.6834733999995</v>
      </c>
      <c r="C28" s="43">
        <f t="shared" si="1"/>
        <v>0.57755486572789683</v>
      </c>
      <c r="D28" s="82">
        <f t="shared" si="2"/>
        <v>6956.855123134239</v>
      </c>
      <c r="E28" s="33">
        <f t="shared" si="3"/>
        <v>0.58385023733431141</v>
      </c>
      <c r="F28" s="116"/>
      <c r="G28" s="116"/>
      <c r="H28" s="116"/>
      <c r="I28" s="116"/>
      <c r="J28" s="116"/>
      <c r="K28" s="116"/>
      <c r="L28" s="116"/>
      <c r="M28" s="116"/>
      <c r="N28" s="2"/>
      <c r="O28" s="246" t="s">
        <v>112</v>
      </c>
      <c r="P28" s="250">
        <v>4451.6834733999995</v>
      </c>
      <c r="Q28" s="251">
        <v>0.57755486572789683</v>
      </c>
      <c r="R28" s="250">
        <f>DatabyRegion!Z77</f>
        <v>6956.855123134239</v>
      </c>
      <c r="S28" s="251">
        <f>DatabyRegion!AA77</f>
        <v>0.58385023733431141</v>
      </c>
    </row>
    <row r="29" spans="1:28" s="153" customFormat="1" x14ac:dyDescent="0.25">
      <c r="A29" s="119" t="s">
        <v>113</v>
      </c>
      <c r="B29" s="120">
        <f t="shared" si="0"/>
        <v>851.85599999999999</v>
      </c>
      <c r="C29" s="43">
        <f t="shared" si="1"/>
        <v>0.11051854442017196</v>
      </c>
      <c r="D29" s="82">
        <f t="shared" si="2"/>
        <v>529.66</v>
      </c>
      <c r="E29" s="33">
        <f t="shared" si="3"/>
        <v>4.4451423988713164E-2</v>
      </c>
      <c r="F29" s="116"/>
      <c r="G29" s="116"/>
      <c r="H29" s="116"/>
      <c r="I29" s="116"/>
      <c r="J29" s="116"/>
      <c r="K29" s="116"/>
      <c r="L29" s="116"/>
      <c r="M29" s="116"/>
      <c r="N29" s="2"/>
      <c r="O29" s="246" t="s">
        <v>113</v>
      </c>
      <c r="P29" s="250">
        <v>851.85599999999999</v>
      </c>
      <c r="Q29" s="251">
        <v>0.11051854442017196</v>
      </c>
      <c r="R29" s="250">
        <f>DatabyRegion!Z78</f>
        <v>529.66</v>
      </c>
      <c r="S29" s="251">
        <f>DatabyRegion!AA78</f>
        <v>4.4451423988713164E-2</v>
      </c>
    </row>
    <row r="30" spans="1:28" s="153" customFormat="1" x14ac:dyDescent="0.25">
      <c r="A30" s="119" t="s">
        <v>114</v>
      </c>
      <c r="B30" s="120">
        <f t="shared" si="0"/>
        <v>187.38</v>
      </c>
      <c r="C30" s="43">
        <f t="shared" si="1"/>
        <v>2.4310405577294546E-2</v>
      </c>
      <c r="D30" s="82">
        <f t="shared" si="2"/>
        <v>218.41500000000002</v>
      </c>
      <c r="E30" s="33">
        <f t="shared" si="3"/>
        <v>1.8330358664982793E-2</v>
      </c>
      <c r="F30" s="116"/>
      <c r="G30" s="116"/>
      <c r="H30" s="116"/>
      <c r="I30" s="116"/>
      <c r="J30" s="116"/>
      <c r="K30" s="116"/>
      <c r="L30" s="116"/>
      <c r="M30" s="116"/>
      <c r="N30" s="2"/>
      <c r="O30" s="246" t="s">
        <v>114</v>
      </c>
      <c r="P30" s="250">
        <v>187.38</v>
      </c>
      <c r="Q30" s="251">
        <v>2.4310405577294546E-2</v>
      </c>
      <c r="R30" s="250">
        <f>DatabyRegion!Z79</f>
        <v>218.41500000000002</v>
      </c>
      <c r="S30" s="251">
        <f>DatabyRegion!AA79</f>
        <v>1.8330358664982793E-2</v>
      </c>
    </row>
    <row r="31" spans="1:28" s="153" customFormat="1" x14ac:dyDescent="0.25">
      <c r="A31" s="119" t="s">
        <v>120</v>
      </c>
      <c r="B31" s="120">
        <f t="shared" si="0"/>
        <v>2216.8910526</v>
      </c>
      <c r="C31" s="43">
        <f t="shared" si="1"/>
        <v>0.28761618427463664</v>
      </c>
      <c r="D31" s="82">
        <f t="shared" si="2"/>
        <v>4210.5486731015826</v>
      </c>
      <c r="E31" s="33">
        <f t="shared" si="3"/>
        <v>0.35336798001199271</v>
      </c>
      <c r="F31" s="116"/>
      <c r="G31" s="116"/>
      <c r="H31" s="116"/>
      <c r="I31" s="116"/>
      <c r="J31" s="116"/>
      <c r="K31" s="116"/>
      <c r="L31" s="116"/>
      <c r="M31" s="116"/>
      <c r="N31" s="2"/>
      <c r="O31" s="246" t="s">
        <v>120</v>
      </c>
      <c r="P31" s="250">
        <v>2216.8910526</v>
      </c>
      <c r="Q31" s="251">
        <v>0.28761618427463664</v>
      </c>
      <c r="R31" s="250">
        <f>DatabyRegion!Z80</f>
        <v>4210.5486731015826</v>
      </c>
      <c r="S31" s="251">
        <f>DatabyRegion!AA80</f>
        <v>0.35336798001199271</v>
      </c>
    </row>
    <row r="32" spans="1:28" s="154" customFormat="1" x14ac:dyDescent="0.25">
      <c r="A32" s="127" t="s">
        <v>116</v>
      </c>
      <c r="B32" s="128">
        <f t="shared" si="0"/>
        <v>7707.8105259999993</v>
      </c>
      <c r="C32" s="55">
        <f t="shared" si="1"/>
        <v>1</v>
      </c>
      <c r="D32" s="141">
        <f t="shared" si="2"/>
        <v>11915.47879623582</v>
      </c>
      <c r="E32" s="38">
        <f t="shared" si="3"/>
        <v>1</v>
      </c>
      <c r="F32" s="129"/>
      <c r="G32" s="129"/>
      <c r="H32" s="129"/>
      <c r="I32" s="129"/>
      <c r="J32" s="129"/>
      <c r="K32" s="129"/>
      <c r="L32" s="129"/>
      <c r="M32" s="129"/>
      <c r="N32" s="30"/>
      <c r="O32" s="9" t="s">
        <v>116</v>
      </c>
      <c r="P32" s="240">
        <v>7707.8105259999993</v>
      </c>
      <c r="Q32" s="252">
        <v>1</v>
      </c>
      <c r="R32" s="250">
        <f>DatabyRegion!Z81</f>
        <v>11915.47879623582</v>
      </c>
      <c r="S32" s="251">
        <f>DatabyRegion!AA81</f>
        <v>1</v>
      </c>
    </row>
    <row r="33" spans="1:20" s="198" customFormat="1" x14ac:dyDescent="0.25">
      <c r="A33" s="130" t="s">
        <v>19</v>
      </c>
      <c r="B33" s="131"/>
      <c r="C33" s="132"/>
      <c r="D33" s="58"/>
      <c r="E33" s="132"/>
      <c r="F33" s="133"/>
      <c r="G33" s="133"/>
      <c r="H33" s="133"/>
      <c r="I33" s="133"/>
      <c r="J33" s="133"/>
      <c r="K33" s="133"/>
      <c r="L33" s="133"/>
      <c r="M33" s="133"/>
      <c r="N33" s="58"/>
      <c r="O33" s="253" t="s">
        <v>192</v>
      </c>
      <c r="P33" s="278">
        <v>0</v>
      </c>
      <c r="Q33" s="153"/>
      <c r="R33" s="278">
        <f>R16-R22-R28</f>
        <v>0</v>
      </c>
      <c r="S33" s="153"/>
    </row>
    <row r="34" spans="1:20" s="153" customFormat="1" x14ac:dyDescent="0.25">
      <c r="A34" s="93" t="s">
        <v>258</v>
      </c>
      <c r="B34" s="78"/>
      <c r="C34" s="78"/>
      <c r="D34" s="135"/>
      <c r="E34" s="135"/>
      <c r="F34" s="135"/>
      <c r="G34" s="135"/>
      <c r="H34" s="135"/>
      <c r="I34" s="135"/>
      <c r="J34" s="135"/>
      <c r="K34" s="135"/>
      <c r="L34" s="135"/>
      <c r="M34" s="135"/>
      <c r="N34" s="2"/>
      <c r="O34" s="253" t="s">
        <v>192</v>
      </c>
      <c r="P34" s="278">
        <v>0</v>
      </c>
      <c r="Q34" s="246"/>
      <c r="R34" s="278">
        <f>R17-R23-R29</f>
        <v>0</v>
      </c>
      <c r="S34" s="247"/>
    </row>
    <row r="35" spans="1:20" s="153" customFormat="1" x14ac:dyDescent="0.25">
      <c r="A35" s="134"/>
      <c r="B35" s="66"/>
      <c r="C35" s="66"/>
      <c r="D35" s="135"/>
      <c r="E35" s="135"/>
      <c r="F35" s="135"/>
      <c r="G35" s="135"/>
      <c r="H35" s="135"/>
      <c r="I35" s="135"/>
      <c r="J35" s="135"/>
      <c r="K35" s="135"/>
      <c r="L35" s="135"/>
      <c r="M35" s="135"/>
      <c r="N35" s="2"/>
      <c r="O35" s="253" t="s">
        <v>192</v>
      </c>
      <c r="P35" s="278">
        <v>0</v>
      </c>
      <c r="R35" s="278">
        <f>R18-R24-R30</f>
        <v>0</v>
      </c>
    </row>
    <row r="36" spans="1:20" s="153" customFormat="1" x14ac:dyDescent="0.25">
      <c r="A36" s="134"/>
      <c r="B36" s="66"/>
      <c r="C36" s="66"/>
      <c r="D36" s="135"/>
      <c r="E36" s="135"/>
      <c r="F36" s="135"/>
      <c r="G36" s="135"/>
      <c r="H36" s="135"/>
      <c r="I36" s="135"/>
      <c r="J36" s="135"/>
      <c r="K36" s="135"/>
      <c r="L36" s="135"/>
      <c r="M36" s="135"/>
      <c r="N36" s="2"/>
      <c r="O36" s="253" t="s">
        <v>192</v>
      </c>
      <c r="P36" s="278">
        <v>0</v>
      </c>
      <c r="Q36" s="277">
        <v>0</v>
      </c>
      <c r="R36" s="278">
        <f>R20-R26-R32</f>
        <v>0</v>
      </c>
      <c r="S36" s="277">
        <f>S20-S26</f>
        <v>0</v>
      </c>
    </row>
    <row r="37" spans="1:20" s="153" customFormat="1" x14ac:dyDescent="0.25">
      <c r="A37" s="135"/>
      <c r="B37" s="105"/>
      <c r="C37" s="104"/>
      <c r="D37" s="116"/>
      <c r="E37" s="114"/>
      <c r="F37" s="116"/>
      <c r="G37" s="116"/>
      <c r="H37" s="116"/>
      <c r="I37" s="116"/>
      <c r="J37" s="116"/>
      <c r="K37" s="116"/>
      <c r="L37" s="116"/>
      <c r="M37" s="116"/>
      <c r="N37" s="2"/>
      <c r="O37" s="247" t="s">
        <v>192</v>
      </c>
      <c r="P37" s="283">
        <v>120.12959988154034</v>
      </c>
      <c r="Q37" s="283">
        <v>0</v>
      </c>
      <c r="R37" s="283">
        <f>Data_Tables!F35-R20</f>
        <v>0</v>
      </c>
      <c r="S37" s="283">
        <f>Data_Tables!G35-S20</f>
        <v>0</v>
      </c>
    </row>
    <row r="38" spans="1:20" s="153" customFormat="1" x14ac:dyDescent="0.25">
      <c r="A38" s="115" t="s">
        <v>121</v>
      </c>
      <c r="B38" s="105"/>
      <c r="C38" s="105"/>
      <c r="D38" s="105"/>
      <c r="E38" s="105"/>
      <c r="F38" s="116"/>
      <c r="G38" s="116"/>
      <c r="H38" s="116"/>
      <c r="I38" s="116"/>
      <c r="J38" s="116"/>
      <c r="K38" s="116"/>
      <c r="L38" s="116"/>
      <c r="M38" s="116"/>
      <c r="N38" s="2"/>
      <c r="O38" s="246"/>
      <c r="P38" s="246"/>
      <c r="Q38" s="246"/>
      <c r="R38" s="246"/>
      <c r="S38" s="247"/>
    </row>
    <row r="39" spans="1:20" s="153" customFormat="1" x14ac:dyDescent="0.25">
      <c r="A39" s="193" t="s">
        <v>189</v>
      </c>
      <c r="B39" s="116"/>
      <c r="C39" s="116"/>
      <c r="D39" s="105"/>
      <c r="E39" s="105"/>
      <c r="F39" s="116"/>
      <c r="G39" s="116"/>
      <c r="H39" s="116"/>
      <c r="I39" s="116"/>
      <c r="J39" s="116"/>
      <c r="K39" s="116"/>
      <c r="L39" s="116"/>
      <c r="M39" s="116"/>
      <c r="N39" s="2"/>
      <c r="O39" s="246"/>
      <c r="P39" s="246"/>
      <c r="Q39" s="246"/>
      <c r="R39" s="246"/>
      <c r="S39" s="247"/>
    </row>
    <row r="40" spans="1:20" s="153" customFormat="1" ht="24" customHeight="1" x14ac:dyDescent="0.25">
      <c r="A40" s="209"/>
      <c r="B40" s="117" t="s">
        <v>139</v>
      </c>
      <c r="C40" s="117" t="s">
        <v>181</v>
      </c>
      <c r="D40" s="117" t="s">
        <v>259</v>
      </c>
      <c r="E40" s="210" t="s">
        <v>260</v>
      </c>
      <c r="F40" s="129"/>
      <c r="G40" s="129"/>
      <c r="H40" s="129"/>
      <c r="I40" s="129"/>
      <c r="J40" s="129"/>
      <c r="K40" s="129"/>
      <c r="L40" s="129"/>
      <c r="M40" s="129"/>
      <c r="N40" s="2"/>
      <c r="O40" s="265"/>
      <c r="P40" s="260" t="s">
        <v>139</v>
      </c>
      <c r="Q40" s="260" t="s">
        <v>181</v>
      </c>
      <c r="R40" s="260" t="s">
        <v>139</v>
      </c>
      <c r="S40" s="260" t="s">
        <v>181</v>
      </c>
    </row>
    <row r="41" spans="1:20" s="153" customFormat="1" ht="12" customHeight="1" x14ac:dyDescent="0.25">
      <c r="A41" s="126" t="s">
        <v>18</v>
      </c>
      <c r="B41" s="194"/>
      <c r="C41" s="118"/>
      <c r="D41" s="195"/>
      <c r="E41" s="208"/>
      <c r="F41" s="129"/>
      <c r="G41" s="129"/>
      <c r="H41" s="129"/>
      <c r="I41" s="129"/>
      <c r="J41" s="129"/>
      <c r="K41" s="129"/>
      <c r="L41" s="129"/>
      <c r="M41" s="129"/>
      <c r="N41" s="2"/>
      <c r="O41" s="265" t="s">
        <v>18</v>
      </c>
      <c r="P41" s="254"/>
      <c r="Q41" s="255"/>
      <c r="R41" s="256"/>
      <c r="S41" s="273"/>
    </row>
    <row r="42" spans="1:20" s="153" customFormat="1" x14ac:dyDescent="0.25">
      <c r="A42" s="119" t="s">
        <v>112</v>
      </c>
      <c r="B42" s="120">
        <f>P42</f>
        <v>5881.1505260000004</v>
      </c>
      <c r="C42" s="43">
        <f>Q42</f>
        <v>9.3155454032702478E-2</v>
      </c>
      <c r="D42" s="82">
        <f>R42</f>
        <v>7133</v>
      </c>
      <c r="E42" s="33">
        <f>S42</f>
        <v>7.2276336059622623E-2</v>
      </c>
      <c r="F42" s="137"/>
      <c r="G42" s="137"/>
      <c r="H42" s="137"/>
      <c r="I42" s="137"/>
      <c r="J42" s="137"/>
      <c r="K42" s="137"/>
      <c r="L42" s="137"/>
      <c r="M42" s="137"/>
      <c r="N42" s="2"/>
      <c r="O42" s="274" t="s">
        <v>112</v>
      </c>
      <c r="P42" s="257">
        <v>5881.1505260000004</v>
      </c>
      <c r="Q42" s="258">
        <v>9.3155454032702478E-2</v>
      </c>
      <c r="R42" s="257">
        <f>IDMvsDedicated!F60</f>
        <v>7133</v>
      </c>
      <c r="S42" s="258">
        <f>IDMvsDedicated!G60</f>
        <v>7.2276336059622623E-2</v>
      </c>
      <c r="T42" s="2"/>
    </row>
    <row r="43" spans="1:20" s="153" customFormat="1" x14ac:dyDescent="0.25">
      <c r="A43" s="121" t="s">
        <v>113</v>
      </c>
      <c r="B43" s="120">
        <f t="shared" ref="B43:B46" si="4">P43</f>
        <v>1573.233195406463</v>
      </c>
      <c r="C43" s="43">
        <f t="shared" ref="C43:C46" si="5">Q43</f>
        <v>2.4919486751699641E-2</v>
      </c>
      <c r="D43" s="82">
        <f t="shared" ref="D43:D46" si="6">R43</f>
        <v>502</v>
      </c>
      <c r="E43" s="33">
        <f t="shared" ref="E43:E46" si="7">S43</f>
        <v>5.0866004068317056E-3</v>
      </c>
      <c r="F43" s="137"/>
      <c r="G43" s="137"/>
      <c r="H43" s="137"/>
      <c r="I43" s="137"/>
      <c r="J43" s="137"/>
      <c r="K43" s="137"/>
      <c r="L43" s="137"/>
      <c r="M43" s="137"/>
      <c r="N43" s="2"/>
      <c r="O43" s="275" t="s">
        <v>113</v>
      </c>
      <c r="P43" s="257">
        <v>1573.233195406463</v>
      </c>
      <c r="Q43" s="258">
        <v>2.4919486751699641E-2</v>
      </c>
      <c r="R43" s="257">
        <f>IDMvsDedicated!F61</f>
        <v>502</v>
      </c>
      <c r="S43" s="258">
        <f>IDMvsDedicated!G61</f>
        <v>5.0866004068317056E-3</v>
      </c>
      <c r="T43" s="2"/>
    </row>
    <row r="44" spans="1:20" s="153" customFormat="1" x14ac:dyDescent="0.25">
      <c r="A44" s="119" t="s">
        <v>114</v>
      </c>
      <c r="B44" s="120">
        <f t="shared" si="4"/>
        <v>2001.5542787119814</v>
      </c>
      <c r="C44" s="43">
        <f t="shared" si="5"/>
        <v>3.1703949215414612E-2</v>
      </c>
      <c r="D44" s="82">
        <f t="shared" si="6"/>
        <v>2219.902</v>
      </c>
      <c r="E44" s="33">
        <f t="shared" si="7"/>
        <v>2.2493534693877524E-2</v>
      </c>
      <c r="F44" s="137"/>
      <c r="G44" s="137"/>
      <c r="H44" s="137"/>
      <c r="I44" s="137"/>
      <c r="J44" s="137"/>
      <c r="K44" s="137"/>
      <c r="L44" s="137"/>
      <c r="M44" s="137"/>
      <c r="N44" s="2"/>
      <c r="O44" s="274" t="s">
        <v>114</v>
      </c>
      <c r="P44" s="257">
        <v>2001.5542787119814</v>
      </c>
      <c r="Q44" s="258">
        <v>3.1703949215414612E-2</v>
      </c>
      <c r="R44" s="257">
        <f>IDMvsDedicated!F62</f>
        <v>2219.902</v>
      </c>
      <c r="S44" s="258">
        <f>IDMvsDedicated!G62</f>
        <v>2.2493534693877524E-2</v>
      </c>
      <c r="T44" s="2"/>
    </row>
    <row r="45" spans="1:20" s="155" customFormat="1" x14ac:dyDescent="0.25">
      <c r="A45" s="119" t="s">
        <v>115</v>
      </c>
      <c r="B45" s="120">
        <f t="shared" si="4"/>
        <v>53676.710399999989</v>
      </c>
      <c r="C45" s="43">
        <f t="shared" si="5"/>
        <v>0.85022111000018319</v>
      </c>
      <c r="D45" s="82">
        <f t="shared" si="6"/>
        <v>88835.767572898709</v>
      </c>
      <c r="E45" s="33">
        <f t="shared" si="7"/>
        <v>0.90014352883966808</v>
      </c>
      <c r="F45" s="137"/>
      <c r="G45" s="137"/>
      <c r="H45" s="137"/>
      <c r="I45" s="137"/>
      <c r="J45" s="137"/>
      <c r="K45" s="137"/>
      <c r="L45" s="137"/>
      <c r="M45" s="137"/>
      <c r="N45" s="30"/>
      <c r="O45" s="274" t="s">
        <v>115</v>
      </c>
      <c r="P45" s="257">
        <v>53676.710399999989</v>
      </c>
      <c r="Q45" s="258">
        <v>0.85022111000018319</v>
      </c>
      <c r="R45" s="257">
        <f>IDMvsDedicated!F63</f>
        <v>88835.767572898709</v>
      </c>
      <c r="S45" s="258">
        <f>IDMvsDedicated!G63</f>
        <v>0.90014352883966808</v>
      </c>
      <c r="T45" s="30"/>
    </row>
    <row r="46" spans="1:20" s="153" customFormat="1" ht="15.75" customHeight="1" x14ac:dyDescent="0.25">
      <c r="A46" s="122" t="s">
        <v>116</v>
      </c>
      <c r="B46" s="123">
        <f t="shared" si="4"/>
        <v>63132.648400118436</v>
      </c>
      <c r="C46" s="44">
        <f t="shared" si="5"/>
        <v>1</v>
      </c>
      <c r="D46" s="66">
        <f t="shared" si="6"/>
        <v>98690.669572898711</v>
      </c>
      <c r="E46" s="103">
        <f t="shared" si="7"/>
        <v>1</v>
      </c>
      <c r="F46" s="138"/>
      <c r="G46" s="138"/>
      <c r="H46" s="138"/>
      <c r="I46" s="138"/>
      <c r="J46" s="138"/>
      <c r="K46" s="138"/>
      <c r="L46" s="138"/>
      <c r="M46" s="138"/>
      <c r="N46" s="2"/>
      <c r="O46" s="276" t="s">
        <v>116</v>
      </c>
      <c r="P46" s="257">
        <v>63132.648400118436</v>
      </c>
      <c r="Q46" s="258">
        <v>1</v>
      </c>
      <c r="R46" s="257">
        <f>IDMvsDedicated!F64</f>
        <v>98690.669572898711</v>
      </c>
      <c r="S46" s="258">
        <f>IDMvsDedicated!G64</f>
        <v>1</v>
      </c>
    </row>
    <row r="47" spans="1:20" s="153" customFormat="1" x14ac:dyDescent="0.25">
      <c r="A47" s="125" t="s">
        <v>117</v>
      </c>
      <c r="B47" s="120" t="s">
        <v>45</v>
      </c>
      <c r="C47" s="43" t="s">
        <v>45</v>
      </c>
      <c r="D47" s="82" t="s">
        <v>45</v>
      </c>
      <c r="E47" s="33" t="s">
        <v>45</v>
      </c>
      <c r="F47" s="137"/>
      <c r="G47" s="137"/>
      <c r="H47" s="137"/>
      <c r="I47" s="137"/>
      <c r="J47" s="137"/>
      <c r="K47" s="137"/>
      <c r="L47" s="137"/>
      <c r="M47" s="137"/>
      <c r="N47" s="2"/>
      <c r="O47" s="265" t="s">
        <v>117</v>
      </c>
      <c r="P47" s="257" t="s">
        <v>45</v>
      </c>
      <c r="Q47" s="258" t="s">
        <v>45</v>
      </c>
      <c r="R47" s="257" t="str">
        <f>IDMvsDedicated!F65</f>
        <v xml:space="preserve"> </v>
      </c>
      <c r="S47" s="258" t="str">
        <f>IDMvsDedicated!G65</f>
        <v xml:space="preserve"> </v>
      </c>
    </row>
    <row r="48" spans="1:20" s="153" customFormat="1" x14ac:dyDescent="0.25">
      <c r="A48" s="119" t="s">
        <v>112</v>
      </c>
      <c r="B48" s="120">
        <f t="shared" ref="B48:B52" si="8">P48</f>
        <v>5444</v>
      </c>
      <c r="C48" s="43">
        <f t="shared" ref="C48:C52" si="9">Q48</f>
        <v>9.6512358918899158E-2</v>
      </c>
      <c r="D48" s="82">
        <f t="shared" ref="D48:D52" si="10">R48</f>
        <v>6798</v>
      </c>
      <c r="E48" s="33">
        <f t="shared" ref="E48:E52" si="11">S48</f>
        <v>7.7161491580810967E-2</v>
      </c>
      <c r="F48" s="137"/>
      <c r="G48" s="137"/>
      <c r="H48" s="137"/>
      <c r="I48" s="137"/>
      <c r="J48" s="137"/>
      <c r="K48" s="137"/>
      <c r="L48" s="137"/>
      <c r="M48" s="137"/>
      <c r="N48" s="2"/>
      <c r="O48" s="274" t="s">
        <v>112</v>
      </c>
      <c r="P48" s="257">
        <v>5444</v>
      </c>
      <c r="Q48" s="258">
        <v>9.6512358918899158E-2</v>
      </c>
      <c r="R48" s="257">
        <f>IDMvsDedicated!F66</f>
        <v>6798</v>
      </c>
      <c r="S48" s="258">
        <f>IDMvsDedicated!G66</f>
        <v>7.7161491580810967E-2</v>
      </c>
    </row>
    <row r="49" spans="1:20" s="153" customFormat="1" x14ac:dyDescent="0.25">
      <c r="A49" s="119" t="s">
        <v>113</v>
      </c>
      <c r="B49" s="120">
        <f t="shared" si="8"/>
        <v>1221.933195406463</v>
      </c>
      <c r="C49" s="43">
        <f t="shared" si="9"/>
        <v>2.1662684630783597E-2</v>
      </c>
      <c r="D49" s="82">
        <f t="shared" si="10"/>
        <v>169.5</v>
      </c>
      <c r="E49" s="33">
        <f t="shared" si="11"/>
        <v>1.9239295120546424E-3</v>
      </c>
      <c r="F49" s="137"/>
      <c r="G49" s="137"/>
      <c r="H49" s="137"/>
      <c r="I49" s="137"/>
      <c r="J49" s="137"/>
      <c r="K49" s="137"/>
      <c r="L49" s="137"/>
      <c r="M49" s="137"/>
      <c r="N49" s="2"/>
      <c r="O49" s="274" t="s">
        <v>113</v>
      </c>
      <c r="P49" s="257">
        <v>1221.933195406463</v>
      </c>
      <c r="Q49" s="258">
        <v>2.1662684630783597E-2</v>
      </c>
      <c r="R49" s="257">
        <f>IDMvsDedicated!F67</f>
        <v>169.5</v>
      </c>
      <c r="S49" s="258">
        <f>IDMvsDedicated!G67</f>
        <v>1.9239295120546424E-3</v>
      </c>
    </row>
    <row r="50" spans="1:20" s="155" customFormat="1" x14ac:dyDescent="0.25">
      <c r="A50" s="119" t="s">
        <v>114</v>
      </c>
      <c r="B50" s="120">
        <f t="shared" si="8"/>
        <v>1922</v>
      </c>
      <c r="C50" s="43">
        <f t="shared" si="9"/>
        <v>3.4073613857847941E-2</v>
      </c>
      <c r="D50" s="82">
        <f t="shared" si="10"/>
        <v>2166.152</v>
      </c>
      <c r="E50" s="33">
        <f t="shared" si="11"/>
        <v>2.4587160828296092E-2</v>
      </c>
      <c r="F50" s="137"/>
      <c r="G50" s="137"/>
      <c r="H50" s="137"/>
      <c r="I50" s="137"/>
      <c r="J50" s="137"/>
      <c r="K50" s="137"/>
      <c r="L50" s="137"/>
      <c r="M50" s="137"/>
      <c r="N50" s="30"/>
      <c r="O50" s="274" t="s">
        <v>114</v>
      </c>
      <c r="P50" s="257">
        <v>1922</v>
      </c>
      <c r="Q50" s="258">
        <v>3.4073613857847941E-2</v>
      </c>
      <c r="R50" s="257">
        <f>IDMvsDedicated!F68</f>
        <v>2166.152</v>
      </c>
      <c r="S50" s="258">
        <f>IDMvsDedicated!G68</f>
        <v>2.4587160828296092E-2</v>
      </c>
    </row>
    <row r="51" spans="1:20" s="153" customFormat="1" ht="16.5" customHeight="1" x14ac:dyDescent="0.25">
      <c r="A51" s="119" t="s">
        <v>115</v>
      </c>
      <c r="B51" s="120">
        <f t="shared" si="8"/>
        <v>47819.350399999988</v>
      </c>
      <c r="C51" s="43">
        <f t="shared" si="9"/>
        <v>0.84775134259246931</v>
      </c>
      <c r="D51" s="82">
        <f t="shared" si="10"/>
        <v>78967.288776662899</v>
      </c>
      <c r="E51" s="33">
        <f t="shared" si="11"/>
        <v>0.89632741807883831</v>
      </c>
      <c r="F51" s="139"/>
      <c r="G51" s="139"/>
      <c r="H51" s="139"/>
      <c r="I51" s="139"/>
      <c r="J51" s="139"/>
      <c r="K51" s="139"/>
      <c r="L51" s="139"/>
      <c r="M51" s="139"/>
      <c r="N51" s="2"/>
      <c r="O51" s="274" t="s">
        <v>115</v>
      </c>
      <c r="P51" s="257">
        <v>47819.350399999988</v>
      </c>
      <c r="Q51" s="258">
        <v>0.84775134259246931</v>
      </c>
      <c r="R51" s="257">
        <f>IDMvsDedicated!F69</f>
        <v>78967.288776662899</v>
      </c>
      <c r="S51" s="258">
        <f>IDMvsDedicated!G69</f>
        <v>0.89632741807883831</v>
      </c>
    </row>
    <row r="52" spans="1:20" s="153" customFormat="1" x14ac:dyDescent="0.25">
      <c r="A52" s="126" t="s">
        <v>118</v>
      </c>
      <c r="B52" s="123">
        <f t="shared" si="8"/>
        <v>56407.28359540645</v>
      </c>
      <c r="C52" s="44">
        <f t="shared" si="9"/>
        <v>1</v>
      </c>
      <c r="D52" s="66">
        <f t="shared" si="10"/>
        <v>88100.940776662901</v>
      </c>
      <c r="E52" s="103">
        <f t="shared" si="11"/>
        <v>1</v>
      </c>
      <c r="F52" s="139"/>
      <c r="G52" s="139"/>
      <c r="H52" s="139"/>
      <c r="I52" s="139"/>
      <c r="J52" s="139"/>
      <c r="K52" s="139"/>
      <c r="L52" s="139"/>
      <c r="M52" s="139"/>
      <c r="N52" s="2"/>
      <c r="O52" s="265" t="s">
        <v>118</v>
      </c>
      <c r="P52" s="257">
        <v>56407.28359540645</v>
      </c>
      <c r="Q52" s="258">
        <v>1</v>
      </c>
      <c r="R52" s="257">
        <f>IDMvsDedicated!F70</f>
        <v>88100.940776662901</v>
      </c>
      <c r="S52" s="258">
        <f>IDMvsDedicated!G70</f>
        <v>1</v>
      </c>
    </row>
    <row r="53" spans="1:20" s="153" customFormat="1" x14ac:dyDescent="0.25">
      <c r="A53" s="125" t="s">
        <v>119</v>
      </c>
      <c r="B53" s="120" t="s">
        <v>45</v>
      </c>
      <c r="C53" s="43" t="s">
        <v>45</v>
      </c>
      <c r="D53" s="82" t="s">
        <v>45</v>
      </c>
      <c r="E53" s="33" t="s">
        <v>45</v>
      </c>
      <c r="F53" s="140"/>
      <c r="G53" s="140"/>
      <c r="H53" s="140"/>
      <c r="I53" s="140"/>
      <c r="J53" s="140"/>
      <c r="K53" s="140"/>
      <c r="L53" s="140"/>
      <c r="M53" s="140"/>
      <c r="N53" s="2"/>
      <c r="O53" s="265" t="s">
        <v>119</v>
      </c>
      <c r="P53" s="257" t="s">
        <v>45</v>
      </c>
      <c r="Q53" s="258" t="s">
        <v>45</v>
      </c>
      <c r="R53" s="257" t="str">
        <f>IDMvsDedicated!F71</f>
        <v xml:space="preserve"> </v>
      </c>
      <c r="S53" s="258" t="str">
        <f>IDMvsDedicated!G71</f>
        <v xml:space="preserve"> </v>
      </c>
    </row>
    <row r="54" spans="1:20" s="153" customFormat="1" x14ac:dyDescent="0.25">
      <c r="A54" s="121" t="s">
        <v>112</v>
      </c>
      <c r="B54" s="120">
        <f t="shared" ref="B54:B58" si="12">P54</f>
        <v>437.15052600000035</v>
      </c>
      <c r="C54" s="43">
        <f t="shared" ref="C54:C58" si="13">Q54</f>
        <v>6.5000269679604594E-2</v>
      </c>
      <c r="D54" s="82">
        <f t="shared" ref="D54:D58" si="14">R54</f>
        <v>335</v>
      </c>
      <c r="E54" s="33">
        <f t="shared" ref="E54:E58" si="15">S54</f>
        <v>3.163442675879273E-2</v>
      </c>
      <c r="F54" s="137"/>
      <c r="G54" s="137"/>
      <c r="H54" s="137"/>
      <c r="I54" s="137"/>
      <c r="J54" s="137"/>
      <c r="K54" s="137"/>
      <c r="L54" s="137"/>
      <c r="M54" s="137"/>
      <c r="N54" s="2"/>
      <c r="O54" s="275" t="s">
        <v>112</v>
      </c>
      <c r="P54" s="257">
        <v>437.15052600000035</v>
      </c>
      <c r="Q54" s="258">
        <v>6.5000269679604594E-2</v>
      </c>
      <c r="R54" s="257">
        <f>IDMvsDedicated!F72</f>
        <v>335</v>
      </c>
      <c r="S54" s="258">
        <f>IDMvsDedicated!G72</f>
        <v>3.163442675879273E-2</v>
      </c>
    </row>
    <row r="55" spans="1:20" s="155" customFormat="1" x14ac:dyDescent="0.25">
      <c r="A55" s="119" t="s">
        <v>113</v>
      </c>
      <c r="B55" s="120">
        <f t="shared" si="12"/>
        <v>351.29999999999995</v>
      </c>
      <c r="C55" s="43">
        <f t="shared" si="13"/>
        <v>5.2235084668398803E-2</v>
      </c>
      <c r="D55" s="82">
        <f t="shared" si="14"/>
        <v>332.5</v>
      </c>
      <c r="E55" s="33">
        <f t="shared" si="15"/>
        <v>3.1398348947159947E-2</v>
      </c>
      <c r="F55" s="137"/>
      <c r="G55" s="137"/>
      <c r="H55" s="137"/>
      <c r="I55" s="137"/>
      <c r="J55" s="137"/>
      <c r="K55" s="137"/>
      <c r="L55" s="137"/>
      <c r="M55" s="137"/>
      <c r="N55" s="30"/>
      <c r="O55" s="274" t="s">
        <v>113</v>
      </c>
      <c r="P55" s="257">
        <v>351.29999999999995</v>
      </c>
      <c r="Q55" s="258">
        <v>5.2235084668398803E-2</v>
      </c>
      <c r="R55" s="257">
        <f>IDMvsDedicated!F73</f>
        <v>332.5</v>
      </c>
      <c r="S55" s="258">
        <f>IDMvsDedicated!G73</f>
        <v>3.1398348947159947E-2</v>
      </c>
    </row>
    <row r="56" spans="1:20" s="153" customFormat="1" x14ac:dyDescent="0.25">
      <c r="A56" s="119" t="s">
        <v>114</v>
      </c>
      <c r="B56" s="120">
        <f t="shared" si="12"/>
        <v>79.554278711981397</v>
      </c>
      <c r="C56" s="43">
        <f t="shared" si="13"/>
        <v>1.1828990846153558E-2</v>
      </c>
      <c r="D56" s="82">
        <f t="shared" si="14"/>
        <v>53.75</v>
      </c>
      <c r="E56" s="33">
        <f t="shared" si="15"/>
        <v>5.0756729501048037E-3</v>
      </c>
      <c r="F56" s="129"/>
      <c r="G56" s="129"/>
      <c r="H56" s="129"/>
      <c r="I56" s="129"/>
      <c r="J56" s="129"/>
      <c r="K56" s="129"/>
      <c r="L56" s="129"/>
      <c r="M56" s="129"/>
      <c r="N56" s="2"/>
      <c r="O56" s="274" t="s">
        <v>114</v>
      </c>
      <c r="P56" s="257">
        <v>79.554278711981397</v>
      </c>
      <c r="Q56" s="258">
        <v>1.1828990846153558E-2</v>
      </c>
      <c r="R56" s="257">
        <f>IDMvsDedicated!F74</f>
        <v>53.75</v>
      </c>
      <c r="S56" s="258">
        <f>IDMvsDedicated!G74</f>
        <v>5.0756729501048037E-3</v>
      </c>
    </row>
    <row r="57" spans="1:20" s="153" customFormat="1" x14ac:dyDescent="0.25">
      <c r="A57" s="119" t="s">
        <v>120</v>
      </c>
      <c r="B57" s="120">
        <f t="shared" si="12"/>
        <v>5857.3600000000006</v>
      </c>
      <c r="C57" s="43">
        <f t="shared" si="13"/>
        <v>0.87093565480584256</v>
      </c>
      <c r="D57" s="82">
        <f t="shared" si="14"/>
        <v>9868.4787962358096</v>
      </c>
      <c r="E57" s="33">
        <f t="shared" si="15"/>
        <v>0.93189155134394253</v>
      </c>
      <c r="F57" s="129"/>
      <c r="G57" s="129"/>
      <c r="H57" s="129"/>
      <c r="I57" s="129"/>
      <c r="J57" s="129"/>
      <c r="K57" s="129"/>
      <c r="L57" s="129"/>
      <c r="M57" s="129"/>
      <c r="N57" s="2"/>
      <c r="O57" s="274" t="s">
        <v>120</v>
      </c>
      <c r="P57" s="257">
        <v>5857.3600000000006</v>
      </c>
      <c r="Q57" s="258">
        <v>0.87093565480584256</v>
      </c>
      <c r="R57" s="257">
        <f>IDMvsDedicated!F75</f>
        <v>9868.4787962358096</v>
      </c>
      <c r="S57" s="258">
        <f>IDMvsDedicated!G75</f>
        <v>0.93189155134394253</v>
      </c>
    </row>
    <row r="58" spans="1:20" s="153" customFormat="1" x14ac:dyDescent="0.25">
      <c r="A58" s="127" t="s">
        <v>116</v>
      </c>
      <c r="B58" s="128">
        <f t="shared" si="12"/>
        <v>6725.3648047119859</v>
      </c>
      <c r="C58" s="55">
        <f t="shared" si="13"/>
        <v>1</v>
      </c>
      <c r="D58" s="141">
        <f t="shared" si="14"/>
        <v>10589.72879623581</v>
      </c>
      <c r="E58" s="38">
        <f t="shared" si="15"/>
        <v>1</v>
      </c>
      <c r="F58" s="129"/>
      <c r="G58" s="129"/>
      <c r="H58" s="129"/>
      <c r="I58" s="129"/>
      <c r="J58" s="129"/>
      <c r="K58" s="129"/>
      <c r="L58" s="129"/>
      <c r="M58" s="129"/>
      <c r="N58" s="2"/>
      <c r="O58" s="265" t="s">
        <v>116</v>
      </c>
      <c r="P58" s="257">
        <v>6725.3648047119859</v>
      </c>
      <c r="Q58" s="258">
        <v>1</v>
      </c>
      <c r="R58" s="257">
        <f>IDMvsDedicated!F76</f>
        <v>10589.72879623581</v>
      </c>
      <c r="S58" s="258">
        <f>IDMvsDedicated!G76</f>
        <v>1</v>
      </c>
    </row>
    <row r="59" spans="1:20" s="153" customFormat="1" x14ac:dyDescent="0.25">
      <c r="A59" s="130" t="s">
        <v>19</v>
      </c>
      <c r="B59" s="131"/>
      <c r="C59" s="132"/>
      <c r="D59" s="58"/>
      <c r="E59" s="132"/>
      <c r="F59" s="129"/>
      <c r="G59" s="129"/>
      <c r="H59" s="129"/>
      <c r="I59" s="129"/>
      <c r="J59" s="129"/>
      <c r="K59" s="129"/>
      <c r="L59" s="129"/>
      <c r="M59" s="129"/>
      <c r="N59" s="2"/>
      <c r="O59" s="253" t="s">
        <v>192</v>
      </c>
      <c r="P59" s="278">
        <v>0</v>
      </c>
      <c r="R59" s="278">
        <f>R42-R48-R54</f>
        <v>0</v>
      </c>
    </row>
    <row r="60" spans="1:20" s="153" customFormat="1" x14ac:dyDescent="0.25">
      <c r="A60" s="93" t="str">
        <f>A34</f>
        <v>Source: Gartner (March 2019)</v>
      </c>
      <c r="B60" s="78"/>
      <c r="C60" s="78"/>
      <c r="D60" s="135"/>
      <c r="E60" s="135"/>
      <c r="F60" s="129"/>
      <c r="G60" s="129"/>
      <c r="H60" s="129"/>
      <c r="I60" s="129"/>
      <c r="J60" s="129"/>
      <c r="K60" s="129"/>
      <c r="L60" s="129"/>
      <c r="M60" s="129"/>
      <c r="N60" s="2"/>
      <c r="O60" s="253" t="s">
        <v>192</v>
      </c>
      <c r="P60" s="278">
        <v>0</v>
      </c>
      <c r="Q60" s="246"/>
      <c r="R60" s="278">
        <f>R43-R49-R55</f>
        <v>0</v>
      </c>
      <c r="S60" s="247"/>
    </row>
    <row r="61" spans="1:20" s="153" customFormat="1" x14ac:dyDescent="0.25">
      <c r="A61" s="79"/>
      <c r="B61" s="79"/>
      <c r="C61" s="70"/>
      <c r="D61" s="66"/>
      <c r="E61" s="70"/>
      <c r="F61" s="79"/>
      <c r="G61" s="79"/>
      <c r="H61" s="79"/>
      <c r="I61" s="79"/>
      <c r="J61" s="79"/>
      <c r="K61" s="79"/>
      <c r="L61" s="79"/>
      <c r="M61" s="79"/>
      <c r="N61" s="2"/>
      <c r="O61" s="253" t="s">
        <v>192</v>
      </c>
      <c r="P61" s="278">
        <v>0</v>
      </c>
      <c r="R61" s="278">
        <f>R44-R50-R56</f>
        <v>0</v>
      </c>
      <c r="T61" s="2"/>
    </row>
    <row r="62" spans="1:20" s="153" customFormat="1" x14ac:dyDescent="0.25">
      <c r="A62" s="116"/>
      <c r="B62" s="105"/>
      <c r="C62" s="104"/>
      <c r="D62" s="66"/>
      <c r="E62" s="70"/>
      <c r="F62" s="79"/>
      <c r="G62" s="79"/>
      <c r="H62" s="79"/>
      <c r="I62" s="79"/>
      <c r="J62" s="79"/>
      <c r="K62" s="79"/>
      <c r="L62" s="79"/>
      <c r="M62" s="79"/>
      <c r="N62" s="2"/>
      <c r="O62" s="253" t="s">
        <v>192</v>
      </c>
      <c r="P62" s="278">
        <v>0</v>
      </c>
      <c r="Q62" s="277">
        <v>0</v>
      </c>
      <c r="R62" s="278">
        <f>R46-R52-R58</f>
        <v>0</v>
      </c>
      <c r="S62" s="277">
        <f>S46-S52</f>
        <v>0</v>
      </c>
      <c r="T62" s="2"/>
    </row>
    <row r="63" spans="1:20" s="153" customFormat="1" x14ac:dyDescent="0.25">
      <c r="A63" s="143" t="s">
        <v>122</v>
      </c>
      <c r="B63" s="199"/>
      <c r="C63" s="199"/>
      <c r="D63" s="199"/>
      <c r="E63" s="200"/>
      <c r="F63" s="79"/>
      <c r="G63" s="79"/>
      <c r="H63" s="79"/>
      <c r="I63" s="79"/>
      <c r="J63" s="79"/>
      <c r="K63" s="79"/>
      <c r="L63" s="79"/>
      <c r="M63" s="79"/>
      <c r="N63" s="2"/>
      <c r="T63" s="2"/>
    </row>
    <row r="64" spans="1:20" s="153" customFormat="1" x14ac:dyDescent="0.25">
      <c r="A64" s="10" t="s">
        <v>257</v>
      </c>
      <c r="B64" s="201"/>
      <c r="C64" s="202"/>
      <c r="D64" s="203"/>
      <c r="E64" s="203"/>
      <c r="F64" s="79"/>
      <c r="G64" s="79"/>
      <c r="H64" s="79"/>
      <c r="I64" s="79"/>
      <c r="J64" s="79"/>
      <c r="K64" s="79"/>
      <c r="L64" s="79"/>
      <c r="M64" s="79"/>
      <c r="N64" s="2"/>
      <c r="O64" s="246"/>
      <c r="P64" s="246"/>
      <c r="Q64" s="246"/>
      <c r="R64" s="246"/>
      <c r="S64" s="246"/>
      <c r="T64" s="2"/>
    </row>
    <row r="65" spans="1:20" s="153" customFormat="1" ht="30" customHeight="1" x14ac:dyDescent="0.25">
      <c r="A65" s="211"/>
      <c r="B65" s="117" t="s">
        <v>139</v>
      </c>
      <c r="C65" s="117" t="s">
        <v>181</v>
      </c>
      <c r="D65" s="117" t="s">
        <v>259</v>
      </c>
      <c r="E65" s="210" t="s">
        <v>260</v>
      </c>
      <c r="F65" s="10"/>
      <c r="G65" s="10"/>
      <c r="H65" s="10"/>
      <c r="I65" s="10"/>
      <c r="J65" s="10"/>
      <c r="K65" s="10"/>
      <c r="L65" s="10"/>
      <c r="M65" s="10"/>
      <c r="N65" s="2"/>
      <c r="O65" s="259"/>
      <c r="P65" s="260" t="s">
        <v>139</v>
      </c>
      <c r="Q65" s="260" t="s">
        <v>181</v>
      </c>
      <c r="R65" s="260" t="s">
        <v>139</v>
      </c>
      <c r="S65" s="260" t="s">
        <v>181</v>
      </c>
      <c r="T65" s="2"/>
    </row>
    <row r="66" spans="1:20" s="153" customFormat="1" ht="12.75" customHeight="1" x14ac:dyDescent="0.25">
      <c r="A66" s="212" t="s">
        <v>18</v>
      </c>
      <c r="B66" s="204"/>
      <c r="C66" s="136"/>
      <c r="D66" s="136"/>
      <c r="E66" s="213"/>
      <c r="F66" s="135"/>
      <c r="G66" s="135"/>
      <c r="H66" s="135"/>
      <c r="I66" s="135"/>
      <c r="J66" s="135"/>
      <c r="K66" s="135"/>
      <c r="L66" s="135"/>
      <c r="M66" s="135"/>
      <c r="N66" s="2"/>
      <c r="O66" s="259" t="s">
        <v>18</v>
      </c>
      <c r="P66" s="260" t="s">
        <v>45</v>
      </c>
      <c r="Q66" s="260" t="s">
        <v>45</v>
      </c>
      <c r="R66" s="261" t="s">
        <v>45</v>
      </c>
      <c r="S66" s="262" t="s">
        <v>45</v>
      </c>
      <c r="T66" s="2"/>
    </row>
    <row r="67" spans="1:20" s="153" customFormat="1" ht="12.75" customHeight="1" x14ac:dyDescent="0.25">
      <c r="A67" s="144" t="s">
        <v>123</v>
      </c>
      <c r="B67" s="78">
        <f>P67</f>
        <v>2611.5205347103156</v>
      </c>
      <c r="C67" s="196">
        <f t="shared" ref="C67:E67" si="16">Q67</f>
        <v>4.136561035993884E-2</v>
      </c>
      <c r="D67" s="78">
        <f t="shared" si="16"/>
        <v>3005.3315918742742</v>
      </c>
      <c r="E67" s="214">
        <f t="shared" si="16"/>
        <v>3.3748019454143158E-2</v>
      </c>
      <c r="F67" s="53"/>
      <c r="G67" s="53"/>
      <c r="H67" s="53"/>
      <c r="I67" s="53"/>
      <c r="J67" s="53"/>
      <c r="K67" s="53"/>
      <c r="L67" s="53"/>
      <c r="M67" s="53"/>
      <c r="N67" s="2"/>
      <c r="O67" s="263" t="s">
        <v>123</v>
      </c>
      <c r="P67" s="264">
        <v>2611.5205347103156</v>
      </c>
      <c r="Q67" s="54">
        <v>4.136561035993884E-2</v>
      </c>
      <c r="R67" s="261">
        <f>DatabyNode!AH74</f>
        <v>3005.3315918742742</v>
      </c>
      <c r="S67" s="262">
        <f>DatabyNode!AI74</f>
        <v>3.3748019454143158E-2</v>
      </c>
      <c r="T67" s="2"/>
    </row>
    <row r="68" spans="1:20" s="153" customFormat="1" ht="12.75" customHeight="1" x14ac:dyDescent="0.25">
      <c r="A68" s="144" t="s">
        <v>124</v>
      </c>
      <c r="B68" s="78">
        <f t="shared" ref="B68:B104" si="17">P68</f>
        <v>3670.0562375281288</v>
      </c>
      <c r="C68" s="196">
        <f t="shared" ref="C68:C104" si="18">Q68</f>
        <v>5.8132461262645894E-2</v>
      </c>
      <c r="D68" s="78">
        <f t="shared" ref="D68:D104" si="19">R68</f>
        <v>3495.1922613626843</v>
      </c>
      <c r="E68" s="214">
        <f t="shared" ref="E68:E104" si="20">S68</f>
        <v>3.9248852523083938E-2</v>
      </c>
      <c r="F68" s="53"/>
      <c r="G68" s="53"/>
      <c r="H68" s="53"/>
      <c r="I68" s="53"/>
      <c r="J68" s="53"/>
      <c r="K68" s="53"/>
      <c r="L68" s="53"/>
      <c r="M68" s="53"/>
      <c r="N68" s="2"/>
      <c r="O68" s="263" t="s">
        <v>124</v>
      </c>
      <c r="P68" s="264">
        <v>3670.0562375281288</v>
      </c>
      <c r="Q68" s="54">
        <v>5.8132461262645894E-2</v>
      </c>
      <c r="R68" s="261">
        <f>DatabyNode!AH75</f>
        <v>3495.1922613626843</v>
      </c>
      <c r="S68" s="262">
        <f>DatabyNode!AI75</f>
        <v>3.9248852523083938E-2</v>
      </c>
      <c r="T68" s="2"/>
    </row>
    <row r="69" spans="1:20" s="153" customFormat="1" ht="12.75" customHeight="1" x14ac:dyDescent="0.25">
      <c r="A69" s="144" t="s">
        <v>125</v>
      </c>
      <c r="B69" s="78">
        <f t="shared" si="17"/>
        <v>7405.6060960400009</v>
      </c>
      <c r="C69" s="196">
        <f t="shared" si="18"/>
        <v>0.11730231954004494</v>
      </c>
      <c r="D69" s="78">
        <f t="shared" si="19"/>
        <v>10032.15457059732</v>
      </c>
      <c r="E69" s="214">
        <f t="shared" si="20"/>
        <v>0.11265490587823733</v>
      </c>
      <c r="F69" s="53"/>
      <c r="G69" s="53"/>
      <c r="H69" s="53"/>
      <c r="I69" s="53"/>
      <c r="J69" s="53"/>
      <c r="K69" s="53"/>
      <c r="L69" s="53"/>
      <c r="M69" s="53"/>
      <c r="N69" s="2"/>
      <c r="O69" s="263" t="s">
        <v>125</v>
      </c>
      <c r="P69" s="264">
        <v>7405.6060960400009</v>
      </c>
      <c r="Q69" s="54">
        <v>0.11730231954004494</v>
      </c>
      <c r="R69" s="261">
        <f>DatabyNode!AH76</f>
        <v>10032.15457059732</v>
      </c>
      <c r="S69" s="262">
        <f>DatabyNode!AI76</f>
        <v>0.11265490587823733</v>
      </c>
      <c r="T69" s="2"/>
    </row>
    <row r="70" spans="1:20" s="153" customFormat="1" ht="12.75" customHeight="1" x14ac:dyDescent="0.25">
      <c r="A70" s="144" t="s">
        <v>126</v>
      </c>
      <c r="B70" s="78">
        <f t="shared" si="17"/>
        <v>2940.3190888399999</v>
      </c>
      <c r="C70" s="196">
        <f t="shared" si="18"/>
        <v>4.6573669303480128E-2</v>
      </c>
      <c r="D70" s="78">
        <f t="shared" si="19"/>
        <v>4957.7073290644257</v>
      </c>
      <c r="E70" s="214">
        <f t="shared" si="20"/>
        <v>5.5671994345512392E-2</v>
      </c>
      <c r="F70" s="53"/>
      <c r="G70" s="53"/>
      <c r="H70" s="53"/>
      <c r="I70" s="53"/>
      <c r="J70" s="53"/>
      <c r="K70" s="53"/>
      <c r="L70" s="53"/>
      <c r="M70" s="53"/>
      <c r="N70" s="2"/>
      <c r="O70" s="263" t="s">
        <v>126</v>
      </c>
      <c r="P70" s="264">
        <v>2940.3190888399999</v>
      </c>
      <c r="Q70" s="54">
        <v>4.6573669303480128E-2</v>
      </c>
      <c r="R70" s="261">
        <f>DatabyNode!AH77</f>
        <v>4957.7073290644257</v>
      </c>
      <c r="S70" s="262">
        <f>DatabyNode!AI77</f>
        <v>5.5671994345512392E-2</v>
      </c>
      <c r="T70" s="2"/>
    </row>
    <row r="71" spans="1:20" s="153" customFormat="1" ht="12.75" customHeight="1" x14ac:dyDescent="0.25">
      <c r="A71" s="144" t="s">
        <v>127</v>
      </c>
      <c r="B71" s="78">
        <f t="shared" si="17"/>
        <v>3354.2890260199997</v>
      </c>
      <c r="C71" s="196">
        <f t="shared" si="18"/>
        <v>5.313081442047831E-2</v>
      </c>
      <c r="D71" s="78">
        <f t="shared" si="19"/>
        <v>5063.0213159999994</v>
      </c>
      <c r="E71" s="214">
        <f t="shared" si="20"/>
        <v>5.6854605438912097E-2</v>
      </c>
      <c r="F71" s="53"/>
      <c r="G71" s="53"/>
      <c r="H71" s="53"/>
      <c r="I71" s="53"/>
      <c r="J71" s="53"/>
      <c r="K71" s="53"/>
      <c r="L71" s="53"/>
      <c r="M71" s="53"/>
      <c r="N71" s="2"/>
      <c r="O71" s="263" t="s">
        <v>127</v>
      </c>
      <c r="P71" s="264">
        <v>3354.2890260199997</v>
      </c>
      <c r="Q71" s="54">
        <v>5.313081442047831E-2</v>
      </c>
      <c r="R71" s="261">
        <f>DatabyNode!AH78</f>
        <v>5063.0213159999994</v>
      </c>
      <c r="S71" s="262">
        <f>DatabyNode!AI78</f>
        <v>5.6854605438912097E-2</v>
      </c>
      <c r="T71" s="2"/>
    </row>
    <row r="72" spans="1:20" s="153" customFormat="1" ht="12.75" customHeight="1" x14ac:dyDescent="0.25">
      <c r="A72" s="144" t="s">
        <v>128</v>
      </c>
      <c r="B72" s="78">
        <f t="shared" si="17"/>
        <v>6245.2132062199998</v>
      </c>
      <c r="C72" s="196">
        <f t="shared" si="18"/>
        <v>9.892208491935027E-2</v>
      </c>
      <c r="D72" s="78">
        <f t="shared" si="19"/>
        <v>10187.089624</v>
      </c>
      <c r="E72" s="214">
        <f t="shared" si="20"/>
        <v>0.11439473093131956</v>
      </c>
      <c r="F72" s="53"/>
      <c r="G72" s="53"/>
      <c r="H72" s="53"/>
      <c r="I72" s="53"/>
      <c r="J72" s="53"/>
      <c r="K72" s="53"/>
      <c r="L72" s="53"/>
      <c r="M72" s="53"/>
      <c r="N72" s="2"/>
      <c r="O72" s="263" t="s">
        <v>128</v>
      </c>
      <c r="P72" s="264">
        <v>6245.2132062199998</v>
      </c>
      <c r="Q72" s="54">
        <v>9.892208491935027E-2</v>
      </c>
      <c r="R72" s="261">
        <f>DatabyNode!AH79</f>
        <v>10187.089624</v>
      </c>
      <c r="S72" s="262">
        <f>DatabyNode!AI79</f>
        <v>0.11439473093131956</v>
      </c>
      <c r="T72" s="2"/>
    </row>
    <row r="73" spans="1:20" s="154" customFormat="1" ht="12.75" customHeight="1" x14ac:dyDescent="0.25">
      <c r="A73" s="144" t="s">
        <v>129</v>
      </c>
      <c r="B73" s="78">
        <f t="shared" si="17"/>
        <v>6875.1094244399983</v>
      </c>
      <c r="C73" s="196">
        <f t="shared" si="18"/>
        <v>0.10889942998854298</v>
      </c>
      <c r="D73" s="78">
        <f t="shared" si="19"/>
        <v>8093.4856999999993</v>
      </c>
      <c r="E73" s="214">
        <f t="shared" si="20"/>
        <v>9.0884850641418338E-2</v>
      </c>
      <c r="F73" s="53"/>
      <c r="G73" s="53"/>
      <c r="H73" s="53"/>
      <c r="I73" s="53"/>
      <c r="J73" s="53"/>
      <c r="K73" s="53"/>
      <c r="L73" s="53"/>
      <c r="M73" s="53"/>
      <c r="N73" s="2"/>
      <c r="O73" s="263" t="s">
        <v>129</v>
      </c>
      <c r="P73" s="264">
        <v>6875.1094244399983</v>
      </c>
      <c r="Q73" s="54">
        <v>0.10889942998854298</v>
      </c>
      <c r="R73" s="261">
        <f>DatabyNode!AH80</f>
        <v>8093.4856999999993</v>
      </c>
      <c r="S73" s="262">
        <f>DatabyNode!AI80</f>
        <v>9.0884850641418338E-2</v>
      </c>
      <c r="T73" s="2"/>
    </row>
    <row r="74" spans="1:20" s="154" customFormat="1" ht="12.75" customHeight="1" x14ac:dyDescent="0.25">
      <c r="A74" s="144" t="s">
        <v>130</v>
      </c>
      <c r="B74" s="78">
        <f t="shared" si="17"/>
        <v>9681.772298519998</v>
      </c>
      <c r="C74" s="196">
        <f t="shared" si="18"/>
        <v>0.15335602962764086</v>
      </c>
      <c r="D74" s="78">
        <f t="shared" si="19"/>
        <v>11147.476619999999</v>
      </c>
      <c r="E74" s="214">
        <f t="shared" si="20"/>
        <v>0.12517928432707343</v>
      </c>
      <c r="F74" s="53"/>
      <c r="G74" s="53"/>
      <c r="H74" s="53"/>
      <c r="I74" s="53"/>
      <c r="J74" s="53"/>
      <c r="K74" s="53"/>
      <c r="L74" s="53"/>
      <c r="M74" s="53"/>
      <c r="N74" s="2"/>
      <c r="O74" s="263" t="s">
        <v>130</v>
      </c>
      <c r="P74" s="264">
        <v>9681.772298519998</v>
      </c>
      <c r="Q74" s="54">
        <v>0.15335602962764086</v>
      </c>
      <c r="R74" s="261">
        <f>DatabyNode!AH81</f>
        <v>11147.476619999999</v>
      </c>
      <c r="S74" s="262">
        <f>DatabyNode!AI81</f>
        <v>0.12517928432707343</v>
      </c>
      <c r="T74" s="2"/>
    </row>
    <row r="75" spans="1:20" s="154" customFormat="1" ht="12.75" customHeight="1" x14ac:dyDescent="0.25">
      <c r="A75" s="144" t="s">
        <v>131</v>
      </c>
      <c r="B75" s="78">
        <f t="shared" si="17"/>
        <v>719.69002520000004</v>
      </c>
      <c r="C75" s="196">
        <f t="shared" si="18"/>
        <v>1.1399648889094439E-2</v>
      </c>
      <c r="D75" s="78">
        <f t="shared" si="19"/>
        <v>0</v>
      </c>
      <c r="E75" s="214">
        <f t="shared" si="20"/>
        <v>0</v>
      </c>
      <c r="F75" s="53"/>
      <c r="G75" s="53"/>
      <c r="H75" s="53"/>
      <c r="I75" s="53"/>
      <c r="J75" s="53"/>
      <c r="K75" s="53"/>
      <c r="L75" s="53"/>
      <c r="M75" s="53"/>
      <c r="N75" s="2"/>
      <c r="O75" s="263" t="s">
        <v>131</v>
      </c>
      <c r="P75" s="264">
        <v>719.69002520000004</v>
      </c>
      <c r="Q75" s="54">
        <v>1.1399648889094439E-2</v>
      </c>
      <c r="R75" s="261">
        <f>DatabyNode!AH82</f>
        <v>0</v>
      </c>
      <c r="S75" s="262">
        <f>DatabyNode!AI82</f>
        <v>0</v>
      </c>
      <c r="T75" s="2"/>
    </row>
    <row r="76" spans="1:20" s="154" customFormat="1" ht="12.75" customHeight="1" x14ac:dyDescent="0.25">
      <c r="A76" s="144" t="s">
        <v>184</v>
      </c>
      <c r="B76" s="78">
        <f t="shared" si="17"/>
        <v>11212.418987999999</v>
      </c>
      <c r="C76" s="196">
        <f t="shared" si="18"/>
        <v>0.17760096039276824</v>
      </c>
      <c r="D76" s="78">
        <f t="shared" si="19"/>
        <v>12145.355532000001</v>
      </c>
      <c r="E76" s="214">
        <f t="shared" si="20"/>
        <v>0.1363848488065833</v>
      </c>
      <c r="F76" s="53"/>
      <c r="G76" s="53"/>
      <c r="H76" s="53"/>
      <c r="I76" s="53"/>
      <c r="J76" s="53"/>
      <c r="K76" s="53"/>
      <c r="L76" s="53"/>
      <c r="M76" s="53"/>
      <c r="N76" s="2"/>
      <c r="O76" s="263" t="s">
        <v>191</v>
      </c>
      <c r="P76" s="264">
        <v>11212.418987999999</v>
      </c>
      <c r="Q76" s="54">
        <v>0.17760096039276824</v>
      </c>
      <c r="R76" s="261">
        <f>DatabyNode!AH83</f>
        <v>12145.355532000001</v>
      </c>
      <c r="S76" s="262">
        <f>DatabyNode!AI83</f>
        <v>0.1363848488065833</v>
      </c>
      <c r="T76" s="2"/>
    </row>
    <row r="77" spans="1:20" s="154" customFormat="1" ht="12.75" customHeight="1" x14ac:dyDescent="0.25">
      <c r="A77" s="144" t="s">
        <v>188</v>
      </c>
      <c r="B77" s="78">
        <f t="shared" si="17"/>
        <v>5321.6839755999999</v>
      </c>
      <c r="C77" s="196">
        <f t="shared" si="18"/>
        <v>8.4293691306478055E-2</v>
      </c>
      <c r="D77" s="78">
        <f t="shared" si="19"/>
        <v>2196.5919060000001</v>
      </c>
      <c r="E77" s="214">
        <f t="shared" si="20"/>
        <v>2.4666371783045031E-2</v>
      </c>
      <c r="F77" s="53"/>
      <c r="G77" s="53"/>
      <c r="H77" s="53"/>
      <c r="I77" s="53"/>
      <c r="J77" s="53"/>
      <c r="K77" s="53"/>
      <c r="L77" s="53"/>
      <c r="M77" s="53"/>
      <c r="N77" s="2"/>
      <c r="O77" s="263" t="s">
        <v>150</v>
      </c>
      <c r="P77" s="264">
        <v>5321.6839755999999</v>
      </c>
      <c r="Q77" s="54">
        <v>8.4293691306478055E-2</v>
      </c>
      <c r="R77" s="261">
        <f>DatabyNode!AH84</f>
        <v>2196.5919060000001</v>
      </c>
      <c r="S77" s="262">
        <f>DatabyNode!AI84</f>
        <v>2.4666371783045031E-2</v>
      </c>
      <c r="T77" s="2"/>
    </row>
    <row r="78" spans="1:20" s="153" customFormat="1" ht="12.75" customHeight="1" x14ac:dyDescent="0.25">
      <c r="A78" s="146" t="s">
        <v>116</v>
      </c>
      <c r="B78" s="206">
        <f t="shared" si="17"/>
        <v>63132.648400118444</v>
      </c>
      <c r="C78" s="197">
        <f t="shared" si="18"/>
        <v>1</v>
      </c>
      <c r="D78" s="206">
        <f t="shared" si="19"/>
        <v>18728.681359999999</v>
      </c>
      <c r="E78" s="215">
        <f t="shared" si="20"/>
        <v>0.21031153587067136</v>
      </c>
      <c r="F78" s="53"/>
      <c r="G78" s="53"/>
      <c r="H78" s="53"/>
      <c r="I78" s="53"/>
      <c r="J78" s="53"/>
      <c r="K78" s="53"/>
      <c r="L78" s="147" t="s">
        <v>45</v>
      </c>
      <c r="M78" s="53"/>
      <c r="N78" s="2"/>
      <c r="O78" s="265" t="s">
        <v>116</v>
      </c>
      <c r="P78" s="266">
        <v>63132.648400118444</v>
      </c>
      <c r="Q78" s="238">
        <v>1</v>
      </c>
      <c r="R78" s="261">
        <f>DatabyNode!AH85</f>
        <v>18728.681359999999</v>
      </c>
      <c r="S78" s="262">
        <f>DatabyNode!AI85</f>
        <v>0.21031153587067136</v>
      </c>
      <c r="T78" s="2"/>
    </row>
    <row r="79" spans="1:20" s="153" customFormat="1" ht="12.75" customHeight="1" x14ac:dyDescent="0.25">
      <c r="A79" s="146" t="s">
        <v>117</v>
      </c>
      <c r="B79" s="78">
        <f t="shared" si="17"/>
        <v>0</v>
      </c>
      <c r="C79" s="196">
        <f t="shared" si="18"/>
        <v>0</v>
      </c>
      <c r="D79" s="78">
        <f t="shared" si="19"/>
        <v>89052.087810898709</v>
      </c>
      <c r="E79" s="214">
        <f t="shared" si="20"/>
        <v>1</v>
      </c>
      <c r="F79" s="116"/>
      <c r="G79" s="116"/>
      <c r="H79" s="116"/>
      <c r="I79" s="116"/>
      <c r="J79" s="116"/>
      <c r="K79" s="116"/>
      <c r="L79" s="116"/>
      <c r="M79" s="116"/>
      <c r="N79" s="2"/>
      <c r="O79" s="265" t="s">
        <v>117</v>
      </c>
      <c r="P79" s="264">
        <v>0</v>
      </c>
      <c r="Q79" s="267">
        <v>0</v>
      </c>
      <c r="R79" s="261">
        <f>DatabyNode!AH86</f>
        <v>89052.087810898709</v>
      </c>
      <c r="S79" s="262">
        <f>DatabyNode!AI86</f>
        <v>1</v>
      </c>
      <c r="T79" s="2"/>
    </row>
    <row r="80" spans="1:20" s="153" customFormat="1" ht="12.75" customHeight="1" x14ac:dyDescent="0.25">
      <c r="A80" s="144" t="s">
        <v>123</v>
      </c>
      <c r="B80" s="78">
        <f t="shared" si="17"/>
        <v>2187.8157296983341</v>
      </c>
      <c r="C80" s="196">
        <f t="shared" si="18"/>
        <v>3.9395058205470235E-2</v>
      </c>
      <c r="D80" s="78">
        <f t="shared" si="19"/>
        <v>2770.2500733799457</v>
      </c>
      <c r="E80" s="214">
        <f t="shared" si="20"/>
        <v>0.32884969470024822</v>
      </c>
      <c r="F80" s="116"/>
      <c r="G80" s="116"/>
      <c r="H80" s="116"/>
      <c r="I80" s="116"/>
      <c r="J80" s="116"/>
      <c r="K80" s="116"/>
      <c r="L80" s="116"/>
      <c r="M80" s="116"/>
      <c r="N80" s="2"/>
      <c r="O80" s="263" t="s">
        <v>123</v>
      </c>
      <c r="P80" s="264">
        <v>2187.8157296983341</v>
      </c>
      <c r="Q80" s="54">
        <v>3.9395058205470235E-2</v>
      </c>
      <c r="R80" s="261">
        <f>DatabyNode!AH87</f>
        <v>2770.2500733799457</v>
      </c>
      <c r="S80" s="262">
        <f>DatabyNode!AI87</f>
        <v>0.32884969470024822</v>
      </c>
      <c r="T80" s="2"/>
    </row>
    <row r="81" spans="1:20" s="153" customFormat="1" ht="12.75" customHeight="1" x14ac:dyDescent="0.25">
      <c r="A81" s="144" t="s">
        <v>124</v>
      </c>
      <c r="B81" s="78">
        <f t="shared" si="17"/>
        <v>3129.7925534281289</v>
      </c>
      <c r="C81" s="196">
        <f t="shared" si="18"/>
        <v>5.6356830303230972E-2</v>
      </c>
      <c r="D81" s="78">
        <f t="shared" si="19"/>
        <v>3141.9057428683559</v>
      </c>
      <c r="E81" s="214">
        <f t="shared" si="20"/>
        <v>0.37296804149475349</v>
      </c>
      <c r="F81" s="116"/>
      <c r="G81" s="116"/>
      <c r="H81" s="116"/>
      <c r="I81" s="116"/>
      <c r="J81" s="116"/>
      <c r="K81" s="116"/>
      <c r="L81" s="116"/>
      <c r="M81" s="116"/>
      <c r="N81" s="2"/>
      <c r="O81" s="263" t="s">
        <v>124</v>
      </c>
      <c r="P81" s="264">
        <v>3129.7925534281289</v>
      </c>
      <c r="Q81" s="54">
        <v>5.6356830303230972E-2</v>
      </c>
      <c r="R81" s="261">
        <f>DatabyNode!AH88</f>
        <v>3141.9057428683559</v>
      </c>
      <c r="S81" s="262">
        <f>DatabyNode!AI88</f>
        <v>0.37296804149475349</v>
      </c>
      <c r="T81" s="2"/>
    </row>
    <row r="82" spans="1:20" s="153" customFormat="1" ht="12.75" customHeight="1" x14ac:dyDescent="0.25">
      <c r="A82" s="144" t="s">
        <v>125</v>
      </c>
      <c r="B82" s="78">
        <f t="shared" si="17"/>
        <v>7132.6080960400013</v>
      </c>
      <c r="C82" s="196">
        <f t="shared" si="18"/>
        <v>0.12843381062035247</v>
      </c>
      <c r="D82" s="78">
        <f t="shared" si="19"/>
        <v>9562.5168113501568</v>
      </c>
      <c r="E82" s="214">
        <f t="shared" si="20"/>
        <v>1.1351432725139385</v>
      </c>
      <c r="F82" s="116"/>
      <c r="G82" s="116"/>
      <c r="H82" s="116"/>
      <c r="I82" s="116"/>
      <c r="J82" s="116"/>
      <c r="K82" s="116"/>
      <c r="L82" s="116"/>
      <c r="M82" s="116"/>
      <c r="N82" s="2"/>
      <c r="O82" s="263" t="s">
        <v>125</v>
      </c>
      <c r="P82" s="268">
        <v>7132.6080960400013</v>
      </c>
      <c r="Q82" s="54">
        <v>0.12843381062035247</v>
      </c>
      <c r="R82" s="261">
        <f>DatabyNode!AH89</f>
        <v>9562.5168113501568</v>
      </c>
      <c r="S82" s="262">
        <f>DatabyNode!AI89</f>
        <v>1.1351432725139385</v>
      </c>
      <c r="T82" s="2"/>
    </row>
    <row r="83" spans="1:20" s="153" customFormat="1" ht="12.75" customHeight="1" x14ac:dyDescent="0.25">
      <c r="A83" s="144" t="s">
        <v>126</v>
      </c>
      <c r="B83" s="78">
        <f t="shared" si="17"/>
        <v>2682.88498364</v>
      </c>
      <c r="C83" s="196">
        <f t="shared" si="18"/>
        <v>4.8309557635209624E-2</v>
      </c>
      <c r="D83" s="78">
        <f t="shared" si="19"/>
        <v>4175.7363290644262</v>
      </c>
      <c r="E83" s="214">
        <f t="shared" si="20"/>
        <v>0.49569157317489432</v>
      </c>
      <c r="F83" s="116"/>
      <c r="G83" s="116"/>
      <c r="H83" s="116"/>
      <c r="I83" s="116"/>
      <c r="J83" s="116"/>
      <c r="K83" s="116"/>
      <c r="L83" s="116"/>
      <c r="M83" s="116"/>
      <c r="N83" s="2"/>
      <c r="O83" s="263" t="s">
        <v>126</v>
      </c>
      <c r="P83" s="264">
        <v>2682.88498364</v>
      </c>
      <c r="Q83" s="54">
        <v>4.8309557635209624E-2</v>
      </c>
      <c r="R83" s="261">
        <f>DatabyNode!AH90</f>
        <v>4175.7363290644262</v>
      </c>
      <c r="S83" s="262">
        <f>DatabyNode!AI90</f>
        <v>0.49569157317489432</v>
      </c>
      <c r="T83" s="2"/>
    </row>
    <row r="84" spans="1:20" s="153" customFormat="1" ht="12.75" customHeight="1" x14ac:dyDescent="0.25">
      <c r="A84" s="144" t="s">
        <v>127</v>
      </c>
      <c r="B84" s="78">
        <f t="shared" si="17"/>
        <v>2840.9174471199999</v>
      </c>
      <c r="C84" s="196">
        <f t="shared" si="18"/>
        <v>5.1155180332148033E-2</v>
      </c>
      <c r="D84" s="78">
        <f t="shared" si="19"/>
        <v>4509.6803159999999</v>
      </c>
      <c r="E84" s="214">
        <f t="shared" si="20"/>
        <v>0.53533325722573544</v>
      </c>
      <c r="F84" s="116"/>
      <c r="G84" s="116"/>
      <c r="H84" s="116"/>
      <c r="I84" s="116"/>
      <c r="J84" s="116"/>
      <c r="K84" s="116"/>
      <c r="L84" s="116"/>
      <c r="M84" s="116"/>
      <c r="N84" s="2"/>
      <c r="O84" s="263" t="s">
        <v>127</v>
      </c>
      <c r="P84" s="264">
        <v>2840.9174471199999</v>
      </c>
      <c r="Q84" s="54">
        <v>5.1155180332148033E-2</v>
      </c>
      <c r="R84" s="261">
        <f>DatabyNode!AH91</f>
        <v>4509.6803159999999</v>
      </c>
      <c r="S84" s="262">
        <f>DatabyNode!AI91</f>
        <v>0.53533325722573544</v>
      </c>
      <c r="T84" s="2"/>
    </row>
    <row r="85" spans="1:20" s="153" customFormat="1" ht="12.75" customHeight="1" x14ac:dyDescent="0.25">
      <c r="A85" s="144" t="s">
        <v>128</v>
      </c>
      <c r="B85" s="78">
        <f t="shared" si="17"/>
        <v>5375.6805747199996</v>
      </c>
      <c r="C85" s="196">
        <f t="shared" si="18"/>
        <v>9.679757132211067E-2</v>
      </c>
      <c r="D85" s="78">
        <f t="shared" si="19"/>
        <v>9554.1656240000011</v>
      </c>
      <c r="E85" s="214">
        <f t="shared" si="20"/>
        <v>1.1341519232358093</v>
      </c>
      <c r="F85" s="116"/>
      <c r="G85" s="116"/>
      <c r="H85" s="116"/>
      <c r="I85" s="116"/>
      <c r="J85" s="116"/>
      <c r="K85" s="116"/>
      <c r="L85" s="116"/>
      <c r="M85" s="116"/>
      <c r="N85" s="2"/>
      <c r="O85" s="263" t="s">
        <v>128</v>
      </c>
      <c r="P85" s="264">
        <v>5375.6805747199996</v>
      </c>
      <c r="Q85" s="54">
        <v>9.679757132211067E-2</v>
      </c>
      <c r="R85" s="261">
        <f>DatabyNode!AH92</f>
        <v>9554.1656240000011</v>
      </c>
      <c r="S85" s="262">
        <f>DatabyNode!AI92</f>
        <v>1.1341519232358093</v>
      </c>
      <c r="T85" s="2"/>
    </row>
    <row r="86" spans="1:20" s="153" customFormat="1" ht="12.75" customHeight="1" x14ac:dyDescent="0.25">
      <c r="A86" s="144" t="s">
        <v>129</v>
      </c>
      <c r="B86" s="78">
        <f t="shared" si="17"/>
        <v>6533.3094244399981</v>
      </c>
      <c r="C86" s="196">
        <f t="shared" si="18"/>
        <v>0.1176424968320571</v>
      </c>
      <c r="D86" s="78">
        <f t="shared" si="19"/>
        <v>7443.9506999999994</v>
      </c>
      <c r="E86" s="214">
        <f t="shared" si="20"/>
        <v>0.88365340681030946</v>
      </c>
      <c r="F86" s="116"/>
      <c r="G86" s="116"/>
      <c r="H86" s="116"/>
      <c r="I86" s="116"/>
      <c r="J86" s="116"/>
      <c r="K86" s="116"/>
      <c r="L86" s="116"/>
      <c r="M86" s="116"/>
      <c r="N86" s="2"/>
      <c r="O86" s="263" t="s">
        <v>129</v>
      </c>
      <c r="P86" s="264">
        <v>6533.3094244399981</v>
      </c>
      <c r="Q86" s="54">
        <v>0.1176424968320571</v>
      </c>
      <c r="R86" s="261">
        <f>DatabyNode!AH93</f>
        <v>7443.9506999999994</v>
      </c>
      <c r="S86" s="262">
        <f>DatabyNode!AI93</f>
        <v>0.88365340681030946</v>
      </c>
      <c r="T86" s="2"/>
    </row>
    <row r="87" spans="1:20" s="153" customFormat="1" ht="12.75" customHeight="1" x14ac:dyDescent="0.25">
      <c r="A87" s="144" t="s">
        <v>130</v>
      </c>
      <c r="B87" s="78">
        <f t="shared" si="17"/>
        <v>9168.7322985199971</v>
      </c>
      <c r="C87" s="196">
        <f t="shared" si="18"/>
        <v>0.16509742464479604</v>
      </c>
      <c r="D87" s="78">
        <f t="shared" si="19"/>
        <v>9551.0576199999996</v>
      </c>
      <c r="E87" s="214">
        <f t="shared" si="20"/>
        <v>1.1337829795883207</v>
      </c>
      <c r="F87" s="116"/>
      <c r="G87" s="116"/>
      <c r="H87" s="116"/>
      <c r="I87" s="116"/>
      <c r="J87" s="116"/>
      <c r="K87" s="116"/>
      <c r="L87" s="116"/>
      <c r="M87" s="116"/>
      <c r="N87" s="2"/>
      <c r="O87" s="263" t="s">
        <v>130</v>
      </c>
      <c r="P87" s="264">
        <v>9168.7322985199971</v>
      </c>
      <c r="Q87" s="54">
        <v>0.16509742464479604</v>
      </c>
      <c r="R87" s="261">
        <f>DatabyNode!AH94</f>
        <v>9551.0576199999996</v>
      </c>
      <c r="S87" s="262">
        <f>DatabyNode!AI94</f>
        <v>1.1337829795883207</v>
      </c>
      <c r="T87" s="2"/>
    </row>
    <row r="88" spans="1:20" s="153" customFormat="1" ht="12.75" customHeight="1" x14ac:dyDescent="0.25">
      <c r="A88" s="144" t="s">
        <v>131</v>
      </c>
      <c r="B88" s="78">
        <f t="shared" si="17"/>
        <v>663.45202519999998</v>
      </c>
      <c r="C88" s="196">
        <f t="shared" si="18"/>
        <v>1.1946495673515866E-2</v>
      </c>
      <c r="D88" s="78">
        <f t="shared" si="19"/>
        <v>0</v>
      </c>
      <c r="E88" s="214">
        <f t="shared" si="20"/>
        <v>0</v>
      </c>
      <c r="F88" s="116"/>
      <c r="G88" s="116"/>
      <c r="H88" s="116"/>
      <c r="I88" s="116"/>
      <c r="J88" s="116"/>
      <c r="K88" s="116"/>
      <c r="L88" s="116"/>
      <c r="M88" s="116"/>
      <c r="N88" s="2"/>
      <c r="O88" s="263" t="s">
        <v>131</v>
      </c>
      <c r="P88" s="264">
        <v>663.45202519999998</v>
      </c>
      <c r="Q88" s="54">
        <v>1.1946495673515866E-2</v>
      </c>
      <c r="R88" s="261">
        <f>DatabyNode!AH95</f>
        <v>0</v>
      </c>
      <c r="S88" s="262">
        <f>DatabyNode!AI95</f>
        <v>0</v>
      </c>
      <c r="T88" s="2"/>
    </row>
    <row r="89" spans="1:20" s="153" customFormat="1" ht="12.75" customHeight="1" x14ac:dyDescent="0.25">
      <c r="A89" s="144" t="s">
        <v>184</v>
      </c>
      <c r="B89" s="78">
        <f t="shared" si="17"/>
        <v>9024.8369879999991</v>
      </c>
      <c r="C89" s="196">
        <f t="shared" si="18"/>
        <v>0.16250636358947987</v>
      </c>
      <c r="D89" s="78">
        <f t="shared" si="19"/>
        <v>10066.733532000002</v>
      </c>
      <c r="E89" s="214">
        <f t="shared" si="20"/>
        <v>1.1949976214919562</v>
      </c>
      <c r="F89" s="116"/>
      <c r="G89" s="116"/>
      <c r="H89" s="116"/>
      <c r="I89" s="116"/>
      <c r="J89" s="116"/>
      <c r="K89" s="116"/>
      <c r="L89" s="116"/>
      <c r="M89" s="116"/>
      <c r="N89" s="2"/>
      <c r="O89" s="263" t="s">
        <v>132</v>
      </c>
      <c r="P89" s="264">
        <v>9024.8369879999991</v>
      </c>
      <c r="Q89" s="54">
        <v>0.16250636358947987</v>
      </c>
      <c r="R89" s="261">
        <f>DatabyNode!AH96</f>
        <v>10066.733532000002</v>
      </c>
      <c r="S89" s="262">
        <f>DatabyNode!AI96</f>
        <v>1.1949976214919562</v>
      </c>
      <c r="T89" s="2"/>
    </row>
    <row r="90" spans="1:20" s="153" customFormat="1" ht="12.75" customHeight="1" x14ac:dyDescent="0.25">
      <c r="A90" s="144" t="s">
        <v>188</v>
      </c>
      <c r="B90" s="78">
        <f t="shared" si="17"/>
        <v>3700.2839755999998</v>
      </c>
      <c r="C90" s="196">
        <f t="shared" si="18"/>
        <v>6.6629424323423544E-2</v>
      </c>
      <c r="D90" s="78">
        <f t="shared" si="19"/>
        <v>62.341906000000108</v>
      </c>
      <c r="E90" s="214">
        <f t="shared" si="20"/>
        <v>7.400457075024445E-3</v>
      </c>
      <c r="F90" s="116"/>
      <c r="G90" s="116"/>
      <c r="H90" s="116"/>
      <c r="I90" s="116"/>
      <c r="J90" s="116"/>
      <c r="K90" s="116"/>
      <c r="L90" s="116"/>
      <c r="M90" s="116"/>
      <c r="N90" s="2"/>
      <c r="O90" s="263"/>
      <c r="P90" s="264">
        <v>3700.2839755999998</v>
      </c>
      <c r="Q90" s="54">
        <v>6.6629424323423544E-2</v>
      </c>
      <c r="R90" s="261">
        <f>DatabyNode!AH97</f>
        <v>62.341906000000108</v>
      </c>
      <c r="S90" s="262">
        <f>DatabyNode!AI97</f>
        <v>7.400457075024445E-3</v>
      </c>
      <c r="T90" s="2"/>
    </row>
    <row r="91" spans="1:20" s="153" customFormat="1" ht="12.75" customHeight="1" x14ac:dyDescent="0.25">
      <c r="A91" s="146" t="s">
        <v>116</v>
      </c>
      <c r="B91" s="206">
        <f t="shared" si="17"/>
        <v>55535.283595406465</v>
      </c>
      <c r="C91" s="197">
        <f t="shared" si="18"/>
        <v>1</v>
      </c>
      <c r="D91" s="206">
        <f t="shared" si="19"/>
        <v>8424.0615637641786</v>
      </c>
      <c r="E91" s="215">
        <f t="shared" si="20"/>
        <v>1</v>
      </c>
      <c r="F91" s="116"/>
      <c r="G91" s="116"/>
      <c r="H91" s="116"/>
      <c r="I91" s="116"/>
      <c r="J91" s="116"/>
      <c r="K91" s="116"/>
      <c r="L91" s="148" t="s">
        <v>45</v>
      </c>
      <c r="M91" s="116"/>
      <c r="N91" s="2"/>
      <c r="O91" s="265" t="s">
        <v>116</v>
      </c>
      <c r="P91" s="266">
        <v>55535.283595406465</v>
      </c>
      <c r="Q91" s="238">
        <v>1</v>
      </c>
      <c r="R91" s="261">
        <f>DatabyNode!AH98</f>
        <v>8424.0615637641786</v>
      </c>
      <c r="S91" s="262">
        <f>DatabyNode!AI98</f>
        <v>1</v>
      </c>
      <c r="T91" s="2"/>
    </row>
    <row r="92" spans="1:20" s="153" customFormat="1" ht="12.75" customHeight="1" x14ac:dyDescent="0.25">
      <c r="A92" s="146" t="s">
        <v>119</v>
      </c>
      <c r="B92" s="78">
        <f t="shared" si="17"/>
        <v>0</v>
      </c>
      <c r="C92" s="196">
        <f t="shared" si="18"/>
        <v>0</v>
      </c>
      <c r="D92" s="78">
        <f t="shared" si="19"/>
        <v>0</v>
      </c>
      <c r="E92" s="214">
        <f t="shared" si="20"/>
        <v>0</v>
      </c>
      <c r="F92" s="116"/>
      <c r="G92" s="116"/>
      <c r="H92" s="116"/>
      <c r="I92" s="116"/>
      <c r="J92" s="116"/>
      <c r="K92" s="116"/>
      <c r="L92" s="116"/>
      <c r="M92" s="116"/>
      <c r="N92" s="2"/>
      <c r="O92" s="265" t="s">
        <v>119</v>
      </c>
      <c r="P92" s="268">
        <v>0</v>
      </c>
      <c r="Q92" s="238">
        <v>0</v>
      </c>
      <c r="R92" s="261">
        <f>DatabyNode!AH99</f>
        <v>0</v>
      </c>
      <c r="S92" s="262">
        <f>DatabyNode!AI99</f>
        <v>0</v>
      </c>
      <c r="T92" s="2"/>
    </row>
    <row r="93" spans="1:20" s="153" customFormat="1" ht="12.75" customHeight="1" x14ac:dyDescent="0.25">
      <c r="A93" s="144" t="s">
        <v>123</v>
      </c>
      <c r="B93" s="78">
        <f t="shared" si="17"/>
        <v>423.70480501198136</v>
      </c>
      <c r="C93" s="196">
        <f t="shared" si="18"/>
        <v>7.6294704479915113E-3</v>
      </c>
      <c r="D93" s="78">
        <f t="shared" si="19"/>
        <v>235.08151849432838</v>
      </c>
      <c r="E93" s="214">
        <f t="shared" si="20"/>
        <v>2.7905959223461011E-2</v>
      </c>
      <c r="F93" s="116"/>
      <c r="G93" s="116"/>
      <c r="H93" s="116"/>
      <c r="I93" s="116"/>
      <c r="J93" s="116"/>
      <c r="K93" s="116"/>
      <c r="L93" s="116"/>
      <c r="M93" s="116"/>
      <c r="N93" s="2"/>
      <c r="O93" s="263" t="s">
        <v>123</v>
      </c>
      <c r="P93" s="264">
        <v>423.70480501198136</v>
      </c>
      <c r="Q93" s="54">
        <v>7.6294704479915113E-3</v>
      </c>
      <c r="R93" s="261">
        <f>DatabyNode!AH100</f>
        <v>235.08151849432838</v>
      </c>
      <c r="S93" s="262">
        <f>DatabyNode!AI100</f>
        <v>2.7905959223461011E-2</v>
      </c>
      <c r="T93" s="2"/>
    </row>
    <row r="94" spans="1:20" s="153" customFormat="1" ht="12.75" customHeight="1" x14ac:dyDescent="0.25">
      <c r="A94" s="144" t="s">
        <v>124</v>
      </c>
      <c r="B94" s="78">
        <f t="shared" si="17"/>
        <v>540.26368409999998</v>
      </c>
      <c r="C94" s="196">
        <f t="shared" si="18"/>
        <v>9.7282961231638914E-3</v>
      </c>
      <c r="D94" s="78">
        <f t="shared" si="19"/>
        <v>353.28651849432833</v>
      </c>
      <c r="E94" s="214">
        <f t="shared" si="20"/>
        <v>4.1937789250493913E-2</v>
      </c>
      <c r="F94" s="116"/>
      <c r="G94" s="116"/>
      <c r="H94" s="116"/>
      <c r="I94" s="116"/>
      <c r="J94" s="116"/>
      <c r="K94" s="116"/>
      <c r="L94" s="116"/>
      <c r="M94" s="116"/>
      <c r="N94" s="2"/>
      <c r="O94" s="263" t="s">
        <v>124</v>
      </c>
      <c r="P94" s="269">
        <v>540.26368409999998</v>
      </c>
      <c r="Q94" s="54">
        <v>9.7282961231638914E-3</v>
      </c>
      <c r="R94" s="261">
        <f>DatabyNode!AH101</f>
        <v>353.28651849432833</v>
      </c>
      <c r="S94" s="262">
        <f>DatabyNode!AI101</f>
        <v>4.1937789250493913E-2</v>
      </c>
      <c r="T94" s="2"/>
    </row>
    <row r="95" spans="1:20" s="153" customFormat="1" ht="12.75" customHeight="1" x14ac:dyDescent="0.25">
      <c r="A95" s="144" t="s">
        <v>125</v>
      </c>
      <c r="B95" s="78">
        <f t="shared" si="17"/>
        <v>272.99799999999999</v>
      </c>
      <c r="C95" s="196">
        <f t="shared" si="18"/>
        <v>4.9157577368089773E-3</v>
      </c>
      <c r="D95" s="78">
        <f t="shared" si="19"/>
        <v>469.63775924716418</v>
      </c>
      <c r="E95" s="214">
        <f t="shared" si="20"/>
        <v>5.5749563995032447E-2</v>
      </c>
      <c r="F95" s="116"/>
      <c r="G95" s="116"/>
      <c r="H95" s="116"/>
      <c r="I95" s="116"/>
      <c r="J95" s="116"/>
      <c r="K95" s="116"/>
      <c r="L95" s="116"/>
      <c r="M95" s="116"/>
      <c r="N95" s="2"/>
      <c r="O95" s="263" t="s">
        <v>125</v>
      </c>
      <c r="P95" s="269">
        <v>272.99799999999999</v>
      </c>
      <c r="Q95" s="54">
        <v>4.9157577368089773E-3</v>
      </c>
      <c r="R95" s="261">
        <f>DatabyNode!AH102</f>
        <v>469.63775924716418</v>
      </c>
      <c r="S95" s="262">
        <f>DatabyNode!AI102</f>
        <v>5.5749563995032447E-2</v>
      </c>
      <c r="T95" s="2"/>
    </row>
    <row r="96" spans="1:20" s="153" customFormat="1" ht="12.75" customHeight="1" x14ac:dyDescent="0.25">
      <c r="A96" s="144" t="s">
        <v>126</v>
      </c>
      <c r="B96" s="78">
        <f t="shared" si="17"/>
        <v>257.43410519999998</v>
      </c>
      <c r="C96" s="196">
        <f t="shared" si="18"/>
        <v>4.6355053676415065E-3</v>
      </c>
      <c r="D96" s="78">
        <f t="shared" si="19"/>
        <v>781.971</v>
      </c>
      <c r="E96" s="214">
        <f t="shared" si="20"/>
        <v>9.2825888567056813E-2</v>
      </c>
      <c r="F96" s="116"/>
      <c r="G96" s="116"/>
      <c r="H96" s="116"/>
      <c r="I96" s="116"/>
      <c r="J96" s="116"/>
      <c r="K96" s="116"/>
      <c r="L96" s="116"/>
      <c r="M96" s="116"/>
      <c r="N96" s="2"/>
      <c r="O96" s="263" t="s">
        <v>126</v>
      </c>
      <c r="P96" s="264">
        <v>257.43410519999998</v>
      </c>
      <c r="Q96" s="54">
        <v>4.6355053676415065E-3</v>
      </c>
      <c r="R96" s="261">
        <f>DatabyNode!AH103</f>
        <v>781.971</v>
      </c>
      <c r="S96" s="262">
        <f>DatabyNode!AI103</f>
        <v>9.2825888567056813E-2</v>
      </c>
      <c r="T96" s="2"/>
    </row>
    <row r="97" spans="1:20" s="153" customFormat="1" ht="12.75" customHeight="1" x14ac:dyDescent="0.25">
      <c r="A97" s="144" t="s">
        <v>127</v>
      </c>
      <c r="B97" s="78">
        <f t="shared" si="17"/>
        <v>513.37157889999992</v>
      </c>
      <c r="C97" s="196">
        <f t="shared" si="18"/>
        <v>9.2440615346468281E-3</v>
      </c>
      <c r="D97" s="78">
        <f t="shared" si="19"/>
        <v>553.34099999999989</v>
      </c>
      <c r="E97" s="214">
        <f t="shared" si="20"/>
        <v>6.5685773520480648E-2</v>
      </c>
      <c r="F97" s="116"/>
      <c r="G97" s="116"/>
      <c r="H97" s="116"/>
      <c r="I97" s="116"/>
      <c r="J97" s="116"/>
      <c r="K97" s="116"/>
      <c r="L97" s="116"/>
      <c r="M97" s="116"/>
      <c r="N97" s="2"/>
      <c r="O97" s="263" t="s">
        <v>127</v>
      </c>
      <c r="P97" s="264">
        <v>513.37157889999992</v>
      </c>
      <c r="Q97" s="54">
        <v>9.2440615346468281E-3</v>
      </c>
      <c r="R97" s="261">
        <f>DatabyNode!AH104</f>
        <v>553.34099999999989</v>
      </c>
      <c r="S97" s="262">
        <f>DatabyNode!AI104</f>
        <v>6.5685773520480648E-2</v>
      </c>
      <c r="T97" s="2"/>
    </row>
    <row r="98" spans="1:20" s="153" customFormat="1" ht="12.75" customHeight="1" x14ac:dyDescent="0.25">
      <c r="A98" s="144" t="s">
        <v>128</v>
      </c>
      <c r="B98" s="78">
        <f t="shared" si="17"/>
        <v>869.53263149999998</v>
      </c>
      <c r="C98" s="196">
        <f t="shared" si="18"/>
        <v>1.5657300642143879E-2</v>
      </c>
      <c r="D98" s="78">
        <f t="shared" si="19"/>
        <v>632.92399999999998</v>
      </c>
      <c r="E98" s="214">
        <f t="shared" si="20"/>
        <v>7.5132879218559087E-2</v>
      </c>
      <c r="F98" s="116"/>
      <c r="G98" s="116"/>
      <c r="H98" s="116"/>
      <c r="I98" s="116"/>
      <c r="J98" s="116"/>
      <c r="K98" s="116"/>
      <c r="L98" s="116"/>
      <c r="M98" s="116"/>
      <c r="N98" s="2"/>
      <c r="O98" s="263" t="s">
        <v>128</v>
      </c>
      <c r="P98" s="264">
        <v>869.53263149999998</v>
      </c>
      <c r="Q98" s="54">
        <v>1.5657300642143879E-2</v>
      </c>
      <c r="R98" s="261">
        <f>DatabyNode!AH105</f>
        <v>632.92399999999998</v>
      </c>
      <c r="S98" s="262">
        <f>DatabyNode!AI105</f>
        <v>7.5132879218559087E-2</v>
      </c>
      <c r="T98" s="2"/>
    </row>
    <row r="99" spans="1:20" s="153" customFormat="1" ht="12.75" customHeight="1" x14ac:dyDescent="0.25">
      <c r="A99" s="144" t="s">
        <v>129</v>
      </c>
      <c r="B99" s="78">
        <f t="shared" si="17"/>
        <v>341.79999999999995</v>
      </c>
      <c r="C99" s="196">
        <f t="shared" si="18"/>
        <v>6.154645801219453E-3</v>
      </c>
      <c r="D99" s="78">
        <f t="shared" si="19"/>
        <v>649.53500000000008</v>
      </c>
      <c r="E99" s="214">
        <f t="shared" si="20"/>
        <v>7.7104730904858684E-2</v>
      </c>
      <c r="F99" s="116"/>
      <c r="G99" s="116"/>
      <c r="H99" s="116"/>
      <c r="I99" s="116"/>
      <c r="J99" s="116"/>
      <c r="K99" s="116"/>
      <c r="L99" s="116"/>
      <c r="M99" s="116"/>
      <c r="N99" s="2"/>
      <c r="O99" s="263" t="s">
        <v>129</v>
      </c>
      <c r="P99" s="264">
        <v>341.79999999999995</v>
      </c>
      <c r="Q99" s="54">
        <v>6.154645801219453E-3</v>
      </c>
      <c r="R99" s="261">
        <f>DatabyNode!AH106</f>
        <v>649.53500000000008</v>
      </c>
      <c r="S99" s="262">
        <f>DatabyNode!AI106</f>
        <v>7.7104730904858684E-2</v>
      </c>
      <c r="T99" s="2"/>
    </row>
    <row r="100" spans="1:20" s="153" customFormat="1" ht="12.75" customHeight="1" x14ac:dyDescent="0.25">
      <c r="A100" s="144" t="s">
        <v>130</v>
      </c>
      <c r="B100" s="78">
        <f t="shared" si="17"/>
        <v>513.04</v>
      </c>
      <c r="C100" s="196">
        <f t="shared" si="18"/>
        <v>9.2380909358034773E-3</v>
      </c>
      <c r="D100" s="78">
        <f t="shared" si="19"/>
        <v>1596.4190000000001</v>
      </c>
      <c r="E100" s="214">
        <f t="shared" si="20"/>
        <v>0.18950704335625271</v>
      </c>
      <c r="F100" s="116"/>
      <c r="G100" s="116"/>
      <c r="H100" s="116"/>
      <c r="I100" s="116"/>
      <c r="J100" s="116"/>
      <c r="K100" s="116"/>
      <c r="L100" s="116"/>
      <c r="M100" s="116"/>
      <c r="N100" s="2"/>
      <c r="O100" s="263" t="s">
        <v>130</v>
      </c>
      <c r="P100" s="264">
        <v>513.04</v>
      </c>
      <c r="Q100" s="54">
        <v>9.2380909358034773E-3</v>
      </c>
      <c r="R100" s="261">
        <f>DatabyNode!AH107</f>
        <v>1596.4190000000001</v>
      </c>
      <c r="S100" s="262">
        <f>DatabyNode!AI107</f>
        <v>0.18950704335625271</v>
      </c>
      <c r="T100" s="2"/>
    </row>
    <row r="101" spans="1:20" s="153" customFormat="1" ht="12.75" customHeight="1" x14ac:dyDescent="0.25">
      <c r="A101" s="144" t="s">
        <v>131</v>
      </c>
      <c r="B101" s="78">
        <f t="shared" si="17"/>
        <v>56.238</v>
      </c>
      <c r="C101" s="196">
        <f t="shared" si="18"/>
        <v>1.0126535124897005E-3</v>
      </c>
      <c r="D101" s="78">
        <f t="shared" si="19"/>
        <v>0</v>
      </c>
      <c r="E101" s="214">
        <f t="shared" si="20"/>
        <v>0</v>
      </c>
      <c r="F101" s="116"/>
      <c r="G101" s="116"/>
      <c r="H101" s="116"/>
      <c r="I101" s="116"/>
      <c r="J101" s="116"/>
      <c r="K101" s="116"/>
      <c r="L101" s="116"/>
      <c r="M101" s="116"/>
      <c r="N101" s="2"/>
      <c r="O101" s="263" t="s">
        <v>131</v>
      </c>
      <c r="P101" s="264">
        <v>56.238</v>
      </c>
      <c r="Q101" s="54">
        <v>1.0126535124897005E-3</v>
      </c>
      <c r="R101" s="261">
        <f>DatabyNode!AH108</f>
        <v>0</v>
      </c>
      <c r="S101" s="262">
        <f>DatabyNode!AI108</f>
        <v>0</v>
      </c>
      <c r="T101" s="2"/>
    </row>
    <row r="102" spans="1:20" s="153" customFormat="1" ht="12.75" customHeight="1" x14ac:dyDescent="0.25">
      <c r="A102" s="144" t="s">
        <v>184</v>
      </c>
      <c r="B102" s="78">
        <f t="shared" si="17"/>
        <v>2187.5819999999999</v>
      </c>
      <c r="C102" s="196">
        <f t="shared" si="18"/>
        <v>3.9390849535176284E-2</v>
      </c>
      <c r="D102" s="78">
        <f t="shared" si="19"/>
        <v>2078.6219999999998</v>
      </c>
      <c r="E102" s="214">
        <f t="shared" si="20"/>
        <v>0.24674819672984388</v>
      </c>
      <c r="F102" s="116"/>
      <c r="G102" s="116"/>
      <c r="H102" s="116"/>
      <c r="I102" s="116"/>
      <c r="J102" s="116"/>
      <c r="K102" s="116"/>
      <c r="M102" s="116"/>
      <c r="N102" s="2"/>
      <c r="O102" s="263" t="s">
        <v>132</v>
      </c>
      <c r="P102" s="264">
        <v>2187.5819999999999</v>
      </c>
      <c r="Q102" s="54">
        <v>3.9390849535176284E-2</v>
      </c>
      <c r="R102" s="261">
        <f>DatabyNode!AH109</f>
        <v>2078.6219999999998</v>
      </c>
      <c r="S102" s="262">
        <f>DatabyNode!AI109</f>
        <v>0.24674819672984388</v>
      </c>
      <c r="T102" s="2"/>
    </row>
    <row r="103" spans="1:20" s="153" customFormat="1" ht="12.75" customHeight="1" x14ac:dyDescent="0.25">
      <c r="A103" s="144" t="s">
        <v>188</v>
      </c>
      <c r="B103" s="207"/>
      <c r="C103" s="205"/>
      <c r="D103" s="207"/>
      <c r="E103" s="216"/>
      <c r="F103" s="116"/>
      <c r="G103" s="116"/>
      <c r="H103" s="116"/>
      <c r="I103" s="116"/>
      <c r="J103" s="116"/>
      <c r="K103" s="116"/>
      <c r="M103" s="116"/>
      <c r="N103" s="2"/>
      <c r="O103" s="263"/>
      <c r="P103" s="264">
        <v>1621.4</v>
      </c>
      <c r="Q103" s="54">
        <v>2.9195853429190236E-2</v>
      </c>
      <c r="R103" s="261">
        <f>DatabyNode!AH110</f>
        <v>2134.25</v>
      </c>
      <c r="S103" s="262">
        <f>DatabyNode!AI110</f>
        <v>0.25335166224097955</v>
      </c>
      <c r="T103" s="2"/>
    </row>
    <row r="104" spans="1:20" s="153" customFormat="1" ht="12.75" customHeight="1" x14ac:dyDescent="0.25">
      <c r="A104" s="149" t="s">
        <v>116</v>
      </c>
      <c r="B104" s="217">
        <f t="shared" si="17"/>
        <v>7597.3648047119814</v>
      </c>
      <c r="C104" s="218">
        <f t="shared" si="18"/>
        <v>0.13680248506627574</v>
      </c>
      <c r="D104" s="217">
        <f t="shared" si="19"/>
        <v>10304.61979623582</v>
      </c>
      <c r="E104" s="219">
        <f t="shared" si="20"/>
        <v>1.2232365253075548</v>
      </c>
      <c r="F104" s="116"/>
      <c r="G104" s="116"/>
      <c r="H104" s="116"/>
      <c r="I104" s="116"/>
      <c r="J104" s="116"/>
      <c r="K104" s="116"/>
      <c r="L104" s="148" t="s">
        <v>45</v>
      </c>
      <c r="M104" s="116"/>
      <c r="N104" s="2"/>
      <c r="O104" s="265" t="s">
        <v>116</v>
      </c>
      <c r="P104" s="266">
        <v>7597.3648047119814</v>
      </c>
      <c r="Q104" s="238">
        <v>0.13680248506627574</v>
      </c>
      <c r="R104" s="261">
        <f>DatabyNode!AH111</f>
        <v>10304.61979623582</v>
      </c>
      <c r="S104" s="262">
        <f>DatabyNode!AI111</f>
        <v>1.2232365253075548</v>
      </c>
      <c r="T104" s="2"/>
    </row>
    <row r="105" spans="1:20" s="153" customFormat="1" x14ac:dyDescent="0.25">
      <c r="A105" s="151" t="s">
        <v>19</v>
      </c>
      <c r="B105" s="150"/>
      <c r="C105" s="132"/>
      <c r="D105" s="150"/>
      <c r="E105" s="44"/>
      <c r="F105" s="116"/>
      <c r="G105" s="116"/>
      <c r="H105" s="116"/>
      <c r="I105" s="116"/>
      <c r="J105" s="116"/>
      <c r="K105" s="116"/>
      <c r="L105" s="148"/>
      <c r="M105" s="116"/>
      <c r="N105" s="2"/>
      <c r="O105" s="253" t="s">
        <v>192</v>
      </c>
      <c r="P105" s="278">
        <f>P67-P80-P93</f>
        <v>0</v>
      </c>
      <c r="R105" s="278">
        <f>R67-R80-R93</f>
        <v>0</v>
      </c>
      <c r="T105" s="2"/>
    </row>
    <row r="106" spans="1:20" s="153" customFormat="1" x14ac:dyDescent="0.25">
      <c r="A106" s="93" t="str">
        <f>A34</f>
        <v>Source: Gartner (March 2019)</v>
      </c>
      <c r="B106" s="145"/>
      <c r="C106" s="152"/>
      <c r="D106" s="145"/>
      <c r="E106" s="152"/>
      <c r="F106" s="116"/>
      <c r="G106" s="116"/>
      <c r="H106" s="116"/>
      <c r="I106" s="116"/>
      <c r="J106" s="116"/>
      <c r="K106" s="116"/>
      <c r="L106" s="116"/>
      <c r="M106" s="116"/>
      <c r="N106" s="2"/>
      <c r="O106" s="253" t="s">
        <v>192</v>
      </c>
      <c r="P106" s="278">
        <f t="shared" ref="P106:R116" si="21">P68-P81-P94</f>
        <v>0</v>
      </c>
      <c r="Q106" s="246"/>
      <c r="R106" s="278">
        <f t="shared" si="21"/>
        <v>0</v>
      </c>
      <c r="S106" s="247"/>
      <c r="T106" s="2"/>
    </row>
    <row r="107" spans="1:20" s="153" customFormat="1" x14ac:dyDescent="0.25">
      <c r="B107" s="145"/>
      <c r="C107" s="152"/>
      <c r="D107" s="145"/>
      <c r="E107" s="152"/>
      <c r="F107" s="116"/>
      <c r="G107" s="116"/>
      <c r="H107" s="116"/>
      <c r="I107" s="116"/>
      <c r="J107" s="116"/>
      <c r="K107" s="116"/>
      <c r="L107" s="116"/>
      <c r="M107" s="116"/>
      <c r="N107" s="2"/>
      <c r="O107" s="253" t="s">
        <v>192</v>
      </c>
      <c r="P107" s="278">
        <f t="shared" si="21"/>
        <v>0</v>
      </c>
      <c r="R107" s="278">
        <f t="shared" si="21"/>
        <v>-6.2527760746888816E-13</v>
      </c>
      <c r="T107" s="2"/>
    </row>
    <row r="108" spans="1:20" x14ac:dyDescent="0.25">
      <c r="A108" s="160"/>
      <c r="B108" s="160"/>
      <c r="C108" s="160"/>
      <c r="D108" s="160"/>
      <c r="E108" s="161"/>
      <c r="O108" s="253" t="s">
        <v>192</v>
      </c>
      <c r="P108" s="278">
        <f t="shared" si="21"/>
        <v>0</v>
      </c>
      <c r="Q108" s="277" t="s">
        <v>45</v>
      </c>
      <c r="R108" s="278">
        <f t="shared" si="21"/>
        <v>0</v>
      </c>
      <c r="S108" s="277" t="s">
        <v>45</v>
      </c>
      <c r="T108" s="18" t="s">
        <v>45</v>
      </c>
    </row>
    <row r="109" spans="1:20" x14ac:dyDescent="0.25">
      <c r="A109" s="156"/>
      <c r="B109" s="173"/>
      <c r="C109" s="174"/>
      <c r="D109" s="174"/>
      <c r="E109" s="175"/>
      <c r="O109" s="253" t="s">
        <v>192</v>
      </c>
      <c r="P109" s="278">
        <f t="shared" si="21"/>
        <v>0</v>
      </c>
      <c r="Q109" s="153"/>
      <c r="R109" s="278">
        <f t="shared" si="21"/>
        <v>0</v>
      </c>
      <c r="S109" s="153"/>
    </row>
    <row r="110" spans="1:20" x14ac:dyDescent="0.25">
      <c r="A110" s="164"/>
      <c r="B110" s="171"/>
      <c r="C110" s="165"/>
      <c r="D110" s="171"/>
      <c r="E110" s="166"/>
      <c r="O110" s="253" t="s">
        <v>192</v>
      </c>
      <c r="P110" s="278">
        <f t="shared" si="21"/>
        <v>0</v>
      </c>
      <c r="R110" s="278">
        <f t="shared" si="21"/>
        <v>-9.0949470177292824E-13</v>
      </c>
    </row>
    <row r="111" spans="1:20" x14ac:dyDescent="0.25">
      <c r="A111" s="164"/>
      <c r="B111" s="171"/>
      <c r="C111" s="165"/>
      <c r="D111" s="171"/>
      <c r="E111" s="166"/>
      <c r="O111" s="253" t="s">
        <v>192</v>
      </c>
      <c r="P111" s="278">
        <f t="shared" si="21"/>
        <v>0</v>
      </c>
      <c r="R111" s="278">
        <f t="shared" si="21"/>
        <v>0</v>
      </c>
    </row>
    <row r="112" spans="1:20" x14ac:dyDescent="0.25">
      <c r="A112" s="164"/>
      <c r="B112" s="171"/>
      <c r="C112" s="165"/>
      <c r="D112" s="171"/>
      <c r="E112" s="166"/>
      <c r="F112" s="176"/>
      <c r="G112" s="176"/>
      <c r="H112" s="176"/>
      <c r="I112" s="176"/>
      <c r="J112" s="176"/>
      <c r="K112" s="176"/>
      <c r="L112" s="176"/>
      <c r="M112" s="176"/>
      <c r="O112" s="253" t="s">
        <v>192</v>
      </c>
      <c r="P112" s="278">
        <f t="shared" si="21"/>
        <v>9.0949470177292824E-13</v>
      </c>
      <c r="R112" s="278">
        <f t="shared" si="21"/>
        <v>0</v>
      </c>
    </row>
    <row r="113" spans="1:18" ht="20.25" customHeight="1" x14ac:dyDescent="0.25">
      <c r="A113" s="164"/>
      <c r="B113" s="171"/>
      <c r="C113" s="165"/>
      <c r="D113" s="171"/>
      <c r="E113" s="166"/>
      <c r="O113" s="253" t="s">
        <v>192</v>
      </c>
      <c r="P113" s="278">
        <f t="shared" si="21"/>
        <v>5.6843418860808015E-14</v>
      </c>
      <c r="R113" s="278">
        <f t="shared" si="21"/>
        <v>0</v>
      </c>
    </row>
    <row r="114" spans="1:18" x14ac:dyDescent="0.25">
      <c r="A114" s="156"/>
      <c r="B114" s="172"/>
      <c r="C114" s="162"/>
      <c r="D114" s="172"/>
      <c r="E114" s="163"/>
      <c r="O114" s="253" t="s">
        <v>192</v>
      </c>
      <c r="P114" s="278">
        <f t="shared" si="21"/>
        <v>0</v>
      </c>
      <c r="R114" s="278">
        <f t="shared" si="21"/>
        <v>0</v>
      </c>
    </row>
    <row r="115" spans="1:18" x14ac:dyDescent="0.25">
      <c r="A115" s="156"/>
      <c r="B115" s="172"/>
      <c r="C115" s="165"/>
      <c r="D115" s="171"/>
      <c r="E115" s="166"/>
      <c r="O115" s="253" t="s">
        <v>192</v>
      </c>
      <c r="P115" s="278">
        <f t="shared" si="21"/>
        <v>0</v>
      </c>
      <c r="R115" s="278">
        <f t="shared" si="21"/>
        <v>0</v>
      </c>
    </row>
    <row r="116" spans="1:18" x14ac:dyDescent="0.25">
      <c r="A116" s="164"/>
      <c r="B116" s="171"/>
      <c r="C116" s="165"/>
      <c r="D116" s="171"/>
      <c r="E116" s="166"/>
      <c r="O116" s="253" t="s">
        <v>192</v>
      </c>
      <c r="P116" s="278">
        <f t="shared" si="21"/>
        <v>0</v>
      </c>
      <c r="R116" s="278">
        <f t="shared" si="21"/>
        <v>0</v>
      </c>
    </row>
    <row r="117" spans="1:18" x14ac:dyDescent="0.25">
      <c r="A117" s="164"/>
      <c r="B117" s="171"/>
      <c r="C117" s="165"/>
      <c r="D117" s="171"/>
      <c r="E117" s="166"/>
      <c r="O117" s="246" t="s">
        <v>192</v>
      </c>
      <c r="P117" s="284">
        <f>P20-P78</f>
        <v>124.00000000001455</v>
      </c>
      <c r="Q117" s="246" t="s">
        <v>45</v>
      </c>
      <c r="R117" s="284">
        <f>R20-R78</f>
        <v>81465.288212898697</v>
      </c>
    </row>
    <row r="118" spans="1:18" s="30" customFormat="1" x14ac:dyDescent="0.25">
      <c r="A118" s="164"/>
      <c r="B118" s="171"/>
      <c r="C118" s="165"/>
      <c r="D118" s="171"/>
      <c r="E118" s="166"/>
      <c r="F118" s="176"/>
      <c r="G118" s="176"/>
      <c r="H118" s="176"/>
      <c r="I118" s="176"/>
      <c r="J118" s="176"/>
      <c r="K118" s="176"/>
      <c r="L118" s="176"/>
      <c r="M118" s="176"/>
      <c r="N118" s="2"/>
      <c r="O118" s="2"/>
      <c r="P118" s="2"/>
      <c r="Q118" s="2"/>
      <c r="R118" s="2"/>
    </row>
    <row r="119" spans="1:18" ht="20.25" customHeight="1" x14ac:dyDescent="0.25">
      <c r="A119" s="164"/>
      <c r="B119" s="171"/>
      <c r="C119" s="165"/>
      <c r="D119" s="171"/>
      <c r="E119" s="166"/>
    </row>
    <row r="120" spans="1:18" x14ac:dyDescent="0.25">
      <c r="A120" s="156"/>
      <c r="B120" s="172"/>
      <c r="C120" s="162"/>
      <c r="D120" s="172"/>
      <c r="E120" s="163"/>
    </row>
    <row r="121" spans="1:18" x14ac:dyDescent="0.25">
      <c r="A121" s="156"/>
      <c r="B121" s="172"/>
      <c r="C121" s="162"/>
      <c r="D121" s="172"/>
      <c r="E121" s="163"/>
    </row>
    <row r="122" spans="1:18" x14ac:dyDescent="0.25">
      <c r="A122" s="164"/>
      <c r="B122" s="171"/>
      <c r="C122" s="165"/>
      <c r="D122" s="171"/>
      <c r="E122" s="166"/>
    </row>
    <row r="123" spans="1:18" x14ac:dyDescent="0.25">
      <c r="A123" s="164"/>
      <c r="B123" s="171"/>
      <c r="C123" s="165"/>
      <c r="D123" s="171"/>
      <c r="E123" s="166"/>
    </row>
    <row r="124" spans="1:18" ht="12" customHeight="1" x14ac:dyDescent="0.25">
      <c r="A124" s="164"/>
      <c r="B124" s="171"/>
      <c r="C124" s="165"/>
      <c r="D124" s="171"/>
      <c r="E124" s="166"/>
      <c r="F124" s="176"/>
      <c r="G124" s="176"/>
      <c r="H124" s="176"/>
      <c r="I124" s="176"/>
      <c r="J124" s="176"/>
      <c r="K124" s="176"/>
      <c r="L124" s="176"/>
      <c r="M124" s="176"/>
    </row>
    <row r="125" spans="1:18" x14ac:dyDescent="0.25">
      <c r="A125" s="164"/>
      <c r="B125" s="171"/>
      <c r="C125" s="165"/>
      <c r="D125" s="171"/>
      <c r="E125" s="166"/>
    </row>
    <row r="126" spans="1:18" x14ac:dyDescent="0.25">
      <c r="A126" s="156"/>
      <c r="B126" s="172"/>
      <c r="C126" s="162"/>
      <c r="D126" s="172"/>
      <c r="E126" s="163"/>
    </row>
    <row r="127" spans="1:18" x14ac:dyDescent="0.25">
      <c r="A127" s="167"/>
      <c r="B127" s="177"/>
      <c r="C127" s="177"/>
      <c r="D127" s="178"/>
      <c r="E127" s="179"/>
    </row>
    <row r="128" spans="1:18" x14ac:dyDescent="0.25">
      <c r="A128" s="30"/>
      <c r="B128" s="66"/>
      <c r="C128" s="29"/>
      <c r="D128" s="66"/>
      <c r="E128" s="70"/>
    </row>
    <row r="129" spans="1:18" s="76" customFormat="1" ht="24.75" customHeight="1" x14ac:dyDescent="0.25">
      <c r="A129" s="6"/>
      <c r="B129" s="177"/>
      <c r="C129" s="177"/>
      <c r="D129" s="168"/>
      <c r="E129" s="113"/>
      <c r="N129" s="2"/>
      <c r="O129" s="2"/>
      <c r="P129" s="2"/>
      <c r="Q129" s="2"/>
      <c r="R129" s="2"/>
    </row>
    <row r="130" spans="1:18" s="30" customFormat="1" x14ac:dyDescent="0.25">
      <c r="A130" s="10"/>
      <c r="B130" s="2"/>
      <c r="C130" s="18"/>
      <c r="D130" s="168"/>
      <c r="E130" s="113"/>
      <c r="N130" s="2"/>
      <c r="O130" s="2"/>
      <c r="P130" s="2"/>
      <c r="Q130" s="2"/>
      <c r="R130" s="2"/>
    </row>
    <row r="131" spans="1:18" x14ac:dyDescent="0.25">
      <c r="A131" s="160"/>
      <c r="B131" s="160"/>
      <c r="C131" s="160"/>
      <c r="D131" s="160"/>
      <c r="E131" s="161"/>
    </row>
    <row r="132" spans="1:18" x14ac:dyDescent="0.25">
      <c r="A132" s="156"/>
      <c r="B132" s="169"/>
      <c r="C132" s="169"/>
      <c r="D132" s="169"/>
      <c r="E132" s="170"/>
    </row>
    <row r="133" spans="1:18" x14ac:dyDescent="0.25">
      <c r="A133" s="180"/>
      <c r="B133" s="181"/>
      <c r="C133" s="182"/>
      <c r="D133" s="181"/>
      <c r="E133" s="183"/>
    </row>
    <row r="134" spans="1:18" x14ac:dyDescent="0.25">
      <c r="A134" s="164"/>
      <c r="B134" s="181"/>
      <c r="C134" s="182"/>
      <c r="D134" s="181"/>
      <c r="E134" s="183"/>
    </row>
    <row r="135" spans="1:18" x14ac:dyDescent="0.25">
      <c r="A135" s="164"/>
      <c r="B135" s="181"/>
      <c r="C135" s="182"/>
      <c r="D135" s="181"/>
      <c r="E135" s="183"/>
    </row>
    <row r="136" spans="1:18" x14ac:dyDescent="0.25">
      <c r="A136" s="164"/>
      <c r="B136" s="181"/>
      <c r="C136" s="182"/>
      <c r="D136" s="181"/>
      <c r="E136" s="183"/>
    </row>
    <row r="137" spans="1:18" x14ac:dyDescent="0.25">
      <c r="A137" s="164"/>
      <c r="B137" s="181"/>
      <c r="C137" s="182"/>
      <c r="D137" s="181"/>
      <c r="E137" s="183"/>
    </row>
    <row r="138" spans="1:18" x14ac:dyDescent="0.25">
      <c r="A138" s="164"/>
      <c r="B138" s="181"/>
      <c r="C138" s="182"/>
      <c r="D138" s="181"/>
      <c r="E138" s="183"/>
    </row>
    <row r="139" spans="1:18" x14ac:dyDescent="0.25">
      <c r="A139" s="164"/>
      <c r="B139" s="181"/>
      <c r="C139" s="182"/>
      <c r="D139" s="181"/>
      <c r="E139" s="183"/>
    </row>
    <row r="140" spans="1:18" s="30" customFormat="1" x14ac:dyDescent="0.25">
      <c r="A140" s="164"/>
      <c r="B140" s="181"/>
      <c r="C140" s="182"/>
      <c r="D140" s="181"/>
      <c r="E140" s="183"/>
      <c r="F140" s="142"/>
      <c r="G140" s="142"/>
      <c r="H140" s="142"/>
      <c r="I140" s="142"/>
      <c r="J140" s="142"/>
      <c r="K140" s="142"/>
      <c r="L140" s="142"/>
      <c r="M140" s="142"/>
      <c r="N140" s="2"/>
      <c r="O140" s="2"/>
      <c r="P140" s="2"/>
      <c r="Q140" s="2"/>
      <c r="R140" s="2"/>
    </row>
    <row r="141" spans="1:18" ht="19.5" customHeight="1" x14ac:dyDescent="0.25">
      <c r="A141" s="164"/>
      <c r="B141" s="181"/>
      <c r="C141" s="182"/>
      <c r="D141" s="181"/>
      <c r="E141" s="183"/>
    </row>
    <row r="142" spans="1:18" s="30" customFormat="1" x14ac:dyDescent="0.25">
      <c r="A142" s="156"/>
      <c r="B142" s="157"/>
      <c r="C142" s="158"/>
      <c r="D142" s="157"/>
      <c r="E142" s="159"/>
      <c r="N142" s="2"/>
      <c r="O142" s="2"/>
      <c r="P142" s="2"/>
      <c r="Q142" s="2"/>
      <c r="R142" s="2"/>
    </row>
    <row r="143" spans="1:18" x14ac:dyDescent="0.25">
      <c r="A143" s="156"/>
      <c r="B143" s="181"/>
      <c r="C143" s="182"/>
      <c r="D143" s="181"/>
      <c r="E143" s="183"/>
    </row>
    <row r="144" spans="1:18" x14ac:dyDescent="0.25">
      <c r="A144" s="180"/>
      <c r="B144" s="181"/>
      <c r="C144" s="182"/>
      <c r="D144" s="181"/>
      <c r="E144" s="183"/>
    </row>
    <row r="145" spans="1:18" x14ac:dyDescent="0.25">
      <c r="A145" s="164"/>
      <c r="B145" s="181"/>
      <c r="C145" s="182"/>
      <c r="D145" s="181"/>
      <c r="E145" s="183"/>
    </row>
    <row r="146" spans="1:18" x14ac:dyDescent="0.25">
      <c r="A146" s="164"/>
      <c r="B146" s="181"/>
      <c r="C146" s="182"/>
      <c r="D146" s="181"/>
      <c r="E146" s="183"/>
    </row>
    <row r="147" spans="1:18" x14ac:dyDescent="0.25">
      <c r="A147" s="164"/>
      <c r="B147" s="181"/>
      <c r="C147" s="182"/>
      <c r="D147" s="181"/>
      <c r="E147" s="183"/>
    </row>
    <row r="148" spans="1:18" x14ac:dyDescent="0.25">
      <c r="A148" s="164"/>
      <c r="B148" s="181"/>
      <c r="C148" s="182"/>
      <c r="D148" s="181"/>
      <c r="E148" s="183"/>
    </row>
    <row r="149" spans="1:18" x14ac:dyDescent="0.25">
      <c r="A149" s="164"/>
      <c r="B149" s="181"/>
      <c r="C149" s="182"/>
      <c r="D149" s="181"/>
      <c r="E149" s="183"/>
    </row>
    <row r="150" spans="1:18" x14ac:dyDescent="0.25">
      <c r="A150" s="164"/>
      <c r="B150" s="181"/>
      <c r="C150" s="182"/>
      <c r="D150" s="181"/>
      <c r="E150" s="183"/>
    </row>
    <row r="151" spans="1:18" s="30" customFormat="1" x14ac:dyDescent="0.25">
      <c r="A151" s="164"/>
      <c r="B151" s="181"/>
      <c r="C151" s="182"/>
      <c r="D151" s="181"/>
      <c r="E151" s="183"/>
      <c r="F151" s="142"/>
      <c r="G151" s="142"/>
      <c r="H151" s="142"/>
      <c r="I151" s="142"/>
      <c r="J151" s="142"/>
      <c r="K151" s="142"/>
      <c r="L151" s="142"/>
      <c r="M151" s="142"/>
      <c r="N151" s="2"/>
      <c r="O151" s="2"/>
      <c r="P151" s="2"/>
      <c r="Q151" s="2"/>
      <c r="R151" s="2"/>
    </row>
    <row r="152" spans="1:18" s="30" customFormat="1" ht="20.25" customHeight="1" x14ac:dyDescent="0.25">
      <c r="A152" s="164"/>
      <c r="B152" s="181"/>
      <c r="C152" s="182"/>
      <c r="D152" s="181"/>
      <c r="E152" s="183"/>
      <c r="F152" s="142"/>
      <c r="G152" s="142"/>
      <c r="H152" s="142"/>
      <c r="I152" s="142"/>
      <c r="J152" s="142"/>
      <c r="K152" s="142"/>
      <c r="L152" s="142"/>
      <c r="M152" s="142"/>
      <c r="N152" s="2"/>
      <c r="O152" s="2"/>
      <c r="P152" s="2"/>
      <c r="Q152" s="2"/>
      <c r="R152" s="2"/>
    </row>
    <row r="153" spans="1:18" x14ac:dyDescent="0.25">
      <c r="A153" s="156"/>
      <c r="B153" s="157"/>
      <c r="C153" s="158"/>
      <c r="D153" s="157"/>
      <c r="E153" s="159"/>
      <c r="F153" s="176"/>
      <c r="G153" s="176"/>
      <c r="H153" s="176"/>
      <c r="I153" s="176"/>
      <c r="J153" s="176"/>
      <c r="K153" s="176"/>
      <c r="L153" s="176"/>
      <c r="M153" s="176"/>
    </row>
    <row r="154" spans="1:18" s="30" customFormat="1" x14ac:dyDescent="0.25">
      <c r="A154" s="156"/>
      <c r="B154" s="157"/>
      <c r="C154" s="182"/>
      <c r="D154" s="157"/>
      <c r="E154" s="159"/>
      <c r="F154" s="142"/>
      <c r="G154" s="142"/>
      <c r="H154" s="142"/>
      <c r="I154" s="142"/>
      <c r="J154" s="142"/>
      <c r="K154" s="142"/>
      <c r="L154" s="142"/>
      <c r="M154" s="142"/>
      <c r="N154" s="2"/>
      <c r="O154" s="2"/>
      <c r="P154" s="2"/>
      <c r="Q154" s="2"/>
      <c r="R154" s="2"/>
    </row>
    <row r="155" spans="1:18" x14ac:dyDescent="0.25">
      <c r="A155" s="180"/>
      <c r="B155" s="181"/>
      <c r="C155" s="182"/>
      <c r="D155" s="181"/>
      <c r="E155" s="183"/>
      <c r="F155" s="176"/>
      <c r="G155" s="176"/>
      <c r="H155" s="176"/>
      <c r="I155" s="176"/>
      <c r="J155" s="176"/>
      <c r="K155" s="176"/>
      <c r="L155" s="176"/>
      <c r="M155" s="176"/>
    </row>
    <row r="156" spans="1:18" x14ac:dyDescent="0.25">
      <c r="A156" s="164"/>
      <c r="B156" s="181"/>
      <c r="C156" s="182"/>
      <c r="D156" s="181"/>
      <c r="E156" s="183"/>
      <c r="F156" s="176"/>
      <c r="G156" s="176"/>
      <c r="H156" s="176"/>
      <c r="I156" s="176"/>
      <c r="J156" s="176"/>
      <c r="K156" s="176"/>
      <c r="L156" s="176"/>
      <c r="M156" s="176"/>
    </row>
    <row r="157" spans="1:18" x14ac:dyDescent="0.25">
      <c r="A157" s="164"/>
      <c r="B157" s="181"/>
      <c r="C157" s="182"/>
      <c r="D157" s="181"/>
      <c r="E157" s="183"/>
      <c r="F157" s="176"/>
      <c r="G157" s="176"/>
      <c r="H157" s="176"/>
      <c r="I157" s="176"/>
      <c r="J157" s="176"/>
      <c r="K157" s="176"/>
      <c r="L157" s="176"/>
      <c r="M157" s="176"/>
    </row>
    <row r="158" spans="1:18" x14ac:dyDescent="0.25">
      <c r="A158" s="164"/>
      <c r="B158" s="181"/>
      <c r="C158" s="182"/>
      <c r="D158" s="181"/>
      <c r="E158" s="183"/>
      <c r="F158" s="176"/>
      <c r="G158" s="176"/>
      <c r="H158" s="176"/>
      <c r="I158" s="176"/>
      <c r="J158" s="176"/>
      <c r="K158" s="176"/>
      <c r="L158" s="176"/>
      <c r="M158" s="176"/>
    </row>
    <row r="159" spans="1:18" x14ac:dyDescent="0.25">
      <c r="A159" s="164"/>
      <c r="B159" s="181"/>
      <c r="C159" s="182"/>
      <c r="D159" s="181"/>
      <c r="E159" s="183"/>
      <c r="F159" s="176"/>
      <c r="G159" s="176"/>
      <c r="H159" s="176"/>
      <c r="I159" s="176"/>
      <c r="J159" s="176"/>
      <c r="K159" s="176"/>
      <c r="L159" s="176"/>
      <c r="M159" s="176"/>
    </row>
    <row r="160" spans="1:18" x14ac:dyDescent="0.25">
      <c r="A160" s="164"/>
      <c r="B160" s="181"/>
      <c r="C160" s="182"/>
      <c r="D160" s="181"/>
      <c r="E160" s="183"/>
      <c r="F160" s="176"/>
      <c r="G160" s="176"/>
      <c r="H160" s="176"/>
      <c r="I160" s="176"/>
      <c r="J160" s="176"/>
      <c r="K160" s="176"/>
      <c r="L160" s="176"/>
      <c r="M160" s="176"/>
    </row>
    <row r="161" spans="1:18" x14ac:dyDescent="0.25">
      <c r="A161" s="164"/>
      <c r="B161" s="181"/>
      <c r="C161" s="182"/>
      <c r="D161" s="181"/>
      <c r="E161" s="183"/>
      <c r="F161" s="176"/>
      <c r="G161" s="176"/>
      <c r="H161" s="176"/>
      <c r="I161" s="176"/>
      <c r="J161" s="176"/>
      <c r="K161" s="176"/>
      <c r="L161" s="176"/>
      <c r="M161" s="176"/>
    </row>
    <row r="162" spans="1:18" s="30" customFormat="1" x14ac:dyDescent="0.25">
      <c r="A162" s="164"/>
      <c r="B162" s="181"/>
      <c r="C162" s="182"/>
      <c r="D162" s="181"/>
      <c r="E162" s="183"/>
      <c r="F162" s="142"/>
      <c r="G162" s="142"/>
      <c r="H162" s="142"/>
      <c r="I162" s="142"/>
      <c r="J162" s="142"/>
      <c r="K162" s="142"/>
      <c r="L162" s="142"/>
      <c r="M162" s="142"/>
      <c r="N162" s="2"/>
      <c r="O162" s="2"/>
      <c r="P162" s="2"/>
      <c r="Q162" s="2"/>
      <c r="R162" s="2"/>
    </row>
    <row r="163" spans="1:18" x14ac:dyDescent="0.25">
      <c r="A163" s="164"/>
      <c r="B163" s="181"/>
      <c r="C163" s="182"/>
      <c r="D163" s="181"/>
      <c r="E163" s="183"/>
    </row>
    <row r="164" spans="1:18" x14ac:dyDescent="0.25">
      <c r="A164" s="156"/>
      <c r="B164" s="157"/>
      <c r="C164" s="158"/>
      <c r="D164" s="157"/>
      <c r="E164" s="159"/>
    </row>
    <row r="165" spans="1:18" ht="14.25" customHeight="1" x14ac:dyDescent="0.25">
      <c r="A165" s="167"/>
      <c r="B165" s="156"/>
      <c r="C165" s="156"/>
      <c r="D165" s="184"/>
      <c r="E165" s="185"/>
    </row>
    <row r="166" spans="1:18" x14ac:dyDescent="0.25">
      <c r="C166" s="168"/>
      <c r="D166" s="168"/>
      <c r="E166" s="186"/>
    </row>
    <row r="167" spans="1:18" s="76" customFormat="1" ht="24.75" customHeight="1" x14ac:dyDescent="0.25">
      <c r="A167" s="6"/>
      <c r="B167" s="18"/>
      <c r="C167" s="168"/>
      <c r="D167" s="168"/>
      <c r="E167" s="113"/>
      <c r="N167" s="2"/>
      <c r="O167" s="2"/>
      <c r="P167" s="2"/>
      <c r="Q167" s="2"/>
      <c r="R167" s="2"/>
    </row>
    <row r="168" spans="1:18" x14ac:dyDescent="0.25">
      <c r="A168" s="10"/>
      <c r="D168" s="168"/>
    </row>
    <row r="169" spans="1:18" x14ac:dyDescent="0.25">
      <c r="A169" s="160"/>
      <c r="B169" s="160"/>
      <c r="C169" s="160"/>
      <c r="D169" s="160"/>
      <c r="E169" s="161"/>
    </row>
    <row r="170" spans="1:18" x14ac:dyDescent="0.25">
      <c r="A170" s="156"/>
      <c r="B170" s="169"/>
      <c r="C170" s="187"/>
      <c r="D170" s="187"/>
      <c r="E170" s="188"/>
    </row>
    <row r="171" spans="1:18" x14ac:dyDescent="0.25">
      <c r="A171" s="189"/>
      <c r="B171" s="181"/>
      <c r="C171" s="182"/>
      <c r="D171" s="181"/>
      <c r="E171" s="183"/>
    </row>
    <row r="172" spans="1:18" x14ac:dyDescent="0.25">
      <c r="A172" s="189"/>
      <c r="B172" s="181"/>
      <c r="C172" s="182"/>
      <c r="D172" s="181"/>
      <c r="E172" s="183"/>
    </row>
    <row r="173" spans="1:18" x14ac:dyDescent="0.25">
      <c r="A173" s="189"/>
      <c r="B173" s="181"/>
      <c r="C173" s="182"/>
      <c r="D173" s="181"/>
      <c r="E173" s="183"/>
    </row>
    <row r="174" spans="1:18" s="30" customFormat="1" x14ac:dyDescent="0.25">
      <c r="A174" s="189"/>
      <c r="B174" s="181"/>
      <c r="C174" s="182"/>
      <c r="D174" s="181"/>
      <c r="E174" s="183"/>
      <c r="F174" s="142"/>
      <c r="G174" s="142"/>
      <c r="H174" s="142"/>
      <c r="I174" s="142"/>
      <c r="J174" s="142"/>
      <c r="K174" s="142"/>
      <c r="L174" s="142"/>
      <c r="M174" s="142"/>
      <c r="N174" s="2"/>
      <c r="O174" s="2"/>
      <c r="P174" s="2"/>
      <c r="Q174" s="2"/>
      <c r="R174" s="2"/>
    </row>
    <row r="175" spans="1:18" s="30" customFormat="1" ht="20.25" customHeight="1" x14ac:dyDescent="0.25">
      <c r="A175" s="189"/>
      <c r="B175" s="181"/>
      <c r="C175" s="182"/>
      <c r="D175" s="181"/>
      <c r="E175" s="183"/>
      <c r="F175" s="142"/>
      <c r="G175" s="142"/>
      <c r="H175" s="142"/>
      <c r="I175" s="142"/>
      <c r="J175" s="142"/>
      <c r="K175" s="142"/>
      <c r="L175" s="142"/>
      <c r="M175" s="142"/>
      <c r="N175" s="2"/>
      <c r="O175" s="2"/>
      <c r="P175" s="2"/>
      <c r="Q175" s="2"/>
      <c r="R175" s="2"/>
    </row>
    <row r="176" spans="1:18" x14ac:dyDescent="0.25">
      <c r="A176" s="190"/>
      <c r="B176" s="157"/>
      <c r="C176" s="158"/>
      <c r="D176" s="157"/>
      <c r="E176" s="159"/>
      <c r="F176" s="176"/>
      <c r="G176" s="176"/>
      <c r="H176" s="176"/>
      <c r="I176" s="176"/>
      <c r="J176" s="176"/>
      <c r="K176" s="176"/>
      <c r="L176" s="176"/>
      <c r="M176" s="176"/>
    </row>
    <row r="177" spans="1:18" x14ac:dyDescent="0.25">
      <c r="A177" s="156"/>
      <c r="B177" s="181"/>
      <c r="C177" s="182"/>
      <c r="D177" s="181"/>
      <c r="E177" s="183"/>
      <c r="F177" s="176"/>
      <c r="G177" s="176"/>
      <c r="H177" s="176"/>
      <c r="I177" s="176"/>
      <c r="J177" s="176"/>
      <c r="K177" s="176"/>
      <c r="L177" s="176"/>
      <c r="M177" s="176"/>
    </row>
    <row r="178" spans="1:18" x14ac:dyDescent="0.25">
      <c r="A178" s="189"/>
      <c r="B178" s="181"/>
      <c r="C178" s="182"/>
      <c r="D178" s="181"/>
      <c r="E178" s="183"/>
      <c r="F178" s="176"/>
      <c r="G178" s="176"/>
      <c r="H178" s="176"/>
      <c r="I178" s="176"/>
      <c r="J178" s="176"/>
      <c r="K178" s="176"/>
      <c r="L178" s="176"/>
      <c r="M178" s="176"/>
    </row>
    <row r="179" spans="1:18" x14ac:dyDescent="0.25">
      <c r="A179" s="189"/>
      <c r="B179" s="181"/>
      <c r="C179" s="182"/>
      <c r="D179" s="181"/>
      <c r="E179" s="183"/>
      <c r="F179" s="176"/>
      <c r="G179" s="176"/>
      <c r="H179" s="176"/>
      <c r="I179" s="176"/>
      <c r="J179" s="176"/>
      <c r="K179" s="176"/>
      <c r="L179" s="176"/>
      <c r="M179" s="176"/>
    </row>
    <row r="180" spans="1:18" x14ac:dyDescent="0.25">
      <c r="A180" s="189"/>
      <c r="B180" s="181"/>
      <c r="C180" s="182"/>
      <c r="D180" s="181"/>
      <c r="E180" s="183"/>
      <c r="F180" s="176"/>
      <c r="G180" s="176"/>
      <c r="H180" s="176"/>
      <c r="I180" s="176"/>
      <c r="J180" s="176"/>
      <c r="K180" s="176"/>
      <c r="L180" s="176"/>
      <c r="M180" s="176"/>
    </row>
    <row r="181" spans="1:18" x14ac:dyDescent="0.25">
      <c r="A181" s="189"/>
      <c r="B181" s="181"/>
      <c r="C181" s="182"/>
      <c r="D181" s="181"/>
      <c r="E181" s="183"/>
      <c r="F181" s="142"/>
      <c r="G181" s="142"/>
      <c r="H181" s="142"/>
      <c r="I181" s="142"/>
      <c r="J181" s="142"/>
      <c r="K181" s="142"/>
      <c r="L181" s="142"/>
      <c r="M181" s="142"/>
    </row>
    <row r="182" spans="1:18" s="30" customFormat="1" ht="20.25" customHeight="1" x14ac:dyDescent="0.25">
      <c r="A182" s="189"/>
      <c r="B182" s="181"/>
      <c r="C182" s="182"/>
      <c r="D182" s="181"/>
      <c r="E182" s="183"/>
      <c r="F182" s="142"/>
      <c r="G182" s="142"/>
      <c r="H182" s="142"/>
      <c r="I182" s="142"/>
      <c r="J182" s="142"/>
      <c r="K182" s="142"/>
      <c r="L182" s="142"/>
      <c r="M182" s="142"/>
      <c r="N182" s="2"/>
      <c r="O182" s="2"/>
      <c r="P182" s="2"/>
      <c r="Q182" s="2"/>
      <c r="R182" s="2"/>
    </row>
    <row r="183" spans="1:18" s="30" customFormat="1" x14ac:dyDescent="0.25">
      <c r="A183" s="190"/>
      <c r="B183" s="157"/>
      <c r="C183" s="158"/>
      <c r="D183" s="157"/>
      <c r="E183" s="159"/>
      <c r="F183" s="142"/>
      <c r="G183" s="142"/>
      <c r="H183" s="142"/>
      <c r="I183" s="142"/>
      <c r="J183" s="142"/>
      <c r="K183" s="142"/>
      <c r="L183" s="142"/>
      <c r="M183" s="142"/>
      <c r="N183" s="2"/>
      <c r="O183" s="2"/>
      <c r="P183" s="2"/>
      <c r="Q183" s="2"/>
      <c r="R183" s="2"/>
    </row>
    <row r="184" spans="1:18" x14ac:dyDescent="0.25">
      <c r="A184" s="156"/>
      <c r="B184" s="181"/>
      <c r="C184" s="182"/>
      <c r="D184" s="181"/>
      <c r="E184" s="183"/>
      <c r="F184" s="176"/>
      <c r="G184" s="176"/>
      <c r="H184" s="176"/>
      <c r="I184" s="176"/>
      <c r="J184" s="176"/>
      <c r="K184" s="176"/>
      <c r="L184" s="176"/>
      <c r="M184" s="176"/>
    </row>
    <row r="185" spans="1:18" x14ac:dyDescent="0.25">
      <c r="A185" s="189"/>
      <c r="B185" s="181"/>
      <c r="C185" s="182"/>
      <c r="D185" s="181"/>
      <c r="E185" s="183"/>
      <c r="F185" s="176"/>
      <c r="G185" s="176"/>
      <c r="H185" s="176"/>
      <c r="I185" s="176"/>
      <c r="J185" s="176"/>
      <c r="K185" s="176"/>
      <c r="L185" s="176"/>
      <c r="M185" s="176"/>
    </row>
    <row r="186" spans="1:18" x14ac:dyDescent="0.25">
      <c r="A186" s="189"/>
      <c r="B186" s="181"/>
      <c r="C186" s="182"/>
      <c r="D186" s="181"/>
      <c r="E186" s="183"/>
      <c r="F186" s="176"/>
      <c r="G186" s="176"/>
      <c r="H186" s="176"/>
      <c r="I186" s="176"/>
      <c r="J186" s="176"/>
      <c r="K186" s="176"/>
      <c r="L186" s="176"/>
      <c r="M186" s="176"/>
    </row>
    <row r="187" spans="1:18" x14ac:dyDescent="0.25">
      <c r="A187" s="189"/>
      <c r="B187" s="181"/>
      <c r="C187" s="182"/>
      <c r="D187" s="181"/>
      <c r="E187" s="183"/>
      <c r="F187" s="176"/>
      <c r="G187" s="176"/>
      <c r="H187" s="176"/>
      <c r="I187" s="176"/>
      <c r="J187" s="176"/>
      <c r="K187" s="176"/>
      <c r="L187" s="176"/>
      <c r="M187" s="176"/>
    </row>
    <row r="188" spans="1:18" x14ac:dyDescent="0.25">
      <c r="A188" s="189"/>
      <c r="B188" s="181"/>
      <c r="C188" s="182"/>
      <c r="D188" s="181"/>
      <c r="E188" s="183"/>
      <c r="F188" s="142"/>
      <c r="G188" s="142"/>
      <c r="H188" s="142"/>
      <c r="I188" s="142"/>
      <c r="J188" s="142"/>
      <c r="K188" s="142"/>
      <c r="L188" s="142"/>
      <c r="M188" s="142"/>
    </row>
    <row r="189" spans="1:18" x14ac:dyDescent="0.25">
      <c r="A189" s="189"/>
      <c r="B189" s="181"/>
      <c r="C189" s="182"/>
      <c r="D189" s="181"/>
      <c r="E189" s="183"/>
    </row>
    <row r="190" spans="1:18" x14ac:dyDescent="0.25">
      <c r="A190" s="190"/>
      <c r="B190" s="157"/>
      <c r="C190" s="158"/>
      <c r="D190" s="157"/>
      <c r="E190" s="159"/>
    </row>
    <row r="191" spans="1:18" x14ac:dyDescent="0.25">
      <c r="A191" s="167"/>
      <c r="B191" s="156"/>
      <c r="C191" s="156"/>
      <c r="D191" s="184"/>
      <c r="E191" s="185"/>
    </row>
    <row r="192" spans="1:18" x14ac:dyDescent="0.25">
      <c r="E192" s="191"/>
    </row>
    <row r="193" spans="5:5" x14ac:dyDescent="0.25">
      <c r="E193" s="191"/>
    </row>
    <row r="865" spans="182:182" x14ac:dyDescent="0.25">
      <c r="FZ865" s="17"/>
    </row>
    <row r="885" spans="186:186" x14ac:dyDescent="0.25">
      <c r="GD885" s="17"/>
    </row>
    <row r="906" spans="190:190" x14ac:dyDescent="0.25">
      <c r="GH906" s="17"/>
    </row>
    <row r="928" spans="194:194" x14ac:dyDescent="0.25">
      <c r="GL928" s="17"/>
    </row>
    <row r="951" spans="198:198" x14ac:dyDescent="0.25">
      <c r="GP951" s="17"/>
    </row>
    <row r="975" spans="202:202" x14ac:dyDescent="0.25">
      <c r="GT975" s="17"/>
    </row>
    <row r="1000" spans="206:206" x14ac:dyDescent="0.25">
      <c r="GX1000" s="17"/>
    </row>
    <row r="1026" spans="210:210" x14ac:dyDescent="0.25">
      <c r="HB1026" s="17"/>
    </row>
    <row r="1053" spans="214:214" x14ac:dyDescent="0.25">
      <c r="HF1053" s="17"/>
    </row>
    <row r="1081" spans="218:218" x14ac:dyDescent="0.25">
      <c r="HJ1081" s="17"/>
    </row>
    <row r="1110" spans="222:222" x14ac:dyDescent="0.25">
      <c r="HN1110" s="17"/>
    </row>
    <row r="1140" spans="226:241" x14ac:dyDescent="0.25">
      <c r="HR1140" s="17"/>
    </row>
    <row r="1143" spans="226:241" x14ac:dyDescent="0.25">
      <c r="HW1143" s="17"/>
    </row>
    <row r="1147" spans="226:241" x14ac:dyDescent="0.25">
      <c r="IB1147" s="17"/>
    </row>
    <row r="1152" spans="226:241" x14ac:dyDescent="0.25">
      <c r="IG1152" s="17"/>
    </row>
    <row r="1158" spans="246:251" x14ac:dyDescent="0.25">
      <c r="IL1158" s="17"/>
    </row>
    <row r="1165" spans="246:251" x14ac:dyDescent="0.25">
      <c r="IQ1165" s="17"/>
    </row>
    <row r="1173" spans="256:261" x14ac:dyDescent="0.25">
      <c r="IV1173" s="17"/>
    </row>
    <row r="1182" spans="256:261" x14ac:dyDescent="0.25">
      <c r="JA1182"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18</vt:i4>
      </vt:variant>
    </vt:vector>
  </HeadingPairs>
  <TitlesOfParts>
    <vt:vector size="28" baseType="lpstr">
      <vt:lpstr>Contents</vt:lpstr>
      <vt:lpstr>Data_Tables</vt:lpstr>
      <vt:lpstr>Historic</vt:lpstr>
      <vt:lpstr>Definitions</vt:lpstr>
      <vt:lpstr>Glossary</vt:lpstr>
      <vt:lpstr>Exchange Rates</vt:lpstr>
      <vt:lpstr>DatabyRegion</vt:lpstr>
      <vt:lpstr>IDMvsDedicated</vt:lpstr>
      <vt:lpstr>old-not-use</vt:lpstr>
      <vt:lpstr>DatabyNode</vt:lpstr>
      <vt:lpstr>Data_Tables</vt:lpstr>
      <vt:lpstr>Definitions</vt:lpstr>
      <vt:lpstr>Exchange_Rates</vt:lpstr>
      <vt:lpstr>Glossary</vt:lpstr>
      <vt:lpstr>Historic</vt:lpstr>
      <vt:lpstr>Overview</vt:lpstr>
      <vt:lpstr>Contents!Print_Area</vt:lpstr>
      <vt:lpstr>Data_Tables!Print_Area</vt:lpstr>
      <vt:lpstr>Definitions!Print_Area</vt:lpstr>
      <vt:lpstr>Glossary!Print_Area</vt:lpstr>
      <vt:lpstr>Historic!Print_Area</vt:lpstr>
      <vt:lpstr>Table_1_1</vt:lpstr>
      <vt:lpstr>Table_1_3</vt:lpstr>
      <vt:lpstr>Table_1_4</vt:lpstr>
      <vt:lpstr>Table_1_5</vt:lpstr>
      <vt:lpstr>Table_2_1</vt:lpstr>
      <vt:lpstr>Table_4_1</vt:lpstr>
      <vt:lpstr>Table_5_1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2022-04-08T07:10:40Z</dcterms:created>
  <dcterms:modified xsi:type="dcterms:W3CDTF">2022-04-08T07:10:40Z</dcterms:modified>
</cp:coreProperties>
</file>